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Inventory\Numerics\Inventory_Model\4_CostImpact\"/>
    </mc:Choice>
  </mc:AlternateContent>
  <bookViews>
    <workbookView xWindow="0" yWindow="0" windowWidth="24000" windowHeight="9735" tabRatio="669" firstSheet="7" activeTab="17"/>
  </bookViews>
  <sheets>
    <sheet name="Distribution_Input" sheetId="1" r:id="rId1"/>
    <sheet name="HL-LL_1a" sheetId="11" r:id="rId2"/>
    <sheet name="HL-LL_1a_2" sheetId="30" r:id="rId3"/>
    <sheet name="HL-LL_1b" sheetId="20" r:id="rId4"/>
    <sheet name="HL-LL_1b_2" sheetId="31" r:id="rId5"/>
    <sheet name="HL-LL_1c" sheetId="23" r:id="rId6"/>
    <sheet name="HL-LL_1c_2" sheetId="32" r:id="rId7"/>
    <sheet name="HL-LL_1d" sheetId="26" r:id="rId8"/>
    <sheet name="HL-LL_1d_2" sheetId="33" r:id="rId9"/>
    <sheet name="HL-LL_3a" sheetId="12" r:id="rId10"/>
    <sheet name="HL-LL_3a_2" sheetId="38" r:id="rId11"/>
    <sheet name="HL-LL_3b" sheetId="21" r:id="rId12"/>
    <sheet name="HL-LL_3b_2" sheetId="39" r:id="rId13"/>
    <sheet name="HL-LL_3c" sheetId="24" r:id="rId14"/>
    <sheet name="HL-LL_3c_2" sheetId="40" r:id="rId15"/>
    <sheet name="HL_LL_3d" sheetId="25" r:id="rId16"/>
    <sheet name="HL_LL_3d_2" sheetId="41" r:id="rId17"/>
    <sheet name="Results_Stochastic_Regimes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7" i="38" l="1"/>
  <c r="AT8" i="18" l="1"/>
  <c r="T64" i="11" l="1"/>
  <c r="Q64" i="11"/>
  <c r="N64" i="11"/>
  <c r="K64" i="11"/>
  <c r="K64" i="12" l="1"/>
  <c r="N64" i="12"/>
  <c r="Q64" i="12"/>
  <c r="T64" i="12"/>
  <c r="J83" i="39" l="1"/>
  <c r="I83" i="39"/>
  <c r="H83" i="39"/>
  <c r="G83" i="39"/>
  <c r="F83" i="39"/>
  <c r="J82" i="39"/>
  <c r="I82" i="39"/>
  <c r="H82" i="39"/>
  <c r="G82" i="39"/>
  <c r="F82" i="39"/>
  <c r="J81" i="39"/>
  <c r="I81" i="39"/>
  <c r="H81" i="39"/>
  <c r="G81" i="39"/>
  <c r="F81" i="39"/>
  <c r="J80" i="39"/>
  <c r="I80" i="39"/>
  <c r="H80" i="39"/>
  <c r="G80" i="39"/>
  <c r="F80" i="39"/>
  <c r="J79" i="39"/>
  <c r="I79" i="39"/>
  <c r="H79" i="39"/>
  <c r="G79" i="39"/>
  <c r="F79" i="39"/>
  <c r="J78" i="39"/>
  <c r="I78" i="39"/>
  <c r="H78" i="39"/>
  <c r="G78" i="39"/>
  <c r="F78" i="39"/>
  <c r="J77" i="39"/>
  <c r="I77" i="39"/>
  <c r="H77" i="39"/>
  <c r="G77" i="39"/>
  <c r="F77" i="39"/>
  <c r="I83" i="21"/>
  <c r="H83" i="21"/>
  <c r="G83" i="21"/>
  <c r="F83" i="21"/>
  <c r="J83" i="21"/>
  <c r="J82" i="21"/>
  <c r="I82" i="21"/>
  <c r="H82" i="21"/>
  <c r="G82" i="21"/>
  <c r="F82" i="21"/>
  <c r="G78" i="21"/>
  <c r="H78" i="21"/>
  <c r="I78" i="21"/>
  <c r="J78" i="21"/>
  <c r="F78" i="21"/>
  <c r="J81" i="21"/>
  <c r="J80" i="21"/>
  <c r="J79" i="21"/>
  <c r="J77" i="21"/>
  <c r="AU11" i="18"/>
  <c r="J83" i="41"/>
  <c r="AW11" i="18" s="1"/>
  <c r="J82" i="41"/>
  <c r="AW10" i="18" s="1"/>
  <c r="J78" i="41"/>
  <c r="AW6" i="18" s="1"/>
  <c r="J83" i="40"/>
  <c r="AV11" i="18" s="1"/>
  <c r="J82" i="40"/>
  <c r="AV10" i="18" s="1"/>
  <c r="J78" i="40"/>
  <c r="AV6" i="18" s="1"/>
  <c r="J83" i="24"/>
  <c r="AS11" i="18" s="1"/>
  <c r="J82" i="24"/>
  <c r="AS10" i="18" s="1"/>
  <c r="J78" i="24"/>
  <c r="AS6" i="18" s="1"/>
  <c r="J90" i="38"/>
  <c r="AX11" i="18" s="1"/>
  <c r="J89" i="38"/>
  <c r="AX10" i="18" s="1"/>
  <c r="J85" i="38"/>
  <c r="AX6" i="18" s="1"/>
  <c r="J89" i="12"/>
  <c r="J88" i="12"/>
  <c r="AU10" i="18" s="1"/>
  <c r="J84" i="12"/>
  <c r="AU6" i="18" s="1"/>
  <c r="J83" i="25"/>
  <c r="AT11" i="18" s="1"/>
  <c r="J82" i="25"/>
  <c r="AT10" i="18" s="1"/>
  <c r="J78" i="25"/>
  <c r="AT6" i="18" s="1"/>
  <c r="V67" i="41"/>
  <c r="J81" i="41" s="1"/>
  <c r="AW9" i="18" s="1"/>
  <c r="V66" i="41"/>
  <c r="J80" i="41" s="1"/>
  <c r="AW8" i="18" s="1"/>
  <c r="V65" i="41"/>
  <c r="J79" i="41" s="1"/>
  <c r="AW7" i="18" s="1"/>
  <c r="V64" i="41"/>
  <c r="J77" i="41" s="1"/>
  <c r="AW5" i="18" s="1"/>
  <c r="W63" i="41"/>
  <c r="W62" i="41"/>
  <c r="W61" i="41"/>
  <c r="W60" i="41"/>
  <c r="W59" i="41"/>
  <c r="W58" i="41"/>
  <c r="W57" i="41"/>
  <c r="W56" i="41"/>
  <c r="W55" i="41"/>
  <c r="W54" i="41"/>
  <c r="W53" i="41"/>
  <c r="W52" i="41"/>
  <c r="W51" i="41"/>
  <c r="W50" i="41"/>
  <c r="W49" i="41"/>
  <c r="W48" i="41"/>
  <c r="W47" i="41"/>
  <c r="W46" i="41"/>
  <c r="W45" i="41"/>
  <c r="W44" i="41"/>
  <c r="W43" i="41"/>
  <c r="W42" i="41"/>
  <c r="W41" i="41"/>
  <c r="W40" i="41"/>
  <c r="W39" i="41"/>
  <c r="W38" i="41"/>
  <c r="W37" i="41"/>
  <c r="W36" i="41"/>
  <c r="W35" i="41"/>
  <c r="W34" i="41"/>
  <c r="W33" i="41"/>
  <c r="W32" i="41"/>
  <c r="W31" i="41"/>
  <c r="W30" i="41"/>
  <c r="W29" i="41"/>
  <c r="W28" i="41"/>
  <c r="W27" i="41"/>
  <c r="W26" i="41"/>
  <c r="W25" i="41"/>
  <c r="W24" i="41"/>
  <c r="W23" i="41"/>
  <c r="W22" i="41"/>
  <c r="W21" i="41"/>
  <c r="W20" i="41"/>
  <c r="W19" i="41"/>
  <c r="V67" i="40"/>
  <c r="J81" i="40" s="1"/>
  <c r="AV9" i="18" s="1"/>
  <c r="V66" i="40"/>
  <c r="J80" i="40" s="1"/>
  <c r="AV8" i="18" s="1"/>
  <c r="V65" i="40"/>
  <c r="J79" i="40" s="1"/>
  <c r="AV7" i="18" s="1"/>
  <c r="V64" i="40"/>
  <c r="J77" i="40" s="1"/>
  <c r="AV5" i="18" s="1"/>
  <c r="W63" i="40"/>
  <c r="W62" i="40"/>
  <c r="W61" i="40"/>
  <c r="W60" i="40"/>
  <c r="W59" i="40"/>
  <c r="W58" i="40"/>
  <c r="W57" i="40"/>
  <c r="W56" i="40"/>
  <c r="W55" i="40"/>
  <c r="W54" i="40"/>
  <c r="W53" i="40"/>
  <c r="W52" i="40"/>
  <c r="W51" i="40"/>
  <c r="W50" i="40"/>
  <c r="W49" i="40"/>
  <c r="W48" i="40"/>
  <c r="W47" i="40"/>
  <c r="W46" i="40"/>
  <c r="W45" i="40"/>
  <c r="W44" i="40"/>
  <c r="W43" i="40"/>
  <c r="W42" i="40"/>
  <c r="W41" i="40"/>
  <c r="W40" i="40"/>
  <c r="W39" i="40"/>
  <c r="W38" i="40"/>
  <c r="W37" i="40"/>
  <c r="W36" i="40"/>
  <c r="W35" i="40"/>
  <c r="W34" i="40"/>
  <c r="W33" i="40"/>
  <c r="W32" i="40"/>
  <c r="W31" i="40"/>
  <c r="W30" i="40"/>
  <c r="W29" i="40"/>
  <c r="W28" i="40"/>
  <c r="W27" i="40"/>
  <c r="W26" i="40"/>
  <c r="W25" i="40"/>
  <c r="W24" i="40"/>
  <c r="W23" i="40"/>
  <c r="W22" i="40"/>
  <c r="W21" i="40"/>
  <c r="W20" i="40"/>
  <c r="W19" i="40"/>
  <c r="V67" i="39"/>
  <c r="V66" i="39"/>
  <c r="V65" i="39"/>
  <c r="V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V67" i="25"/>
  <c r="J81" i="25" s="1"/>
  <c r="AT9" i="18" s="1"/>
  <c r="V66" i="25"/>
  <c r="J80" i="25" s="1"/>
  <c r="V65" i="25"/>
  <c r="J79" i="25" s="1"/>
  <c r="AT7" i="18" s="1"/>
  <c r="V64" i="25"/>
  <c r="J77" i="25" s="1"/>
  <c r="AT5" i="18" s="1"/>
  <c r="W63" i="25"/>
  <c r="W62" i="25"/>
  <c r="W61" i="25"/>
  <c r="W60" i="25"/>
  <c r="W59" i="25"/>
  <c r="W58" i="25"/>
  <c r="W57" i="25"/>
  <c r="W56" i="25"/>
  <c r="W55" i="25"/>
  <c r="W54" i="25"/>
  <c r="W53" i="25"/>
  <c r="W52" i="25"/>
  <c r="W51" i="25"/>
  <c r="W50" i="25"/>
  <c r="W49" i="25"/>
  <c r="W48" i="25"/>
  <c r="W47" i="25"/>
  <c r="W46" i="25"/>
  <c r="W45" i="25"/>
  <c r="W44" i="25"/>
  <c r="W43" i="25"/>
  <c r="W42" i="25"/>
  <c r="W41" i="25"/>
  <c r="W40" i="25"/>
  <c r="W39" i="25"/>
  <c r="W38" i="25"/>
  <c r="W37" i="25"/>
  <c r="W36" i="25"/>
  <c r="W35" i="25"/>
  <c r="W34" i="25"/>
  <c r="W33" i="25"/>
  <c r="W32" i="25"/>
  <c r="W31" i="25"/>
  <c r="W30" i="25"/>
  <c r="W29" i="25"/>
  <c r="W28" i="25"/>
  <c r="W27" i="25"/>
  <c r="W26" i="25"/>
  <c r="W25" i="25"/>
  <c r="W24" i="25"/>
  <c r="W23" i="25"/>
  <c r="W22" i="25"/>
  <c r="W21" i="25"/>
  <c r="W20" i="25"/>
  <c r="W19" i="25"/>
  <c r="V67" i="24"/>
  <c r="J81" i="24" s="1"/>
  <c r="AS9" i="18" s="1"/>
  <c r="V66" i="24"/>
  <c r="J80" i="24" s="1"/>
  <c r="AS8" i="18" s="1"/>
  <c r="V65" i="24"/>
  <c r="J79" i="24" s="1"/>
  <c r="AS7" i="18" s="1"/>
  <c r="V64" i="24"/>
  <c r="J77" i="24" s="1"/>
  <c r="AS5" i="18" s="1"/>
  <c r="W63" i="24"/>
  <c r="W62" i="24"/>
  <c r="W61" i="24"/>
  <c r="W60" i="24"/>
  <c r="W59" i="24"/>
  <c r="W58" i="24"/>
  <c r="W57" i="24"/>
  <c r="W56" i="24"/>
  <c r="W55" i="24"/>
  <c r="W54" i="24"/>
  <c r="W53" i="24"/>
  <c r="W52" i="24"/>
  <c r="W51" i="24"/>
  <c r="W50" i="24"/>
  <c r="W49" i="24"/>
  <c r="W48" i="24"/>
  <c r="W47" i="24"/>
  <c r="W46" i="24"/>
  <c r="W45" i="24"/>
  <c r="W44" i="24"/>
  <c r="W43" i="24"/>
  <c r="W42" i="24"/>
  <c r="W41" i="24"/>
  <c r="W40" i="24"/>
  <c r="W39" i="24"/>
  <c r="W38" i="24"/>
  <c r="W37" i="24"/>
  <c r="W36" i="24"/>
  <c r="W35" i="24"/>
  <c r="W34" i="24"/>
  <c r="W33" i="24"/>
  <c r="W32" i="24"/>
  <c r="W31" i="24"/>
  <c r="W30" i="24"/>
  <c r="W29" i="24"/>
  <c r="W28" i="24"/>
  <c r="W27" i="24"/>
  <c r="W26" i="24"/>
  <c r="W25" i="24"/>
  <c r="W24" i="24"/>
  <c r="W23" i="24"/>
  <c r="W22" i="24"/>
  <c r="W21" i="24"/>
  <c r="W20" i="24"/>
  <c r="W19" i="24"/>
  <c r="V67" i="21"/>
  <c r="V66" i="21"/>
  <c r="V65" i="21"/>
  <c r="V64" i="21"/>
  <c r="W63" i="21"/>
  <c r="W62" i="21"/>
  <c r="W61" i="21"/>
  <c r="W60" i="21"/>
  <c r="W59" i="21"/>
  <c r="W58" i="21"/>
  <c r="W57" i="21"/>
  <c r="W56" i="21"/>
  <c r="W55" i="21"/>
  <c r="W54" i="21"/>
  <c r="W53" i="21"/>
  <c r="W52" i="21"/>
  <c r="W51" i="21"/>
  <c r="W50" i="21"/>
  <c r="W49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20" i="38"/>
  <c r="W21" i="38"/>
  <c r="W22" i="38"/>
  <c r="W23" i="38"/>
  <c r="W24" i="38"/>
  <c r="W25" i="38"/>
  <c r="W26" i="38"/>
  <c r="W27" i="38"/>
  <c r="W28" i="38"/>
  <c r="W29" i="38"/>
  <c r="W30" i="38"/>
  <c r="W31" i="38"/>
  <c r="W32" i="38"/>
  <c r="W33" i="38"/>
  <c r="W34" i="38"/>
  <c r="W35" i="38"/>
  <c r="W36" i="38"/>
  <c r="W37" i="38"/>
  <c r="W38" i="38"/>
  <c r="W39" i="38"/>
  <c r="W40" i="38"/>
  <c r="W41" i="38"/>
  <c r="W42" i="38"/>
  <c r="W43" i="38"/>
  <c r="W44" i="38"/>
  <c r="W45" i="38"/>
  <c r="W46" i="38"/>
  <c r="W47" i="38"/>
  <c r="W48" i="38"/>
  <c r="W49" i="38"/>
  <c r="W50" i="38"/>
  <c r="W51" i="38"/>
  <c r="W52" i="38"/>
  <c r="W53" i="38"/>
  <c r="W54" i="38"/>
  <c r="W55" i="38"/>
  <c r="W56" i="38"/>
  <c r="W58" i="38"/>
  <c r="W59" i="38"/>
  <c r="W60" i="38"/>
  <c r="W61" i="38"/>
  <c r="W62" i="38"/>
  <c r="W63" i="38"/>
  <c r="W19" i="38"/>
  <c r="W20" i="12" l="1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19" i="12"/>
  <c r="V67" i="38" l="1"/>
  <c r="J88" i="38" s="1"/>
  <c r="AX9" i="18" s="1"/>
  <c r="V66" i="38"/>
  <c r="J87" i="38" s="1"/>
  <c r="AX8" i="18" s="1"/>
  <c r="V65" i="38"/>
  <c r="J86" i="38" s="1"/>
  <c r="AX7" i="18" s="1"/>
  <c r="V64" i="38"/>
  <c r="J84" i="38" s="1"/>
  <c r="AX5" i="18" s="1"/>
  <c r="V67" i="12"/>
  <c r="J87" i="12" s="1"/>
  <c r="AU9" i="18" s="1"/>
  <c r="V66" i="12"/>
  <c r="J86" i="12" s="1"/>
  <c r="AU8" i="18" s="1"/>
  <c r="V65" i="12"/>
  <c r="J85" i="12" s="1"/>
  <c r="AU7" i="18" s="1"/>
  <c r="V64" i="12"/>
  <c r="J83" i="12" s="1"/>
  <c r="AU5" i="18" s="1"/>
  <c r="Y13" i="18" l="1"/>
  <c r="Z13" i="18"/>
  <c r="AA13" i="18"/>
  <c r="AB13" i="18"/>
  <c r="AC13" i="18"/>
  <c r="AD13" i="18"/>
  <c r="AS13" i="18"/>
  <c r="AT13" i="18"/>
  <c r="AU13" i="18"/>
  <c r="AV13" i="18"/>
  <c r="AW13" i="18"/>
  <c r="AX13" i="18"/>
  <c r="AI13" i="18"/>
  <c r="AJ13" i="18"/>
  <c r="AK13" i="18"/>
  <c r="AL13" i="18"/>
  <c r="AM13" i="18"/>
  <c r="AN13" i="18"/>
  <c r="AI6" i="18"/>
  <c r="AJ6" i="18"/>
  <c r="AK6" i="18"/>
  <c r="AL6" i="18"/>
  <c r="AM6" i="18"/>
  <c r="AN6" i="18"/>
  <c r="Y6" i="18"/>
  <c r="Z6" i="18"/>
  <c r="AA6" i="18"/>
  <c r="AB6" i="18"/>
  <c r="AC6" i="18"/>
  <c r="AD6" i="18"/>
  <c r="P6" i="18"/>
  <c r="O6" i="18"/>
  <c r="N6" i="18"/>
  <c r="M6" i="18"/>
  <c r="L6" i="18"/>
  <c r="K6" i="18"/>
  <c r="J6" i="18"/>
  <c r="I6" i="18"/>
  <c r="P13" i="18"/>
  <c r="O13" i="18"/>
  <c r="N13" i="18"/>
  <c r="M13" i="18"/>
  <c r="L13" i="18"/>
  <c r="K13" i="18"/>
  <c r="J13" i="18"/>
  <c r="I13" i="18"/>
  <c r="H13" i="18"/>
  <c r="H6" i="18"/>
  <c r="F13" i="18"/>
  <c r="E13" i="18"/>
  <c r="G13" i="18"/>
  <c r="G6" i="18"/>
  <c r="F6" i="18"/>
  <c r="E6" i="18"/>
  <c r="I78" i="41"/>
  <c r="H78" i="41"/>
  <c r="G78" i="41"/>
  <c r="F78" i="41"/>
  <c r="I78" i="25"/>
  <c r="H78" i="25"/>
  <c r="G78" i="25"/>
  <c r="F78" i="25"/>
  <c r="I78" i="40"/>
  <c r="H78" i="40"/>
  <c r="G78" i="40"/>
  <c r="F78" i="40"/>
  <c r="I78" i="24"/>
  <c r="H78" i="24"/>
  <c r="G78" i="24"/>
  <c r="F78" i="24"/>
  <c r="I85" i="38"/>
  <c r="H85" i="38"/>
  <c r="G85" i="38"/>
  <c r="F85" i="38"/>
  <c r="I84" i="12"/>
  <c r="H84" i="12"/>
  <c r="G84" i="12"/>
  <c r="F84" i="12"/>
  <c r="I78" i="33"/>
  <c r="H78" i="33"/>
  <c r="G78" i="33"/>
  <c r="F78" i="33"/>
  <c r="I78" i="26"/>
  <c r="H78" i="26"/>
  <c r="G78" i="26"/>
  <c r="F78" i="26"/>
  <c r="I78" i="32"/>
  <c r="H78" i="32"/>
  <c r="G78" i="32"/>
  <c r="F78" i="32"/>
  <c r="I82" i="23"/>
  <c r="H82" i="23"/>
  <c r="G82" i="23"/>
  <c r="F82" i="23"/>
  <c r="I78" i="31"/>
  <c r="H78" i="31"/>
  <c r="G78" i="31"/>
  <c r="F78" i="31"/>
  <c r="I78" i="20"/>
  <c r="H78" i="20"/>
  <c r="G78" i="20"/>
  <c r="F78" i="20"/>
  <c r="I83" i="30"/>
  <c r="H83" i="30"/>
  <c r="G83" i="30"/>
  <c r="F83" i="30"/>
  <c r="I85" i="11"/>
  <c r="H85" i="11"/>
  <c r="G85" i="11"/>
  <c r="F85" i="11"/>
  <c r="AX17" i="18"/>
  <c r="AX18" i="18"/>
  <c r="AW17" i="18"/>
  <c r="AW18" i="18"/>
  <c r="AV17" i="18"/>
  <c r="AV18" i="18"/>
  <c r="AU17" i="18"/>
  <c r="AU18" i="18"/>
  <c r="AT17" i="18"/>
  <c r="AT18" i="18"/>
  <c r="AS17" i="18"/>
  <c r="AS18" i="18"/>
  <c r="AN17" i="18"/>
  <c r="AN18" i="18"/>
  <c r="AM17" i="18"/>
  <c r="AM18" i="18"/>
  <c r="AL17" i="18"/>
  <c r="AL18" i="18"/>
  <c r="AK17" i="18"/>
  <c r="AK18" i="18"/>
  <c r="AJ17" i="18"/>
  <c r="AJ18" i="18"/>
  <c r="AI17" i="18"/>
  <c r="AI18" i="18"/>
  <c r="AN10" i="18"/>
  <c r="AN11" i="18"/>
  <c r="AM10" i="18"/>
  <c r="AM11" i="18"/>
  <c r="AL10" i="18"/>
  <c r="AL11" i="18"/>
  <c r="AK10" i="18"/>
  <c r="AK11" i="18"/>
  <c r="AJ10" i="18"/>
  <c r="AJ11" i="18"/>
  <c r="AI10" i="18"/>
  <c r="AI11" i="18"/>
  <c r="AC17" i="18"/>
  <c r="AC18" i="18"/>
  <c r="AB17" i="18"/>
  <c r="AB18" i="18"/>
  <c r="AD17" i="18"/>
  <c r="AD18" i="18"/>
  <c r="Z17" i="18"/>
  <c r="Z18" i="18"/>
  <c r="AA17" i="18"/>
  <c r="AA18" i="18"/>
  <c r="Y17" i="18"/>
  <c r="Y18" i="18"/>
  <c r="AD10" i="18"/>
  <c r="AD11" i="18"/>
  <c r="AC10" i="18"/>
  <c r="AC11" i="18"/>
  <c r="AB10" i="18"/>
  <c r="AB11" i="18"/>
  <c r="Z10" i="18"/>
  <c r="Z11" i="18"/>
  <c r="AA10" i="18"/>
  <c r="AA11" i="18"/>
  <c r="Y10" i="18"/>
  <c r="Y11" i="18"/>
  <c r="P17" i="18"/>
  <c r="P18" i="18"/>
  <c r="O17" i="18"/>
  <c r="O18" i="18"/>
  <c r="N17" i="18"/>
  <c r="N18" i="18"/>
  <c r="M17" i="18"/>
  <c r="M18" i="18"/>
  <c r="L17" i="18"/>
  <c r="L18" i="18"/>
  <c r="K17" i="18"/>
  <c r="K18" i="18"/>
  <c r="J17" i="18"/>
  <c r="J18" i="18"/>
  <c r="I17" i="18"/>
  <c r="I18" i="18"/>
  <c r="H17" i="18"/>
  <c r="H18" i="18"/>
  <c r="G17" i="18"/>
  <c r="G18" i="18"/>
  <c r="F17" i="18"/>
  <c r="F18" i="18"/>
  <c r="E17" i="18"/>
  <c r="E18" i="18"/>
  <c r="E9" i="18"/>
  <c r="P10" i="18"/>
  <c r="P11" i="18"/>
  <c r="O10" i="18"/>
  <c r="O11" i="18"/>
  <c r="N10" i="18"/>
  <c r="N11" i="18"/>
  <c r="M10" i="18"/>
  <c r="M11" i="18"/>
  <c r="L10" i="18"/>
  <c r="L11" i="18"/>
  <c r="K10" i="18"/>
  <c r="K11" i="18"/>
  <c r="J10" i="18"/>
  <c r="J11" i="18"/>
  <c r="I10" i="18"/>
  <c r="I11" i="18"/>
  <c r="H10" i="18"/>
  <c r="H11" i="18"/>
  <c r="G10" i="18"/>
  <c r="G11" i="18"/>
  <c r="F10" i="18"/>
  <c r="F11" i="18"/>
  <c r="E10" i="18"/>
  <c r="E11" i="18"/>
  <c r="I83" i="41"/>
  <c r="H83" i="41"/>
  <c r="G83" i="41"/>
  <c r="F83" i="41"/>
  <c r="I82" i="41"/>
  <c r="H82" i="41"/>
  <c r="G82" i="41"/>
  <c r="F82" i="41"/>
  <c r="I83" i="25"/>
  <c r="H83" i="25"/>
  <c r="G83" i="25"/>
  <c r="F83" i="25"/>
  <c r="I82" i="25"/>
  <c r="H82" i="25"/>
  <c r="G82" i="25"/>
  <c r="F82" i="25"/>
  <c r="I83" i="40"/>
  <c r="H83" i="40"/>
  <c r="G83" i="40"/>
  <c r="F83" i="40"/>
  <c r="I82" i="40"/>
  <c r="H82" i="40"/>
  <c r="G82" i="40"/>
  <c r="F82" i="40"/>
  <c r="I83" i="24"/>
  <c r="H83" i="24"/>
  <c r="G83" i="24"/>
  <c r="F83" i="24"/>
  <c r="I82" i="24"/>
  <c r="H82" i="24"/>
  <c r="G82" i="24"/>
  <c r="F82" i="24"/>
  <c r="I90" i="38"/>
  <c r="I89" i="38"/>
  <c r="H90" i="38"/>
  <c r="H89" i="38"/>
  <c r="G90" i="38"/>
  <c r="G89" i="38"/>
  <c r="F90" i="38"/>
  <c r="F89" i="38"/>
  <c r="I89" i="12"/>
  <c r="I88" i="12"/>
  <c r="H89" i="12"/>
  <c r="H88" i="12"/>
  <c r="G89" i="12"/>
  <c r="G88" i="12"/>
  <c r="F89" i="12"/>
  <c r="F88" i="12"/>
  <c r="I83" i="33"/>
  <c r="H83" i="33"/>
  <c r="G83" i="33"/>
  <c r="F83" i="33"/>
  <c r="I82" i="33"/>
  <c r="H82" i="33"/>
  <c r="G82" i="33"/>
  <c r="F82" i="33"/>
  <c r="I83" i="26"/>
  <c r="H83" i="26"/>
  <c r="G83" i="26"/>
  <c r="F83" i="26"/>
  <c r="I82" i="26"/>
  <c r="H82" i="26"/>
  <c r="G82" i="26"/>
  <c r="F82" i="26"/>
  <c r="I83" i="32"/>
  <c r="I82" i="32"/>
  <c r="H83" i="32"/>
  <c r="H82" i="32"/>
  <c r="G83" i="32"/>
  <c r="G82" i="32"/>
  <c r="F83" i="32"/>
  <c r="F82" i="32"/>
  <c r="I87" i="23"/>
  <c r="I86" i="23"/>
  <c r="H87" i="23"/>
  <c r="H86" i="23"/>
  <c r="G87" i="23"/>
  <c r="G86" i="23"/>
  <c r="F87" i="23"/>
  <c r="F86" i="23"/>
  <c r="I83" i="31"/>
  <c r="H83" i="31"/>
  <c r="G83" i="31"/>
  <c r="F83" i="31"/>
  <c r="I82" i="31"/>
  <c r="H82" i="31"/>
  <c r="G82" i="31"/>
  <c r="F82" i="31"/>
  <c r="I83" i="20"/>
  <c r="I82" i="20"/>
  <c r="H83" i="20"/>
  <c r="H82" i="20"/>
  <c r="G83" i="20"/>
  <c r="G82" i="20"/>
  <c r="F83" i="20"/>
  <c r="F82" i="20"/>
  <c r="H87" i="30"/>
  <c r="F87" i="30"/>
  <c r="F88" i="30"/>
  <c r="G88" i="30"/>
  <c r="G87" i="30"/>
  <c r="H88" i="30"/>
  <c r="I88" i="30"/>
  <c r="I87" i="30"/>
  <c r="H90" i="11"/>
  <c r="I90" i="11"/>
  <c r="G90" i="11"/>
  <c r="I89" i="11"/>
  <c r="H89" i="11"/>
  <c r="G89" i="11"/>
  <c r="F90" i="11"/>
  <c r="F89" i="11"/>
  <c r="P14" i="18" l="1"/>
  <c r="P15" i="18"/>
  <c r="P16" i="18"/>
  <c r="P12" i="18"/>
  <c r="P7" i="18"/>
  <c r="P8" i="18"/>
  <c r="P9" i="18"/>
  <c r="P5" i="18"/>
  <c r="O14" i="18"/>
  <c r="O15" i="18"/>
  <c r="O16" i="18"/>
  <c r="O12" i="18"/>
  <c r="O7" i="18"/>
  <c r="O8" i="18"/>
  <c r="O9" i="18"/>
  <c r="O5" i="18"/>
  <c r="N14" i="18"/>
  <c r="N15" i="18"/>
  <c r="N16" i="18"/>
  <c r="N12" i="18"/>
  <c r="N7" i="18"/>
  <c r="N8" i="18"/>
  <c r="N9" i="18"/>
  <c r="N5" i="18"/>
  <c r="K14" i="18"/>
  <c r="K15" i="18"/>
  <c r="K16" i="18"/>
  <c r="K12" i="18"/>
  <c r="K7" i="18"/>
  <c r="K8" i="18"/>
  <c r="K9" i="18"/>
  <c r="K5" i="18"/>
  <c r="L14" i="18"/>
  <c r="L15" i="18"/>
  <c r="L16" i="18"/>
  <c r="L12" i="18"/>
  <c r="L7" i="18"/>
  <c r="L8" i="18"/>
  <c r="L9" i="18"/>
  <c r="L5" i="18"/>
  <c r="M7" i="18"/>
  <c r="M8" i="18"/>
  <c r="M9" i="18"/>
  <c r="M5" i="18"/>
  <c r="J71" i="41"/>
  <c r="J70" i="41"/>
  <c r="J69" i="41"/>
  <c r="J68" i="41"/>
  <c r="J67" i="41"/>
  <c r="J66" i="41"/>
  <c r="J65" i="41"/>
  <c r="J64" i="41"/>
  <c r="J71" i="25"/>
  <c r="J70" i="25"/>
  <c r="J69" i="25"/>
  <c r="J68" i="25"/>
  <c r="J67" i="25"/>
  <c r="J66" i="25"/>
  <c r="J65" i="25"/>
  <c r="J64" i="25"/>
  <c r="J71" i="40"/>
  <c r="J70" i="40"/>
  <c r="J69" i="40"/>
  <c r="J68" i="40"/>
  <c r="J67" i="40"/>
  <c r="J66" i="40"/>
  <c r="J65" i="40"/>
  <c r="J64" i="40"/>
  <c r="J71" i="24"/>
  <c r="J70" i="24"/>
  <c r="J69" i="24"/>
  <c r="J68" i="24"/>
  <c r="J67" i="24"/>
  <c r="J66" i="24"/>
  <c r="J65" i="24"/>
  <c r="J64" i="24"/>
  <c r="J71" i="39"/>
  <c r="J70" i="39"/>
  <c r="J69" i="39"/>
  <c r="J68" i="39"/>
  <c r="J67" i="39"/>
  <c r="J66" i="39"/>
  <c r="J65" i="39"/>
  <c r="J64" i="39"/>
  <c r="J71" i="21"/>
  <c r="J70" i="21"/>
  <c r="J69" i="21"/>
  <c r="J68" i="21"/>
  <c r="J67" i="21"/>
  <c r="J66" i="21"/>
  <c r="J65" i="21"/>
  <c r="J64" i="21"/>
  <c r="J71" i="38"/>
  <c r="J70" i="38"/>
  <c r="J69" i="38"/>
  <c r="J68" i="38"/>
  <c r="J67" i="38"/>
  <c r="J66" i="38"/>
  <c r="J65" i="38"/>
  <c r="J64" i="38"/>
  <c r="J71" i="12"/>
  <c r="J70" i="12"/>
  <c r="J69" i="12"/>
  <c r="J68" i="12"/>
  <c r="J67" i="12"/>
  <c r="J66" i="12"/>
  <c r="J65" i="12"/>
  <c r="J64" i="12"/>
  <c r="J71" i="33"/>
  <c r="J70" i="33"/>
  <c r="J69" i="33"/>
  <c r="J68" i="33"/>
  <c r="J67" i="33"/>
  <c r="J66" i="33"/>
  <c r="J65" i="33"/>
  <c r="J64" i="33"/>
  <c r="J71" i="26"/>
  <c r="J70" i="26"/>
  <c r="J69" i="26"/>
  <c r="J68" i="26"/>
  <c r="J67" i="26"/>
  <c r="J66" i="26"/>
  <c r="J65" i="26"/>
  <c r="J64" i="26"/>
  <c r="J71" i="32"/>
  <c r="J70" i="32"/>
  <c r="J69" i="32"/>
  <c r="J68" i="32"/>
  <c r="J67" i="32"/>
  <c r="J66" i="32"/>
  <c r="J65" i="32"/>
  <c r="J64" i="32"/>
  <c r="J71" i="23"/>
  <c r="J70" i="23"/>
  <c r="J69" i="23"/>
  <c r="J68" i="23"/>
  <c r="J67" i="23"/>
  <c r="J66" i="23"/>
  <c r="J65" i="23"/>
  <c r="J64" i="23"/>
  <c r="J71" i="31"/>
  <c r="J70" i="31"/>
  <c r="J69" i="31"/>
  <c r="J68" i="31"/>
  <c r="J67" i="31"/>
  <c r="J66" i="31"/>
  <c r="J65" i="31"/>
  <c r="J64" i="31"/>
  <c r="J71" i="20"/>
  <c r="J70" i="20"/>
  <c r="J69" i="20"/>
  <c r="J68" i="20"/>
  <c r="J67" i="20"/>
  <c r="J66" i="20"/>
  <c r="J65" i="20"/>
  <c r="J64" i="20"/>
  <c r="J71" i="30"/>
  <c r="J70" i="30"/>
  <c r="J69" i="30"/>
  <c r="J68" i="30"/>
  <c r="J67" i="30"/>
  <c r="J66" i="30"/>
  <c r="J65" i="30"/>
  <c r="J64" i="30"/>
  <c r="J71" i="11"/>
  <c r="M16" i="18" s="1"/>
  <c r="J70" i="11"/>
  <c r="M15" i="18" s="1"/>
  <c r="J69" i="11"/>
  <c r="M14" i="18" s="1"/>
  <c r="J68" i="11"/>
  <c r="M12" i="18" s="1"/>
  <c r="AX16" i="18" l="1"/>
  <c r="AW16" i="18"/>
  <c r="AV16" i="18"/>
  <c r="AX15" i="18"/>
  <c r="AW15" i="18"/>
  <c r="AV15" i="18"/>
  <c r="AX14" i="18"/>
  <c r="AW14" i="18"/>
  <c r="AV14" i="18"/>
  <c r="AX12" i="18"/>
  <c r="AW12" i="18"/>
  <c r="AV12" i="18"/>
  <c r="H81" i="41"/>
  <c r="H80" i="41"/>
  <c r="H79" i="41"/>
  <c r="H77" i="41"/>
  <c r="H81" i="25"/>
  <c r="H80" i="25"/>
  <c r="H79" i="25"/>
  <c r="H77" i="25"/>
  <c r="H81" i="40"/>
  <c r="H80" i="40"/>
  <c r="H79" i="40"/>
  <c r="H77" i="40"/>
  <c r="H81" i="24"/>
  <c r="H80" i="24"/>
  <c r="H79" i="24"/>
  <c r="H77" i="24"/>
  <c r="I81" i="21"/>
  <c r="H81" i="21"/>
  <c r="I80" i="21"/>
  <c r="H80" i="21"/>
  <c r="I79" i="21"/>
  <c r="H79" i="21"/>
  <c r="I77" i="21"/>
  <c r="H77" i="21"/>
  <c r="H88" i="38"/>
  <c r="H87" i="38"/>
  <c r="H86" i="38"/>
  <c r="H84" i="38"/>
  <c r="H87" i="12"/>
  <c r="H86" i="12"/>
  <c r="H85" i="12"/>
  <c r="H83" i="12"/>
  <c r="S67" i="41"/>
  <c r="I81" i="41" s="1"/>
  <c r="S66" i="41"/>
  <c r="I80" i="41" s="1"/>
  <c r="S65" i="41"/>
  <c r="I79" i="41" s="1"/>
  <c r="S64" i="41"/>
  <c r="I77" i="41" s="1"/>
  <c r="T63" i="41"/>
  <c r="T62" i="41"/>
  <c r="T61" i="41"/>
  <c r="T60" i="41"/>
  <c r="T59" i="41"/>
  <c r="T58" i="41"/>
  <c r="T57" i="41"/>
  <c r="T56" i="41"/>
  <c r="T55" i="41"/>
  <c r="T54" i="41"/>
  <c r="T53" i="41"/>
  <c r="T52" i="41"/>
  <c r="T51" i="41"/>
  <c r="T50" i="41"/>
  <c r="T49" i="41"/>
  <c r="T48" i="41"/>
  <c r="T47" i="41"/>
  <c r="T46" i="41"/>
  <c r="T45" i="41"/>
  <c r="T44" i="41"/>
  <c r="T43" i="41"/>
  <c r="T42" i="41"/>
  <c r="T41" i="41"/>
  <c r="T40" i="41"/>
  <c r="T39" i="41"/>
  <c r="T38" i="41"/>
  <c r="T37" i="41"/>
  <c r="T36" i="41"/>
  <c r="T35" i="41"/>
  <c r="T34" i="41"/>
  <c r="T33" i="41"/>
  <c r="T32" i="41"/>
  <c r="T31" i="41"/>
  <c r="T30" i="41"/>
  <c r="T29" i="41"/>
  <c r="T28" i="41"/>
  <c r="T27" i="41"/>
  <c r="T26" i="41"/>
  <c r="T25" i="41"/>
  <c r="T24" i="41"/>
  <c r="T23" i="41"/>
  <c r="T22" i="41"/>
  <c r="T21" i="41"/>
  <c r="T20" i="41"/>
  <c r="T19" i="41"/>
  <c r="S67" i="25"/>
  <c r="I81" i="25" s="1"/>
  <c r="S66" i="25"/>
  <c r="I80" i="25" s="1"/>
  <c r="S65" i="25"/>
  <c r="I79" i="25" s="1"/>
  <c r="S64" i="25"/>
  <c r="I77" i="25" s="1"/>
  <c r="T63" i="25"/>
  <c r="T62" i="25"/>
  <c r="T61" i="25"/>
  <c r="T60" i="25"/>
  <c r="T59" i="25"/>
  <c r="T58" i="25"/>
  <c r="T57" i="25"/>
  <c r="T56" i="25"/>
  <c r="T55" i="25"/>
  <c r="T54" i="25"/>
  <c r="T53" i="25"/>
  <c r="T52" i="25"/>
  <c r="T51" i="25"/>
  <c r="T50" i="25"/>
  <c r="T49" i="25"/>
  <c r="T48" i="25"/>
  <c r="T47" i="25"/>
  <c r="T46" i="25"/>
  <c r="T45" i="25"/>
  <c r="T44" i="25"/>
  <c r="T43" i="25"/>
  <c r="T42" i="25"/>
  <c r="T41" i="25"/>
  <c r="T40" i="25"/>
  <c r="T39" i="25"/>
  <c r="T38" i="25"/>
  <c r="T37" i="25"/>
  <c r="T36" i="25"/>
  <c r="T35" i="25"/>
  <c r="T34" i="25"/>
  <c r="T33" i="25"/>
  <c r="T32" i="25"/>
  <c r="T31" i="25"/>
  <c r="T30" i="25"/>
  <c r="T29" i="25"/>
  <c r="T28" i="25"/>
  <c r="T27" i="25"/>
  <c r="T26" i="25"/>
  <c r="T25" i="25"/>
  <c r="T24" i="25"/>
  <c r="T23" i="25"/>
  <c r="T22" i="25"/>
  <c r="T21" i="25"/>
  <c r="T20" i="25"/>
  <c r="T19" i="25"/>
  <c r="S67" i="40"/>
  <c r="I81" i="40" s="1"/>
  <c r="S66" i="40"/>
  <c r="I80" i="40" s="1"/>
  <c r="S65" i="40"/>
  <c r="I79" i="40" s="1"/>
  <c r="S64" i="40"/>
  <c r="I77" i="40" s="1"/>
  <c r="T63" i="40"/>
  <c r="T62" i="40"/>
  <c r="T61" i="40"/>
  <c r="T60" i="40"/>
  <c r="T59" i="40"/>
  <c r="T58" i="40"/>
  <c r="T57" i="40"/>
  <c r="T56" i="40"/>
  <c r="T55" i="40"/>
  <c r="T54" i="40"/>
  <c r="T53" i="40"/>
  <c r="T52" i="40"/>
  <c r="T51" i="40"/>
  <c r="T50" i="40"/>
  <c r="T49" i="40"/>
  <c r="T48" i="40"/>
  <c r="T47" i="40"/>
  <c r="T46" i="40"/>
  <c r="T45" i="40"/>
  <c r="T44" i="40"/>
  <c r="T43" i="40"/>
  <c r="T42" i="40"/>
  <c r="T41" i="40"/>
  <c r="T40" i="40"/>
  <c r="T39" i="40"/>
  <c r="T38" i="40"/>
  <c r="T37" i="40"/>
  <c r="T36" i="40"/>
  <c r="T35" i="40"/>
  <c r="T34" i="40"/>
  <c r="T33" i="40"/>
  <c r="T32" i="40"/>
  <c r="T31" i="40"/>
  <c r="T30" i="40"/>
  <c r="T29" i="40"/>
  <c r="T28" i="40"/>
  <c r="T27" i="40"/>
  <c r="T26" i="40"/>
  <c r="T25" i="40"/>
  <c r="T24" i="40"/>
  <c r="T23" i="40"/>
  <c r="T22" i="40"/>
  <c r="T21" i="40"/>
  <c r="T20" i="40"/>
  <c r="T19" i="40"/>
  <c r="S67" i="24"/>
  <c r="I81" i="24" s="1"/>
  <c r="S66" i="24"/>
  <c r="I80" i="24" s="1"/>
  <c r="S65" i="24"/>
  <c r="I79" i="24" s="1"/>
  <c r="S64" i="24"/>
  <c r="I77" i="24" s="1"/>
  <c r="T63" i="24"/>
  <c r="T62" i="24"/>
  <c r="T61" i="24"/>
  <c r="T60" i="24"/>
  <c r="T59" i="24"/>
  <c r="T58" i="24"/>
  <c r="T57" i="24"/>
  <c r="T56" i="24"/>
  <c r="T55" i="24"/>
  <c r="T54" i="24"/>
  <c r="T53" i="24"/>
  <c r="T52" i="24"/>
  <c r="T51" i="24"/>
  <c r="T50" i="24"/>
  <c r="T49" i="24"/>
  <c r="T48" i="24"/>
  <c r="T47" i="24"/>
  <c r="T46" i="24"/>
  <c r="T45" i="24"/>
  <c r="T44" i="24"/>
  <c r="T43" i="24"/>
  <c r="T42" i="24"/>
  <c r="T41" i="24"/>
  <c r="T40" i="24"/>
  <c r="T39" i="24"/>
  <c r="T38" i="24"/>
  <c r="T37" i="24"/>
  <c r="T36" i="24"/>
  <c r="T35" i="24"/>
  <c r="T34" i="24"/>
  <c r="T33" i="24"/>
  <c r="T32" i="24"/>
  <c r="T31" i="24"/>
  <c r="T30" i="24"/>
  <c r="T29" i="24"/>
  <c r="T28" i="24"/>
  <c r="T27" i="24"/>
  <c r="T26" i="24"/>
  <c r="T25" i="24"/>
  <c r="T24" i="24"/>
  <c r="T23" i="24"/>
  <c r="T22" i="24"/>
  <c r="T21" i="24"/>
  <c r="T20" i="24"/>
  <c r="T19" i="24"/>
  <c r="S67" i="39"/>
  <c r="S66" i="39"/>
  <c r="S65" i="39"/>
  <c r="S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S67" i="21"/>
  <c r="S66" i="21"/>
  <c r="S65" i="21"/>
  <c r="S64" i="21"/>
  <c r="T63" i="21"/>
  <c r="T62" i="21"/>
  <c r="T61" i="21"/>
  <c r="T60" i="21"/>
  <c r="T59" i="21"/>
  <c r="T58" i="21"/>
  <c r="T57" i="21"/>
  <c r="T56" i="21"/>
  <c r="T55" i="21"/>
  <c r="T54" i="21"/>
  <c r="T53" i="21"/>
  <c r="T52" i="21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S67" i="38"/>
  <c r="I88" i="38" s="1"/>
  <c r="S66" i="38"/>
  <c r="I87" i="38" s="1"/>
  <c r="S65" i="38"/>
  <c r="I86" i="38" s="1"/>
  <c r="S64" i="38"/>
  <c r="I84" i="38" s="1"/>
  <c r="T63" i="38"/>
  <c r="T62" i="38"/>
  <c r="T61" i="38"/>
  <c r="T60" i="38"/>
  <c r="T59" i="38"/>
  <c r="T58" i="38"/>
  <c r="T57" i="38"/>
  <c r="T56" i="38"/>
  <c r="T55" i="38"/>
  <c r="T54" i="38"/>
  <c r="T53" i="38"/>
  <c r="T52" i="38"/>
  <c r="T51" i="38"/>
  <c r="T50" i="38"/>
  <c r="T49" i="38"/>
  <c r="T48" i="38"/>
  <c r="T47" i="38"/>
  <c r="T46" i="38"/>
  <c r="T45" i="38"/>
  <c r="T44" i="38"/>
  <c r="T43" i="38"/>
  <c r="T42" i="38"/>
  <c r="T41" i="38"/>
  <c r="T40" i="38"/>
  <c r="T39" i="38"/>
  <c r="T38" i="38"/>
  <c r="T37" i="38"/>
  <c r="T36" i="38"/>
  <c r="T35" i="38"/>
  <c r="T34" i="38"/>
  <c r="T33" i="38"/>
  <c r="T32" i="38"/>
  <c r="T31" i="38"/>
  <c r="T30" i="38"/>
  <c r="T29" i="38"/>
  <c r="T28" i="38"/>
  <c r="T27" i="38"/>
  <c r="T26" i="38"/>
  <c r="T25" i="38"/>
  <c r="T24" i="38"/>
  <c r="T23" i="38"/>
  <c r="T22" i="38"/>
  <c r="T21" i="38"/>
  <c r="T20" i="38"/>
  <c r="T19" i="38"/>
  <c r="S67" i="12"/>
  <c r="I87" i="12" s="1"/>
  <c r="S66" i="12"/>
  <c r="I86" i="12" s="1"/>
  <c r="S65" i="12"/>
  <c r="I85" i="12" s="1"/>
  <c r="S64" i="12"/>
  <c r="I83" i="12" s="1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H81" i="33"/>
  <c r="H80" i="33"/>
  <c r="H79" i="33"/>
  <c r="H77" i="33"/>
  <c r="H81" i="26"/>
  <c r="H80" i="26"/>
  <c r="H79" i="26"/>
  <c r="H77" i="26"/>
  <c r="H81" i="32"/>
  <c r="H80" i="32"/>
  <c r="H79" i="32"/>
  <c r="I77" i="32"/>
  <c r="H77" i="32"/>
  <c r="H85" i="23"/>
  <c r="H84" i="23"/>
  <c r="H83" i="23"/>
  <c r="H81" i="23"/>
  <c r="H81" i="31"/>
  <c r="H80" i="31"/>
  <c r="I79" i="31"/>
  <c r="H79" i="31"/>
  <c r="H77" i="31"/>
  <c r="H81" i="20"/>
  <c r="H80" i="20"/>
  <c r="H79" i="20"/>
  <c r="H77" i="20"/>
  <c r="S67" i="33"/>
  <c r="I81" i="33" s="1"/>
  <c r="S66" i="33"/>
  <c r="I80" i="33" s="1"/>
  <c r="S65" i="33"/>
  <c r="I79" i="33" s="1"/>
  <c r="S64" i="33"/>
  <c r="I77" i="33" s="1"/>
  <c r="T63" i="33"/>
  <c r="T62" i="33"/>
  <c r="T61" i="33"/>
  <c r="T60" i="33"/>
  <c r="T59" i="33"/>
  <c r="T58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8" i="33"/>
  <c r="T37" i="33"/>
  <c r="T36" i="33"/>
  <c r="T35" i="33"/>
  <c r="T34" i="33"/>
  <c r="T33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S67" i="26"/>
  <c r="I81" i="26" s="1"/>
  <c r="AT16" i="18" s="1"/>
  <c r="S66" i="26"/>
  <c r="I80" i="26" s="1"/>
  <c r="AT15" i="18" s="1"/>
  <c r="S65" i="26"/>
  <c r="I79" i="26" s="1"/>
  <c r="AT14" i="18" s="1"/>
  <c r="S64" i="26"/>
  <c r="I77" i="26" s="1"/>
  <c r="AT12" i="18" s="1"/>
  <c r="T63" i="26"/>
  <c r="T62" i="26"/>
  <c r="T61" i="26"/>
  <c r="T60" i="26"/>
  <c r="T59" i="26"/>
  <c r="T58" i="26"/>
  <c r="T57" i="26"/>
  <c r="T56" i="26"/>
  <c r="T55" i="26"/>
  <c r="T54" i="26"/>
  <c r="T53" i="26"/>
  <c r="T52" i="26"/>
  <c r="T51" i="26"/>
  <c r="T50" i="26"/>
  <c r="T49" i="26"/>
  <c r="T48" i="26"/>
  <c r="T47" i="26"/>
  <c r="T46" i="26"/>
  <c r="T45" i="26"/>
  <c r="T44" i="26"/>
  <c r="T43" i="26"/>
  <c r="T42" i="26"/>
  <c r="T41" i="26"/>
  <c r="T40" i="26"/>
  <c r="T39" i="26"/>
  <c r="T38" i="26"/>
  <c r="T37" i="26"/>
  <c r="T36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S67" i="32"/>
  <c r="I81" i="32" s="1"/>
  <c r="S66" i="32"/>
  <c r="I80" i="32" s="1"/>
  <c r="S65" i="32"/>
  <c r="I79" i="32" s="1"/>
  <c r="S64" i="32"/>
  <c r="T63" i="32"/>
  <c r="T62" i="32"/>
  <c r="T61" i="32"/>
  <c r="T60" i="32"/>
  <c r="T59" i="32"/>
  <c r="T58" i="32"/>
  <c r="T57" i="32"/>
  <c r="T56" i="32"/>
  <c r="T55" i="32"/>
  <c r="T54" i="32"/>
  <c r="T53" i="32"/>
  <c r="T52" i="32"/>
  <c r="T51" i="32"/>
  <c r="T50" i="32"/>
  <c r="T49" i="32"/>
  <c r="T48" i="32"/>
  <c r="T47" i="32"/>
  <c r="T46" i="32"/>
  <c r="T45" i="32"/>
  <c r="T44" i="32"/>
  <c r="T43" i="32"/>
  <c r="T42" i="32"/>
  <c r="T41" i="32"/>
  <c r="T40" i="32"/>
  <c r="T39" i="32"/>
  <c r="T38" i="32"/>
  <c r="T37" i="32"/>
  <c r="T36" i="32"/>
  <c r="T35" i="32"/>
  <c r="T34" i="32"/>
  <c r="T33" i="32"/>
  <c r="T32" i="32"/>
  <c r="T31" i="32"/>
  <c r="T30" i="32"/>
  <c r="T29" i="32"/>
  <c r="T28" i="32"/>
  <c r="T27" i="32"/>
  <c r="T26" i="32"/>
  <c r="T25" i="32"/>
  <c r="T24" i="32"/>
  <c r="T23" i="32"/>
  <c r="T22" i="32"/>
  <c r="T21" i="32"/>
  <c r="T20" i="32"/>
  <c r="T19" i="32"/>
  <c r="S67" i="23"/>
  <c r="I85" i="23" s="1"/>
  <c r="AS16" i="18" s="1"/>
  <c r="S66" i="23"/>
  <c r="I84" i="23" s="1"/>
  <c r="AS15" i="18" s="1"/>
  <c r="S65" i="23"/>
  <c r="I83" i="23" s="1"/>
  <c r="AS14" i="18" s="1"/>
  <c r="S64" i="23"/>
  <c r="I81" i="23" s="1"/>
  <c r="AS12" i="18" s="1"/>
  <c r="T63" i="23"/>
  <c r="T62" i="23"/>
  <c r="T61" i="23"/>
  <c r="T60" i="23"/>
  <c r="T59" i="23"/>
  <c r="T58" i="23"/>
  <c r="T57" i="23"/>
  <c r="T56" i="23"/>
  <c r="T55" i="23"/>
  <c r="T54" i="23"/>
  <c r="T53" i="23"/>
  <c r="T52" i="23"/>
  <c r="T51" i="23"/>
  <c r="T50" i="23"/>
  <c r="T49" i="23"/>
  <c r="T48" i="23"/>
  <c r="T47" i="23"/>
  <c r="T46" i="23"/>
  <c r="T45" i="23"/>
  <c r="T44" i="23"/>
  <c r="T43" i="23"/>
  <c r="T42" i="23"/>
  <c r="T41" i="23"/>
  <c r="T40" i="23"/>
  <c r="T39" i="23"/>
  <c r="T38" i="23"/>
  <c r="T37" i="23"/>
  <c r="T36" i="23"/>
  <c r="T35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S67" i="31"/>
  <c r="I81" i="31" s="1"/>
  <c r="S66" i="31"/>
  <c r="I80" i="31" s="1"/>
  <c r="S65" i="31"/>
  <c r="S64" i="31"/>
  <c r="I77" i="31" s="1"/>
  <c r="T63" i="31"/>
  <c r="T62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T34" i="31"/>
  <c r="T33" i="31"/>
  <c r="T32" i="31"/>
  <c r="T31" i="31"/>
  <c r="T30" i="31"/>
  <c r="T29" i="31"/>
  <c r="T28" i="31"/>
  <c r="T27" i="31"/>
  <c r="T26" i="31"/>
  <c r="T25" i="31"/>
  <c r="T24" i="31"/>
  <c r="T23" i="31"/>
  <c r="T22" i="31"/>
  <c r="T21" i="31"/>
  <c r="T20" i="31"/>
  <c r="T19" i="31"/>
  <c r="S67" i="20"/>
  <c r="I81" i="20" s="1"/>
  <c r="S66" i="20"/>
  <c r="I80" i="20" s="1"/>
  <c r="S65" i="20"/>
  <c r="I79" i="20" s="1"/>
  <c r="S64" i="20"/>
  <c r="I77" i="20" s="1"/>
  <c r="T63" i="20"/>
  <c r="T62" i="20"/>
  <c r="T61" i="20"/>
  <c r="T60" i="20"/>
  <c r="T59" i="20"/>
  <c r="T58" i="20"/>
  <c r="T57" i="20"/>
  <c r="T56" i="20"/>
  <c r="T55" i="20"/>
  <c r="T54" i="20"/>
  <c r="T53" i="20"/>
  <c r="T52" i="20"/>
  <c r="T51" i="20"/>
  <c r="T50" i="20"/>
  <c r="T49" i="20"/>
  <c r="T48" i="20"/>
  <c r="T47" i="20"/>
  <c r="T46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S67" i="30"/>
  <c r="S66" i="30"/>
  <c r="I85" i="30" s="1"/>
  <c r="S65" i="30"/>
  <c r="I84" i="30" s="1"/>
  <c r="S64" i="30"/>
  <c r="I82" i="30" s="1"/>
  <c r="T63" i="30"/>
  <c r="T62" i="30"/>
  <c r="T61" i="30"/>
  <c r="T60" i="30"/>
  <c r="T59" i="30"/>
  <c r="T58" i="30"/>
  <c r="T57" i="30"/>
  <c r="T56" i="30"/>
  <c r="T55" i="30"/>
  <c r="T54" i="30"/>
  <c r="T53" i="30"/>
  <c r="T52" i="30"/>
  <c r="T51" i="30"/>
  <c r="T50" i="30"/>
  <c r="T49" i="30"/>
  <c r="T48" i="30"/>
  <c r="T47" i="30"/>
  <c r="T46" i="30"/>
  <c r="T45" i="30"/>
  <c r="T44" i="30"/>
  <c r="T43" i="30"/>
  <c r="T42" i="30"/>
  <c r="T41" i="30"/>
  <c r="T40" i="30"/>
  <c r="T39" i="30"/>
  <c r="T38" i="30"/>
  <c r="T37" i="30"/>
  <c r="T36" i="30"/>
  <c r="T35" i="30"/>
  <c r="T34" i="30"/>
  <c r="T33" i="30"/>
  <c r="T32" i="30"/>
  <c r="T31" i="30"/>
  <c r="T30" i="30"/>
  <c r="T29" i="30"/>
  <c r="T28" i="30"/>
  <c r="T27" i="30"/>
  <c r="T26" i="30"/>
  <c r="T25" i="30"/>
  <c r="T24" i="30"/>
  <c r="T23" i="30"/>
  <c r="T22" i="30"/>
  <c r="T21" i="30"/>
  <c r="T20" i="30"/>
  <c r="T19" i="30"/>
  <c r="I86" i="30"/>
  <c r="H86" i="30"/>
  <c r="H85" i="30"/>
  <c r="H84" i="30"/>
  <c r="H82" i="30"/>
  <c r="S67" i="11"/>
  <c r="I88" i="11" s="1"/>
  <c r="AU16" i="18" s="1"/>
  <c r="S66" i="11"/>
  <c r="I87" i="11" s="1"/>
  <c r="AU15" i="18" s="1"/>
  <c r="S65" i="11"/>
  <c r="I86" i="11" s="1"/>
  <c r="AU14" i="18" s="1"/>
  <c r="S64" i="11"/>
  <c r="I84" i="11" s="1"/>
  <c r="AU12" i="18" s="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I19" i="33" l="1"/>
  <c r="I20" i="41" l="1"/>
  <c r="K20" i="41" s="1"/>
  <c r="I21" i="41"/>
  <c r="K21" i="41" s="1"/>
  <c r="I22" i="41"/>
  <c r="K22" i="41" s="1"/>
  <c r="I23" i="41"/>
  <c r="K23" i="41" s="1"/>
  <c r="I24" i="41"/>
  <c r="K24" i="41" s="1"/>
  <c r="I25" i="41"/>
  <c r="K25" i="41" s="1"/>
  <c r="I26" i="41"/>
  <c r="K26" i="41" s="1"/>
  <c r="I27" i="41"/>
  <c r="K27" i="41" s="1"/>
  <c r="I28" i="41"/>
  <c r="K28" i="41" s="1"/>
  <c r="I29" i="41"/>
  <c r="K29" i="41" s="1"/>
  <c r="I30" i="41"/>
  <c r="K30" i="41" s="1"/>
  <c r="I31" i="41"/>
  <c r="K31" i="41" s="1"/>
  <c r="I32" i="41"/>
  <c r="K32" i="41" s="1"/>
  <c r="I33" i="41"/>
  <c r="K33" i="41" s="1"/>
  <c r="I34" i="41"/>
  <c r="K34" i="41" s="1"/>
  <c r="I35" i="41"/>
  <c r="K35" i="41" s="1"/>
  <c r="I36" i="41"/>
  <c r="K36" i="41" s="1"/>
  <c r="I37" i="41"/>
  <c r="I38" i="41"/>
  <c r="K38" i="41" s="1"/>
  <c r="I39" i="41"/>
  <c r="K39" i="41" s="1"/>
  <c r="I40" i="41"/>
  <c r="I41" i="41"/>
  <c r="K41" i="41" s="1"/>
  <c r="I42" i="41"/>
  <c r="K42" i="41" s="1"/>
  <c r="I43" i="41"/>
  <c r="K43" i="41" s="1"/>
  <c r="I44" i="41"/>
  <c r="K44" i="41" s="1"/>
  <c r="I45" i="41"/>
  <c r="K45" i="41" s="1"/>
  <c r="I46" i="41"/>
  <c r="K46" i="41" s="1"/>
  <c r="I47" i="41"/>
  <c r="K47" i="41" s="1"/>
  <c r="I48" i="41"/>
  <c r="K48" i="41" s="1"/>
  <c r="I49" i="41"/>
  <c r="K49" i="41" s="1"/>
  <c r="I50" i="41"/>
  <c r="K50" i="41" s="1"/>
  <c r="I51" i="41"/>
  <c r="K51" i="41" s="1"/>
  <c r="I52" i="41"/>
  <c r="K52" i="41" s="1"/>
  <c r="I53" i="41"/>
  <c r="K53" i="41" s="1"/>
  <c r="I54" i="41"/>
  <c r="K54" i="41" s="1"/>
  <c r="I55" i="41"/>
  <c r="K55" i="41" s="1"/>
  <c r="I56" i="41"/>
  <c r="K56" i="41" s="1"/>
  <c r="I57" i="41"/>
  <c r="K57" i="41" s="1"/>
  <c r="I58" i="41"/>
  <c r="K58" i="41" s="1"/>
  <c r="I59" i="41"/>
  <c r="K59" i="41" s="1"/>
  <c r="I60" i="41"/>
  <c r="K60" i="41" s="1"/>
  <c r="I61" i="41"/>
  <c r="K61" i="41" s="1"/>
  <c r="I62" i="41"/>
  <c r="K62" i="41" s="1"/>
  <c r="I63" i="41"/>
  <c r="K63" i="41" s="1"/>
  <c r="L20" i="41"/>
  <c r="L21" i="41"/>
  <c r="N21" i="41" s="1"/>
  <c r="L22" i="41"/>
  <c r="N22" i="41" s="1"/>
  <c r="L23" i="41"/>
  <c r="N23" i="41" s="1"/>
  <c r="L24" i="41"/>
  <c r="N24" i="41" s="1"/>
  <c r="L25" i="41"/>
  <c r="N25" i="41" s="1"/>
  <c r="L26" i="41"/>
  <c r="N26" i="41" s="1"/>
  <c r="L27" i="41"/>
  <c r="N27" i="41" s="1"/>
  <c r="L28" i="41"/>
  <c r="N28" i="41" s="1"/>
  <c r="L29" i="41"/>
  <c r="N29" i="41" s="1"/>
  <c r="L30" i="41"/>
  <c r="N30" i="41" s="1"/>
  <c r="L31" i="41"/>
  <c r="N31" i="41" s="1"/>
  <c r="L32" i="41"/>
  <c r="L33" i="41"/>
  <c r="N33" i="41" s="1"/>
  <c r="L34" i="41"/>
  <c r="N34" i="41" s="1"/>
  <c r="L35" i="41"/>
  <c r="N35" i="41" s="1"/>
  <c r="L36" i="41"/>
  <c r="N36" i="41" s="1"/>
  <c r="L37" i="41"/>
  <c r="N37" i="41" s="1"/>
  <c r="L38" i="41"/>
  <c r="N38" i="41" s="1"/>
  <c r="L39" i="41"/>
  <c r="N39" i="41" s="1"/>
  <c r="L40" i="41"/>
  <c r="N40" i="41" s="1"/>
  <c r="L41" i="41"/>
  <c r="N41" i="41" s="1"/>
  <c r="L42" i="41"/>
  <c r="L43" i="41"/>
  <c r="N43" i="41" s="1"/>
  <c r="L44" i="41"/>
  <c r="L45" i="41"/>
  <c r="N45" i="41" s="1"/>
  <c r="L46" i="41"/>
  <c r="N46" i="41" s="1"/>
  <c r="L47" i="41"/>
  <c r="N47" i="41" s="1"/>
  <c r="L48" i="41"/>
  <c r="N48" i="41" s="1"/>
  <c r="L49" i="41"/>
  <c r="N49" i="41" s="1"/>
  <c r="L50" i="41"/>
  <c r="N50" i="41" s="1"/>
  <c r="L51" i="41"/>
  <c r="N51" i="41" s="1"/>
  <c r="L52" i="41"/>
  <c r="L53" i="41"/>
  <c r="N53" i="41" s="1"/>
  <c r="L54" i="41"/>
  <c r="N54" i="41" s="1"/>
  <c r="L55" i="41"/>
  <c r="N55" i="41" s="1"/>
  <c r="L56" i="41"/>
  <c r="N56" i="41" s="1"/>
  <c r="L57" i="41"/>
  <c r="N57" i="41" s="1"/>
  <c r="L58" i="41"/>
  <c r="N58" i="41" s="1"/>
  <c r="L59" i="41"/>
  <c r="N59" i="41" s="1"/>
  <c r="L60" i="41"/>
  <c r="N60" i="41" s="1"/>
  <c r="L61" i="41"/>
  <c r="N61" i="41" s="1"/>
  <c r="L62" i="41"/>
  <c r="N62" i="41" s="1"/>
  <c r="L63" i="41"/>
  <c r="O20" i="41"/>
  <c r="Q20" i="41" s="1"/>
  <c r="O21" i="41"/>
  <c r="Q21" i="41" s="1"/>
  <c r="O22" i="41"/>
  <c r="Q22" i="41" s="1"/>
  <c r="O23" i="41"/>
  <c r="Q23" i="41" s="1"/>
  <c r="O24" i="41"/>
  <c r="O25" i="41"/>
  <c r="Q25" i="41" s="1"/>
  <c r="O26" i="41"/>
  <c r="O27" i="41"/>
  <c r="Q27" i="41" s="1"/>
  <c r="O28" i="41"/>
  <c r="Q28" i="41" s="1"/>
  <c r="O29" i="41"/>
  <c r="Q29" i="41" s="1"/>
  <c r="O30" i="41"/>
  <c r="Q30" i="41" s="1"/>
  <c r="O31" i="41"/>
  <c r="Q31" i="41" s="1"/>
  <c r="O32" i="41"/>
  <c r="O33" i="41"/>
  <c r="Q33" i="41" s="1"/>
  <c r="O34" i="41"/>
  <c r="Q34" i="41" s="1"/>
  <c r="O35" i="41"/>
  <c r="Q35" i="41" s="1"/>
  <c r="O36" i="41"/>
  <c r="Q36" i="41" s="1"/>
  <c r="O37" i="41"/>
  <c r="Q37" i="41" s="1"/>
  <c r="O38" i="41"/>
  <c r="Q38" i="41" s="1"/>
  <c r="O39" i="41"/>
  <c r="Q39" i="41" s="1"/>
  <c r="O40" i="41"/>
  <c r="Q40" i="41" s="1"/>
  <c r="O41" i="41"/>
  <c r="Q41" i="41" s="1"/>
  <c r="O42" i="41"/>
  <c r="Q42" i="41" s="1"/>
  <c r="O43" i="41"/>
  <c r="Q43" i="41" s="1"/>
  <c r="O44" i="41"/>
  <c r="O45" i="41"/>
  <c r="Q45" i="41" s="1"/>
  <c r="O46" i="41"/>
  <c r="Q46" i="41" s="1"/>
  <c r="O47" i="41"/>
  <c r="Q47" i="41" s="1"/>
  <c r="O48" i="41"/>
  <c r="Q48" i="41" s="1"/>
  <c r="O49" i="41"/>
  <c r="Q49" i="41" s="1"/>
  <c r="O50" i="41"/>
  <c r="Q50" i="41" s="1"/>
  <c r="O51" i="41"/>
  <c r="Q51" i="41" s="1"/>
  <c r="O52" i="41"/>
  <c r="O53" i="41"/>
  <c r="Q53" i="41" s="1"/>
  <c r="O54" i="41"/>
  <c r="Q54" i="41" s="1"/>
  <c r="O55" i="41"/>
  <c r="Q55" i="41" s="1"/>
  <c r="O56" i="41"/>
  <c r="O57" i="41"/>
  <c r="Q57" i="41" s="1"/>
  <c r="O58" i="41"/>
  <c r="Q58" i="41" s="1"/>
  <c r="O59" i="41"/>
  <c r="Q59" i="41" s="1"/>
  <c r="O60" i="41"/>
  <c r="O61" i="41"/>
  <c r="Q61" i="41" s="1"/>
  <c r="O62" i="41"/>
  <c r="Q62" i="41" s="1"/>
  <c r="O63" i="41"/>
  <c r="Q63" i="41" s="1"/>
  <c r="O19" i="41"/>
  <c r="L19" i="41"/>
  <c r="N19" i="41" s="1"/>
  <c r="I19" i="41"/>
  <c r="K19" i="41" s="1"/>
  <c r="P67" i="41"/>
  <c r="AM9" i="18" s="1"/>
  <c r="M67" i="41"/>
  <c r="G81" i="41" s="1"/>
  <c r="AC9" i="18" s="1"/>
  <c r="F81" i="41"/>
  <c r="I9" i="18" s="1"/>
  <c r="P66" i="41"/>
  <c r="AM8" i="18" s="1"/>
  <c r="M66" i="41"/>
  <c r="G80" i="41" s="1"/>
  <c r="AC8" i="18" s="1"/>
  <c r="F80" i="41"/>
  <c r="I8" i="18" s="1"/>
  <c r="P65" i="41"/>
  <c r="AM7" i="18" s="1"/>
  <c r="M65" i="41"/>
  <c r="G79" i="41" s="1"/>
  <c r="AC7" i="18" s="1"/>
  <c r="F79" i="41"/>
  <c r="I7" i="18" s="1"/>
  <c r="P64" i="41"/>
  <c r="AM5" i="18" s="1"/>
  <c r="M64" i="41"/>
  <c r="G77" i="41" s="1"/>
  <c r="AC5" i="18" s="1"/>
  <c r="F77" i="41"/>
  <c r="I5" i="18" s="1"/>
  <c r="N63" i="41"/>
  <c r="Q60" i="41"/>
  <c r="Q56" i="41"/>
  <c r="Q52" i="41"/>
  <c r="N52" i="41"/>
  <c r="Q44" i="41"/>
  <c r="N44" i="41"/>
  <c r="N42" i="41"/>
  <c r="K40" i="41"/>
  <c r="K37" i="41"/>
  <c r="Q32" i="41"/>
  <c r="N32" i="41"/>
  <c r="Q26" i="41"/>
  <c r="Q24" i="41"/>
  <c r="N20" i="41"/>
  <c r="Q19" i="41"/>
  <c r="C16" i="41"/>
  <c r="B16" i="41"/>
  <c r="C15" i="41"/>
  <c r="B15" i="41"/>
  <c r="C13" i="41"/>
  <c r="C12" i="41"/>
  <c r="F57" i="41" s="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AD8" i="41" s="1"/>
  <c r="I7" i="41"/>
  <c r="H7" i="41"/>
  <c r="AF8" i="41" s="1"/>
  <c r="G7" i="41"/>
  <c r="O20" i="40"/>
  <c r="Q20" i="40" s="1"/>
  <c r="O21" i="40"/>
  <c r="Q21" i="40" s="1"/>
  <c r="O22" i="40"/>
  <c r="Q22" i="40" s="1"/>
  <c r="O23" i="40"/>
  <c r="Q23" i="40" s="1"/>
  <c r="O24" i="40"/>
  <c r="Q24" i="40" s="1"/>
  <c r="O25" i="40"/>
  <c r="Q25" i="40" s="1"/>
  <c r="O26" i="40"/>
  <c r="Q26" i="40" s="1"/>
  <c r="O27" i="40"/>
  <c r="Q27" i="40" s="1"/>
  <c r="O28" i="40"/>
  <c r="Q28" i="40" s="1"/>
  <c r="O29" i="40"/>
  <c r="Q29" i="40" s="1"/>
  <c r="O30" i="40"/>
  <c r="Q30" i="40" s="1"/>
  <c r="O31" i="40"/>
  <c r="Q31" i="40" s="1"/>
  <c r="O32" i="40"/>
  <c r="Q32" i="40" s="1"/>
  <c r="O33" i="40"/>
  <c r="Q33" i="40" s="1"/>
  <c r="O34" i="40"/>
  <c r="Q34" i="40" s="1"/>
  <c r="O35" i="40"/>
  <c r="Q35" i="40" s="1"/>
  <c r="O36" i="40"/>
  <c r="Q36" i="40" s="1"/>
  <c r="O37" i="40"/>
  <c r="Q37" i="40" s="1"/>
  <c r="O38" i="40"/>
  <c r="Q38" i="40" s="1"/>
  <c r="O39" i="40"/>
  <c r="Q39" i="40" s="1"/>
  <c r="O40" i="40"/>
  <c r="Q40" i="40" s="1"/>
  <c r="O41" i="40"/>
  <c r="Q41" i="40" s="1"/>
  <c r="O42" i="40"/>
  <c r="Q42" i="40" s="1"/>
  <c r="O43" i="40"/>
  <c r="Q43" i="40" s="1"/>
  <c r="O44" i="40"/>
  <c r="Q44" i="40" s="1"/>
  <c r="O45" i="40"/>
  <c r="Q45" i="40" s="1"/>
  <c r="O46" i="40"/>
  <c r="Q46" i="40" s="1"/>
  <c r="O47" i="40"/>
  <c r="Q47" i="40" s="1"/>
  <c r="O48" i="40"/>
  <c r="Q48" i="40" s="1"/>
  <c r="O49" i="40"/>
  <c r="Q49" i="40" s="1"/>
  <c r="O50" i="40"/>
  <c r="Q50" i="40" s="1"/>
  <c r="O51" i="40"/>
  <c r="Q51" i="40" s="1"/>
  <c r="O52" i="40"/>
  <c r="Q52" i="40" s="1"/>
  <c r="O53" i="40"/>
  <c r="Q53" i="40" s="1"/>
  <c r="O54" i="40"/>
  <c r="Q54" i="40" s="1"/>
  <c r="O55" i="40"/>
  <c r="Q55" i="40" s="1"/>
  <c r="O56" i="40"/>
  <c r="Q56" i="40" s="1"/>
  <c r="O57" i="40"/>
  <c r="Q57" i="40" s="1"/>
  <c r="O58" i="40"/>
  <c r="Q58" i="40" s="1"/>
  <c r="O59" i="40"/>
  <c r="O60" i="40"/>
  <c r="Q60" i="40" s="1"/>
  <c r="O61" i="40"/>
  <c r="Q61" i="40" s="1"/>
  <c r="O62" i="40"/>
  <c r="Q62" i="40" s="1"/>
  <c r="O63" i="40"/>
  <c r="L20" i="40"/>
  <c r="N20" i="40" s="1"/>
  <c r="L21" i="40"/>
  <c r="N21" i="40" s="1"/>
  <c r="L22" i="40"/>
  <c r="N22" i="40" s="1"/>
  <c r="L23" i="40"/>
  <c r="N23" i="40" s="1"/>
  <c r="L24" i="40"/>
  <c r="N24" i="40" s="1"/>
  <c r="L25" i="40"/>
  <c r="N25" i="40" s="1"/>
  <c r="L26" i="40"/>
  <c r="N26" i="40" s="1"/>
  <c r="L27" i="40"/>
  <c r="N27" i="40" s="1"/>
  <c r="L28" i="40"/>
  <c r="N28" i="40" s="1"/>
  <c r="L29" i="40"/>
  <c r="N29" i="40" s="1"/>
  <c r="L30" i="40"/>
  <c r="N30" i="40" s="1"/>
  <c r="L31" i="40"/>
  <c r="L32" i="40"/>
  <c r="N32" i="40" s="1"/>
  <c r="L33" i="40"/>
  <c r="N33" i="40" s="1"/>
  <c r="L34" i="40"/>
  <c r="N34" i="40" s="1"/>
  <c r="L35" i="40"/>
  <c r="L36" i="40"/>
  <c r="N36" i="40" s="1"/>
  <c r="L37" i="40"/>
  <c r="N37" i="40" s="1"/>
  <c r="L38" i="40"/>
  <c r="N38" i="40" s="1"/>
  <c r="L39" i="40"/>
  <c r="L40" i="40"/>
  <c r="N40" i="40" s="1"/>
  <c r="L41" i="40"/>
  <c r="N41" i="40" s="1"/>
  <c r="L42" i="40"/>
  <c r="N42" i="40" s="1"/>
  <c r="L43" i="40"/>
  <c r="N43" i="40" s="1"/>
  <c r="L44" i="40"/>
  <c r="N44" i="40" s="1"/>
  <c r="L45" i="40"/>
  <c r="N45" i="40" s="1"/>
  <c r="L46" i="40"/>
  <c r="N46" i="40" s="1"/>
  <c r="L47" i="40"/>
  <c r="N47" i="40" s="1"/>
  <c r="L48" i="40"/>
  <c r="N48" i="40" s="1"/>
  <c r="L49" i="40"/>
  <c r="N49" i="40" s="1"/>
  <c r="L50" i="40"/>
  <c r="N50" i="40" s="1"/>
  <c r="L51" i="40"/>
  <c r="L52" i="40"/>
  <c r="N52" i="40" s="1"/>
  <c r="L53" i="40"/>
  <c r="N53" i="40" s="1"/>
  <c r="L54" i="40"/>
  <c r="N54" i="40" s="1"/>
  <c r="L55" i="40"/>
  <c r="N55" i="40" s="1"/>
  <c r="L56" i="40"/>
  <c r="N56" i="40" s="1"/>
  <c r="L57" i="40"/>
  <c r="N57" i="40" s="1"/>
  <c r="L58" i="40"/>
  <c r="N58" i="40" s="1"/>
  <c r="L59" i="40"/>
  <c r="N59" i="40" s="1"/>
  <c r="L60" i="40"/>
  <c r="N60" i="40" s="1"/>
  <c r="L61" i="40"/>
  <c r="N61" i="40" s="1"/>
  <c r="L62" i="40"/>
  <c r="N62" i="40" s="1"/>
  <c r="L63" i="40"/>
  <c r="I20" i="40"/>
  <c r="K20" i="40" s="1"/>
  <c r="I21" i="40"/>
  <c r="K21" i="40" s="1"/>
  <c r="I22" i="40"/>
  <c r="K22" i="40" s="1"/>
  <c r="I23" i="40"/>
  <c r="I24" i="40"/>
  <c r="K24" i="40" s="1"/>
  <c r="I25" i="40"/>
  <c r="K25" i="40" s="1"/>
  <c r="I26" i="40"/>
  <c r="K26" i="40" s="1"/>
  <c r="I27" i="40"/>
  <c r="K27" i="40" s="1"/>
  <c r="I28" i="40"/>
  <c r="K28" i="40" s="1"/>
  <c r="I29" i="40"/>
  <c r="K29" i="40" s="1"/>
  <c r="I30" i="40"/>
  <c r="K30" i="40" s="1"/>
  <c r="I31" i="40"/>
  <c r="K31" i="40" s="1"/>
  <c r="I32" i="40"/>
  <c r="K32" i="40" s="1"/>
  <c r="I33" i="40"/>
  <c r="K33" i="40" s="1"/>
  <c r="I34" i="40"/>
  <c r="K34" i="40" s="1"/>
  <c r="I35" i="40"/>
  <c r="K35" i="40" s="1"/>
  <c r="I36" i="40"/>
  <c r="K36" i="40" s="1"/>
  <c r="I37" i="40"/>
  <c r="K37" i="40" s="1"/>
  <c r="I38" i="40"/>
  <c r="K38" i="40" s="1"/>
  <c r="I39" i="40"/>
  <c r="K39" i="40" s="1"/>
  <c r="I40" i="40"/>
  <c r="K40" i="40" s="1"/>
  <c r="I41" i="40"/>
  <c r="K41" i="40" s="1"/>
  <c r="I42" i="40"/>
  <c r="K42" i="40" s="1"/>
  <c r="I43" i="40"/>
  <c r="I44" i="40"/>
  <c r="K44" i="40" s="1"/>
  <c r="I45" i="40"/>
  <c r="K45" i="40" s="1"/>
  <c r="I46" i="40"/>
  <c r="K46" i="40" s="1"/>
  <c r="I47" i="40"/>
  <c r="K47" i="40" s="1"/>
  <c r="I48" i="40"/>
  <c r="K48" i="40" s="1"/>
  <c r="I49" i="40"/>
  <c r="K49" i="40" s="1"/>
  <c r="I50" i="40"/>
  <c r="K50" i="40" s="1"/>
  <c r="I51" i="40"/>
  <c r="I52" i="40"/>
  <c r="K52" i="40" s="1"/>
  <c r="I53" i="40"/>
  <c r="K53" i="40" s="1"/>
  <c r="I54" i="40"/>
  <c r="K54" i="40" s="1"/>
  <c r="I55" i="40"/>
  <c r="K55" i="40" s="1"/>
  <c r="I56" i="40"/>
  <c r="K56" i="40" s="1"/>
  <c r="I57" i="40"/>
  <c r="K57" i="40" s="1"/>
  <c r="I58" i="40"/>
  <c r="K58" i="40" s="1"/>
  <c r="I59" i="40"/>
  <c r="I60" i="40"/>
  <c r="K60" i="40" s="1"/>
  <c r="I61" i="40"/>
  <c r="K61" i="40" s="1"/>
  <c r="I62" i="40"/>
  <c r="K62" i="40" s="1"/>
  <c r="I63" i="40"/>
  <c r="K63" i="40" s="1"/>
  <c r="O19" i="40"/>
  <c r="Q19" i="40" s="1"/>
  <c r="L19" i="40"/>
  <c r="N19" i="40" s="1"/>
  <c r="I19" i="40"/>
  <c r="K19" i="40" s="1"/>
  <c r="P67" i="40"/>
  <c r="AL9" i="18" s="1"/>
  <c r="M67" i="40"/>
  <c r="G81" i="40" s="1"/>
  <c r="AB9" i="18" s="1"/>
  <c r="F81" i="40"/>
  <c r="H9" i="18" s="1"/>
  <c r="P66" i="40"/>
  <c r="AL8" i="18" s="1"/>
  <c r="M66" i="40"/>
  <c r="G80" i="40" s="1"/>
  <c r="AB8" i="18" s="1"/>
  <c r="F80" i="40"/>
  <c r="H8" i="18" s="1"/>
  <c r="P65" i="40"/>
  <c r="AL7" i="18" s="1"/>
  <c r="M65" i="40"/>
  <c r="G79" i="40" s="1"/>
  <c r="AB7" i="18" s="1"/>
  <c r="F79" i="40"/>
  <c r="H7" i="18" s="1"/>
  <c r="P64" i="40"/>
  <c r="AL5" i="18" s="1"/>
  <c r="M64" i="40"/>
  <c r="G77" i="40" s="1"/>
  <c r="AB5" i="18" s="1"/>
  <c r="F77" i="40"/>
  <c r="H5" i="18" s="1"/>
  <c r="Q63" i="40"/>
  <c r="N63" i="40"/>
  <c r="D62" i="40"/>
  <c r="D60" i="40"/>
  <c r="Q59" i="40"/>
  <c r="K59" i="40"/>
  <c r="D58" i="40"/>
  <c r="D56" i="40"/>
  <c r="D54" i="40"/>
  <c r="D52" i="40"/>
  <c r="N51" i="40"/>
  <c r="K51" i="40"/>
  <c r="D50" i="40"/>
  <c r="D48" i="40"/>
  <c r="D46" i="40"/>
  <c r="D44" i="40"/>
  <c r="K43" i="40"/>
  <c r="D42" i="40"/>
  <c r="D40" i="40"/>
  <c r="N39" i="40"/>
  <c r="D38" i="40"/>
  <c r="D36" i="40"/>
  <c r="N35" i="40"/>
  <c r="D34" i="40"/>
  <c r="D32" i="40"/>
  <c r="N31" i="40"/>
  <c r="D30" i="40"/>
  <c r="D28" i="40"/>
  <c r="D26" i="40"/>
  <c r="D24" i="40"/>
  <c r="K23" i="40"/>
  <c r="D22" i="40"/>
  <c r="D20" i="40"/>
  <c r="C16" i="40"/>
  <c r="B16" i="40"/>
  <c r="D33" i="40" s="1"/>
  <c r="C15" i="40"/>
  <c r="B15" i="40"/>
  <c r="D63" i="40" s="1"/>
  <c r="C13" i="40"/>
  <c r="F60" i="40" s="1"/>
  <c r="C12" i="40"/>
  <c r="F58" i="40" s="1"/>
  <c r="AK7" i="40"/>
  <c r="AJ7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AK8" i="40" s="1"/>
  <c r="H7" i="40"/>
  <c r="G7" i="40"/>
  <c r="AE8" i="40" s="1"/>
  <c r="I20" i="39"/>
  <c r="K20" i="39" s="1"/>
  <c r="I21" i="39"/>
  <c r="K21" i="39" s="1"/>
  <c r="I22" i="39"/>
  <c r="K22" i="39" s="1"/>
  <c r="I23" i="39"/>
  <c r="K23" i="39" s="1"/>
  <c r="I24" i="39"/>
  <c r="K24" i="39" s="1"/>
  <c r="I25" i="39"/>
  <c r="K25" i="39" s="1"/>
  <c r="I26" i="39"/>
  <c r="K26" i="39" s="1"/>
  <c r="I27" i="39"/>
  <c r="K27" i="39" s="1"/>
  <c r="I28" i="39"/>
  <c r="K28" i="39" s="1"/>
  <c r="I29" i="39"/>
  <c r="K29" i="39" s="1"/>
  <c r="I30" i="39"/>
  <c r="K30" i="39" s="1"/>
  <c r="I31" i="39"/>
  <c r="K31" i="39" s="1"/>
  <c r="I32" i="39"/>
  <c r="K32" i="39" s="1"/>
  <c r="I33" i="39"/>
  <c r="K33" i="39" s="1"/>
  <c r="I34" i="39"/>
  <c r="K34" i="39" s="1"/>
  <c r="I35" i="39"/>
  <c r="K35" i="39" s="1"/>
  <c r="I36" i="39"/>
  <c r="K36" i="39" s="1"/>
  <c r="I37" i="39"/>
  <c r="K37" i="39" s="1"/>
  <c r="I38" i="39"/>
  <c r="K38" i="39" s="1"/>
  <c r="I39" i="39"/>
  <c r="K39" i="39" s="1"/>
  <c r="I40" i="39"/>
  <c r="K40" i="39" s="1"/>
  <c r="I41" i="39"/>
  <c r="K41" i="39" s="1"/>
  <c r="I42" i="39"/>
  <c r="K42" i="39" s="1"/>
  <c r="I43" i="39"/>
  <c r="K43" i="39" s="1"/>
  <c r="I44" i="39"/>
  <c r="K44" i="39" s="1"/>
  <c r="I45" i="39"/>
  <c r="K45" i="39" s="1"/>
  <c r="I46" i="39"/>
  <c r="K46" i="39" s="1"/>
  <c r="I47" i="39"/>
  <c r="K47" i="39" s="1"/>
  <c r="I48" i="39"/>
  <c r="K48" i="39" s="1"/>
  <c r="I49" i="39"/>
  <c r="K49" i="39" s="1"/>
  <c r="I50" i="39"/>
  <c r="K50" i="39" s="1"/>
  <c r="I51" i="39"/>
  <c r="K51" i="39" s="1"/>
  <c r="I52" i="39"/>
  <c r="K52" i="39" s="1"/>
  <c r="I53" i="39"/>
  <c r="K53" i="39" s="1"/>
  <c r="I54" i="39"/>
  <c r="K54" i="39" s="1"/>
  <c r="I55" i="39"/>
  <c r="K55" i="39" s="1"/>
  <c r="I56" i="39"/>
  <c r="K56" i="39" s="1"/>
  <c r="I57" i="39"/>
  <c r="K57" i="39" s="1"/>
  <c r="I58" i="39"/>
  <c r="K58" i="39" s="1"/>
  <c r="I59" i="39"/>
  <c r="K59" i="39" s="1"/>
  <c r="I60" i="39"/>
  <c r="K60" i="39" s="1"/>
  <c r="I61" i="39"/>
  <c r="K61" i="39" s="1"/>
  <c r="I62" i="39"/>
  <c r="K62" i="39" s="1"/>
  <c r="I63" i="39"/>
  <c r="K63" i="39" s="1"/>
  <c r="L20" i="39"/>
  <c r="N20" i="39" s="1"/>
  <c r="L21" i="39"/>
  <c r="N21" i="39" s="1"/>
  <c r="L22" i="39"/>
  <c r="N22" i="39" s="1"/>
  <c r="L23" i="39"/>
  <c r="N23" i="39" s="1"/>
  <c r="L24" i="39"/>
  <c r="N24" i="39" s="1"/>
  <c r="L25" i="39"/>
  <c r="N25" i="39" s="1"/>
  <c r="L26" i="39"/>
  <c r="N26" i="39" s="1"/>
  <c r="L27" i="39"/>
  <c r="N27" i="39" s="1"/>
  <c r="L28" i="39"/>
  <c r="N28" i="39" s="1"/>
  <c r="L29" i="39"/>
  <c r="N29" i="39" s="1"/>
  <c r="L30" i="39"/>
  <c r="N30" i="39" s="1"/>
  <c r="L31" i="39"/>
  <c r="N31" i="39" s="1"/>
  <c r="L32" i="39"/>
  <c r="N32" i="39" s="1"/>
  <c r="L33" i="39"/>
  <c r="N33" i="39" s="1"/>
  <c r="L34" i="39"/>
  <c r="N34" i="39" s="1"/>
  <c r="L35" i="39"/>
  <c r="N35" i="39" s="1"/>
  <c r="L36" i="39"/>
  <c r="N36" i="39" s="1"/>
  <c r="L37" i="39"/>
  <c r="N37" i="39" s="1"/>
  <c r="L38" i="39"/>
  <c r="N38" i="39" s="1"/>
  <c r="L39" i="39"/>
  <c r="N39" i="39" s="1"/>
  <c r="L40" i="39"/>
  <c r="N40" i="39" s="1"/>
  <c r="L41" i="39"/>
  <c r="N41" i="39" s="1"/>
  <c r="L42" i="39"/>
  <c r="N42" i="39" s="1"/>
  <c r="L43" i="39"/>
  <c r="N43" i="39" s="1"/>
  <c r="L44" i="39"/>
  <c r="N44" i="39" s="1"/>
  <c r="L45" i="39"/>
  <c r="N45" i="39" s="1"/>
  <c r="L46" i="39"/>
  <c r="N46" i="39" s="1"/>
  <c r="L47" i="39"/>
  <c r="N47" i="39" s="1"/>
  <c r="L48" i="39"/>
  <c r="N48" i="39" s="1"/>
  <c r="L49" i="39"/>
  <c r="N49" i="39" s="1"/>
  <c r="L50" i="39"/>
  <c r="N50" i="39" s="1"/>
  <c r="L51" i="39"/>
  <c r="N51" i="39" s="1"/>
  <c r="L52" i="39"/>
  <c r="N52" i="39" s="1"/>
  <c r="L53" i="39"/>
  <c r="N53" i="39" s="1"/>
  <c r="L54" i="39"/>
  <c r="N54" i="39" s="1"/>
  <c r="L55" i="39"/>
  <c r="N55" i="39" s="1"/>
  <c r="L56" i="39"/>
  <c r="N56" i="39" s="1"/>
  <c r="L57" i="39"/>
  <c r="N57" i="39" s="1"/>
  <c r="L58" i="39"/>
  <c r="N58" i="39" s="1"/>
  <c r="L59" i="39"/>
  <c r="N59" i="39" s="1"/>
  <c r="L60" i="39"/>
  <c r="N60" i="39" s="1"/>
  <c r="L61" i="39"/>
  <c r="N61" i="39" s="1"/>
  <c r="L62" i="39"/>
  <c r="N62" i="39" s="1"/>
  <c r="L63" i="39"/>
  <c r="N63" i="39" s="1"/>
  <c r="O20" i="39"/>
  <c r="Q20" i="39" s="1"/>
  <c r="O21" i="39"/>
  <c r="Q21" i="39" s="1"/>
  <c r="O22" i="39"/>
  <c r="Q22" i="39" s="1"/>
  <c r="O23" i="39"/>
  <c r="Q23" i="39" s="1"/>
  <c r="O24" i="39"/>
  <c r="Q24" i="39" s="1"/>
  <c r="O25" i="39"/>
  <c r="Q25" i="39" s="1"/>
  <c r="O26" i="39"/>
  <c r="Q26" i="39" s="1"/>
  <c r="O27" i="39"/>
  <c r="Q27" i="39" s="1"/>
  <c r="O28" i="39"/>
  <c r="Q28" i="39" s="1"/>
  <c r="O29" i="39"/>
  <c r="Q29" i="39" s="1"/>
  <c r="O30" i="39"/>
  <c r="Q30" i="39" s="1"/>
  <c r="O31" i="39"/>
  <c r="Q31" i="39" s="1"/>
  <c r="O32" i="39"/>
  <c r="Q32" i="39" s="1"/>
  <c r="O33" i="39"/>
  <c r="Q33" i="39" s="1"/>
  <c r="O34" i="39"/>
  <c r="Q34" i="39" s="1"/>
  <c r="O35" i="39"/>
  <c r="Q35" i="39" s="1"/>
  <c r="O36" i="39"/>
  <c r="Q36" i="39" s="1"/>
  <c r="O37" i="39"/>
  <c r="Q37" i="39" s="1"/>
  <c r="O38" i="39"/>
  <c r="Q38" i="39" s="1"/>
  <c r="O39" i="39"/>
  <c r="Q39" i="39" s="1"/>
  <c r="O40" i="39"/>
  <c r="Q40" i="39" s="1"/>
  <c r="O41" i="39"/>
  <c r="Q41" i="39" s="1"/>
  <c r="O42" i="39"/>
  <c r="Q42" i="39" s="1"/>
  <c r="O43" i="39"/>
  <c r="Q43" i="39" s="1"/>
  <c r="O44" i="39"/>
  <c r="Q44" i="39" s="1"/>
  <c r="O45" i="39"/>
  <c r="Q45" i="39" s="1"/>
  <c r="O46" i="39"/>
  <c r="Q46" i="39" s="1"/>
  <c r="O47" i="39"/>
  <c r="Q47" i="39" s="1"/>
  <c r="O48" i="39"/>
  <c r="Q48" i="39" s="1"/>
  <c r="O49" i="39"/>
  <c r="Q49" i="39" s="1"/>
  <c r="O50" i="39"/>
  <c r="Q50" i="39" s="1"/>
  <c r="O51" i="39"/>
  <c r="Q51" i="39" s="1"/>
  <c r="O52" i="39"/>
  <c r="Q52" i="39" s="1"/>
  <c r="O53" i="39"/>
  <c r="Q53" i="39" s="1"/>
  <c r="O54" i="39"/>
  <c r="Q54" i="39" s="1"/>
  <c r="O55" i="39"/>
  <c r="Q55" i="39" s="1"/>
  <c r="O56" i="39"/>
  <c r="Q56" i="39" s="1"/>
  <c r="O57" i="39"/>
  <c r="Q57" i="39" s="1"/>
  <c r="O58" i="39"/>
  <c r="Q58" i="39" s="1"/>
  <c r="O59" i="39"/>
  <c r="Q59" i="39" s="1"/>
  <c r="O60" i="39"/>
  <c r="Q60" i="39" s="1"/>
  <c r="O61" i="39"/>
  <c r="Q61" i="39" s="1"/>
  <c r="O62" i="39"/>
  <c r="Q62" i="39" s="1"/>
  <c r="O63" i="39"/>
  <c r="Q63" i="39" s="1"/>
  <c r="O19" i="39"/>
  <c r="Q19" i="39" s="1"/>
  <c r="L19" i="39"/>
  <c r="N19" i="39" s="1"/>
  <c r="I19" i="39"/>
  <c r="K19" i="39" s="1"/>
  <c r="P67" i="39"/>
  <c r="M67" i="39"/>
  <c r="P66" i="39"/>
  <c r="M66" i="39"/>
  <c r="P65" i="39"/>
  <c r="M65" i="39"/>
  <c r="P64" i="39"/>
  <c r="M64" i="39"/>
  <c r="D58" i="39"/>
  <c r="D50" i="39"/>
  <c r="D42" i="39"/>
  <c r="D34" i="39"/>
  <c r="D26" i="39"/>
  <c r="C16" i="39"/>
  <c r="B16" i="39"/>
  <c r="D62" i="39" s="1"/>
  <c r="C15" i="39"/>
  <c r="B15" i="39"/>
  <c r="C13" i="39"/>
  <c r="F60" i="39" s="1"/>
  <c r="C12" i="39"/>
  <c r="F63" i="39" s="1"/>
  <c r="AJ8" i="39"/>
  <c r="AE8" i="39"/>
  <c r="Z8" i="39"/>
  <c r="T8" i="39"/>
  <c r="O8" i="39"/>
  <c r="J8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AF8" i="39" s="1"/>
  <c r="I7" i="39"/>
  <c r="H7" i="39"/>
  <c r="G7" i="39"/>
  <c r="P67" i="38"/>
  <c r="AN9" i="18" s="1"/>
  <c r="M67" i="38"/>
  <c r="G88" i="38" s="1"/>
  <c r="AD9" i="18" s="1"/>
  <c r="F88" i="38"/>
  <c r="J9" i="18" s="1"/>
  <c r="P66" i="38"/>
  <c r="AN8" i="18" s="1"/>
  <c r="M66" i="38"/>
  <c r="G87" i="38" s="1"/>
  <c r="AD8" i="18" s="1"/>
  <c r="F87" i="38"/>
  <c r="J8" i="18" s="1"/>
  <c r="P65" i="38"/>
  <c r="AN7" i="18" s="1"/>
  <c r="M65" i="38"/>
  <c r="G86" i="38" s="1"/>
  <c r="AD7" i="18" s="1"/>
  <c r="F86" i="38"/>
  <c r="J7" i="18" s="1"/>
  <c r="P64" i="38"/>
  <c r="AN5" i="18" s="1"/>
  <c r="M64" i="38"/>
  <c r="G84" i="38" s="1"/>
  <c r="AD5" i="18" s="1"/>
  <c r="F84" i="38"/>
  <c r="J5" i="18" s="1"/>
  <c r="Q63" i="38"/>
  <c r="N63" i="38"/>
  <c r="K63" i="38"/>
  <c r="Q62" i="38"/>
  <c r="N62" i="38"/>
  <c r="K62" i="38"/>
  <c r="D62" i="38"/>
  <c r="Q61" i="38"/>
  <c r="N61" i="38"/>
  <c r="K61" i="38"/>
  <c r="Q60" i="38"/>
  <c r="N60" i="38"/>
  <c r="K60" i="38"/>
  <c r="Q59" i="38"/>
  <c r="N59" i="38"/>
  <c r="K59" i="38"/>
  <c r="Q58" i="38"/>
  <c r="N58" i="38"/>
  <c r="K58" i="38"/>
  <c r="Q57" i="38"/>
  <c r="N57" i="38"/>
  <c r="K57" i="38"/>
  <c r="Q56" i="38"/>
  <c r="N56" i="38"/>
  <c r="K56" i="38"/>
  <c r="Q55" i="38"/>
  <c r="N55" i="38"/>
  <c r="K55" i="38"/>
  <c r="Q54" i="38"/>
  <c r="N54" i="38"/>
  <c r="K54" i="38"/>
  <c r="D54" i="38"/>
  <c r="Q53" i="38"/>
  <c r="N53" i="38"/>
  <c r="K53" i="38"/>
  <c r="Q52" i="38"/>
  <c r="N52" i="38"/>
  <c r="K52" i="38"/>
  <c r="Q51" i="38"/>
  <c r="N51" i="38"/>
  <c r="K51" i="38"/>
  <c r="Q50" i="38"/>
  <c r="N50" i="38"/>
  <c r="K50" i="38"/>
  <c r="Q49" i="38"/>
  <c r="N49" i="38"/>
  <c r="K49" i="38"/>
  <c r="Q48" i="38"/>
  <c r="N48" i="38"/>
  <c r="K48" i="38"/>
  <c r="Q47" i="38"/>
  <c r="N47" i="38"/>
  <c r="K47" i="38"/>
  <c r="Q46" i="38"/>
  <c r="N46" i="38"/>
  <c r="K46" i="38"/>
  <c r="D46" i="38"/>
  <c r="Q45" i="38"/>
  <c r="N45" i="38"/>
  <c r="K45" i="38"/>
  <c r="Q44" i="38"/>
  <c r="N44" i="38"/>
  <c r="K44" i="38"/>
  <c r="Q43" i="38"/>
  <c r="N43" i="38"/>
  <c r="K43" i="38"/>
  <c r="Q42" i="38"/>
  <c r="N42" i="38"/>
  <c r="K42" i="38"/>
  <c r="Q41" i="38"/>
  <c r="N41" i="38"/>
  <c r="K41" i="38"/>
  <c r="Q40" i="38"/>
  <c r="N40" i="38"/>
  <c r="K40" i="38"/>
  <c r="Q39" i="38"/>
  <c r="N39" i="38"/>
  <c r="K39" i="38"/>
  <c r="Q38" i="38"/>
  <c r="N38" i="38"/>
  <c r="K38" i="38"/>
  <c r="D38" i="38"/>
  <c r="Q37" i="38"/>
  <c r="N37" i="38"/>
  <c r="K37" i="38"/>
  <c r="Q36" i="38"/>
  <c r="N36" i="38"/>
  <c r="K36" i="38"/>
  <c r="Q35" i="38"/>
  <c r="N35" i="38"/>
  <c r="K35" i="38"/>
  <c r="Q34" i="38"/>
  <c r="N34" i="38"/>
  <c r="K34" i="38"/>
  <c r="Q33" i="38"/>
  <c r="N33" i="38"/>
  <c r="K33" i="38"/>
  <c r="Q32" i="38"/>
  <c r="N32" i="38"/>
  <c r="K32" i="38"/>
  <c r="Q31" i="38"/>
  <c r="N31" i="38"/>
  <c r="K31" i="38"/>
  <c r="Q30" i="38"/>
  <c r="N30" i="38"/>
  <c r="K30" i="38"/>
  <c r="D30" i="38"/>
  <c r="Q29" i="38"/>
  <c r="N29" i="38"/>
  <c r="K29" i="38"/>
  <c r="Q28" i="38"/>
  <c r="N28" i="38"/>
  <c r="K28" i="38"/>
  <c r="Q27" i="38"/>
  <c r="N27" i="38"/>
  <c r="K27" i="38"/>
  <c r="Q26" i="38"/>
  <c r="N26" i="38"/>
  <c r="K26" i="38"/>
  <c r="Q25" i="38"/>
  <c r="N25" i="38"/>
  <c r="K25" i="38"/>
  <c r="Q24" i="38"/>
  <c r="N24" i="38"/>
  <c r="K24" i="38"/>
  <c r="Q23" i="38"/>
  <c r="N23" i="38"/>
  <c r="K23" i="38"/>
  <c r="Q22" i="38"/>
  <c r="N22" i="38"/>
  <c r="K22" i="38"/>
  <c r="D22" i="38"/>
  <c r="Q21" i="38"/>
  <c r="N21" i="38"/>
  <c r="K21" i="38"/>
  <c r="Q20" i="38"/>
  <c r="N20" i="38"/>
  <c r="K20" i="38"/>
  <c r="Q19" i="38"/>
  <c r="N19" i="38"/>
  <c r="K19" i="38"/>
  <c r="C16" i="38"/>
  <c r="B16" i="38"/>
  <c r="D58" i="38" s="1"/>
  <c r="C15" i="38"/>
  <c r="B15" i="38"/>
  <c r="C13" i="38"/>
  <c r="C12" i="38"/>
  <c r="AL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AA8" i="38" s="1"/>
  <c r="I7" i="38"/>
  <c r="H7" i="38"/>
  <c r="G7" i="38"/>
  <c r="AH8" i="38" s="1"/>
  <c r="F22" i="40" l="1"/>
  <c r="F28" i="40"/>
  <c r="F34" i="40"/>
  <c r="F36" i="40"/>
  <c r="F42" i="40"/>
  <c r="F44" i="40"/>
  <c r="F52" i="40"/>
  <c r="E63" i="40"/>
  <c r="F26" i="40"/>
  <c r="F48" i="40"/>
  <c r="F56" i="40"/>
  <c r="F20" i="40"/>
  <c r="F30" i="40"/>
  <c r="F32" i="40"/>
  <c r="F38" i="40"/>
  <c r="F40" i="40"/>
  <c r="F46" i="40"/>
  <c r="F54" i="40"/>
  <c r="E33" i="40"/>
  <c r="F24" i="40"/>
  <c r="F50" i="40"/>
  <c r="E26" i="39"/>
  <c r="F35" i="39"/>
  <c r="F44" i="39"/>
  <c r="E58" i="39"/>
  <c r="F19" i="39"/>
  <c r="F27" i="39"/>
  <c r="F36" i="39"/>
  <c r="E50" i="39"/>
  <c r="F59" i="39"/>
  <c r="F20" i="39"/>
  <c r="F28" i="39"/>
  <c r="E42" i="39"/>
  <c r="F51" i="39"/>
  <c r="E62" i="39"/>
  <c r="E34" i="39"/>
  <c r="F43" i="39"/>
  <c r="F52" i="39"/>
  <c r="F53" i="38"/>
  <c r="F61" i="38"/>
  <c r="E30" i="38"/>
  <c r="E46" i="38"/>
  <c r="E62" i="38"/>
  <c r="F29" i="38"/>
  <c r="F45" i="38"/>
  <c r="E58" i="38"/>
  <c r="F21" i="38"/>
  <c r="E22" i="38"/>
  <c r="F37" i="38"/>
  <c r="E38" i="38"/>
  <c r="E54" i="38"/>
  <c r="J8" i="41"/>
  <c r="R8" i="41"/>
  <c r="Z8" i="41"/>
  <c r="AH8" i="41"/>
  <c r="D62" i="41"/>
  <c r="E62" i="41" s="1"/>
  <c r="D58" i="41"/>
  <c r="E58" i="41" s="1"/>
  <c r="D54" i="41"/>
  <c r="E54" i="41" s="1"/>
  <c r="D50" i="41"/>
  <c r="E50" i="41" s="1"/>
  <c r="D46" i="41"/>
  <c r="E46" i="41" s="1"/>
  <c r="D42" i="41"/>
  <c r="E42" i="41" s="1"/>
  <c r="D38" i="41"/>
  <c r="E38" i="41" s="1"/>
  <c r="D34" i="41"/>
  <c r="E34" i="41" s="1"/>
  <c r="D30" i="41"/>
  <c r="E30" i="41" s="1"/>
  <c r="D26" i="41"/>
  <c r="E26" i="41" s="1"/>
  <c r="D22" i="41"/>
  <c r="E22" i="41" s="1"/>
  <c r="D61" i="41"/>
  <c r="E61" i="41" s="1"/>
  <c r="D60" i="41"/>
  <c r="E60" i="41" s="1"/>
  <c r="D56" i="41"/>
  <c r="E56" i="41" s="1"/>
  <c r="D52" i="41"/>
  <c r="E52" i="41" s="1"/>
  <c r="D48" i="41"/>
  <c r="E48" i="41" s="1"/>
  <c r="D44" i="41"/>
  <c r="E44" i="41" s="1"/>
  <c r="D40" i="41"/>
  <c r="E40" i="41" s="1"/>
  <c r="D36" i="41"/>
  <c r="E36" i="41" s="1"/>
  <c r="D32" i="41"/>
  <c r="E32" i="41" s="1"/>
  <c r="D28" i="41"/>
  <c r="E28" i="41" s="1"/>
  <c r="D24" i="41"/>
  <c r="E24" i="41" s="1"/>
  <c r="D20" i="41"/>
  <c r="E20" i="41" s="1"/>
  <c r="D63" i="41"/>
  <c r="E63" i="41" s="1"/>
  <c r="D59" i="41"/>
  <c r="E59" i="41" s="1"/>
  <c r="D19" i="41"/>
  <c r="E19" i="41" s="1"/>
  <c r="D21" i="41"/>
  <c r="E21" i="41" s="1"/>
  <c r="D23" i="41"/>
  <c r="E23" i="41" s="1"/>
  <c r="D25" i="41"/>
  <c r="E25" i="41" s="1"/>
  <c r="D27" i="41"/>
  <c r="E27" i="41" s="1"/>
  <c r="D29" i="41"/>
  <c r="E29" i="41" s="1"/>
  <c r="D31" i="41"/>
  <c r="E31" i="41" s="1"/>
  <c r="D33" i="41"/>
  <c r="E33" i="41" s="1"/>
  <c r="D35" i="41"/>
  <c r="E35" i="41" s="1"/>
  <c r="D37" i="41"/>
  <c r="E37" i="41" s="1"/>
  <c r="D39" i="41"/>
  <c r="E39" i="41" s="1"/>
  <c r="D41" i="41"/>
  <c r="E41" i="41" s="1"/>
  <c r="D43" i="41"/>
  <c r="E43" i="41" s="1"/>
  <c r="D45" i="41"/>
  <c r="E45" i="41" s="1"/>
  <c r="D47" i="41"/>
  <c r="E47" i="41" s="1"/>
  <c r="D49" i="41"/>
  <c r="E49" i="41" s="1"/>
  <c r="D51" i="41"/>
  <c r="E51" i="41" s="1"/>
  <c r="D53" i="41"/>
  <c r="E53" i="41" s="1"/>
  <c r="D55" i="41"/>
  <c r="E55" i="41" s="1"/>
  <c r="D57" i="41"/>
  <c r="E57" i="41" s="1"/>
  <c r="L8" i="41"/>
  <c r="T8" i="41"/>
  <c r="AB8" i="41"/>
  <c r="AJ8" i="41"/>
  <c r="F19" i="41"/>
  <c r="F21" i="41"/>
  <c r="F23" i="41"/>
  <c r="F25" i="41"/>
  <c r="F27" i="41"/>
  <c r="F29" i="41"/>
  <c r="F31" i="41"/>
  <c r="F33" i="41"/>
  <c r="F35" i="41"/>
  <c r="F37" i="41"/>
  <c r="F39" i="41"/>
  <c r="F41" i="41"/>
  <c r="F43" i="41"/>
  <c r="F45" i="41"/>
  <c r="F47" i="41"/>
  <c r="F49" i="41"/>
  <c r="F51" i="41"/>
  <c r="F53" i="41"/>
  <c r="F55" i="41"/>
  <c r="AL7" i="41"/>
  <c r="N8" i="41"/>
  <c r="V8" i="41"/>
  <c r="F60" i="41"/>
  <c r="F56" i="41"/>
  <c r="F52" i="41"/>
  <c r="F48" i="41"/>
  <c r="F44" i="41"/>
  <c r="F40" i="41"/>
  <c r="F36" i="41"/>
  <c r="F32" i="41"/>
  <c r="F28" i="41"/>
  <c r="F24" i="41"/>
  <c r="F20" i="41"/>
  <c r="F63" i="41"/>
  <c r="F59" i="41"/>
  <c r="F62" i="41"/>
  <c r="F58" i="41"/>
  <c r="F54" i="41"/>
  <c r="F50" i="41"/>
  <c r="F46" i="41"/>
  <c r="F42" i="41"/>
  <c r="F38" i="41"/>
  <c r="F34" i="41"/>
  <c r="F30" i="41"/>
  <c r="F26" i="41"/>
  <c r="F22" i="41"/>
  <c r="F61" i="41"/>
  <c r="AI8" i="41"/>
  <c r="H8" i="41"/>
  <c r="P8" i="41"/>
  <c r="X8" i="41"/>
  <c r="I8" i="41"/>
  <c r="M8" i="41"/>
  <c r="Q8" i="41"/>
  <c r="U8" i="41"/>
  <c r="Y8" i="41"/>
  <c r="AC8" i="41"/>
  <c r="AG8" i="41"/>
  <c r="AK8" i="41"/>
  <c r="G8" i="41"/>
  <c r="K8" i="41"/>
  <c r="O8" i="41"/>
  <c r="S8" i="41"/>
  <c r="W8" i="41"/>
  <c r="AA8" i="41"/>
  <c r="AE8" i="41"/>
  <c r="U8" i="40"/>
  <c r="G8" i="40"/>
  <c r="O8" i="40"/>
  <c r="W8" i="40"/>
  <c r="F61" i="40"/>
  <c r="E62" i="40"/>
  <c r="AC8" i="40"/>
  <c r="AJ8" i="40"/>
  <c r="AF8" i="40"/>
  <c r="AB8" i="40"/>
  <c r="X8" i="40"/>
  <c r="T8" i="40"/>
  <c r="P8" i="40"/>
  <c r="L8" i="40"/>
  <c r="H8" i="40"/>
  <c r="AH8" i="40"/>
  <c r="AD8" i="40"/>
  <c r="Z8" i="40"/>
  <c r="V8" i="40"/>
  <c r="R8" i="40"/>
  <c r="N8" i="40"/>
  <c r="J8" i="40"/>
  <c r="AL7" i="40"/>
  <c r="I8" i="40"/>
  <c r="Q8" i="40"/>
  <c r="Y8" i="40"/>
  <c r="AG8" i="40"/>
  <c r="F62" i="40"/>
  <c r="M8" i="40"/>
  <c r="K8" i="40"/>
  <c r="S8" i="40"/>
  <c r="AA8" i="40"/>
  <c r="AI8" i="40"/>
  <c r="E20" i="40"/>
  <c r="E22" i="40"/>
  <c r="E24" i="40"/>
  <c r="E26" i="40"/>
  <c r="E28" i="40"/>
  <c r="E30" i="40"/>
  <c r="E32" i="40"/>
  <c r="E34" i="40"/>
  <c r="E36" i="40"/>
  <c r="E38" i="40"/>
  <c r="E40" i="40"/>
  <c r="E42" i="40"/>
  <c r="E44" i="40"/>
  <c r="E46" i="40"/>
  <c r="E48" i="40"/>
  <c r="E50" i="40"/>
  <c r="E52" i="40"/>
  <c r="E54" i="40"/>
  <c r="E56" i="40"/>
  <c r="E58" i="40"/>
  <c r="E60" i="40"/>
  <c r="F19" i="40"/>
  <c r="D21" i="40"/>
  <c r="E21" i="40" s="1"/>
  <c r="F23" i="40"/>
  <c r="D25" i="40"/>
  <c r="E25" i="40" s="1"/>
  <c r="F27" i="40"/>
  <c r="D29" i="40"/>
  <c r="E29" i="40" s="1"/>
  <c r="F31" i="40"/>
  <c r="F35" i="40"/>
  <c r="D37" i="40"/>
  <c r="E37" i="40" s="1"/>
  <c r="F39" i="40"/>
  <c r="D41" i="40"/>
  <c r="E41" i="40" s="1"/>
  <c r="F43" i="40"/>
  <c r="D45" i="40"/>
  <c r="E45" i="40" s="1"/>
  <c r="F47" i="40"/>
  <c r="D49" i="40"/>
  <c r="E49" i="40" s="1"/>
  <c r="F51" i="40"/>
  <c r="D53" i="40"/>
  <c r="E53" i="40" s="1"/>
  <c r="F55" i="40"/>
  <c r="D57" i="40"/>
  <c r="E57" i="40" s="1"/>
  <c r="F59" i="40"/>
  <c r="D61" i="40"/>
  <c r="E61" i="40" s="1"/>
  <c r="F63" i="40"/>
  <c r="D19" i="40"/>
  <c r="E19" i="40" s="1"/>
  <c r="F21" i="40"/>
  <c r="D23" i="40"/>
  <c r="E23" i="40" s="1"/>
  <c r="F25" i="40"/>
  <c r="D27" i="40"/>
  <c r="E27" i="40" s="1"/>
  <c r="F29" i="40"/>
  <c r="D31" i="40"/>
  <c r="E31" i="40" s="1"/>
  <c r="F33" i="40"/>
  <c r="D35" i="40"/>
  <c r="E35" i="40" s="1"/>
  <c r="F37" i="40"/>
  <c r="D39" i="40"/>
  <c r="E39" i="40" s="1"/>
  <c r="F41" i="40"/>
  <c r="D43" i="40"/>
  <c r="E43" i="40" s="1"/>
  <c r="F45" i="40"/>
  <c r="D47" i="40"/>
  <c r="E47" i="40" s="1"/>
  <c r="F49" i="40"/>
  <c r="D51" i="40"/>
  <c r="E51" i="40" s="1"/>
  <c r="F53" i="40"/>
  <c r="D55" i="40"/>
  <c r="E55" i="40" s="1"/>
  <c r="F57" i="40"/>
  <c r="D59" i="40"/>
  <c r="E59" i="40" s="1"/>
  <c r="AL7" i="39"/>
  <c r="K8" i="39"/>
  <c r="P8" i="39"/>
  <c r="V8" i="39"/>
  <c r="AA8" i="39"/>
  <c r="F62" i="39"/>
  <c r="F58" i="39"/>
  <c r="F54" i="39"/>
  <c r="F50" i="39"/>
  <c r="F46" i="39"/>
  <c r="F42" i="39"/>
  <c r="F38" i="39"/>
  <c r="F34" i="39"/>
  <c r="F30" i="39"/>
  <c r="F26" i="39"/>
  <c r="F22" i="39"/>
  <c r="D21" i="39"/>
  <c r="E21" i="39" s="1"/>
  <c r="D23" i="39"/>
  <c r="E23" i="39" s="1"/>
  <c r="F25" i="39"/>
  <c r="D29" i="39"/>
  <c r="E29" i="39" s="1"/>
  <c r="D31" i="39"/>
  <c r="E31" i="39" s="1"/>
  <c r="F33" i="39"/>
  <c r="D37" i="39"/>
  <c r="E37" i="39" s="1"/>
  <c r="D39" i="39"/>
  <c r="E39" i="39" s="1"/>
  <c r="F41" i="39"/>
  <c r="D45" i="39"/>
  <c r="E45" i="39" s="1"/>
  <c r="D47" i="39"/>
  <c r="E47" i="39" s="1"/>
  <c r="F49" i="39"/>
  <c r="D53" i="39"/>
  <c r="E53" i="39" s="1"/>
  <c r="D55" i="39"/>
  <c r="E55" i="39" s="1"/>
  <c r="F57" i="39"/>
  <c r="D61" i="39"/>
  <c r="E61" i="39" s="1"/>
  <c r="AK8" i="39"/>
  <c r="AG8" i="39"/>
  <c r="AC8" i="39"/>
  <c r="Y8" i="39"/>
  <c r="U8" i="39"/>
  <c r="Q8" i="39"/>
  <c r="M8" i="39"/>
  <c r="I8" i="39"/>
  <c r="G8" i="39"/>
  <c r="L8" i="39"/>
  <c r="R8" i="39"/>
  <c r="W8" i="39"/>
  <c r="AB8" i="39"/>
  <c r="AH8" i="39"/>
  <c r="D22" i="39"/>
  <c r="E22" i="39" s="1"/>
  <c r="F23" i="39"/>
  <c r="F24" i="39"/>
  <c r="D30" i="39"/>
  <c r="E30" i="39" s="1"/>
  <c r="F31" i="39"/>
  <c r="F32" i="39"/>
  <c r="D38" i="39"/>
  <c r="E38" i="39" s="1"/>
  <c r="F39" i="39"/>
  <c r="F40" i="39"/>
  <c r="D46" i="39"/>
  <c r="E46" i="39" s="1"/>
  <c r="F47" i="39"/>
  <c r="F48" i="39"/>
  <c r="D54" i="39"/>
  <c r="E54" i="39" s="1"/>
  <c r="F55" i="39"/>
  <c r="F56" i="39"/>
  <c r="H8" i="39"/>
  <c r="N8" i="39"/>
  <c r="S8" i="39"/>
  <c r="X8" i="39"/>
  <c r="AD8" i="39"/>
  <c r="AI8" i="39"/>
  <c r="D60" i="39"/>
  <c r="E60" i="39" s="1"/>
  <c r="D56" i="39"/>
  <c r="E56" i="39" s="1"/>
  <c r="D52" i="39"/>
  <c r="E52" i="39" s="1"/>
  <c r="D48" i="39"/>
  <c r="E48" i="39" s="1"/>
  <c r="D44" i="39"/>
  <c r="E44" i="39" s="1"/>
  <c r="D40" i="39"/>
  <c r="E40" i="39" s="1"/>
  <c r="D36" i="39"/>
  <c r="E36" i="39" s="1"/>
  <c r="D32" i="39"/>
  <c r="E32" i="39" s="1"/>
  <c r="D28" i="39"/>
  <c r="E28" i="39" s="1"/>
  <c r="D24" i="39"/>
  <c r="E24" i="39" s="1"/>
  <c r="D20" i="39"/>
  <c r="E20" i="39" s="1"/>
  <c r="D63" i="39"/>
  <c r="E63" i="39" s="1"/>
  <c r="D19" i="39"/>
  <c r="E19" i="39" s="1"/>
  <c r="F21" i="39"/>
  <c r="D25" i="39"/>
  <c r="E25" i="39" s="1"/>
  <c r="D27" i="39"/>
  <c r="E27" i="39" s="1"/>
  <c r="F29" i="39"/>
  <c r="D33" i="39"/>
  <c r="E33" i="39" s="1"/>
  <c r="D35" i="39"/>
  <c r="E35" i="39" s="1"/>
  <c r="F37" i="39"/>
  <c r="D41" i="39"/>
  <c r="E41" i="39" s="1"/>
  <c r="D43" i="39"/>
  <c r="E43" i="39" s="1"/>
  <c r="F45" i="39"/>
  <c r="D49" i="39"/>
  <c r="E49" i="39" s="1"/>
  <c r="D51" i="39"/>
  <c r="E51" i="39" s="1"/>
  <c r="F53" i="39"/>
  <c r="D57" i="39"/>
  <c r="E57" i="39" s="1"/>
  <c r="D59" i="39"/>
  <c r="E59" i="39" s="1"/>
  <c r="F61" i="39"/>
  <c r="P8" i="38"/>
  <c r="V8" i="38"/>
  <c r="AI8" i="38"/>
  <c r="F62" i="38"/>
  <c r="F60" i="38"/>
  <c r="F58" i="38"/>
  <c r="F56" i="38"/>
  <c r="F54" i="38"/>
  <c r="F52" i="38"/>
  <c r="F50" i="38"/>
  <c r="F48" i="38"/>
  <c r="F46" i="38"/>
  <c r="F44" i="38"/>
  <c r="F42" i="38"/>
  <c r="F40" i="38"/>
  <c r="F38" i="38"/>
  <c r="F36" i="38"/>
  <c r="F34" i="38"/>
  <c r="F32" i="38"/>
  <c r="F30" i="38"/>
  <c r="F28" i="38"/>
  <c r="F26" i="38"/>
  <c r="F24" i="38"/>
  <c r="F22" i="38"/>
  <c r="F20" i="38"/>
  <c r="D24" i="38"/>
  <c r="E24" i="38" s="1"/>
  <c r="F31" i="38"/>
  <c r="F39" i="38"/>
  <c r="F47" i="38"/>
  <c r="D56" i="38"/>
  <c r="E56" i="38" s="1"/>
  <c r="J8" i="38"/>
  <c r="O8" i="38"/>
  <c r="T8" i="38"/>
  <c r="Z8" i="38"/>
  <c r="D63" i="38"/>
  <c r="E63" i="38" s="1"/>
  <c r="F19" i="38"/>
  <c r="D20" i="38"/>
  <c r="E20" i="38" s="1"/>
  <c r="F27" i="38"/>
  <c r="D28" i="38"/>
  <c r="E28" i="38" s="1"/>
  <c r="F35" i="38"/>
  <c r="D36" i="38"/>
  <c r="E36" i="38" s="1"/>
  <c r="F43" i="38"/>
  <c r="D44" i="38"/>
  <c r="E44" i="38" s="1"/>
  <c r="F51" i="38"/>
  <c r="D52" i="38"/>
  <c r="E52" i="38" s="1"/>
  <c r="F59" i="38"/>
  <c r="D60" i="38"/>
  <c r="E60" i="38" s="1"/>
  <c r="K8" i="38"/>
  <c r="AK8" i="38"/>
  <c r="AG8" i="38"/>
  <c r="AC8" i="38"/>
  <c r="Y8" i="38"/>
  <c r="U8" i="38"/>
  <c r="Q8" i="38"/>
  <c r="M8" i="38"/>
  <c r="I8" i="38"/>
  <c r="AJ8" i="38"/>
  <c r="AF8" i="38"/>
  <c r="AB8" i="38"/>
  <c r="G8" i="38"/>
  <c r="L8" i="38"/>
  <c r="R8" i="38"/>
  <c r="W8" i="38"/>
  <c r="AD8" i="38"/>
  <c r="F23" i="38"/>
  <c r="D32" i="38"/>
  <c r="E32" i="38" s="1"/>
  <c r="D40" i="38"/>
  <c r="E40" i="38" s="1"/>
  <c r="D48" i="38"/>
  <c r="E48" i="38" s="1"/>
  <c r="F55" i="38"/>
  <c r="F63" i="38"/>
  <c r="H8" i="38"/>
  <c r="N8" i="38"/>
  <c r="S8" i="38"/>
  <c r="X8" i="38"/>
  <c r="AE8" i="38"/>
  <c r="F25" i="38"/>
  <c r="D26" i="38"/>
  <c r="E26" i="38" s="1"/>
  <c r="F33" i="38"/>
  <c r="D34" i="38"/>
  <c r="E34" i="38" s="1"/>
  <c r="F41" i="38"/>
  <c r="D42" i="38"/>
  <c r="E42" i="38" s="1"/>
  <c r="F49" i="38"/>
  <c r="D50" i="38"/>
  <c r="E50" i="38" s="1"/>
  <c r="F57" i="38"/>
  <c r="D19" i="38"/>
  <c r="E19" i="38" s="1"/>
  <c r="D21" i="38"/>
  <c r="E21" i="38" s="1"/>
  <c r="D23" i="38"/>
  <c r="E23" i="38" s="1"/>
  <c r="D25" i="38"/>
  <c r="E25" i="38" s="1"/>
  <c r="D27" i="38"/>
  <c r="E27" i="38" s="1"/>
  <c r="D29" i="38"/>
  <c r="E29" i="38" s="1"/>
  <c r="D31" i="38"/>
  <c r="E31" i="38" s="1"/>
  <c r="D33" i="38"/>
  <c r="E33" i="38" s="1"/>
  <c r="D35" i="38"/>
  <c r="E35" i="38" s="1"/>
  <c r="D37" i="38"/>
  <c r="E37" i="38" s="1"/>
  <c r="D39" i="38"/>
  <c r="E39" i="38" s="1"/>
  <c r="D41" i="38"/>
  <c r="E41" i="38" s="1"/>
  <c r="D43" i="38"/>
  <c r="E43" i="38" s="1"/>
  <c r="D45" i="38"/>
  <c r="E45" i="38" s="1"/>
  <c r="D47" i="38"/>
  <c r="E47" i="38" s="1"/>
  <c r="D49" i="38"/>
  <c r="E49" i="38" s="1"/>
  <c r="D51" i="38"/>
  <c r="E51" i="38" s="1"/>
  <c r="D53" i="38"/>
  <c r="E53" i="38" s="1"/>
  <c r="D55" i="38"/>
  <c r="E55" i="38" s="1"/>
  <c r="D57" i="38"/>
  <c r="E57" i="38" s="1"/>
  <c r="D59" i="38"/>
  <c r="E59" i="38" s="1"/>
  <c r="D61" i="38"/>
  <c r="E61" i="38" s="1"/>
  <c r="O20" i="33"/>
  <c r="Q20" i="33" s="1"/>
  <c r="O21" i="33"/>
  <c r="Q21" i="33" s="1"/>
  <c r="O22" i="33"/>
  <c r="Q22" i="33" s="1"/>
  <c r="O23" i="33"/>
  <c r="Q23" i="33" s="1"/>
  <c r="O24" i="33"/>
  <c r="Q24" i="33" s="1"/>
  <c r="O25" i="33"/>
  <c r="Q25" i="33" s="1"/>
  <c r="O26" i="33"/>
  <c r="Q26" i="33" s="1"/>
  <c r="O27" i="33"/>
  <c r="Q27" i="33" s="1"/>
  <c r="O28" i="33"/>
  <c r="Q28" i="33" s="1"/>
  <c r="O29" i="33"/>
  <c r="Q29" i="33" s="1"/>
  <c r="O30" i="33"/>
  <c r="Q30" i="33" s="1"/>
  <c r="O31" i="33"/>
  <c r="Q31" i="33" s="1"/>
  <c r="O32" i="33"/>
  <c r="Q32" i="33" s="1"/>
  <c r="O33" i="33"/>
  <c r="Q33" i="33" s="1"/>
  <c r="O34" i="33"/>
  <c r="Q34" i="33" s="1"/>
  <c r="O35" i="33"/>
  <c r="Q35" i="33" s="1"/>
  <c r="O36" i="33"/>
  <c r="Q36" i="33" s="1"/>
  <c r="O37" i="33"/>
  <c r="Q37" i="33" s="1"/>
  <c r="O38" i="33"/>
  <c r="Q38" i="33" s="1"/>
  <c r="O39" i="33"/>
  <c r="Q39" i="33" s="1"/>
  <c r="O40" i="33"/>
  <c r="Q40" i="33" s="1"/>
  <c r="O41" i="33"/>
  <c r="O42" i="33"/>
  <c r="Q42" i="33" s="1"/>
  <c r="O43" i="33"/>
  <c r="Q43" i="33" s="1"/>
  <c r="O44" i="33"/>
  <c r="Q44" i="33" s="1"/>
  <c r="O45" i="33"/>
  <c r="Q45" i="33" s="1"/>
  <c r="O46" i="33"/>
  <c r="Q46" i="33" s="1"/>
  <c r="O47" i="33"/>
  <c r="Q47" i="33" s="1"/>
  <c r="O48" i="33"/>
  <c r="Q48" i="33" s="1"/>
  <c r="O49" i="33"/>
  <c r="Q49" i="33" s="1"/>
  <c r="O50" i="33"/>
  <c r="Q50" i="33" s="1"/>
  <c r="O51" i="33"/>
  <c r="Q51" i="33" s="1"/>
  <c r="O52" i="33"/>
  <c r="Q52" i="33" s="1"/>
  <c r="O53" i="33"/>
  <c r="O54" i="33"/>
  <c r="Q54" i="33" s="1"/>
  <c r="O55" i="33"/>
  <c r="Q55" i="33" s="1"/>
  <c r="O56" i="33"/>
  <c r="Q56" i="33" s="1"/>
  <c r="O57" i="33"/>
  <c r="O58" i="33"/>
  <c r="O59" i="33"/>
  <c r="Q59" i="33" s="1"/>
  <c r="O60" i="33"/>
  <c r="Q60" i="33" s="1"/>
  <c r="O61" i="33"/>
  <c r="Q61" i="33" s="1"/>
  <c r="O62" i="33"/>
  <c r="O63" i="33"/>
  <c r="Q63" i="33" s="1"/>
  <c r="O19" i="33"/>
  <c r="Q19" i="33" s="1"/>
  <c r="L20" i="33"/>
  <c r="L21" i="33"/>
  <c r="N21" i="33" s="1"/>
  <c r="L22" i="33"/>
  <c r="N22" i="33" s="1"/>
  <c r="L23" i="33"/>
  <c r="N23" i="33" s="1"/>
  <c r="L24" i="33"/>
  <c r="N24" i="33" s="1"/>
  <c r="L25" i="33"/>
  <c r="N25" i="33" s="1"/>
  <c r="L26" i="33"/>
  <c r="N26" i="33" s="1"/>
  <c r="L27" i="33"/>
  <c r="N27" i="33" s="1"/>
  <c r="L28" i="33"/>
  <c r="N28" i="33" s="1"/>
  <c r="L29" i="33"/>
  <c r="N29" i="33" s="1"/>
  <c r="L30" i="33"/>
  <c r="N30" i="33" s="1"/>
  <c r="L31" i="33"/>
  <c r="N31" i="33" s="1"/>
  <c r="L32" i="33"/>
  <c r="N32" i="33" s="1"/>
  <c r="L33" i="33"/>
  <c r="N33" i="33" s="1"/>
  <c r="L34" i="33"/>
  <c r="N34" i="33" s="1"/>
  <c r="L35" i="33"/>
  <c r="N35" i="33" s="1"/>
  <c r="L36" i="33"/>
  <c r="L37" i="33"/>
  <c r="L38" i="33"/>
  <c r="N38" i="33" s="1"/>
  <c r="L39" i="33"/>
  <c r="N39" i="33" s="1"/>
  <c r="L40" i="33"/>
  <c r="N40" i="33" s="1"/>
  <c r="L41" i="33"/>
  <c r="N41" i="33" s="1"/>
  <c r="L42" i="33"/>
  <c r="N42" i="33" s="1"/>
  <c r="L43" i="33"/>
  <c r="N43" i="33" s="1"/>
  <c r="L44" i="33"/>
  <c r="N44" i="33" s="1"/>
  <c r="L45" i="33"/>
  <c r="N45" i="33" s="1"/>
  <c r="L46" i="33"/>
  <c r="N46" i="33" s="1"/>
  <c r="L47" i="33"/>
  <c r="N47" i="33" s="1"/>
  <c r="L48" i="33"/>
  <c r="L49" i="33"/>
  <c r="N49" i="33" s="1"/>
  <c r="L50" i="33"/>
  <c r="N50" i="33" s="1"/>
  <c r="L51" i="33"/>
  <c r="N51" i="33" s="1"/>
  <c r="L52" i="33"/>
  <c r="N52" i="33" s="1"/>
  <c r="L53" i="33"/>
  <c r="N53" i="33" s="1"/>
  <c r="L54" i="33"/>
  <c r="N54" i="33" s="1"/>
  <c r="L55" i="33"/>
  <c r="N55" i="33" s="1"/>
  <c r="L56" i="33"/>
  <c r="N56" i="33" s="1"/>
  <c r="L57" i="33"/>
  <c r="N57" i="33" s="1"/>
  <c r="L58" i="33"/>
  <c r="N58" i="33" s="1"/>
  <c r="L59" i="33"/>
  <c r="N59" i="33" s="1"/>
  <c r="L60" i="33"/>
  <c r="L61" i="33"/>
  <c r="N61" i="33" s="1"/>
  <c r="L62" i="33"/>
  <c r="L63" i="33"/>
  <c r="N63" i="33" s="1"/>
  <c r="L19" i="33"/>
  <c r="N19" i="33" s="1"/>
  <c r="I20" i="33"/>
  <c r="K20" i="33" s="1"/>
  <c r="I21" i="33"/>
  <c r="K21" i="33" s="1"/>
  <c r="I22" i="33"/>
  <c r="K22" i="33" s="1"/>
  <c r="I23" i="33"/>
  <c r="K23" i="33" s="1"/>
  <c r="I24" i="33"/>
  <c r="K24" i="33" s="1"/>
  <c r="I25" i="33"/>
  <c r="K25" i="33" s="1"/>
  <c r="I26" i="33"/>
  <c r="K26" i="33" s="1"/>
  <c r="I27" i="33"/>
  <c r="K27" i="33" s="1"/>
  <c r="I28" i="33"/>
  <c r="K28" i="33" s="1"/>
  <c r="I29" i="33"/>
  <c r="K29" i="33" s="1"/>
  <c r="I30" i="33"/>
  <c r="K30" i="33" s="1"/>
  <c r="I31" i="33"/>
  <c r="K31" i="33" s="1"/>
  <c r="I32" i="33"/>
  <c r="K32" i="33" s="1"/>
  <c r="I33" i="33"/>
  <c r="K33" i="33" s="1"/>
  <c r="I34" i="33"/>
  <c r="K34" i="33" s="1"/>
  <c r="I35" i="33"/>
  <c r="K35" i="33" s="1"/>
  <c r="I36" i="33"/>
  <c r="K36" i="33" s="1"/>
  <c r="I37" i="33"/>
  <c r="K37" i="33" s="1"/>
  <c r="I38" i="33"/>
  <c r="K38" i="33" s="1"/>
  <c r="I39" i="33"/>
  <c r="K39" i="33" s="1"/>
  <c r="I40" i="33"/>
  <c r="K40" i="33" s="1"/>
  <c r="I41" i="33"/>
  <c r="K41" i="33" s="1"/>
  <c r="I42" i="33"/>
  <c r="K42" i="33" s="1"/>
  <c r="I43" i="33"/>
  <c r="K43" i="33" s="1"/>
  <c r="I44" i="33"/>
  <c r="K44" i="33" s="1"/>
  <c r="I45" i="33"/>
  <c r="K45" i="33" s="1"/>
  <c r="I46" i="33"/>
  <c r="K46" i="33" s="1"/>
  <c r="I47" i="33"/>
  <c r="K47" i="33" s="1"/>
  <c r="I48" i="33"/>
  <c r="I49" i="33"/>
  <c r="K49" i="33" s="1"/>
  <c r="I50" i="33"/>
  <c r="K50" i="33" s="1"/>
  <c r="I51" i="33"/>
  <c r="K51" i="33" s="1"/>
  <c r="I52" i="33"/>
  <c r="K52" i="33" s="1"/>
  <c r="I53" i="33"/>
  <c r="K53" i="33" s="1"/>
  <c r="I54" i="33"/>
  <c r="K54" i="33" s="1"/>
  <c r="I55" i="33"/>
  <c r="K55" i="33" s="1"/>
  <c r="I56" i="33"/>
  <c r="K56" i="33" s="1"/>
  <c r="I57" i="33"/>
  <c r="K57" i="33" s="1"/>
  <c r="I58" i="33"/>
  <c r="K58" i="33" s="1"/>
  <c r="I59" i="33"/>
  <c r="K59" i="33" s="1"/>
  <c r="I60" i="33"/>
  <c r="K60" i="33" s="1"/>
  <c r="I61" i="33"/>
  <c r="K61" i="33" s="1"/>
  <c r="I62" i="33"/>
  <c r="K62" i="33" s="1"/>
  <c r="I63" i="33"/>
  <c r="K63" i="33" s="1"/>
  <c r="P67" i="33"/>
  <c r="AM16" i="18" s="1"/>
  <c r="M67" i="33"/>
  <c r="G81" i="33" s="1"/>
  <c r="AC16" i="18" s="1"/>
  <c r="F81" i="33"/>
  <c r="I16" i="18" s="1"/>
  <c r="P66" i="33"/>
  <c r="AM15" i="18" s="1"/>
  <c r="M66" i="33"/>
  <c r="G80" i="33" s="1"/>
  <c r="AC15" i="18" s="1"/>
  <c r="F80" i="33"/>
  <c r="I15" i="18" s="1"/>
  <c r="P65" i="33"/>
  <c r="AM14" i="18" s="1"/>
  <c r="M65" i="33"/>
  <c r="G79" i="33" s="1"/>
  <c r="AC14" i="18" s="1"/>
  <c r="F79" i="33"/>
  <c r="I14" i="18" s="1"/>
  <c r="P64" i="33"/>
  <c r="AM12" i="18" s="1"/>
  <c r="M64" i="33"/>
  <c r="G77" i="33" s="1"/>
  <c r="AC12" i="18" s="1"/>
  <c r="F77" i="33"/>
  <c r="I12" i="18" s="1"/>
  <c r="Q62" i="33"/>
  <c r="N62" i="33"/>
  <c r="N60" i="33"/>
  <c r="Q58" i="33"/>
  <c r="F58" i="33"/>
  <c r="Q57" i="33"/>
  <c r="D56" i="33"/>
  <c r="Q53" i="33"/>
  <c r="F50" i="33"/>
  <c r="N48" i="33"/>
  <c r="K48" i="33"/>
  <c r="D48" i="33"/>
  <c r="E48" i="33" s="1"/>
  <c r="Q41" i="33"/>
  <c r="D40" i="33"/>
  <c r="E40" i="33" s="1"/>
  <c r="N37" i="33"/>
  <c r="D37" i="33"/>
  <c r="E37" i="33" s="1"/>
  <c r="N36" i="33"/>
  <c r="F34" i="33"/>
  <c r="D32" i="33"/>
  <c r="E32" i="33" s="1"/>
  <c r="D29" i="33"/>
  <c r="F27" i="33"/>
  <c r="F26" i="33"/>
  <c r="D24" i="33"/>
  <c r="D21" i="33"/>
  <c r="E21" i="33" s="1"/>
  <c r="N20" i="33"/>
  <c r="D20" i="33"/>
  <c r="K19" i="33"/>
  <c r="F19" i="33"/>
  <c r="C16" i="33"/>
  <c r="B16" i="33"/>
  <c r="C15" i="33"/>
  <c r="B15" i="33"/>
  <c r="D63" i="33" s="1"/>
  <c r="C13" i="33"/>
  <c r="C12" i="33"/>
  <c r="E20" i="33" s="1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AL7" i="33"/>
  <c r="O20" i="32"/>
  <c r="Q20" i="32" s="1"/>
  <c r="O21" i="32"/>
  <c r="Q21" i="32" s="1"/>
  <c r="O22" i="32"/>
  <c r="Q22" i="32" s="1"/>
  <c r="O23" i="32"/>
  <c r="Q23" i="32" s="1"/>
  <c r="O24" i="32"/>
  <c r="Q24" i="32" s="1"/>
  <c r="O25" i="32"/>
  <c r="Q25" i="32" s="1"/>
  <c r="O26" i="32"/>
  <c r="Q26" i="32" s="1"/>
  <c r="O27" i="32"/>
  <c r="Q27" i="32" s="1"/>
  <c r="O28" i="32"/>
  <c r="Q28" i="32" s="1"/>
  <c r="O29" i="32"/>
  <c r="Q29" i="32" s="1"/>
  <c r="O30" i="32"/>
  <c r="Q30" i="32" s="1"/>
  <c r="O31" i="32"/>
  <c r="Q31" i="32" s="1"/>
  <c r="O32" i="32"/>
  <c r="Q32" i="32" s="1"/>
  <c r="O33" i="32"/>
  <c r="Q33" i="32" s="1"/>
  <c r="O34" i="32"/>
  <c r="Q34" i="32" s="1"/>
  <c r="O35" i="32"/>
  <c r="Q35" i="32" s="1"/>
  <c r="O36" i="32"/>
  <c r="Q36" i="32" s="1"/>
  <c r="O37" i="32"/>
  <c r="Q37" i="32" s="1"/>
  <c r="O38" i="32"/>
  <c r="O39" i="32"/>
  <c r="Q39" i="32" s="1"/>
  <c r="O40" i="32"/>
  <c r="Q40" i="32" s="1"/>
  <c r="O41" i="32"/>
  <c r="Q41" i="32" s="1"/>
  <c r="O42" i="32"/>
  <c r="O43" i="32"/>
  <c r="Q43" i="32" s="1"/>
  <c r="O44" i="32"/>
  <c r="Q44" i="32" s="1"/>
  <c r="O45" i="32"/>
  <c r="Q45" i="32" s="1"/>
  <c r="O46" i="32"/>
  <c r="Q46" i="32" s="1"/>
  <c r="O47" i="32"/>
  <c r="Q47" i="32" s="1"/>
  <c r="O48" i="32"/>
  <c r="Q48" i="32" s="1"/>
  <c r="O49" i="32"/>
  <c r="Q49" i="32" s="1"/>
  <c r="O50" i="32"/>
  <c r="Q50" i="32" s="1"/>
  <c r="O51" i="32"/>
  <c r="Q51" i="32" s="1"/>
  <c r="O52" i="32"/>
  <c r="Q52" i="32" s="1"/>
  <c r="O53" i="32"/>
  <c r="Q53" i="32" s="1"/>
  <c r="O54" i="32"/>
  <c r="Q54" i="32" s="1"/>
  <c r="O55" i="32"/>
  <c r="Q55" i="32" s="1"/>
  <c r="O56" i="32"/>
  <c r="Q56" i="32" s="1"/>
  <c r="O57" i="32"/>
  <c r="Q57" i="32" s="1"/>
  <c r="O58" i="32"/>
  <c r="Q58" i="32" s="1"/>
  <c r="O59" i="32"/>
  <c r="Q59" i="32" s="1"/>
  <c r="O60" i="32"/>
  <c r="Q60" i="32" s="1"/>
  <c r="O61" i="32"/>
  <c r="Q61" i="32" s="1"/>
  <c r="O62" i="32"/>
  <c r="Q62" i="32" s="1"/>
  <c r="O63" i="32"/>
  <c r="Q63" i="32" s="1"/>
  <c r="O19" i="32"/>
  <c r="Q19" i="32" s="1"/>
  <c r="L20" i="32"/>
  <c r="L21" i="32"/>
  <c r="L22" i="32"/>
  <c r="N22" i="32" s="1"/>
  <c r="L23" i="32"/>
  <c r="N23" i="32" s="1"/>
  <c r="L24" i="32"/>
  <c r="N24" i="32" s="1"/>
  <c r="L25" i="32"/>
  <c r="N25" i="32" s="1"/>
  <c r="L26" i="32"/>
  <c r="N26" i="32" s="1"/>
  <c r="L27" i="32"/>
  <c r="N27" i="32" s="1"/>
  <c r="L28" i="32"/>
  <c r="N28" i="32" s="1"/>
  <c r="L29" i="32"/>
  <c r="L30" i="32"/>
  <c r="N30" i="32" s="1"/>
  <c r="L31" i="32"/>
  <c r="N31" i="32" s="1"/>
  <c r="L32" i="32"/>
  <c r="N32" i="32" s="1"/>
  <c r="L33" i="32"/>
  <c r="L34" i="32"/>
  <c r="N34" i="32" s="1"/>
  <c r="L35" i="32"/>
  <c r="N35" i="32" s="1"/>
  <c r="L36" i="32"/>
  <c r="N36" i="32" s="1"/>
  <c r="L37" i="32"/>
  <c r="L38" i="32"/>
  <c r="N38" i="32" s="1"/>
  <c r="L39" i="32"/>
  <c r="N39" i="32" s="1"/>
  <c r="L40" i="32"/>
  <c r="N40" i="32" s="1"/>
  <c r="L41" i="32"/>
  <c r="N41" i="32" s="1"/>
  <c r="L42" i="32"/>
  <c r="N42" i="32" s="1"/>
  <c r="L43" i="32"/>
  <c r="N43" i="32" s="1"/>
  <c r="L44" i="32"/>
  <c r="N44" i="32" s="1"/>
  <c r="L45" i="32"/>
  <c r="L46" i="32"/>
  <c r="N46" i="32" s="1"/>
  <c r="L47" i="32"/>
  <c r="N47" i="32" s="1"/>
  <c r="L48" i="32"/>
  <c r="N48" i="32" s="1"/>
  <c r="L49" i="32"/>
  <c r="L50" i="32"/>
  <c r="N50" i="32" s="1"/>
  <c r="L51" i="32"/>
  <c r="N51" i="32" s="1"/>
  <c r="L52" i="32"/>
  <c r="N52" i="32" s="1"/>
  <c r="L53" i="32"/>
  <c r="L54" i="32"/>
  <c r="N54" i="32" s="1"/>
  <c r="L55" i="32"/>
  <c r="N55" i="32" s="1"/>
  <c r="L56" i="32"/>
  <c r="N56" i="32" s="1"/>
  <c r="L57" i="32"/>
  <c r="N57" i="32" s="1"/>
  <c r="L58" i="32"/>
  <c r="N58" i="32" s="1"/>
  <c r="L59" i="32"/>
  <c r="N59" i="32" s="1"/>
  <c r="L60" i="32"/>
  <c r="N60" i="32" s="1"/>
  <c r="L61" i="32"/>
  <c r="L62" i="32"/>
  <c r="L63" i="32"/>
  <c r="N63" i="32" s="1"/>
  <c r="L19" i="32"/>
  <c r="N19" i="32" s="1"/>
  <c r="I20" i="32"/>
  <c r="I21" i="32"/>
  <c r="K21" i="32" s="1"/>
  <c r="I22" i="32"/>
  <c r="K22" i="32" s="1"/>
  <c r="I23" i="32"/>
  <c r="K23" i="32" s="1"/>
  <c r="I24" i="32"/>
  <c r="I25" i="32"/>
  <c r="K25" i="32" s="1"/>
  <c r="I26" i="32"/>
  <c r="I27" i="32"/>
  <c r="K27" i="32" s="1"/>
  <c r="I28" i="32"/>
  <c r="I29" i="32"/>
  <c r="I30" i="32"/>
  <c r="K30" i="32" s="1"/>
  <c r="I31" i="32"/>
  <c r="K31" i="32" s="1"/>
  <c r="I32" i="32"/>
  <c r="I33" i="32"/>
  <c r="K33" i="32" s="1"/>
  <c r="I34" i="32"/>
  <c r="K34" i="32" s="1"/>
  <c r="I35" i="32"/>
  <c r="K35" i="32" s="1"/>
  <c r="I36" i="32"/>
  <c r="I37" i="32"/>
  <c r="K37" i="32" s="1"/>
  <c r="I38" i="32"/>
  <c r="K38" i="32" s="1"/>
  <c r="I39" i="32"/>
  <c r="K39" i="32" s="1"/>
  <c r="I40" i="32"/>
  <c r="I41" i="32"/>
  <c r="K41" i="32" s="1"/>
  <c r="I42" i="32"/>
  <c r="K42" i="32" s="1"/>
  <c r="I43" i="32"/>
  <c r="K43" i="32" s="1"/>
  <c r="I44" i="32"/>
  <c r="K44" i="32" s="1"/>
  <c r="I45" i="32"/>
  <c r="K45" i="32" s="1"/>
  <c r="I46" i="32"/>
  <c r="K46" i="32" s="1"/>
  <c r="I47" i="32"/>
  <c r="K47" i="32" s="1"/>
  <c r="I48" i="32"/>
  <c r="K48" i="32" s="1"/>
  <c r="I49" i="32"/>
  <c r="K49" i="32" s="1"/>
  <c r="I50" i="32"/>
  <c r="K50" i="32" s="1"/>
  <c r="I51" i="32"/>
  <c r="K51" i="32" s="1"/>
  <c r="I52" i="32"/>
  <c r="I53" i="32"/>
  <c r="K53" i="32" s="1"/>
  <c r="I54" i="32"/>
  <c r="K54" i="32" s="1"/>
  <c r="I55" i="32"/>
  <c r="K55" i="32" s="1"/>
  <c r="I56" i="32"/>
  <c r="K56" i="32" s="1"/>
  <c r="I57" i="32"/>
  <c r="K57" i="32" s="1"/>
  <c r="I58" i="32"/>
  <c r="K58" i="32" s="1"/>
  <c r="I59" i="32"/>
  <c r="K59" i="32" s="1"/>
  <c r="I60" i="32"/>
  <c r="K60" i="32" s="1"/>
  <c r="I61" i="32"/>
  <c r="K61" i="32" s="1"/>
  <c r="I62" i="32"/>
  <c r="I63" i="32"/>
  <c r="K63" i="32" s="1"/>
  <c r="I19" i="32"/>
  <c r="K19" i="32" s="1"/>
  <c r="P67" i="32"/>
  <c r="AL16" i="18" s="1"/>
  <c r="M67" i="32"/>
  <c r="G81" i="32" s="1"/>
  <c r="AB16" i="18" s="1"/>
  <c r="F81" i="32"/>
  <c r="H16" i="18" s="1"/>
  <c r="P66" i="32"/>
  <c r="AL15" i="18" s="1"/>
  <c r="M66" i="32"/>
  <c r="G80" i="32" s="1"/>
  <c r="AB15" i="18" s="1"/>
  <c r="F80" i="32"/>
  <c r="H15" i="18" s="1"/>
  <c r="P65" i="32"/>
  <c r="AL14" i="18" s="1"/>
  <c r="M65" i="32"/>
  <c r="G79" i="32" s="1"/>
  <c r="AB14" i="18" s="1"/>
  <c r="F79" i="32"/>
  <c r="H14" i="18" s="1"/>
  <c r="P64" i="32"/>
  <c r="AL12" i="18" s="1"/>
  <c r="M64" i="32"/>
  <c r="G77" i="32" s="1"/>
  <c r="AB12" i="18" s="1"/>
  <c r="F77" i="32"/>
  <c r="H12" i="18" s="1"/>
  <c r="N62" i="32"/>
  <c r="K62" i="32"/>
  <c r="N61" i="32"/>
  <c r="N53" i="32"/>
  <c r="K52" i="32"/>
  <c r="N49" i="32"/>
  <c r="N45" i="32"/>
  <c r="Q42" i="32"/>
  <c r="K40" i="32"/>
  <c r="Q38" i="32"/>
  <c r="N37" i="32"/>
  <c r="K36" i="32"/>
  <c r="N33" i="32"/>
  <c r="K32" i="32"/>
  <c r="N29" i="32"/>
  <c r="K29" i="32"/>
  <c r="K28" i="32"/>
  <c r="K26" i="32"/>
  <c r="K24" i="32"/>
  <c r="N21" i="32"/>
  <c r="N20" i="32"/>
  <c r="K20" i="32"/>
  <c r="C16" i="32"/>
  <c r="B16" i="32"/>
  <c r="C15" i="32"/>
  <c r="B15" i="32"/>
  <c r="C13" i="32"/>
  <c r="C12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AL7" i="32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19" i="31"/>
  <c r="Q19" i="31" s="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19" i="31"/>
  <c r="N19" i="31" s="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19" i="31"/>
  <c r="K19" i="31" s="1"/>
  <c r="P67" i="31"/>
  <c r="M67" i="31"/>
  <c r="G81" i="31" s="1"/>
  <c r="F81" i="31"/>
  <c r="P66" i="31"/>
  <c r="M66" i="31"/>
  <c r="G80" i="31" s="1"/>
  <c r="F80" i="31"/>
  <c r="P65" i="31"/>
  <c r="M65" i="31"/>
  <c r="G79" i="31" s="1"/>
  <c r="F79" i="31"/>
  <c r="P64" i="31"/>
  <c r="M64" i="31"/>
  <c r="G77" i="31" s="1"/>
  <c r="F77" i="31"/>
  <c r="Q63" i="31"/>
  <c r="N63" i="31"/>
  <c r="K63" i="31"/>
  <c r="Q62" i="31"/>
  <c r="N62" i="31"/>
  <c r="K62" i="31"/>
  <c r="Q61" i="31"/>
  <c r="N61" i="31"/>
  <c r="K61" i="31"/>
  <c r="Q60" i="31"/>
  <c r="N60" i="31"/>
  <c r="K60" i="31"/>
  <c r="Q59" i="31"/>
  <c r="N59" i="31"/>
  <c r="K59" i="31"/>
  <c r="Q58" i="31"/>
  <c r="N58" i="31"/>
  <c r="K58" i="31"/>
  <c r="Q57" i="31"/>
  <c r="N57" i="31"/>
  <c r="K57" i="31"/>
  <c r="Q56" i="31"/>
  <c r="N56" i="31"/>
  <c r="K56" i="31"/>
  <c r="Q55" i="31"/>
  <c r="N55" i="31"/>
  <c r="K55" i="31"/>
  <c r="Q54" i="31"/>
  <c r="N54" i="31"/>
  <c r="K54" i="31"/>
  <c r="Q53" i="31"/>
  <c r="N53" i="31"/>
  <c r="K53" i="31"/>
  <c r="Q52" i="31"/>
  <c r="N52" i="31"/>
  <c r="K52" i="31"/>
  <c r="Q51" i="31"/>
  <c r="N51" i="31"/>
  <c r="K51" i="31"/>
  <c r="Q50" i="31"/>
  <c r="N50" i="31"/>
  <c r="K50" i="31"/>
  <c r="Q49" i="31"/>
  <c r="N49" i="31"/>
  <c r="K49" i="31"/>
  <c r="Q48" i="31"/>
  <c r="N48" i="31"/>
  <c r="K48" i="31"/>
  <c r="Q47" i="31"/>
  <c r="N47" i="31"/>
  <c r="K47" i="31"/>
  <c r="Q46" i="31"/>
  <c r="N46" i="31"/>
  <c r="K46" i="31"/>
  <c r="Q45" i="31"/>
  <c r="N45" i="31"/>
  <c r="K45" i="31"/>
  <c r="Q44" i="31"/>
  <c r="N44" i="31"/>
  <c r="K44" i="31"/>
  <c r="Q43" i="31"/>
  <c r="N43" i="31"/>
  <c r="K43" i="31"/>
  <c r="Q42" i="31"/>
  <c r="N42" i="31"/>
  <c r="K42" i="31"/>
  <c r="Q41" i="31"/>
  <c r="N41" i="31"/>
  <c r="K41" i="31"/>
  <c r="Q40" i="31"/>
  <c r="N40" i="31"/>
  <c r="K40" i="31"/>
  <c r="Q39" i="31"/>
  <c r="N39" i="31"/>
  <c r="K39" i="31"/>
  <c r="Q38" i="31"/>
  <c r="N38" i="31"/>
  <c r="K38" i="31"/>
  <c r="Q37" i="31"/>
  <c r="N37" i="31"/>
  <c r="K37" i="31"/>
  <c r="Q36" i="31"/>
  <c r="N36" i="31"/>
  <c r="K36" i="31"/>
  <c r="Q35" i="31"/>
  <c r="N35" i="31"/>
  <c r="K35" i="31"/>
  <c r="Q34" i="31"/>
  <c r="N34" i="31"/>
  <c r="K34" i="31"/>
  <c r="Q33" i="31"/>
  <c r="N33" i="31"/>
  <c r="K33" i="31"/>
  <c r="Q32" i="31"/>
  <c r="N32" i="31"/>
  <c r="K32" i="31"/>
  <c r="Q31" i="31"/>
  <c r="N31" i="31"/>
  <c r="K31" i="31"/>
  <c r="Q30" i="31"/>
  <c r="N30" i="31"/>
  <c r="K30" i="31"/>
  <c r="Q29" i="31"/>
  <c r="N29" i="31"/>
  <c r="K29" i="31"/>
  <c r="Q28" i="31"/>
  <c r="N28" i="31"/>
  <c r="K28" i="31"/>
  <c r="Q27" i="31"/>
  <c r="N27" i="31"/>
  <c r="K27" i="31"/>
  <c r="Q26" i="31"/>
  <c r="N26" i="31"/>
  <c r="K26" i="31"/>
  <c r="Q25" i="31"/>
  <c r="N25" i="31"/>
  <c r="K25" i="31"/>
  <c r="Q24" i="31"/>
  <c r="N24" i="31"/>
  <c r="K24" i="31"/>
  <c r="Q23" i="31"/>
  <c r="N23" i="31"/>
  <c r="K23" i="31"/>
  <c r="Q22" i="31"/>
  <c r="N22" i="31"/>
  <c r="K22" i="31"/>
  <c r="Q21" i="31"/>
  <c r="N21" i="31"/>
  <c r="K21" i="31"/>
  <c r="Q20" i="31"/>
  <c r="N20" i="31"/>
  <c r="K20" i="31"/>
  <c r="C16" i="31"/>
  <c r="B16" i="31"/>
  <c r="C15" i="31"/>
  <c r="B15" i="31"/>
  <c r="C13" i="31"/>
  <c r="C12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AL7" i="31"/>
  <c r="E24" i="33" l="1"/>
  <c r="E29" i="33"/>
  <c r="F35" i="33"/>
  <c r="F42" i="33"/>
  <c r="E56" i="33"/>
  <c r="E63" i="33"/>
  <c r="F59" i="32"/>
  <c r="F61" i="33"/>
  <c r="F57" i="33"/>
  <c r="F53" i="33"/>
  <c r="F49" i="33"/>
  <c r="F45" i="33"/>
  <c r="F41" i="33"/>
  <c r="F37" i="33"/>
  <c r="F33" i="33"/>
  <c r="F29" i="33"/>
  <c r="F25" i="33"/>
  <c r="F21" i="33"/>
  <c r="F63" i="33"/>
  <c r="F55" i="33"/>
  <c r="F47" i="33"/>
  <c r="F60" i="33"/>
  <c r="F56" i="33"/>
  <c r="F52" i="33"/>
  <c r="F48" i="33"/>
  <c r="F44" i="33"/>
  <c r="F40" i="33"/>
  <c r="F36" i="33"/>
  <c r="F32" i="33"/>
  <c r="F28" i="33"/>
  <c r="F24" i="33"/>
  <c r="F20" i="33"/>
  <c r="F59" i="33"/>
  <c r="F51" i="33"/>
  <c r="F43" i="33"/>
  <c r="D61" i="33"/>
  <c r="E61" i="33" s="1"/>
  <c r="D57" i="33"/>
  <c r="E57" i="33" s="1"/>
  <c r="D45" i="33"/>
  <c r="E45" i="33" s="1"/>
  <c r="D53" i="33"/>
  <c r="E53" i="33" s="1"/>
  <c r="D49" i="33"/>
  <c r="E49" i="33" s="1"/>
  <c r="F22" i="33"/>
  <c r="D25" i="33"/>
  <c r="E25" i="33" s="1"/>
  <c r="D28" i="33"/>
  <c r="E28" i="33" s="1"/>
  <c r="F31" i="33"/>
  <c r="F38" i="33"/>
  <c r="D41" i="33"/>
  <c r="E41" i="33" s="1"/>
  <c r="F46" i="33"/>
  <c r="D52" i="33"/>
  <c r="E52" i="33" s="1"/>
  <c r="F62" i="33"/>
  <c r="F23" i="33"/>
  <c r="F30" i="33"/>
  <c r="D33" i="33"/>
  <c r="E33" i="33" s="1"/>
  <c r="D36" i="33"/>
  <c r="E36" i="33" s="1"/>
  <c r="F39" i="33"/>
  <c r="D44" i="33"/>
  <c r="E44" i="33" s="1"/>
  <c r="F54" i="33"/>
  <c r="D60" i="33"/>
  <c r="E60" i="33" s="1"/>
  <c r="D22" i="33"/>
  <c r="E22" i="33" s="1"/>
  <c r="D26" i="33"/>
  <c r="E26" i="33" s="1"/>
  <c r="D30" i="33"/>
  <c r="E30" i="33" s="1"/>
  <c r="D34" i="33"/>
  <c r="E34" i="33" s="1"/>
  <c r="D38" i="33"/>
  <c r="E38" i="33" s="1"/>
  <c r="D42" i="33"/>
  <c r="E42" i="33" s="1"/>
  <c r="D46" i="33"/>
  <c r="E46" i="33" s="1"/>
  <c r="D50" i="33"/>
  <c r="E50" i="33" s="1"/>
  <c r="D54" i="33"/>
  <c r="E54" i="33" s="1"/>
  <c r="D58" i="33"/>
  <c r="E58" i="33" s="1"/>
  <c r="D62" i="33"/>
  <c r="E62" i="33" s="1"/>
  <c r="D19" i="33"/>
  <c r="E19" i="33" s="1"/>
  <c r="D23" i="33"/>
  <c r="E23" i="33" s="1"/>
  <c r="D27" i="33"/>
  <c r="E27" i="33" s="1"/>
  <c r="D31" i="33"/>
  <c r="E31" i="33" s="1"/>
  <c r="D35" i="33"/>
  <c r="E35" i="33" s="1"/>
  <c r="D39" i="33"/>
  <c r="E39" i="33" s="1"/>
  <c r="D43" i="33"/>
  <c r="E43" i="33" s="1"/>
  <c r="D47" i="33"/>
  <c r="E47" i="33" s="1"/>
  <c r="D51" i="33"/>
  <c r="E51" i="33" s="1"/>
  <c r="D55" i="33"/>
  <c r="E55" i="33" s="1"/>
  <c r="D59" i="33"/>
  <c r="E59" i="33" s="1"/>
  <c r="D62" i="32"/>
  <c r="E62" i="32" s="1"/>
  <c r="D58" i="32"/>
  <c r="E58" i="32" s="1"/>
  <c r="D56" i="32"/>
  <c r="E56" i="32" s="1"/>
  <c r="D50" i="32"/>
  <c r="E50" i="32" s="1"/>
  <c r="D48" i="32"/>
  <c r="E48" i="32" s="1"/>
  <c r="D42" i="32"/>
  <c r="E42" i="32" s="1"/>
  <c r="D40" i="32"/>
  <c r="E40" i="32" s="1"/>
  <c r="D34" i="32"/>
  <c r="E34" i="32" s="1"/>
  <c r="D32" i="32"/>
  <c r="E32" i="32" s="1"/>
  <c r="D26" i="32"/>
  <c r="E26" i="32" s="1"/>
  <c r="D24" i="32"/>
  <c r="E24" i="32" s="1"/>
  <c r="D53" i="32"/>
  <c r="E53" i="32" s="1"/>
  <c r="D45" i="32"/>
  <c r="E45" i="32" s="1"/>
  <c r="D37" i="32"/>
  <c r="E37" i="32" s="1"/>
  <c r="D29" i="32"/>
  <c r="E29" i="32" s="1"/>
  <c r="D21" i="32"/>
  <c r="E21" i="32" s="1"/>
  <c r="D36" i="32"/>
  <c r="E36" i="32" s="1"/>
  <c r="F42" i="32"/>
  <c r="D46" i="32"/>
  <c r="E46" i="32" s="1"/>
  <c r="D49" i="32"/>
  <c r="E49" i="32" s="1"/>
  <c r="D25" i="32"/>
  <c r="E25" i="32" s="1"/>
  <c r="F43" i="32"/>
  <c r="D44" i="32"/>
  <c r="E44" i="32" s="1"/>
  <c r="F48" i="32"/>
  <c r="F50" i="32"/>
  <c r="D54" i="32"/>
  <c r="E54" i="32" s="1"/>
  <c r="D57" i="32"/>
  <c r="E57" i="32" s="1"/>
  <c r="F19" i="32"/>
  <c r="D20" i="32"/>
  <c r="E20" i="32" s="1"/>
  <c r="F24" i="32"/>
  <c r="F26" i="32"/>
  <c r="D30" i="32"/>
  <c r="E30" i="32" s="1"/>
  <c r="D33" i="32"/>
  <c r="E33" i="32" s="1"/>
  <c r="F51" i="32"/>
  <c r="D52" i="32"/>
  <c r="E52" i="32" s="1"/>
  <c r="F56" i="32"/>
  <c r="D60" i="32"/>
  <c r="E60" i="32" s="1"/>
  <c r="F61" i="32"/>
  <c r="F57" i="32"/>
  <c r="F53" i="32"/>
  <c r="F49" i="32"/>
  <c r="F45" i="32"/>
  <c r="F41" i="32"/>
  <c r="F37" i="32"/>
  <c r="F33" i="32"/>
  <c r="F29" i="32"/>
  <c r="F25" i="32"/>
  <c r="F21" i="32"/>
  <c r="F60" i="32"/>
  <c r="F52" i="32"/>
  <c r="F44" i="32"/>
  <c r="F36" i="32"/>
  <c r="F28" i="32"/>
  <c r="F20" i="32"/>
  <c r="F62" i="32"/>
  <c r="F58" i="32"/>
  <c r="F55" i="32"/>
  <c r="F54" i="32"/>
  <c r="F47" i="32"/>
  <c r="F46" i="32"/>
  <c r="F39" i="32"/>
  <c r="F38" i="32"/>
  <c r="F31" i="32"/>
  <c r="F30" i="32"/>
  <c r="F23" i="32"/>
  <c r="F22" i="32"/>
  <c r="F35" i="32"/>
  <c r="F40" i="32"/>
  <c r="D61" i="32"/>
  <c r="E61" i="32" s="1"/>
  <c r="F63" i="32"/>
  <c r="D22" i="32"/>
  <c r="E22" i="32" s="1"/>
  <c r="F27" i="32"/>
  <c r="D28" i="32"/>
  <c r="E28" i="32" s="1"/>
  <c r="F32" i="32"/>
  <c r="F34" i="32"/>
  <c r="D38" i="32"/>
  <c r="E38" i="32" s="1"/>
  <c r="D41" i="32"/>
  <c r="E41" i="32" s="1"/>
  <c r="D63" i="32"/>
  <c r="E63" i="32" s="1"/>
  <c r="D19" i="32"/>
  <c r="E19" i="32" s="1"/>
  <c r="D23" i="32"/>
  <c r="E23" i="32" s="1"/>
  <c r="D27" i="32"/>
  <c r="E27" i="32" s="1"/>
  <c r="D31" i="32"/>
  <c r="E31" i="32" s="1"/>
  <c r="D35" i="32"/>
  <c r="E35" i="32" s="1"/>
  <c r="D39" i="32"/>
  <c r="E39" i="32" s="1"/>
  <c r="D43" i="32"/>
  <c r="E43" i="32" s="1"/>
  <c r="D47" i="32"/>
  <c r="E47" i="32" s="1"/>
  <c r="D51" i="32"/>
  <c r="E51" i="32" s="1"/>
  <c r="D55" i="32"/>
  <c r="E55" i="32" s="1"/>
  <c r="D59" i="32"/>
  <c r="E59" i="32" s="1"/>
  <c r="F61" i="31"/>
  <c r="F57" i="31"/>
  <c r="F53" i="31"/>
  <c r="F49" i="31"/>
  <c r="F45" i="31"/>
  <c r="F41" i="31"/>
  <c r="F37" i="31"/>
  <c r="F33" i="31"/>
  <c r="F29" i="31"/>
  <c r="F25" i="31"/>
  <c r="F21" i="31"/>
  <c r="F60" i="31"/>
  <c r="F52" i="31"/>
  <c r="F44" i="31"/>
  <c r="F36" i="31"/>
  <c r="F28" i="31"/>
  <c r="F20" i="31"/>
  <c r="F62" i="31"/>
  <c r="F58" i="31"/>
  <c r="F55" i="31"/>
  <c r="F54" i="31"/>
  <c r="F47" i="31"/>
  <c r="F46" i="31"/>
  <c r="F39" i="31"/>
  <c r="F38" i="31"/>
  <c r="F31" i="31"/>
  <c r="F30" i="31"/>
  <c r="F23" i="31"/>
  <c r="F22" i="31"/>
  <c r="D62" i="31"/>
  <c r="E62" i="31" s="1"/>
  <c r="D58" i="31"/>
  <c r="E58" i="31" s="1"/>
  <c r="D56" i="31"/>
  <c r="E56" i="31" s="1"/>
  <c r="D50" i="31"/>
  <c r="E50" i="31" s="1"/>
  <c r="D48" i="31"/>
  <c r="E48" i="31" s="1"/>
  <c r="D42" i="31"/>
  <c r="E42" i="31" s="1"/>
  <c r="D40" i="31"/>
  <c r="E40" i="31" s="1"/>
  <c r="D34" i="31"/>
  <c r="E34" i="31" s="1"/>
  <c r="D32" i="31"/>
  <c r="E32" i="31" s="1"/>
  <c r="D26" i="31"/>
  <c r="E26" i="31" s="1"/>
  <c r="D24" i="31"/>
  <c r="E24" i="31" s="1"/>
  <c r="D53" i="31"/>
  <c r="E53" i="31" s="1"/>
  <c r="D45" i="31"/>
  <c r="E45" i="31" s="1"/>
  <c r="D37" i="31"/>
  <c r="E37" i="31" s="1"/>
  <c r="D29" i="31"/>
  <c r="E29" i="31" s="1"/>
  <c r="D21" i="31"/>
  <c r="E21" i="31" s="1"/>
  <c r="F35" i="31"/>
  <c r="D36" i="31"/>
  <c r="E36" i="31" s="1"/>
  <c r="F40" i="31"/>
  <c r="F42" i="31"/>
  <c r="D46" i="31"/>
  <c r="E46" i="31" s="1"/>
  <c r="D49" i="31"/>
  <c r="E49" i="31" s="1"/>
  <c r="D61" i="31"/>
  <c r="E61" i="31" s="1"/>
  <c r="D22" i="31"/>
  <c r="E22" i="31" s="1"/>
  <c r="D25" i="31"/>
  <c r="E25" i="31" s="1"/>
  <c r="F43" i="31"/>
  <c r="D44" i="31"/>
  <c r="E44" i="31" s="1"/>
  <c r="F48" i="31"/>
  <c r="F50" i="31"/>
  <c r="D54" i="31"/>
  <c r="E54" i="31" s="1"/>
  <c r="D57" i="31"/>
  <c r="E57" i="31" s="1"/>
  <c r="F63" i="31"/>
  <c r="F19" i="31"/>
  <c r="D20" i="31"/>
  <c r="E20" i="31" s="1"/>
  <c r="F24" i="31"/>
  <c r="F26" i="31"/>
  <c r="D30" i="31"/>
  <c r="E30" i="31" s="1"/>
  <c r="D33" i="31"/>
  <c r="E33" i="31" s="1"/>
  <c r="F51" i="31"/>
  <c r="D52" i="31"/>
  <c r="E52" i="31" s="1"/>
  <c r="F56" i="31"/>
  <c r="F59" i="31"/>
  <c r="D60" i="31"/>
  <c r="E60" i="31" s="1"/>
  <c r="F27" i="31"/>
  <c r="D28" i="31"/>
  <c r="E28" i="31" s="1"/>
  <c r="F32" i="31"/>
  <c r="F34" i="31"/>
  <c r="D38" i="31"/>
  <c r="E38" i="31" s="1"/>
  <c r="D41" i="31"/>
  <c r="E41" i="31" s="1"/>
  <c r="D63" i="31"/>
  <c r="E63" i="31" s="1"/>
  <c r="D19" i="31"/>
  <c r="E19" i="31" s="1"/>
  <c r="D23" i="31"/>
  <c r="E23" i="31" s="1"/>
  <c r="D27" i="31"/>
  <c r="E27" i="31" s="1"/>
  <c r="D31" i="31"/>
  <c r="E31" i="31" s="1"/>
  <c r="D35" i="31"/>
  <c r="E35" i="31" s="1"/>
  <c r="D39" i="31"/>
  <c r="E39" i="31" s="1"/>
  <c r="D43" i="31"/>
  <c r="E43" i="31" s="1"/>
  <c r="D47" i="31"/>
  <c r="E47" i="31" s="1"/>
  <c r="D51" i="31"/>
  <c r="E51" i="31" s="1"/>
  <c r="D55" i="31"/>
  <c r="E55" i="31" s="1"/>
  <c r="D59" i="31"/>
  <c r="E59" i="31" s="1"/>
  <c r="P67" i="30"/>
  <c r="AN16" i="18" s="1"/>
  <c r="M67" i="30"/>
  <c r="G86" i="30" s="1"/>
  <c r="AD16" i="18" s="1"/>
  <c r="F86" i="30"/>
  <c r="J16" i="18" s="1"/>
  <c r="P66" i="30"/>
  <c r="AN15" i="18" s="1"/>
  <c r="M66" i="30"/>
  <c r="G85" i="30" s="1"/>
  <c r="AD15" i="18" s="1"/>
  <c r="F85" i="30"/>
  <c r="J15" i="18" s="1"/>
  <c r="P65" i="30"/>
  <c r="AN14" i="18" s="1"/>
  <c r="M65" i="30"/>
  <c r="G84" i="30" s="1"/>
  <c r="AD14" i="18" s="1"/>
  <c r="F84" i="30"/>
  <c r="J14" i="18" s="1"/>
  <c r="P64" i="30"/>
  <c r="AN12" i="18" s="1"/>
  <c r="M64" i="30"/>
  <c r="G82" i="30" s="1"/>
  <c r="AD12" i="18" s="1"/>
  <c r="F82" i="30"/>
  <c r="J12" i="18" s="1"/>
  <c r="Q63" i="30"/>
  <c r="N63" i="30"/>
  <c r="K63" i="30"/>
  <c r="Q62" i="30"/>
  <c r="N62" i="30"/>
  <c r="K62" i="30"/>
  <c r="Q61" i="30"/>
  <c r="N61" i="30"/>
  <c r="K61" i="30"/>
  <c r="Q60" i="30"/>
  <c r="N60" i="30"/>
  <c r="K60" i="30"/>
  <c r="Q59" i="30"/>
  <c r="N59" i="30"/>
  <c r="K59" i="30"/>
  <c r="Q58" i="30"/>
  <c r="N58" i="30"/>
  <c r="K58" i="30"/>
  <c r="Q57" i="30"/>
  <c r="N57" i="30"/>
  <c r="K57" i="30"/>
  <c r="Q56" i="30"/>
  <c r="N56" i="30"/>
  <c r="K56" i="30"/>
  <c r="Q55" i="30"/>
  <c r="N55" i="30"/>
  <c r="K55" i="30"/>
  <c r="Q54" i="30"/>
  <c r="N54" i="30"/>
  <c r="K54" i="30"/>
  <c r="Q53" i="30"/>
  <c r="N53" i="30"/>
  <c r="K53" i="30"/>
  <c r="Q52" i="30"/>
  <c r="N52" i="30"/>
  <c r="K52" i="30"/>
  <c r="Q51" i="30"/>
  <c r="N51" i="30"/>
  <c r="K51" i="30"/>
  <c r="Q50" i="30"/>
  <c r="N50" i="30"/>
  <c r="K50" i="30"/>
  <c r="Q49" i="30"/>
  <c r="N49" i="30"/>
  <c r="K49" i="30"/>
  <c r="Q48" i="30"/>
  <c r="N48" i="30"/>
  <c r="K48" i="30"/>
  <c r="Q47" i="30"/>
  <c r="N47" i="30"/>
  <c r="K47" i="30"/>
  <c r="Q46" i="30"/>
  <c r="N46" i="30"/>
  <c r="K46" i="30"/>
  <c r="D46" i="30"/>
  <c r="Q45" i="30"/>
  <c r="N45" i="30"/>
  <c r="K45" i="30"/>
  <c r="Q44" i="30"/>
  <c r="N44" i="30"/>
  <c r="K44" i="30"/>
  <c r="Q43" i="30"/>
  <c r="N43" i="30"/>
  <c r="K43" i="30"/>
  <c r="Q42" i="30"/>
  <c r="N42" i="30"/>
  <c r="K42" i="30"/>
  <c r="Q41" i="30"/>
  <c r="N41" i="30"/>
  <c r="K41" i="30"/>
  <c r="Q40" i="30"/>
  <c r="N40" i="30"/>
  <c r="K40" i="30"/>
  <c r="Q39" i="30"/>
  <c r="N39" i="30"/>
  <c r="K39" i="30"/>
  <c r="Q38" i="30"/>
  <c r="N38" i="30"/>
  <c r="K38" i="30"/>
  <c r="D38" i="30"/>
  <c r="Q37" i="30"/>
  <c r="N37" i="30"/>
  <c r="K37" i="30"/>
  <c r="Q36" i="30"/>
  <c r="N36" i="30"/>
  <c r="K36" i="30"/>
  <c r="Q35" i="30"/>
  <c r="N35" i="30"/>
  <c r="K35" i="30"/>
  <c r="Q34" i="30"/>
  <c r="N34" i="30"/>
  <c r="K34" i="30"/>
  <c r="Q33" i="30"/>
  <c r="N33" i="30"/>
  <c r="K33" i="30"/>
  <c r="Q32" i="30"/>
  <c r="N32" i="30"/>
  <c r="K32" i="30"/>
  <c r="Q31" i="30"/>
  <c r="N31" i="30"/>
  <c r="K31" i="30"/>
  <c r="Q30" i="30"/>
  <c r="N30" i="30"/>
  <c r="K30" i="30"/>
  <c r="D30" i="30"/>
  <c r="Q29" i="30"/>
  <c r="N29" i="30"/>
  <c r="K29" i="30"/>
  <c r="Q28" i="30"/>
  <c r="N28" i="30"/>
  <c r="K28" i="30"/>
  <c r="Q27" i="30"/>
  <c r="N27" i="30"/>
  <c r="K27" i="30"/>
  <c r="Q26" i="30"/>
  <c r="N26" i="30"/>
  <c r="K26" i="30"/>
  <c r="Q25" i="30"/>
  <c r="N25" i="30"/>
  <c r="K25" i="30"/>
  <c r="Q24" i="30"/>
  <c r="N24" i="30"/>
  <c r="K24" i="30"/>
  <c r="Q23" i="30"/>
  <c r="N23" i="30"/>
  <c r="K23" i="30"/>
  <c r="Q22" i="30"/>
  <c r="N22" i="30"/>
  <c r="K22" i="30"/>
  <c r="D22" i="30"/>
  <c r="Q21" i="30"/>
  <c r="N21" i="30"/>
  <c r="K21" i="30"/>
  <c r="Q20" i="30"/>
  <c r="N20" i="30"/>
  <c r="K20" i="30"/>
  <c r="Q19" i="30"/>
  <c r="N19" i="30"/>
  <c r="K19" i="30"/>
  <c r="C16" i="30"/>
  <c r="B16" i="30"/>
  <c r="D44" i="30" s="1"/>
  <c r="C15" i="30"/>
  <c r="B15" i="30"/>
  <c r="C13" i="30"/>
  <c r="C12" i="30"/>
  <c r="F37" i="30" s="1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AL7" i="30"/>
  <c r="F45" i="30" l="1"/>
  <c r="E30" i="30"/>
  <c r="E46" i="30"/>
  <c r="E44" i="30"/>
  <c r="F21" i="30"/>
  <c r="E22" i="30"/>
  <c r="E38" i="30"/>
  <c r="F29" i="30"/>
  <c r="F62" i="30"/>
  <c r="F60" i="30"/>
  <c r="F58" i="30"/>
  <c r="F56" i="30"/>
  <c r="F54" i="30"/>
  <c r="F52" i="30"/>
  <c r="F50" i="30"/>
  <c r="F48" i="30"/>
  <c r="F46" i="30"/>
  <c r="F44" i="30"/>
  <c r="F42" i="30"/>
  <c r="F40" i="30"/>
  <c r="F38" i="30"/>
  <c r="F36" i="30"/>
  <c r="F34" i="30"/>
  <c r="F32" i="30"/>
  <c r="F30" i="30"/>
  <c r="F28" i="30"/>
  <c r="F26" i="30"/>
  <c r="F24" i="30"/>
  <c r="F22" i="30"/>
  <c r="F20" i="30"/>
  <c r="F23" i="30"/>
  <c r="D24" i="30"/>
  <c r="E24" i="30" s="1"/>
  <c r="F31" i="30"/>
  <c r="D32" i="30"/>
  <c r="E32" i="30" s="1"/>
  <c r="F39" i="30"/>
  <c r="D40" i="30"/>
  <c r="E40" i="30" s="1"/>
  <c r="F47" i="30"/>
  <c r="D48" i="30"/>
  <c r="E48" i="30" s="1"/>
  <c r="F49" i="30"/>
  <c r="D50" i="30"/>
  <c r="E50" i="30" s="1"/>
  <c r="F51" i="30"/>
  <c r="D52" i="30"/>
  <c r="E52" i="30" s="1"/>
  <c r="F53" i="30"/>
  <c r="D54" i="30"/>
  <c r="E54" i="30" s="1"/>
  <c r="F55" i="30"/>
  <c r="D56" i="30"/>
  <c r="E56" i="30" s="1"/>
  <c r="F57" i="30"/>
  <c r="D58" i="30"/>
  <c r="E58" i="30" s="1"/>
  <c r="F59" i="30"/>
  <c r="D60" i="30"/>
  <c r="E60" i="30" s="1"/>
  <c r="F61" i="30"/>
  <c r="D62" i="30"/>
  <c r="E62" i="30" s="1"/>
  <c r="F63" i="30"/>
  <c r="F25" i="30"/>
  <c r="D26" i="30"/>
  <c r="E26" i="30" s="1"/>
  <c r="F33" i="30"/>
  <c r="D34" i="30"/>
  <c r="E34" i="30" s="1"/>
  <c r="F41" i="30"/>
  <c r="D42" i="30"/>
  <c r="E42" i="30" s="1"/>
  <c r="D63" i="30"/>
  <c r="E63" i="30" s="1"/>
  <c r="F19" i="30"/>
  <c r="D20" i="30"/>
  <c r="E20" i="30" s="1"/>
  <c r="F27" i="30"/>
  <c r="D28" i="30"/>
  <c r="E28" i="30" s="1"/>
  <c r="F35" i="30"/>
  <c r="D36" i="30"/>
  <c r="E36" i="30" s="1"/>
  <c r="F43" i="30"/>
  <c r="D19" i="30"/>
  <c r="E19" i="30" s="1"/>
  <c r="D21" i="30"/>
  <c r="E21" i="30" s="1"/>
  <c r="D23" i="30"/>
  <c r="E23" i="30" s="1"/>
  <c r="D25" i="30"/>
  <c r="E25" i="30" s="1"/>
  <c r="D27" i="30"/>
  <c r="E27" i="30" s="1"/>
  <c r="D29" i="30"/>
  <c r="E29" i="30" s="1"/>
  <c r="D31" i="30"/>
  <c r="E31" i="30" s="1"/>
  <c r="D33" i="30"/>
  <c r="E33" i="30" s="1"/>
  <c r="D35" i="30"/>
  <c r="E35" i="30" s="1"/>
  <c r="D37" i="30"/>
  <c r="E37" i="30" s="1"/>
  <c r="D39" i="30"/>
  <c r="E39" i="30" s="1"/>
  <c r="D41" i="30"/>
  <c r="E41" i="30" s="1"/>
  <c r="D43" i="30"/>
  <c r="E43" i="30" s="1"/>
  <c r="D45" i="30"/>
  <c r="E45" i="30" s="1"/>
  <c r="D47" i="30"/>
  <c r="E47" i="30" s="1"/>
  <c r="D49" i="30"/>
  <c r="E49" i="30" s="1"/>
  <c r="D51" i="30"/>
  <c r="E51" i="30" s="1"/>
  <c r="D53" i="30"/>
  <c r="E53" i="30" s="1"/>
  <c r="D55" i="30"/>
  <c r="E55" i="30" s="1"/>
  <c r="D57" i="30"/>
  <c r="E57" i="30" s="1"/>
  <c r="D59" i="30"/>
  <c r="E59" i="30" s="1"/>
  <c r="D61" i="30"/>
  <c r="E61" i="30" s="1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19" i="26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19" i="23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19" i="20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19" i="25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19" i="24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19" i="21"/>
  <c r="K23" i="26" l="1"/>
  <c r="K22" i="26"/>
  <c r="K21" i="26"/>
  <c r="K20" i="26"/>
  <c r="K19" i="26"/>
  <c r="P67" i="26"/>
  <c r="AJ16" i="18" s="1"/>
  <c r="M67" i="26"/>
  <c r="G81" i="26" s="1"/>
  <c r="Z16" i="18" s="1"/>
  <c r="F81" i="26"/>
  <c r="F16" i="18" s="1"/>
  <c r="P66" i="26"/>
  <c r="AJ15" i="18" s="1"/>
  <c r="M66" i="26"/>
  <c r="G80" i="26" s="1"/>
  <c r="Z15" i="18" s="1"/>
  <c r="F80" i="26"/>
  <c r="F15" i="18" s="1"/>
  <c r="P65" i="26"/>
  <c r="AJ14" i="18" s="1"/>
  <c r="M65" i="26"/>
  <c r="G79" i="26" s="1"/>
  <c r="Z14" i="18" s="1"/>
  <c r="F79" i="26"/>
  <c r="F14" i="18" s="1"/>
  <c r="P64" i="26"/>
  <c r="AJ12" i="18" s="1"/>
  <c r="M64" i="26"/>
  <c r="G77" i="26" s="1"/>
  <c r="Z12" i="18" s="1"/>
  <c r="F77" i="26"/>
  <c r="F12" i="18" s="1"/>
  <c r="Q63" i="26"/>
  <c r="N63" i="26"/>
  <c r="K63" i="26"/>
  <c r="Q62" i="26"/>
  <c r="N62" i="26"/>
  <c r="K62" i="26"/>
  <c r="Q61" i="26"/>
  <c r="N61" i="26"/>
  <c r="K61" i="26"/>
  <c r="Q60" i="26"/>
  <c r="N60" i="26"/>
  <c r="K60" i="26"/>
  <c r="Q59" i="26"/>
  <c r="N59" i="26"/>
  <c r="K59" i="26"/>
  <c r="Q58" i="26"/>
  <c r="N58" i="26"/>
  <c r="K58" i="26"/>
  <c r="Q57" i="26"/>
  <c r="N57" i="26"/>
  <c r="K57" i="26"/>
  <c r="Q56" i="26"/>
  <c r="N56" i="26"/>
  <c r="K56" i="26"/>
  <c r="Q55" i="26"/>
  <c r="N55" i="26"/>
  <c r="K55" i="26"/>
  <c r="Q54" i="26"/>
  <c r="N54" i="26"/>
  <c r="K54" i="26"/>
  <c r="Q53" i="26"/>
  <c r="N53" i="26"/>
  <c r="K53" i="26"/>
  <c r="Q52" i="26"/>
  <c r="N52" i="26"/>
  <c r="K52" i="26"/>
  <c r="Q51" i="26"/>
  <c r="N51" i="26"/>
  <c r="K51" i="26"/>
  <c r="Q50" i="26"/>
  <c r="N50" i="26"/>
  <c r="K50" i="26"/>
  <c r="Q49" i="26"/>
  <c r="N49" i="26"/>
  <c r="K49" i="26"/>
  <c r="Q48" i="26"/>
  <c r="N48" i="26"/>
  <c r="K48" i="26"/>
  <c r="Q47" i="26"/>
  <c r="N47" i="26"/>
  <c r="K47" i="26"/>
  <c r="Q46" i="26"/>
  <c r="N46" i="26"/>
  <c r="K46" i="26"/>
  <c r="Q45" i="26"/>
  <c r="N45" i="26"/>
  <c r="K45" i="26"/>
  <c r="Q44" i="26"/>
  <c r="N44" i="26"/>
  <c r="K44" i="26"/>
  <c r="Q43" i="26"/>
  <c r="N43" i="26"/>
  <c r="K43" i="26"/>
  <c r="Q42" i="26"/>
  <c r="N42" i="26"/>
  <c r="K42" i="26"/>
  <c r="Q41" i="26"/>
  <c r="N41" i="26"/>
  <c r="K41" i="26"/>
  <c r="Q40" i="26"/>
  <c r="N40" i="26"/>
  <c r="K40" i="26"/>
  <c r="Q39" i="26"/>
  <c r="N39" i="26"/>
  <c r="K39" i="26"/>
  <c r="Q38" i="26"/>
  <c r="N38" i="26"/>
  <c r="K38" i="26"/>
  <c r="Q37" i="26"/>
  <c r="N37" i="26"/>
  <c r="K37" i="26"/>
  <c r="Q36" i="26"/>
  <c r="N36" i="26"/>
  <c r="K36" i="26"/>
  <c r="Q35" i="26"/>
  <c r="N35" i="26"/>
  <c r="K35" i="26"/>
  <c r="Q34" i="26"/>
  <c r="N34" i="26"/>
  <c r="K34" i="26"/>
  <c r="Q33" i="26"/>
  <c r="N33" i="26"/>
  <c r="K33" i="26"/>
  <c r="Q32" i="26"/>
  <c r="N32" i="26"/>
  <c r="K32" i="26"/>
  <c r="Q31" i="26"/>
  <c r="N31" i="26"/>
  <c r="K31" i="26"/>
  <c r="Q30" i="26"/>
  <c r="N30" i="26"/>
  <c r="K30" i="26"/>
  <c r="Q29" i="26"/>
  <c r="N29" i="26"/>
  <c r="K29" i="26"/>
  <c r="Q28" i="26"/>
  <c r="N28" i="26"/>
  <c r="K28" i="26"/>
  <c r="Q27" i="26"/>
  <c r="N27" i="26"/>
  <c r="K27" i="26"/>
  <c r="Q26" i="26"/>
  <c r="N26" i="26"/>
  <c r="K26" i="26"/>
  <c r="Q25" i="26"/>
  <c r="N25" i="26"/>
  <c r="K25" i="26"/>
  <c r="Q24" i="26"/>
  <c r="N24" i="26"/>
  <c r="K24" i="26"/>
  <c r="Q23" i="26"/>
  <c r="N23" i="26"/>
  <c r="Q22" i="26"/>
  <c r="N22" i="26"/>
  <c r="Q21" i="26"/>
  <c r="N21" i="26"/>
  <c r="Q20" i="26"/>
  <c r="N20" i="26"/>
  <c r="Q19" i="26"/>
  <c r="N19" i="26"/>
  <c r="C16" i="26"/>
  <c r="B16" i="26"/>
  <c r="C15" i="26"/>
  <c r="B15" i="26"/>
  <c r="C13" i="26"/>
  <c r="C12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AL7" i="26"/>
  <c r="P67" i="25"/>
  <c r="AJ9" i="18" s="1"/>
  <c r="M67" i="25"/>
  <c r="G81" i="25" s="1"/>
  <c r="Z9" i="18" s="1"/>
  <c r="F81" i="25"/>
  <c r="F9" i="18" s="1"/>
  <c r="P66" i="25"/>
  <c r="AJ8" i="18" s="1"/>
  <c r="M66" i="25"/>
  <c r="G80" i="25" s="1"/>
  <c r="Z8" i="18" s="1"/>
  <c r="F80" i="25"/>
  <c r="F8" i="18" s="1"/>
  <c r="P65" i="25"/>
  <c r="AJ7" i="18" s="1"/>
  <c r="M65" i="25"/>
  <c r="G79" i="25" s="1"/>
  <c r="Z7" i="18" s="1"/>
  <c r="F79" i="25"/>
  <c r="F7" i="18" s="1"/>
  <c r="P64" i="25"/>
  <c r="AJ5" i="18" s="1"/>
  <c r="M64" i="25"/>
  <c r="G77" i="25" s="1"/>
  <c r="Z5" i="18" s="1"/>
  <c r="F77" i="25"/>
  <c r="F5" i="18" s="1"/>
  <c r="Q63" i="25"/>
  <c r="N63" i="25"/>
  <c r="K63" i="25"/>
  <c r="Q62" i="25"/>
  <c r="N62" i="25"/>
  <c r="K62" i="25"/>
  <c r="Q61" i="25"/>
  <c r="N61" i="25"/>
  <c r="K61" i="25"/>
  <c r="Q60" i="25"/>
  <c r="N60" i="25"/>
  <c r="K60" i="25"/>
  <c r="Q59" i="25"/>
  <c r="N59" i="25"/>
  <c r="K59" i="25"/>
  <c r="Q58" i="25"/>
  <c r="N58" i="25"/>
  <c r="K58" i="25"/>
  <c r="Q57" i="25"/>
  <c r="N57" i="25"/>
  <c r="K57" i="25"/>
  <c r="Q56" i="25"/>
  <c r="N56" i="25"/>
  <c r="K56" i="25"/>
  <c r="Q55" i="25"/>
  <c r="N55" i="25"/>
  <c r="K55" i="25"/>
  <c r="Q54" i="25"/>
  <c r="N54" i="25"/>
  <c r="K54" i="25"/>
  <c r="Q53" i="25"/>
  <c r="N53" i="25"/>
  <c r="K53" i="25"/>
  <c r="Q52" i="25"/>
  <c r="N52" i="25"/>
  <c r="K52" i="25"/>
  <c r="Q51" i="25"/>
  <c r="N51" i="25"/>
  <c r="K51" i="25"/>
  <c r="Q50" i="25"/>
  <c r="N50" i="25"/>
  <c r="K50" i="25"/>
  <c r="Q49" i="25"/>
  <c r="N49" i="25"/>
  <c r="K49" i="25"/>
  <c r="Q48" i="25"/>
  <c r="N48" i="25"/>
  <c r="K48" i="25"/>
  <c r="Q47" i="25"/>
  <c r="N47" i="25"/>
  <c r="K47" i="25"/>
  <c r="Q46" i="25"/>
  <c r="N46" i="25"/>
  <c r="K46" i="25"/>
  <c r="Q45" i="25"/>
  <c r="N45" i="25"/>
  <c r="K45" i="25"/>
  <c r="Q44" i="25"/>
  <c r="N44" i="25"/>
  <c r="K44" i="25"/>
  <c r="Q43" i="25"/>
  <c r="N43" i="25"/>
  <c r="K43" i="25"/>
  <c r="Q42" i="25"/>
  <c r="N42" i="25"/>
  <c r="K42" i="25"/>
  <c r="Q41" i="25"/>
  <c r="N41" i="25"/>
  <c r="K41" i="25"/>
  <c r="Q40" i="25"/>
  <c r="N40" i="25"/>
  <c r="K40" i="25"/>
  <c r="Q39" i="25"/>
  <c r="N39" i="25"/>
  <c r="K39" i="25"/>
  <c r="Q38" i="25"/>
  <c r="N38" i="25"/>
  <c r="K38" i="25"/>
  <c r="Q37" i="25"/>
  <c r="N37" i="25"/>
  <c r="K37" i="25"/>
  <c r="Q36" i="25"/>
  <c r="N36" i="25"/>
  <c r="K36" i="25"/>
  <c r="Q35" i="25"/>
  <c r="N35" i="25"/>
  <c r="K35" i="25"/>
  <c r="Q34" i="25"/>
  <c r="N34" i="25"/>
  <c r="K34" i="25"/>
  <c r="Q33" i="25"/>
  <c r="N33" i="25"/>
  <c r="K33" i="25"/>
  <c r="Q32" i="25"/>
  <c r="N32" i="25"/>
  <c r="K32" i="25"/>
  <c r="Q31" i="25"/>
  <c r="N31" i="25"/>
  <c r="K31" i="25"/>
  <c r="Q30" i="25"/>
  <c r="N30" i="25"/>
  <c r="K30" i="25"/>
  <c r="Q29" i="25"/>
  <c r="N29" i="25"/>
  <c r="K29" i="25"/>
  <c r="Q28" i="25"/>
  <c r="N28" i="25"/>
  <c r="K28" i="25"/>
  <c r="Q27" i="25"/>
  <c r="N27" i="25"/>
  <c r="K27" i="25"/>
  <c r="Q26" i="25"/>
  <c r="N26" i="25"/>
  <c r="K26" i="25"/>
  <c r="Q25" i="25"/>
  <c r="N25" i="25"/>
  <c r="K25" i="25"/>
  <c r="Q24" i="25"/>
  <c r="N24" i="25"/>
  <c r="K24" i="25"/>
  <c r="Q23" i="25"/>
  <c r="N23" i="25"/>
  <c r="K23" i="25"/>
  <c r="Q22" i="25"/>
  <c r="N22" i="25"/>
  <c r="K22" i="25"/>
  <c r="Q21" i="25"/>
  <c r="N21" i="25"/>
  <c r="K21" i="25"/>
  <c r="Q20" i="25"/>
  <c r="N20" i="25"/>
  <c r="K20" i="25"/>
  <c r="Q19" i="25"/>
  <c r="N19" i="25"/>
  <c r="K19" i="25"/>
  <c r="C16" i="25"/>
  <c r="B16" i="25"/>
  <c r="D33" i="25" s="1"/>
  <c r="C15" i="25"/>
  <c r="B15" i="25"/>
  <c r="C13" i="25"/>
  <c r="C12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P67" i="24"/>
  <c r="AI9" i="18" s="1"/>
  <c r="M67" i="24"/>
  <c r="G81" i="24" s="1"/>
  <c r="Y9" i="18" s="1"/>
  <c r="F81" i="24"/>
  <c r="P66" i="24"/>
  <c r="AI8" i="18" s="1"/>
  <c r="M66" i="24"/>
  <c r="G80" i="24" s="1"/>
  <c r="Y8" i="18" s="1"/>
  <c r="F80" i="24"/>
  <c r="E8" i="18" s="1"/>
  <c r="P65" i="24"/>
  <c r="AI7" i="18" s="1"/>
  <c r="M65" i="24"/>
  <c r="G79" i="24" s="1"/>
  <c r="Y7" i="18" s="1"/>
  <c r="F79" i="24"/>
  <c r="E7" i="18" s="1"/>
  <c r="P64" i="24"/>
  <c r="AI5" i="18" s="1"/>
  <c r="M64" i="24"/>
  <c r="G77" i="24" s="1"/>
  <c r="Y5" i="18" s="1"/>
  <c r="F77" i="24"/>
  <c r="E5" i="18" s="1"/>
  <c r="Q63" i="24"/>
  <c r="N63" i="24"/>
  <c r="K63" i="24"/>
  <c r="Q62" i="24"/>
  <c r="N62" i="24"/>
  <c r="K62" i="24"/>
  <c r="Q61" i="24"/>
  <c r="N61" i="24"/>
  <c r="K61" i="24"/>
  <c r="Q60" i="24"/>
  <c r="N60" i="24"/>
  <c r="K60" i="24"/>
  <c r="Q59" i="24"/>
  <c r="N59" i="24"/>
  <c r="K59" i="24"/>
  <c r="Q58" i="24"/>
  <c r="N58" i="24"/>
  <c r="K58" i="24"/>
  <c r="Q57" i="24"/>
  <c r="N57" i="24"/>
  <c r="K57" i="24"/>
  <c r="Q56" i="24"/>
  <c r="N56" i="24"/>
  <c r="K56" i="24"/>
  <c r="Q55" i="24"/>
  <c r="N55" i="24"/>
  <c r="K55" i="24"/>
  <c r="Q54" i="24"/>
  <c r="N54" i="24"/>
  <c r="K54" i="24"/>
  <c r="Q53" i="24"/>
  <c r="N53" i="24"/>
  <c r="K53" i="24"/>
  <c r="Q52" i="24"/>
  <c r="N52" i="24"/>
  <c r="K52" i="24"/>
  <c r="Q51" i="24"/>
  <c r="N51" i="24"/>
  <c r="K51" i="24"/>
  <c r="Q50" i="24"/>
  <c r="N50" i="24"/>
  <c r="K50" i="24"/>
  <c r="Q49" i="24"/>
  <c r="N49" i="24"/>
  <c r="K49" i="24"/>
  <c r="Q48" i="24"/>
  <c r="N48" i="24"/>
  <c r="K48" i="24"/>
  <c r="Q47" i="24"/>
  <c r="N47" i="24"/>
  <c r="K47" i="24"/>
  <c r="Q46" i="24"/>
  <c r="N46" i="24"/>
  <c r="K46" i="24"/>
  <c r="Q45" i="24"/>
  <c r="N45" i="24"/>
  <c r="K45" i="24"/>
  <c r="Q44" i="24"/>
  <c r="N44" i="24"/>
  <c r="K44" i="24"/>
  <c r="Q43" i="24"/>
  <c r="N43" i="24"/>
  <c r="K43" i="24"/>
  <c r="Q42" i="24"/>
  <c r="N42" i="24"/>
  <c r="K42" i="24"/>
  <c r="Q41" i="24"/>
  <c r="N41" i="24"/>
  <c r="K41" i="24"/>
  <c r="Q40" i="24"/>
  <c r="N40" i="24"/>
  <c r="K40" i="24"/>
  <c r="Q39" i="24"/>
  <c r="N39" i="24"/>
  <c r="K39" i="24"/>
  <c r="Q38" i="24"/>
  <c r="N38" i="24"/>
  <c r="K38" i="24"/>
  <c r="Q37" i="24"/>
  <c r="N37" i="24"/>
  <c r="K37" i="24"/>
  <c r="Q36" i="24"/>
  <c r="N36" i="24"/>
  <c r="K36" i="24"/>
  <c r="Q35" i="24"/>
  <c r="N35" i="24"/>
  <c r="K35" i="24"/>
  <c r="Q34" i="24"/>
  <c r="N34" i="24"/>
  <c r="K34" i="24"/>
  <c r="Q33" i="24"/>
  <c r="N33" i="24"/>
  <c r="K33" i="24"/>
  <c r="Q32" i="24"/>
  <c r="N32" i="24"/>
  <c r="K32" i="24"/>
  <c r="Q31" i="24"/>
  <c r="N31" i="24"/>
  <c r="K31" i="24"/>
  <c r="Q30" i="24"/>
  <c r="N30" i="24"/>
  <c r="K30" i="24"/>
  <c r="Q29" i="24"/>
  <c r="N29" i="24"/>
  <c r="K29" i="24"/>
  <c r="Q28" i="24"/>
  <c r="N28" i="24"/>
  <c r="K28" i="24"/>
  <c r="Q27" i="24"/>
  <c r="N27" i="24"/>
  <c r="K27" i="24"/>
  <c r="Q26" i="24"/>
  <c r="N26" i="24"/>
  <c r="K26" i="24"/>
  <c r="Q25" i="24"/>
  <c r="N25" i="24"/>
  <c r="K25" i="24"/>
  <c r="Q24" i="24"/>
  <c r="N24" i="24"/>
  <c r="K24" i="24"/>
  <c r="Q23" i="24"/>
  <c r="N23" i="24"/>
  <c r="K23" i="24"/>
  <c r="Q22" i="24"/>
  <c r="N22" i="24"/>
  <c r="K22" i="24"/>
  <c r="Q21" i="24"/>
  <c r="N21" i="24"/>
  <c r="K21" i="24"/>
  <c r="Q20" i="24"/>
  <c r="N20" i="24"/>
  <c r="K20" i="24"/>
  <c r="Q19" i="24"/>
  <c r="N19" i="24"/>
  <c r="K19" i="24"/>
  <c r="C16" i="24"/>
  <c r="B16" i="24"/>
  <c r="C15" i="24"/>
  <c r="B15" i="24"/>
  <c r="C13" i="24"/>
  <c r="C12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AL7" i="23"/>
  <c r="AK8" i="23"/>
  <c r="AL7" i="20"/>
  <c r="AK8" i="20"/>
  <c r="P67" i="23"/>
  <c r="AI16" i="18" s="1"/>
  <c r="M67" i="23"/>
  <c r="G85" i="23" s="1"/>
  <c r="Y16" i="18" s="1"/>
  <c r="F85" i="23"/>
  <c r="E16" i="18" s="1"/>
  <c r="P66" i="23"/>
  <c r="AI15" i="18" s="1"/>
  <c r="M66" i="23"/>
  <c r="G84" i="23" s="1"/>
  <c r="Y15" i="18" s="1"/>
  <c r="F84" i="23"/>
  <c r="E15" i="18" s="1"/>
  <c r="P65" i="23"/>
  <c r="AI14" i="18" s="1"/>
  <c r="M65" i="23"/>
  <c r="G83" i="23" s="1"/>
  <c r="Y14" i="18" s="1"/>
  <c r="F83" i="23"/>
  <c r="E14" i="18" s="1"/>
  <c r="P64" i="23"/>
  <c r="AI12" i="18" s="1"/>
  <c r="M64" i="23"/>
  <c r="G81" i="23" s="1"/>
  <c r="Y12" i="18" s="1"/>
  <c r="F81" i="23"/>
  <c r="E12" i="18" s="1"/>
  <c r="Q63" i="23"/>
  <c r="N63" i="23"/>
  <c r="K63" i="23"/>
  <c r="Q62" i="23"/>
  <c r="N62" i="23"/>
  <c r="K62" i="23"/>
  <c r="Q61" i="23"/>
  <c r="N61" i="23"/>
  <c r="K61" i="23"/>
  <c r="Q60" i="23"/>
  <c r="N60" i="23"/>
  <c r="K60" i="23"/>
  <c r="Q59" i="23"/>
  <c r="N59" i="23"/>
  <c r="K59" i="23"/>
  <c r="Q58" i="23"/>
  <c r="N58" i="23"/>
  <c r="K58" i="23"/>
  <c r="Q57" i="23"/>
  <c r="N57" i="23"/>
  <c r="K57" i="23"/>
  <c r="Q56" i="23"/>
  <c r="N56" i="23"/>
  <c r="K56" i="23"/>
  <c r="Q55" i="23"/>
  <c r="N55" i="23"/>
  <c r="K55" i="23"/>
  <c r="Q54" i="23"/>
  <c r="N54" i="23"/>
  <c r="K54" i="23"/>
  <c r="Q53" i="23"/>
  <c r="N53" i="23"/>
  <c r="K53" i="23"/>
  <c r="Q52" i="23"/>
  <c r="N52" i="23"/>
  <c r="K52" i="23"/>
  <c r="Q51" i="23"/>
  <c r="N51" i="23"/>
  <c r="K51" i="23"/>
  <c r="Q50" i="23"/>
  <c r="N50" i="23"/>
  <c r="K50" i="23"/>
  <c r="Q49" i="23"/>
  <c r="N49" i="23"/>
  <c r="K49" i="23"/>
  <c r="Q48" i="23"/>
  <c r="N48" i="23"/>
  <c r="K48" i="23"/>
  <c r="Q47" i="23"/>
  <c r="N47" i="23"/>
  <c r="K47" i="23"/>
  <c r="Q46" i="23"/>
  <c r="N46" i="23"/>
  <c r="K46" i="23"/>
  <c r="Q45" i="23"/>
  <c r="N45" i="23"/>
  <c r="K45" i="23"/>
  <c r="Q44" i="23"/>
  <c r="N44" i="23"/>
  <c r="K44" i="23"/>
  <c r="Q43" i="23"/>
  <c r="N43" i="23"/>
  <c r="K43" i="23"/>
  <c r="Q42" i="23"/>
  <c r="N42" i="23"/>
  <c r="K42" i="23"/>
  <c r="Q41" i="23"/>
  <c r="N41" i="23"/>
  <c r="K41" i="23"/>
  <c r="Q40" i="23"/>
  <c r="N40" i="23"/>
  <c r="K40" i="23"/>
  <c r="Q39" i="23"/>
  <c r="N39" i="23"/>
  <c r="K39" i="23"/>
  <c r="Q38" i="23"/>
  <c r="N38" i="23"/>
  <c r="K38" i="23"/>
  <c r="Q37" i="23"/>
  <c r="N37" i="23"/>
  <c r="K37" i="23"/>
  <c r="Q36" i="23"/>
  <c r="N36" i="23"/>
  <c r="K36" i="23"/>
  <c r="Q35" i="23"/>
  <c r="N35" i="23"/>
  <c r="K35" i="23"/>
  <c r="Q34" i="23"/>
  <c r="N34" i="23"/>
  <c r="K34" i="23"/>
  <c r="Q33" i="23"/>
  <c r="N33" i="23"/>
  <c r="K33" i="23"/>
  <c r="Q32" i="23"/>
  <c r="N32" i="23"/>
  <c r="K32" i="23"/>
  <c r="Q31" i="23"/>
  <c r="N31" i="23"/>
  <c r="K31" i="23"/>
  <c r="Q30" i="23"/>
  <c r="N30" i="23"/>
  <c r="K30" i="23"/>
  <c r="Q29" i="23"/>
  <c r="N29" i="23"/>
  <c r="K29" i="23"/>
  <c r="Q28" i="23"/>
  <c r="N28" i="23"/>
  <c r="K28" i="23"/>
  <c r="Q27" i="23"/>
  <c r="N27" i="23"/>
  <c r="K27" i="23"/>
  <c r="Q26" i="23"/>
  <c r="N26" i="23"/>
  <c r="K26" i="23"/>
  <c r="Q25" i="23"/>
  <c r="N25" i="23"/>
  <c r="K25" i="23"/>
  <c r="Q24" i="23"/>
  <c r="N24" i="23"/>
  <c r="K24" i="23"/>
  <c r="Q23" i="23"/>
  <c r="N23" i="23"/>
  <c r="K23" i="23"/>
  <c r="Q22" i="23"/>
  <c r="N22" i="23"/>
  <c r="K22" i="23"/>
  <c r="Q21" i="23"/>
  <c r="N21" i="23"/>
  <c r="K21" i="23"/>
  <c r="Q20" i="23"/>
  <c r="N20" i="23"/>
  <c r="K20" i="23"/>
  <c r="Q19" i="23"/>
  <c r="N19" i="23"/>
  <c r="K19" i="23"/>
  <c r="C16" i="23"/>
  <c r="B16" i="23"/>
  <c r="C15" i="23"/>
  <c r="B15" i="23"/>
  <c r="C13" i="23"/>
  <c r="C12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38" i="26" l="1"/>
  <c r="AA8" i="25"/>
  <c r="D61" i="26"/>
  <c r="T8" i="25"/>
  <c r="F53" i="25"/>
  <c r="D41" i="25"/>
  <c r="E41" i="25" s="1"/>
  <c r="AL7" i="25"/>
  <c r="Z8" i="25"/>
  <c r="F21" i="25"/>
  <c r="F40" i="25"/>
  <c r="F61" i="25"/>
  <c r="J8" i="25"/>
  <c r="AE8" i="25"/>
  <c r="F19" i="25"/>
  <c r="F32" i="25"/>
  <c r="F37" i="25"/>
  <c r="F58" i="25"/>
  <c r="O8" i="25"/>
  <c r="AJ8" i="25"/>
  <c r="F29" i="25"/>
  <c r="F47" i="25"/>
  <c r="F62" i="25"/>
  <c r="D37" i="25"/>
  <c r="E37" i="25" s="1"/>
  <c r="F27" i="25"/>
  <c r="F43" i="25"/>
  <c r="F45" i="25"/>
  <c r="F50" i="25"/>
  <c r="F61" i="24"/>
  <c r="D59" i="24"/>
  <c r="E59" i="24" s="1"/>
  <c r="AJ8" i="24"/>
  <c r="AF8" i="24"/>
  <c r="D28" i="26"/>
  <c r="E28" i="26" s="1"/>
  <c r="F49" i="26"/>
  <c r="F59" i="26"/>
  <c r="F43" i="26"/>
  <c r="F53" i="26"/>
  <c r="F39" i="26"/>
  <c r="D42" i="26"/>
  <c r="E42" i="26" s="1"/>
  <c r="D45" i="26"/>
  <c r="E45" i="26" s="1"/>
  <c r="F55" i="26"/>
  <c r="D58" i="26"/>
  <c r="E58" i="26" s="1"/>
  <c r="F63" i="26"/>
  <c r="F41" i="26"/>
  <c r="F45" i="26"/>
  <c r="F51" i="26"/>
  <c r="F57" i="26"/>
  <c r="F61" i="26"/>
  <c r="D37" i="26"/>
  <c r="D20" i="26"/>
  <c r="E20" i="26" s="1"/>
  <c r="F47" i="26"/>
  <c r="D50" i="26"/>
  <c r="E50" i="26" s="1"/>
  <c r="D53" i="26"/>
  <c r="E53" i="26" s="1"/>
  <c r="D26" i="26"/>
  <c r="E26" i="26" s="1"/>
  <c r="D40" i="26"/>
  <c r="E40" i="26" s="1"/>
  <c r="D43" i="26"/>
  <c r="E43" i="26" s="1"/>
  <c r="D48" i="26"/>
  <c r="E48" i="26" s="1"/>
  <c r="D51" i="26"/>
  <c r="E51" i="26" s="1"/>
  <c r="D56" i="26"/>
  <c r="D59" i="26"/>
  <c r="E59" i="26" s="1"/>
  <c r="D24" i="26"/>
  <c r="D41" i="26"/>
  <c r="E41" i="26" s="1"/>
  <c r="D46" i="26"/>
  <c r="E46" i="26" s="1"/>
  <c r="D49" i="26"/>
  <c r="E49" i="26" s="1"/>
  <c r="D54" i="26"/>
  <c r="E54" i="26" s="1"/>
  <c r="D57" i="26"/>
  <c r="E57" i="26" s="1"/>
  <c r="D62" i="26"/>
  <c r="E62" i="26" s="1"/>
  <c r="D22" i="26"/>
  <c r="D39" i="26"/>
  <c r="D44" i="26"/>
  <c r="E44" i="26" s="1"/>
  <c r="D47" i="26"/>
  <c r="E47" i="26" s="1"/>
  <c r="D52" i="26"/>
  <c r="E52" i="26" s="1"/>
  <c r="D55" i="26"/>
  <c r="D60" i="26"/>
  <c r="E60" i="26" s="1"/>
  <c r="D63" i="26"/>
  <c r="E63" i="26" s="1"/>
  <c r="E24" i="26"/>
  <c r="F20" i="26"/>
  <c r="F22" i="26"/>
  <c r="F24" i="26"/>
  <c r="F26" i="26"/>
  <c r="F28" i="26"/>
  <c r="F42" i="26"/>
  <c r="F46" i="26"/>
  <c r="F50" i="26"/>
  <c r="F54" i="26"/>
  <c r="F58" i="26"/>
  <c r="E61" i="26"/>
  <c r="F62" i="26"/>
  <c r="E39" i="26"/>
  <c r="F40" i="26"/>
  <c r="F44" i="26"/>
  <c r="F48" i="26"/>
  <c r="F52" i="26"/>
  <c r="E55" i="26"/>
  <c r="F56" i="26"/>
  <c r="F60" i="26"/>
  <c r="D19" i="26"/>
  <c r="F21" i="26"/>
  <c r="D23" i="26"/>
  <c r="F25" i="26"/>
  <c r="D27" i="26"/>
  <c r="F29" i="26"/>
  <c r="D30" i="26"/>
  <c r="F31" i="26"/>
  <c r="D32" i="26"/>
  <c r="F33" i="26"/>
  <c r="D34" i="26"/>
  <c r="F35" i="26"/>
  <c r="D36" i="26"/>
  <c r="F37" i="26"/>
  <c r="D38" i="26"/>
  <c r="F19" i="26"/>
  <c r="D21" i="26"/>
  <c r="F23" i="26"/>
  <c r="D25" i="26"/>
  <c r="F27" i="26"/>
  <c r="D29" i="26"/>
  <c r="F30" i="26"/>
  <c r="D31" i="26"/>
  <c r="F32" i="26"/>
  <c r="D33" i="26"/>
  <c r="F34" i="26"/>
  <c r="D35" i="26"/>
  <c r="F36" i="26"/>
  <c r="D34" i="25"/>
  <c r="E34" i="25" s="1"/>
  <c r="D42" i="25"/>
  <c r="E42" i="25" s="1"/>
  <c r="D54" i="25"/>
  <c r="D62" i="25"/>
  <c r="E62" i="25" s="1"/>
  <c r="D55" i="25"/>
  <c r="E55" i="25" s="1"/>
  <c r="D63" i="25"/>
  <c r="E63" i="25" s="1"/>
  <c r="D59" i="25"/>
  <c r="E59" i="25" s="1"/>
  <c r="D25" i="25"/>
  <c r="E25" i="25" s="1"/>
  <c r="D26" i="25"/>
  <c r="E26" i="25" s="1"/>
  <c r="P8" i="25"/>
  <c r="AF8" i="25"/>
  <c r="F24" i="25"/>
  <c r="E33" i="25"/>
  <c r="F42" i="25"/>
  <c r="F60" i="25"/>
  <c r="AK8" i="25"/>
  <c r="AG8" i="25"/>
  <c r="AC8" i="25"/>
  <c r="Y8" i="25"/>
  <c r="U8" i="25"/>
  <c r="Q8" i="25"/>
  <c r="M8" i="25"/>
  <c r="I8" i="25"/>
  <c r="L8" i="25"/>
  <c r="AB8" i="25"/>
  <c r="AH8" i="25"/>
  <c r="F25" i="25"/>
  <c r="F33" i="25"/>
  <c r="F36" i="25"/>
  <c r="D38" i="25"/>
  <c r="F41" i="25"/>
  <c r="D47" i="25"/>
  <c r="D48" i="25"/>
  <c r="F49" i="25"/>
  <c r="D50" i="25"/>
  <c r="D51" i="25"/>
  <c r="F54" i="25"/>
  <c r="F57" i="25"/>
  <c r="D58" i="25"/>
  <c r="K8" i="25"/>
  <c r="V8" i="25"/>
  <c r="F48" i="25"/>
  <c r="F26" i="25"/>
  <c r="F22" i="25"/>
  <c r="D23" i="25"/>
  <c r="F31" i="25"/>
  <c r="F34" i="25"/>
  <c r="D35" i="25"/>
  <c r="D36" i="25"/>
  <c r="F39" i="25"/>
  <c r="F44" i="25"/>
  <c r="D49" i="25"/>
  <c r="F52" i="25"/>
  <c r="F55" i="25"/>
  <c r="D56" i="25"/>
  <c r="D57" i="25"/>
  <c r="F63" i="25"/>
  <c r="G8" i="25"/>
  <c r="R8" i="25"/>
  <c r="W8" i="25"/>
  <c r="D21" i="25"/>
  <c r="D22" i="25"/>
  <c r="F23" i="25"/>
  <c r="D29" i="25"/>
  <c r="D30" i="25"/>
  <c r="H8" i="25"/>
  <c r="N8" i="25"/>
  <c r="S8" i="25"/>
  <c r="X8" i="25"/>
  <c r="AD8" i="25"/>
  <c r="AI8" i="25"/>
  <c r="D46" i="25"/>
  <c r="D43" i="25"/>
  <c r="D28" i="25"/>
  <c r="D24" i="25"/>
  <c r="D20" i="25"/>
  <c r="D19" i="25"/>
  <c r="F20" i="25"/>
  <c r="D27" i="25"/>
  <c r="F28" i="25"/>
  <c r="F30" i="25"/>
  <c r="D31" i="25"/>
  <c r="D32" i="25"/>
  <c r="F35" i="25"/>
  <c r="F38" i="25"/>
  <c r="D39" i="25"/>
  <c r="D40" i="25"/>
  <c r="D44" i="25"/>
  <c r="D45" i="25"/>
  <c r="F46" i="25"/>
  <c r="F51" i="25"/>
  <c r="D52" i="25"/>
  <c r="D53" i="25"/>
  <c r="F56" i="25"/>
  <c r="F59" i="25"/>
  <c r="D60" i="25"/>
  <c r="D61" i="25"/>
  <c r="V8" i="24"/>
  <c r="F27" i="24"/>
  <c r="F32" i="24"/>
  <c r="F50" i="24"/>
  <c r="Z8" i="24"/>
  <c r="F21" i="24"/>
  <c r="F37" i="24"/>
  <c r="F47" i="24"/>
  <c r="F53" i="24"/>
  <c r="AE8" i="24"/>
  <c r="K8" i="24"/>
  <c r="D41" i="24"/>
  <c r="E41" i="24" s="1"/>
  <c r="F19" i="24"/>
  <c r="F40" i="24"/>
  <c r="F43" i="24"/>
  <c r="F45" i="24"/>
  <c r="F58" i="24"/>
  <c r="O8" i="24"/>
  <c r="F29" i="24"/>
  <c r="D34" i="24"/>
  <c r="E34" i="24" s="1"/>
  <c r="D42" i="24"/>
  <c r="D54" i="24"/>
  <c r="D55" i="24"/>
  <c r="E55" i="24" s="1"/>
  <c r="D62" i="24"/>
  <c r="E62" i="24" s="1"/>
  <c r="D25" i="24"/>
  <c r="D26" i="24"/>
  <c r="D63" i="24"/>
  <c r="E63" i="24" s="1"/>
  <c r="D33" i="24"/>
  <c r="E33" i="24" s="1"/>
  <c r="AL7" i="24"/>
  <c r="P8" i="24"/>
  <c r="AA8" i="24"/>
  <c r="E54" i="24"/>
  <c r="J8" i="24"/>
  <c r="T8" i="24"/>
  <c r="F48" i="24"/>
  <c r="F26" i="24"/>
  <c r="F22" i="24"/>
  <c r="D23" i="24"/>
  <c r="F24" i="24"/>
  <c r="F31" i="24"/>
  <c r="F34" i="24"/>
  <c r="D35" i="24"/>
  <c r="D36" i="24"/>
  <c r="F39" i="24"/>
  <c r="F42" i="24"/>
  <c r="F44" i="24"/>
  <c r="D49" i="24"/>
  <c r="F52" i="24"/>
  <c r="F55" i="24"/>
  <c r="D56" i="24"/>
  <c r="D57" i="24"/>
  <c r="F60" i="24"/>
  <c r="F63" i="24"/>
  <c r="AK8" i="24"/>
  <c r="AG8" i="24"/>
  <c r="AC8" i="24"/>
  <c r="Y8" i="24"/>
  <c r="U8" i="24"/>
  <c r="Q8" i="24"/>
  <c r="M8" i="24"/>
  <c r="I8" i="24"/>
  <c r="G8" i="24"/>
  <c r="L8" i="24"/>
  <c r="R8" i="24"/>
  <c r="W8" i="24"/>
  <c r="AB8" i="24"/>
  <c r="AH8" i="24"/>
  <c r="D21" i="24"/>
  <c r="D22" i="24"/>
  <c r="F23" i="24"/>
  <c r="F25" i="24"/>
  <c r="D29" i="24"/>
  <c r="D30" i="24"/>
  <c r="F33" i="24"/>
  <c r="F36" i="24"/>
  <c r="D37" i="24"/>
  <c r="D38" i="24"/>
  <c r="F41" i="24"/>
  <c r="D47" i="24"/>
  <c r="D48" i="24"/>
  <c r="F49" i="24"/>
  <c r="D50" i="24"/>
  <c r="D51" i="24"/>
  <c r="F54" i="24"/>
  <c r="F57" i="24"/>
  <c r="D58" i="24"/>
  <c r="F62" i="24"/>
  <c r="H8" i="24"/>
  <c r="N8" i="24"/>
  <c r="S8" i="24"/>
  <c r="X8" i="24"/>
  <c r="AD8" i="24"/>
  <c r="AI8" i="24"/>
  <c r="D46" i="24"/>
  <c r="D43" i="24"/>
  <c r="D28" i="24"/>
  <c r="D24" i="24"/>
  <c r="D20" i="24"/>
  <c r="D19" i="24"/>
  <c r="F20" i="24"/>
  <c r="D27" i="24"/>
  <c r="F28" i="24"/>
  <c r="F30" i="24"/>
  <c r="D31" i="24"/>
  <c r="D32" i="24"/>
  <c r="F35" i="24"/>
  <c r="F38" i="24"/>
  <c r="D39" i="24"/>
  <c r="D40" i="24"/>
  <c r="D44" i="24"/>
  <c r="D45" i="24"/>
  <c r="F46" i="24"/>
  <c r="F51" i="24"/>
  <c r="D52" i="24"/>
  <c r="D53" i="24"/>
  <c r="F56" i="24"/>
  <c r="F59" i="24"/>
  <c r="D60" i="24"/>
  <c r="D61" i="24"/>
  <c r="F59" i="23"/>
  <c r="F61" i="23"/>
  <c r="F27" i="23"/>
  <c r="F36" i="23"/>
  <c r="F46" i="23"/>
  <c r="F54" i="23"/>
  <c r="F62" i="23"/>
  <c r="F19" i="23"/>
  <c r="F38" i="23"/>
  <c r="F40" i="23"/>
  <c r="F48" i="23"/>
  <c r="F56" i="23"/>
  <c r="F24" i="23"/>
  <c r="F43" i="23"/>
  <c r="F51" i="23"/>
  <c r="D62" i="23"/>
  <c r="E62" i="23" s="1"/>
  <c r="F22" i="23"/>
  <c r="F30" i="23"/>
  <c r="F45" i="23"/>
  <c r="F53" i="23"/>
  <c r="D26" i="23"/>
  <c r="E26" i="23" s="1"/>
  <c r="D28" i="23"/>
  <c r="D29" i="23"/>
  <c r="D37" i="23"/>
  <c r="D41" i="23"/>
  <c r="D49" i="23"/>
  <c r="D57" i="23"/>
  <c r="D39" i="23"/>
  <c r="D42" i="23"/>
  <c r="E42" i="23" s="1"/>
  <c r="D47" i="23"/>
  <c r="D50" i="23"/>
  <c r="E50" i="23" s="1"/>
  <c r="D55" i="23"/>
  <c r="D58" i="23"/>
  <c r="E58" i="23" s="1"/>
  <c r="D63" i="23"/>
  <c r="D38" i="23"/>
  <c r="D20" i="23"/>
  <c r="D21" i="23"/>
  <c r="D31" i="23"/>
  <c r="D40" i="23"/>
  <c r="E40" i="23" s="1"/>
  <c r="D48" i="23"/>
  <c r="E48" i="23" s="1"/>
  <c r="D56" i="23"/>
  <c r="E56" i="23" s="1"/>
  <c r="E21" i="23"/>
  <c r="F37" i="23"/>
  <c r="F35" i="23"/>
  <c r="F33" i="23"/>
  <c r="F31" i="23"/>
  <c r="F29" i="23"/>
  <c r="F25" i="23"/>
  <c r="F21" i="23"/>
  <c r="F63" i="23"/>
  <c r="F20" i="23"/>
  <c r="D24" i="23"/>
  <c r="D25" i="23"/>
  <c r="F26" i="23"/>
  <c r="F28" i="23"/>
  <c r="F32" i="23"/>
  <c r="D33" i="23"/>
  <c r="F39" i="23"/>
  <c r="F42" i="23"/>
  <c r="D43" i="23"/>
  <c r="D44" i="23"/>
  <c r="F47" i="23"/>
  <c r="F50" i="23"/>
  <c r="D51" i="23"/>
  <c r="D52" i="23"/>
  <c r="F55" i="23"/>
  <c r="F58" i="23"/>
  <c r="D59" i="23"/>
  <c r="D60" i="23"/>
  <c r="D22" i="23"/>
  <c r="F23" i="23"/>
  <c r="F34" i="23"/>
  <c r="D35" i="23"/>
  <c r="F41" i="23"/>
  <c r="F44" i="23"/>
  <c r="D45" i="23"/>
  <c r="D46" i="23"/>
  <c r="F49" i="23"/>
  <c r="F52" i="23"/>
  <c r="D53" i="23"/>
  <c r="D54" i="23"/>
  <c r="F57" i="23"/>
  <c r="F60" i="23"/>
  <c r="D61" i="23"/>
  <c r="D19" i="23"/>
  <c r="D23" i="23"/>
  <c r="D27" i="23"/>
  <c r="D30" i="23"/>
  <c r="D32" i="23"/>
  <c r="D34" i="23"/>
  <c r="D36" i="23"/>
  <c r="M64" i="21"/>
  <c r="P64" i="21"/>
  <c r="E42" i="24" l="1"/>
  <c r="E37" i="26"/>
  <c r="E56" i="26"/>
  <c r="E22" i="26"/>
  <c r="E21" i="26"/>
  <c r="E32" i="26"/>
  <c r="E19" i="26"/>
  <c r="E35" i="26"/>
  <c r="E25" i="26"/>
  <c r="E34" i="26"/>
  <c r="E23" i="26"/>
  <c r="E33" i="26"/>
  <c r="E29" i="26"/>
  <c r="E36" i="26"/>
  <c r="E27" i="26"/>
  <c r="E31" i="26"/>
  <c r="E38" i="26"/>
  <c r="E30" i="26"/>
  <c r="E54" i="25"/>
  <c r="E53" i="25"/>
  <c r="E20" i="25"/>
  <c r="E58" i="25"/>
  <c r="E47" i="25"/>
  <c r="E40" i="25"/>
  <c r="E24" i="25"/>
  <c r="E45" i="25"/>
  <c r="E28" i="25"/>
  <c r="E36" i="25"/>
  <c r="E50" i="25"/>
  <c r="E48" i="25"/>
  <c r="E31" i="25"/>
  <c r="E46" i="25"/>
  <c r="E29" i="25"/>
  <c r="E21" i="25"/>
  <c r="E56" i="25"/>
  <c r="E23" i="25"/>
  <c r="E38" i="25"/>
  <c r="E52" i="25"/>
  <c r="E27" i="25"/>
  <c r="E49" i="25"/>
  <c r="E51" i="25"/>
  <c r="E61" i="25"/>
  <c r="E39" i="25"/>
  <c r="E60" i="25"/>
  <c r="E44" i="25"/>
  <c r="E32" i="25"/>
  <c r="E19" i="25"/>
  <c r="E43" i="25"/>
  <c r="E30" i="25"/>
  <c r="E22" i="25"/>
  <c r="E57" i="25"/>
  <c r="E35" i="25"/>
  <c r="E26" i="24"/>
  <c r="E25" i="24"/>
  <c r="E40" i="24"/>
  <c r="E32" i="24"/>
  <c r="E27" i="24"/>
  <c r="E24" i="24"/>
  <c r="E38" i="24"/>
  <c r="E30" i="24"/>
  <c r="E22" i="24"/>
  <c r="E39" i="24"/>
  <c r="E31" i="24"/>
  <c r="E28" i="24"/>
  <c r="E48" i="24"/>
  <c r="E37" i="24"/>
  <c r="E29" i="24"/>
  <c r="E21" i="24"/>
  <c r="E61" i="24"/>
  <c r="E53" i="24"/>
  <c r="E45" i="24"/>
  <c r="E19" i="24"/>
  <c r="E43" i="24"/>
  <c r="E51" i="24"/>
  <c r="E47" i="24"/>
  <c r="E57" i="24"/>
  <c r="E49" i="24"/>
  <c r="E36" i="24"/>
  <c r="E60" i="24"/>
  <c r="E52" i="24"/>
  <c r="E44" i="24"/>
  <c r="E20" i="24"/>
  <c r="E46" i="24"/>
  <c r="E58" i="24"/>
  <c r="E50" i="24"/>
  <c r="E56" i="24"/>
  <c r="E35" i="24"/>
  <c r="E23" i="24"/>
  <c r="E63" i="23"/>
  <c r="E57" i="23"/>
  <c r="E38" i="23"/>
  <c r="E49" i="23"/>
  <c r="E31" i="23"/>
  <c r="E28" i="23"/>
  <c r="E39" i="23"/>
  <c r="E37" i="23"/>
  <c r="E20" i="23"/>
  <c r="E47" i="23"/>
  <c r="E29" i="23"/>
  <c r="E41" i="23"/>
  <c r="E55" i="23"/>
  <c r="E36" i="23"/>
  <c r="E27" i="23"/>
  <c r="E46" i="23"/>
  <c r="E22" i="23"/>
  <c r="E25" i="23"/>
  <c r="E34" i="23"/>
  <c r="E23" i="23"/>
  <c r="E54" i="23"/>
  <c r="E45" i="23"/>
  <c r="E60" i="23"/>
  <c r="E52" i="23"/>
  <c r="E44" i="23"/>
  <c r="E33" i="23"/>
  <c r="E32" i="23"/>
  <c r="E19" i="23"/>
  <c r="E53" i="23"/>
  <c r="E59" i="23"/>
  <c r="E51" i="23"/>
  <c r="E43" i="23"/>
  <c r="E24" i="23"/>
  <c r="E30" i="23"/>
  <c r="E61" i="23"/>
  <c r="E35" i="23"/>
  <c r="P67" i="21"/>
  <c r="M67" i="21"/>
  <c r="G81" i="21" s="1"/>
  <c r="F81" i="21"/>
  <c r="P66" i="21"/>
  <c r="M66" i="21"/>
  <c r="G80" i="21" s="1"/>
  <c r="F80" i="21"/>
  <c r="P65" i="21"/>
  <c r="M65" i="21"/>
  <c r="G79" i="21" s="1"/>
  <c r="F79" i="21"/>
  <c r="G77" i="21"/>
  <c r="F77" i="21"/>
  <c r="Q63" i="21"/>
  <c r="N63" i="21"/>
  <c r="K63" i="21"/>
  <c r="Q62" i="21"/>
  <c r="N62" i="21"/>
  <c r="K62" i="21"/>
  <c r="Q61" i="21"/>
  <c r="N61" i="21"/>
  <c r="K61" i="21"/>
  <c r="Q60" i="21"/>
  <c r="N60" i="21"/>
  <c r="K60" i="21"/>
  <c r="Q59" i="21"/>
  <c r="N59" i="21"/>
  <c r="K59" i="21"/>
  <c r="Q58" i="21"/>
  <c r="N58" i="21"/>
  <c r="K58" i="21"/>
  <c r="Q57" i="21"/>
  <c r="N57" i="21"/>
  <c r="K57" i="21"/>
  <c r="Q56" i="21"/>
  <c r="N56" i="21"/>
  <c r="K56" i="21"/>
  <c r="Q55" i="21"/>
  <c r="N55" i="21"/>
  <c r="K55" i="21"/>
  <c r="Q54" i="21"/>
  <c r="N54" i="21"/>
  <c r="K54" i="21"/>
  <c r="Q53" i="21"/>
  <c r="N53" i="21"/>
  <c r="K53" i="21"/>
  <c r="Q52" i="21"/>
  <c r="N52" i="21"/>
  <c r="K52" i="21"/>
  <c r="Q51" i="21"/>
  <c r="N51" i="21"/>
  <c r="K51" i="21"/>
  <c r="Q50" i="21"/>
  <c r="N50" i="21"/>
  <c r="K50" i="21"/>
  <c r="Q49" i="21"/>
  <c r="N49" i="21"/>
  <c r="K49" i="21"/>
  <c r="Q48" i="21"/>
  <c r="N48" i="21"/>
  <c r="K48" i="21"/>
  <c r="Q47" i="21"/>
  <c r="N47" i="21"/>
  <c r="K47" i="21"/>
  <c r="Q46" i="21"/>
  <c r="N46" i="21"/>
  <c r="K46" i="21"/>
  <c r="Q45" i="21"/>
  <c r="N45" i="21"/>
  <c r="K45" i="21"/>
  <c r="Q44" i="21"/>
  <c r="N44" i="21"/>
  <c r="K44" i="21"/>
  <c r="Q43" i="21"/>
  <c r="N43" i="21"/>
  <c r="K43" i="21"/>
  <c r="Q42" i="21"/>
  <c r="N42" i="21"/>
  <c r="K42" i="21"/>
  <c r="Q41" i="21"/>
  <c r="N41" i="21"/>
  <c r="K41" i="21"/>
  <c r="Q40" i="21"/>
  <c r="N40" i="21"/>
  <c r="K40" i="21"/>
  <c r="Q39" i="21"/>
  <c r="N39" i="21"/>
  <c r="K39" i="21"/>
  <c r="Q38" i="21"/>
  <c r="N38" i="21"/>
  <c r="K38" i="21"/>
  <c r="Q37" i="21"/>
  <c r="N37" i="21"/>
  <c r="K37" i="21"/>
  <c r="Q36" i="21"/>
  <c r="N36" i="21"/>
  <c r="K36" i="21"/>
  <c r="Q35" i="21"/>
  <c r="N35" i="21"/>
  <c r="K35" i="21"/>
  <c r="Q34" i="21"/>
  <c r="N34" i="21"/>
  <c r="K34" i="21"/>
  <c r="Q33" i="21"/>
  <c r="N33" i="21"/>
  <c r="K33" i="21"/>
  <c r="Q32" i="21"/>
  <c r="N32" i="21"/>
  <c r="K32" i="21"/>
  <c r="Q31" i="21"/>
  <c r="N31" i="21"/>
  <c r="K31" i="21"/>
  <c r="Q30" i="21"/>
  <c r="N30" i="21"/>
  <c r="K30" i="21"/>
  <c r="Q29" i="21"/>
  <c r="N29" i="21"/>
  <c r="K29" i="21"/>
  <c r="Q28" i="21"/>
  <c r="N28" i="21"/>
  <c r="K28" i="21"/>
  <c r="Q27" i="21"/>
  <c r="N27" i="21"/>
  <c r="K27" i="21"/>
  <c r="Q26" i="21"/>
  <c r="N26" i="21"/>
  <c r="K26" i="21"/>
  <c r="Q25" i="21"/>
  <c r="N25" i="21"/>
  <c r="K25" i="21"/>
  <c r="Q24" i="21"/>
  <c r="N24" i="21"/>
  <c r="K24" i="21"/>
  <c r="Q23" i="21"/>
  <c r="N23" i="21"/>
  <c r="K23" i="21"/>
  <c r="Q22" i="21"/>
  <c r="N22" i="21"/>
  <c r="K22" i="21"/>
  <c r="Q21" i="21"/>
  <c r="N21" i="21"/>
  <c r="K21" i="21"/>
  <c r="Q20" i="21"/>
  <c r="N20" i="21"/>
  <c r="K20" i="21"/>
  <c r="Q19" i="21"/>
  <c r="N19" i="21"/>
  <c r="K19" i="21"/>
  <c r="C16" i="21"/>
  <c r="B16" i="21"/>
  <c r="C15" i="21"/>
  <c r="B15" i="21"/>
  <c r="C13" i="21"/>
  <c r="C12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32" i="21" l="1"/>
  <c r="V8" i="21"/>
  <c r="F29" i="21"/>
  <c r="AF8" i="21"/>
  <c r="K8" i="21"/>
  <c r="Z8" i="21"/>
  <c r="O8" i="21"/>
  <c r="AE8" i="21"/>
  <c r="F21" i="21"/>
  <c r="F37" i="21"/>
  <c r="F56" i="21"/>
  <c r="AA8" i="21"/>
  <c r="J8" i="21"/>
  <c r="AJ8" i="21"/>
  <c r="F27" i="21"/>
  <c r="T8" i="21"/>
  <c r="D49" i="21"/>
  <c r="F19" i="21"/>
  <c r="D25" i="21"/>
  <c r="D34" i="21"/>
  <c r="E34" i="21" s="1"/>
  <c r="D48" i="21"/>
  <c r="E48" i="21" s="1"/>
  <c r="E25" i="21"/>
  <c r="E49" i="21"/>
  <c r="AL7" i="21"/>
  <c r="P8" i="21"/>
  <c r="F63" i="21"/>
  <c r="F61" i="21"/>
  <c r="F59" i="21"/>
  <c r="F57" i="21"/>
  <c r="F55" i="21"/>
  <c r="F53" i="21"/>
  <c r="F51" i="21"/>
  <c r="F49" i="21"/>
  <c r="F45" i="21"/>
  <c r="F42" i="21"/>
  <c r="F40" i="21"/>
  <c r="F26" i="21"/>
  <c r="F22" i="21"/>
  <c r="F62" i="21"/>
  <c r="F54" i="21"/>
  <c r="F43" i="21"/>
  <c r="F41" i="21"/>
  <c r="F38" i="21"/>
  <c r="F35" i="21"/>
  <c r="F30" i="21"/>
  <c r="F28" i="21"/>
  <c r="F20" i="21"/>
  <c r="F60" i="21"/>
  <c r="F52" i="21"/>
  <c r="F48" i="21"/>
  <c r="F46" i="21"/>
  <c r="F44" i="21"/>
  <c r="F39" i="21"/>
  <c r="F36" i="21"/>
  <c r="F33" i="21"/>
  <c r="F25" i="21"/>
  <c r="F23" i="21"/>
  <c r="F58" i="21"/>
  <c r="F50" i="21"/>
  <c r="F47" i="21"/>
  <c r="F34" i="21"/>
  <c r="F31" i="21"/>
  <c r="F24" i="21"/>
  <c r="D61" i="21"/>
  <c r="D53" i="21"/>
  <c r="D45" i="21"/>
  <c r="D43" i="21"/>
  <c r="D40" i="21"/>
  <c r="D38" i="21"/>
  <c r="D37" i="21"/>
  <c r="D30" i="21"/>
  <c r="D29" i="21"/>
  <c r="D22" i="21"/>
  <c r="D21" i="21"/>
  <c r="D59" i="21"/>
  <c r="D51" i="21"/>
  <c r="D46" i="21"/>
  <c r="D36" i="21"/>
  <c r="D35" i="21"/>
  <c r="D23" i="21"/>
  <c r="D26" i="21"/>
  <c r="D33" i="21"/>
  <c r="D57" i="21"/>
  <c r="AK8" i="21"/>
  <c r="AG8" i="21"/>
  <c r="AC8" i="21"/>
  <c r="Y8" i="21"/>
  <c r="U8" i="21"/>
  <c r="Q8" i="21"/>
  <c r="M8" i="21"/>
  <c r="I8" i="21"/>
  <c r="G8" i="21"/>
  <c r="L8" i="21"/>
  <c r="R8" i="21"/>
  <c r="W8" i="21"/>
  <c r="AB8" i="21"/>
  <c r="AH8" i="21"/>
  <c r="H8" i="21"/>
  <c r="N8" i="21"/>
  <c r="S8" i="21"/>
  <c r="X8" i="21"/>
  <c r="AD8" i="21"/>
  <c r="AI8" i="21"/>
  <c r="D62" i="21"/>
  <c r="D60" i="21"/>
  <c r="D58" i="21"/>
  <c r="D56" i="21"/>
  <c r="D54" i="21"/>
  <c r="D52" i="21"/>
  <c r="D50" i="21"/>
  <c r="D47" i="21"/>
  <c r="D44" i="21"/>
  <c r="D41" i="21"/>
  <c r="D39" i="21"/>
  <c r="D28" i="21"/>
  <c r="D24" i="21"/>
  <c r="D20" i="21"/>
  <c r="D19" i="21"/>
  <c r="D27" i="21"/>
  <c r="D31" i="21"/>
  <c r="D32" i="21"/>
  <c r="D42" i="21"/>
  <c r="D55" i="21"/>
  <c r="D63" i="21"/>
  <c r="P67" i="20"/>
  <c r="M67" i="20"/>
  <c r="G81" i="20" s="1"/>
  <c r="F81" i="20"/>
  <c r="P66" i="20"/>
  <c r="M66" i="20"/>
  <c r="G80" i="20" s="1"/>
  <c r="F80" i="20"/>
  <c r="P65" i="20"/>
  <c r="M65" i="20"/>
  <c r="G79" i="20" s="1"/>
  <c r="F79" i="20"/>
  <c r="P64" i="20"/>
  <c r="M64" i="20"/>
  <c r="G77" i="20" s="1"/>
  <c r="F77" i="20"/>
  <c r="Q63" i="20"/>
  <c r="N63" i="20"/>
  <c r="K63" i="20"/>
  <c r="Q62" i="20"/>
  <c r="N62" i="20"/>
  <c r="K62" i="20"/>
  <c r="Q61" i="20"/>
  <c r="N61" i="20"/>
  <c r="K61" i="20"/>
  <c r="Q60" i="20"/>
  <c r="N60" i="20"/>
  <c r="K60" i="20"/>
  <c r="Q59" i="20"/>
  <c r="N59" i="20"/>
  <c r="K59" i="20"/>
  <c r="Q58" i="20"/>
  <c r="N58" i="20"/>
  <c r="K58" i="20"/>
  <c r="Q57" i="20"/>
  <c r="N57" i="20"/>
  <c r="K57" i="20"/>
  <c r="Q56" i="20"/>
  <c r="N56" i="20"/>
  <c r="K56" i="20"/>
  <c r="Q55" i="20"/>
  <c r="N55" i="20"/>
  <c r="K55" i="20"/>
  <c r="Q54" i="20"/>
  <c r="N54" i="20"/>
  <c r="K54" i="20"/>
  <c r="Q53" i="20"/>
  <c r="N53" i="20"/>
  <c r="K53" i="20"/>
  <c r="Q52" i="20"/>
  <c r="N52" i="20"/>
  <c r="K52" i="20"/>
  <c r="Q51" i="20"/>
  <c r="N51" i="20"/>
  <c r="K51" i="20"/>
  <c r="Q50" i="20"/>
  <c r="N50" i="20"/>
  <c r="K50" i="20"/>
  <c r="Q49" i="20"/>
  <c r="N49" i="20"/>
  <c r="K49" i="20"/>
  <c r="Q48" i="20"/>
  <c r="N48" i="20"/>
  <c r="K48" i="20"/>
  <c r="Q47" i="20"/>
  <c r="N47" i="20"/>
  <c r="K47" i="20"/>
  <c r="Q46" i="20"/>
  <c r="N46" i="20"/>
  <c r="K46" i="20"/>
  <c r="Q45" i="20"/>
  <c r="N45" i="20"/>
  <c r="K45" i="20"/>
  <c r="Q44" i="20"/>
  <c r="N44" i="20"/>
  <c r="K44" i="20"/>
  <c r="Q43" i="20"/>
  <c r="N43" i="20"/>
  <c r="K43" i="20"/>
  <c r="Q42" i="20"/>
  <c r="N42" i="20"/>
  <c r="K42" i="20"/>
  <c r="Q41" i="20"/>
  <c r="N41" i="20"/>
  <c r="K41" i="20"/>
  <c r="Q40" i="20"/>
  <c r="N40" i="20"/>
  <c r="K40" i="20"/>
  <c r="Q39" i="20"/>
  <c r="N39" i="20"/>
  <c r="K39" i="20"/>
  <c r="Q38" i="20"/>
  <c r="N38" i="20"/>
  <c r="K38" i="20"/>
  <c r="Q37" i="20"/>
  <c r="N37" i="20"/>
  <c r="K37" i="20"/>
  <c r="Q36" i="20"/>
  <c r="N36" i="20"/>
  <c r="K36" i="20"/>
  <c r="Q35" i="20"/>
  <c r="N35" i="20"/>
  <c r="K35" i="20"/>
  <c r="Q34" i="20"/>
  <c r="N34" i="20"/>
  <c r="K34" i="20"/>
  <c r="Q33" i="20"/>
  <c r="N33" i="20"/>
  <c r="K33" i="20"/>
  <c r="Q32" i="20"/>
  <c r="N32" i="20"/>
  <c r="K32" i="20"/>
  <c r="Q31" i="20"/>
  <c r="N31" i="20"/>
  <c r="K31" i="20"/>
  <c r="Q30" i="20"/>
  <c r="N30" i="20"/>
  <c r="K30" i="20"/>
  <c r="Q29" i="20"/>
  <c r="N29" i="20"/>
  <c r="K29" i="20"/>
  <c r="Q28" i="20"/>
  <c r="N28" i="20"/>
  <c r="K28" i="20"/>
  <c r="Q27" i="20"/>
  <c r="N27" i="20"/>
  <c r="K27" i="20"/>
  <c r="Q26" i="20"/>
  <c r="N26" i="20"/>
  <c r="K26" i="20"/>
  <c r="Q25" i="20"/>
  <c r="N25" i="20"/>
  <c r="K25" i="20"/>
  <c r="Q24" i="20"/>
  <c r="N24" i="20"/>
  <c r="K24" i="20"/>
  <c r="Q23" i="20"/>
  <c r="N23" i="20"/>
  <c r="K23" i="20"/>
  <c r="Q22" i="20"/>
  <c r="N22" i="20"/>
  <c r="K22" i="20"/>
  <c r="Q21" i="20"/>
  <c r="N21" i="20"/>
  <c r="K21" i="20"/>
  <c r="Q20" i="20"/>
  <c r="N20" i="20"/>
  <c r="K20" i="20"/>
  <c r="Q19" i="20"/>
  <c r="N19" i="20"/>
  <c r="K19" i="20"/>
  <c r="C16" i="20"/>
  <c r="B16" i="20"/>
  <c r="C15" i="20"/>
  <c r="B15" i="20"/>
  <c r="C13" i="20"/>
  <c r="C12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20" i="20" l="1"/>
  <c r="D20" i="20"/>
  <c r="E20" i="20" s="1"/>
  <c r="E42" i="21"/>
  <c r="E39" i="21"/>
  <c r="E58" i="21"/>
  <c r="E33" i="21"/>
  <c r="E21" i="21"/>
  <c r="E45" i="21"/>
  <c r="E32" i="21"/>
  <c r="E41" i="21"/>
  <c r="E60" i="21"/>
  <c r="E46" i="21"/>
  <c r="E38" i="21"/>
  <c r="E55" i="21"/>
  <c r="E27" i="21"/>
  <c r="E28" i="21"/>
  <c r="E47" i="21"/>
  <c r="E56" i="21"/>
  <c r="E57" i="21"/>
  <c r="E35" i="21"/>
  <c r="E59" i="21"/>
  <c r="E30" i="21"/>
  <c r="E43" i="21"/>
  <c r="E19" i="21"/>
  <c r="E50" i="21"/>
  <c r="E36" i="21"/>
  <c r="E37" i="21"/>
  <c r="E20" i="21"/>
  <c r="E52" i="21"/>
  <c r="E26" i="21"/>
  <c r="E22" i="21"/>
  <c r="E53" i="21"/>
  <c r="E63" i="21"/>
  <c r="E31" i="21"/>
  <c r="E24" i="21"/>
  <c r="E44" i="21"/>
  <c r="E54" i="21"/>
  <c r="E62" i="21"/>
  <c r="E23" i="21"/>
  <c r="E51" i="21"/>
  <c r="E29" i="21"/>
  <c r="E40" i="21"/>
  <c r="E61" i="21"/>
  <c r="D56" i="20"/>
  <c r="D22" i="20"/>
  <c r="E22" i="20" s="1"/>
  <c r="F28" i="20"/>
  <c r="F55" i="20"/>
  <c r="F57" i="20"/>
  <c r="F60" i="20"/>
  <c r="F48" i="20"/>
  <c r="F37" i="20"/>
  <c r="F35" i="20"/>
  <c r="F33" i="20"/>
  <c r="F31" i="20"/>
  <c r="F29" i="20"/>
  <c r="F25" i="20"/>
  <c r="F21" i="20"/>
  <c r="F61" i="20"/>
  <c r="F58" i="20"/>
  <c r="F53" i="20"/>
  <c r="F50" i="20"/>
  <c r="F47" i="20"/>
  <c r="F45" i="20"/>
  <c r="F43" i="20"/>
  <c r="F40" i="20"/>
  <c r="F38" i="20"/>
  <c r="F30" i="20"/>
  <c r="F27" i="20"/>
  <c r="F19" i="20"/>
  <c r="F63" i="20"/>
  <c r="F59" i="20"/>
  <c r="F56" i="20"/>
  <c r="F51" i="20"/>
  <c r="F41" i="20"/>
  <c r="F36" i="20"/>
  <c r="F34" i="20"/>
  <c r="F23" i="20"/>
  <c r="F54" i="20"/>
  <c r="F52" i="20"/>
  <c r="F49" i="20"/>
  <c r="F39" i="20"/>
  <c r="F32" i="20"/>
  <c r="F46" i="20"/>
  <c r="F44" i="20"/>
  <c r="F42" i="20"/>
  <c r="D63" i="20"/>
  <c r="D62" i="20"/>
  <c r="D55" i="20"/>
  <c r="D54" i="20"/>
  <c r="D42" i="20"/>
  <c r="D41" i="20"/>
  <c r="D31" i="20"/>
  <c r="D26" i="20"/>
  <c r="D61" i="20"/>
  <c r="D60" i="20"/>
  <c r="D53" i="20"/>
  <c r="D52" i="20"/>
  <c r="D59" i="20"/>
  <c r="D57" i="20"/>
  <c r="D47" i="20"/>
  <c r="D40" i="20"/>
  <c r="D35" i="20"/>
  <c r="D58" i="20"/>
  <c r="D45" i="20"/>
  <c r="D33" i="20"/>
  <c r="D29" i="20"/>
  <c r="D25" i="20"/>
  <c r="D24" i="20"/>
  <c r="D21" i="20"/>
  <c r="D51" i="20"/>
  <c r="D49" i="20"/>
  <c r="D39" i="20"/>
  <c r="D37" i="20"/>
  <c r="F22" i="20"/>
  <c r="F24" i="20"/>
  <c r="F26" i="20"/>
  <c r="D28" i="20"/>
  <c r="D44" i="20"/>
  <c r="D48" i="20"/>
  <c r="D50" i="20"/>
  <c r="F62" i="20"/>
  <c r="D46" i="20"/>
  <c r="D19" i="20"/>
  <c r="D23" i="20"/>
  <c r="D27" i="20"/>
  <c r="D30" i="20"/>
  <c r="D32" i="20"/>
  <c r="D34" i="20"/>
  <c r="D36" i="20"/>
  <c r="D38" i="20"/>
  <c r="D43" i="20"/>
  <c r="E56" i="20" l="1"/>
  <c r="E38" i="20"/>
  <c r="E30" i="20"/>
  <c r="E46" i="20"/>
  <c r="E48" i="20"/>
  <c r="E39" i="20"/>
  <c r="E24" i="20"/>
  <c r="E45" i="20"/>
  <c r="E47" i="20"/>
  <c r="E53" i="20"/>
  <c r="E31" i="20"/>
  <c r="E55" i="20"/>
  <c r="E36" i="20"/>
  <c r="E27" i="20"/>
  <c r="E44" i="20"/>
  <c r="E49" i="20"/>
  <c r="E25" i="20"/>
  <c r="E58" i="20"/>
  <c r="E57" i="20"/>
  <c r="E60" i="20"/>
  <c r="E41" i="20"/>
  <c r="E62" i="20"/>
  <c r="E34" i="20"/>
  <c r="E23" i="20"/>
  <c r="E28" i="20"/>
  <c r="E51" i="20"/>
  <c r="E29" i="20"/>
  <c r="E35" i="20"/>
  <c r="E59" i="20"/>
  <c r="E61" i="20"/>
  <c r="E42" i="20"/>
  <c r="E63" i="20"/>
  <c r="E43" i="20"/>
  <c r="E32" i="20"/>
  <c r="E19" i="20"/>
  <c r="E50" i="20"/>
  <c r="E37" i="20"/>
  <c r="E21" i="20"/>
  <c r="E33" i="20"/>
  <c r="E40" i="20"/>
  <c r="E52" i="20"/>
  <c r="E26" i="20"/>
  <c r="E54" i="20"/>
  <c r="B15" i="11" l="1"/>
  <c r="C15" i="11"/>
  <c r="B16" i="11"/>
  <c r="C16" i="11"/>
  <c r="C13" i="1" l="1"/>
  <c r="D13" i="1"/>
  <c r="E13" i="1"/>
  <c r="F13" i="1"/>
  <c r="G13" i="1"/>
  <c r="H13" i="1"/>
  <c r="I13" i="1"/>
  <c r="J13" i="1"/>
  <c r="K13" i="1"/>
  <c r="Q62" i="12" l="1"/>
  <c r="H7" i="12" l="1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G7" i="12"/>
  <c r="G8" i="12" s="1"/>
  <c r="P67" i="12"/>
  <c r="AK9" i="18" s="1"/>
  <c r="M67" i="12"/>
  <c r="G87" i="12" s="1"/>
  <c r="AA9" i="18" s="1"/>
  <c r="F87" i="12"/>
  <c r="G9" i="18" s="1"/>
  <c r="P66" i="12"/>
  <c r="AK8" i="18" s="1"/>
  <c r="M66" i="12"/>
  <c r="G86" i="12" s="1"/>
  <c r="AA8" i="18" s="1"/>
  <c r="F86" i="12"/>
  <c r="G8" i="18" s="1"/>
  <c r="P65" i="12"/>
  <c r="AK7" i="18" s="1"/>
  <c r="M65" i="12"/>
  <c r="G85" i="12" s="1"/>
  <c r="AA7" i="18" s="1"/>
  <c r="F85" i="12"/>
  <c r="G7" i="18" s="1"/>
  <c r="P64" i="12"/>
  <c r="AK5" i="18" s="1"/>
  <c r="M64" i="12"/>
  <c r="G83" i="12" s="1"/>
  <c r="AA5" i="18" s="1"/>
  <c r="F83" i="12"/>
  <c r="G5" i="18" s="1"/>
  <c r="Q63" i="12"/>
  <c r="N63" i="12"/>
  <c r="K63" i="12"/>
  <c r="N62" i="12"/>
  <c r="K62" i="12"/>
  <c r="Q61" i="12"/>
  <c r="N61" i="12"/>
  <c r="K61" i="12"/>
  <c r="Q60" i="12"/>
  <c r="N60" i="12"/>
  <c r="K60" i="12"/>
  <c r="Q59" i="12"/>
  <c r="N59" i="12"/>
  <c r="K59" i="12"/>
  <c r="Q58" i="12"/>
  <c r="N58" i="12"/>
  <c r="K58" i="12"/>
  <c r="Q57" i="12"/>
  <c r="N57" i="12"/>
  <c r="K57" i="12"/>
  <c r="Q56" i="12"/>
  <c r="N56" i="12"/>
  <c r="K56" i="12"/>
  <c r="Q55" i="12"/>
  <c r="N55" i="12"/>
  <c r="K55" i="12"/>
  <c r="Q54" i="12"/>
  <c r="N54" i="12"/>
  <c r="K54" i="12"/>
  <c r="Q53" i="12"/>
  <c r="N53" i="12"/>
  <c r="K53" i="12"/>
  <c r="Q52" i="12"/>
  <c r="N52" i="12"/>
  <c r="K52" i="12"/>
  <c r="Q51" i="12"/>
  <c r="N51" i="12"/>
  <c r="K51" i="12"/>
  <c r="Q50" i="12"/>
  <c r="N50" i="12"/>
  <c r="K50" i="12"/>
  <c r="Q49" i="12"/>
  <c r="N49" i="12"/>
  <c r="K49" i="12"/>
  <c r="Q48" i="12"/>
  <c r="N48" i="12"/>
  <c r="K48" i="12"/>
  <c r="Q47" i="12"/>
  <c r="N47" i="12"/>
  <c r="K47" i="12"/>
  <c r="Q46" i="12"/>
  <c r="N46" i="12"/>
  <c r="K46" i="12"/>
  <c r="Q45" i="12"/>
  <c r="N45" i="12"/>
  <c r="K45" i="12"/>
  <c r="Q44" i="12"/>
  <c r="N44" i="12"/>
  <c r="K44" i="12"/>
  <c r="Q43" i="12"/>
  <c r="N43" i="12"/>
  <c r="K43" i="12"/>
  <c r="Q42" i="12"/>
  <c r="N42" i="12"/>
  <c r="K42" i="12"/>
  <c r="Q41" i="12"/>
  <c r="N41" i="12"/>
  <c r="K41" i="12"/>
  <c r="Q40" i="12"/>
  <c r="N40" i="12"/>
  <c r="K40" i="12"/>
  <c r="Q39" i="12"/>
  <c r="N39" i="12"/>
  <c r="K39" i="12"/>
  <c r="Q38" i="12"/>
  <c r="N38" i="12"/>
  <c r="K38" i="12"/>
  <c r="Q37" i="12"/>
  <c r="N37" i="12"/>
  <c r="K37" i="12"/>
  <c r="Q36" i="12"/>
  <c r="N36" i="12"/>
  <c r="K36" i="12"/>
  <c r="Q35" i="12"/>
  <c r="N35" i="12"/>
  <c r="K35" i="12"/>
  <c r="Q34" i="12"/>
  <c r="N34" i="12"/>
  <c r="K34" i="12"/>
  <c r="Q33" i="12"/>
  <c r="N33" i="12"/>
  <c r="K33" i="12"/>
  <c r="Q32" i="12"/>
  <c r="N32" i="12"/>
  <c r="K32" i="12"/>
  <c r="Q31" i="12"/>
  <c r="N31" i="12"/>
  <c r="K31" i="12"/>
  <c r="Q30" i="12"/>
  <c r="N30" i="12"/>
  <c r="K30" i="12"/>
  <c r="Q29" i="12"/>
  <c r="N29" i="12"/>
  <c r="K29" i="12"/>
  <c r="Q28" i="12"/>
  <c r="N28" i="12"/>
  <c r="K28" i="12"/>
  <c r="Q27" i="12"/>
  <c r="N27" i="12"/>
  <c r="K27" i="12"/>
  <c r="Q26" i="12"/>
  <c r="N26" i="12"/>
  <c r="K26" i="12"/>
  <c r="Q25" i="12"/>
  <c r="N25" i="12"/>
  <c r="K25" i="12"/>
  <c r="Q24" i="12"/>
  <c r="N24" i="12"/>
  <c r="K24" i="12"/>
  <c r="Q23" i="12"/>
  <c r="N23" i="12"/>
  <c r="K23" i="12"/>
  <c r="Q22" i="12"/>
  <c r="N22" i="12"/>
  <c r="K22" i="12"/>
  <c r="Q21" i="12"/>
  <c r="N21" i="12"/>
  <c r="K21" i="12"/>
  <c r="Q20" i="12"/>
  <c r="N20" i="12"/>
  <c r="K20" i="12"/>
  <c r="Q19" i="12"/>
  <c r="N19" i="12"/>
  <c r="K19" i="12"/>
  <c r="C16" i="12"/>
  <c r="B16" i="12"/>
  <c r="C15" i="12"/>
  <c r="B15" i="12"/>
  <c r="D20" i="12" l="1"/>
  <c r="D51" i="12"/>
  <c r="S8" i="12"/>
  <c r="D27" i="12"/>
  <c r="D52" i="12"/>
  <c r="AE8" i="12"/>
  <c r="AI8" i="12"/>
  <c r="D43" i="12"/>
  <c r="D54" i="12"/>
  <c r="D26" i="12"/>
  <c r="AH8" i="12"/>
  <c r="H8" i="12"/>
  <c r="W8" i="12"/>
  <c r="D24" i="12"/>
  <c r="D47" i="12"/>
  <c r="D60" i="12"/>
  <c r="D61" i="12"/>
  <c r="K8" i="12"/>
  <c r="AA8" i="12"/>
  <c r="D40" i="12"/>
  <c r="D41" i="12"/>
  <c r="D46" i="12"/>
  <c r="D62" i="12"/>
  <c r="O8" i="12"/>
  <c r="D30" i="12"/>
  <c r="D44" i="12"/>
  <c r="D45" i="12"/>
  <c r="AJ8" i="12"/>
  <c r="L8" i="12"/>
  <c r="P8" i="12"/>
  <c r="T8" i="12"/>
  <c r="X8" i="12"/>
  <c r="AB8" i="12"/>
  <c r="AF8" i="12"/>
  <c r="I8" i="12"/>
  <c r="M8" i="12"/>
  <c r="Q8" i="12"/>
  <c r="U8" i="12"/>
  <c r="Y8" i="12"/>
  <c r="AC8" i="12"/>
  <c r="AG8" i="12"/>
  <c r="AK8" i="12"/>
  <c r="AL7" i="12"/>
  <c r="J8" i="12"/>
  <c r="N8" i="12"/>
  <c r="R8" i="12"/>
  <c r="V8" i="12"/>
  <c r="Z8" i="12"/>
  <c r="AD8" i="12"/>
  <c r="D48" i="12"/>
  <c r="D37" i="12"/>
  <c r="D35" i="12"/>
  <c r="D33" i="12"/>
  <c r="D31" i="12"/>
  <c r="D29" i="12"/>
  <c r="D25" i="12"/>
  <c r="D21" i="12"/>
  <c r="D58" i="12"/>
  <c r="D57" i="12"/>
  <c r="D50" i="12"/>
  <c r="D49" i="12"/>
  <c r="D39" i="12"/>
  <c r="D36" i="12"/>
  <c r="D23" i="12"/>
  <c r="D22" i="12"/>
  <c r="D63" i="12"/>
  <c r="D56" i="12"/>
  <c r="D55" i="12"/>
  <c r="D34" i="12"/>
  <c r="D19" i="12"/>
  <c r="D28" i="12"/>
  <c r="D32" i="12"/>
  <c r="D38" i="12"/>
  <c r="D42" i="12"/>
  <c r="D53" i="12"/>
  <c r="D59" i="12"/>
  <c r="AL7" i="11"/>
  <c r="P67" i="11"/>
  <c r="H88" i="11" s="1"/>
  <c r="M67" i="11"/>
  <c r="G88" i="11" s="1"/>
  <c r="J67" i="11"/>
  <c r="F88" i="11" s="1"/>
  <c r="P66" i="11"/>
  <c r="H87" i="11" s="1"/>
  <c r="M66" i="11"/>
  <c r="G87" i="11" s="1"/>
  <c r="J66" i="11"/>
  <c r="F87" i="11" s="1"/>
  <c r="P65" i="11"/>
  <c r="H86" i="11" s="1"/>
  <c r="M65" i="11"/>
  <c r="G86" i="11" s="1"/>
  <c r="J65" i="11"/>
  <c r="F86" i="11" s="1"/>
  <c r="P64" i="11"/>
  <c r="H84" i="11" s="1"/>
  <c r="M64" i="11"/>
  <c r="G84" i="11" s="1"/>
  <c r="J64" i="11"/>
  <c r="F84" i="11" s="1"/>
  <c r="Q63" i="11"/>
  <c r="N63" i="11"/>
  <c r="K63" i="11"/>
  <c r="Q62" i="11"/>
  <c r="N62" i="11"/>
  <c r="K62" i="11"/>
  <c r="D62" i="11"/>
  <c r="Q61" i="11"/>
  <c r="N61" i="11"/>
  <c r="K61" i="11"/>
  <c r="D61" i="11"/>
  <c r="Q60" i="11"/>
  <c r="N60" i="11"/>
  <c r="K60" i="11"/>
  <c r="D60" i="11"/>
  <c r="Q59" i="11"/>
  <c r="N59" i="11"/>
  <c r="K59" i="11"/>
  <c r="Q58" i="11"/>
  <c r="N58" i="11"/>
  <c r="K58" i="11"/>
  <c r="Q57" i="11"/>
  <c r="N57" i="11"/>
  <c r="K57" i="11"/>
  <c r="Q56" i="11"/>
  <c r="N56" i="11"/>
  <c r="K56" i="11"/>
  <c r="Q55" i="11"/>
  <c r="N55" i="11"/>
  <c r="K55" i="11"/>
  <c r="D55" i="11"/>
  <c r="Q54" i="11"/>
  <c r="N54" i="11"/>
  <c r="K54" i="11"/>
  <c r="D54" i="11"/>
  <c r="Q53" i="11"/>
  <c r="N53" i="11"/>
  <c r="K53" i="11"/>
  <c r="D53" i="11"/>
  <c r="Q52" i="11"/>
  <c r="N52" i="11"/>
  <c r="K52" i="11"/>
  <c r="D52" i="11"/>
  <c r="Q51" i="11"/>
  <c r="N51" i="11"/>
  <c r="K51" i="11"/>
  <c r="Q50" i="11"/>
  <c r="N50" i="11"/>
  <c r="K50" i="11"/>
  <c r="Q49" i="11"/>
  <c r="N49" i="11"/>
  <c r="K49" i="11"/>
  <c r="Q48" i="11"/>
  <c r="N48" i="11"/>
  <c r="K48" i="11"/>
  <c r="Q47" i="11"/>
  <c r="N47" i="11"/>
  <c r="K47" i="11"/>
  <c r="Q46" i="11"/>
  <c r="N46" i="11"/>
  <c r="K46" i="11"/>
  <c r="Q45" i="11"/>
  <c r="N45" i="11"/>
  <c r="K45" i="11"/>
  <c r="D45" i="11"/>
  <c r="Q44" i="11"/>
  <c r="N44" i="11"/>
  <c r="K44" i="11"/>
  <c r="D44" i="11"/>
  <c r="Q43" i="11"/>
  <c r="N43" i="11"/>
  <c r="K43" i="11"/>
  <c r="Q42" i="11"/>
  <c r="N42" i="11"/>
  <c r="K42" i="11"/>
  <c r="D42" i="11"/>
  <c r="Q41" i="11"/>
  <c r="N41" i="11"/>
  <c r="K41" i="11"/>
  <c r="D41" i="11"/>
  <c r="Q40" i="11"/>
  <c r="N40" i="11"/>
  <c r="K40" i="11"/>
  <c r="D40" i="11"/>
  <c r="Q39" i="11"/>
  <c r="N39" i="11"/>
  <c r="K39" i="11"/>
  <c r="D39" i="11"/>
  <c r="Q38" i="11"/>
  <c r="N38" i="11"/>
  <c r="K38" i="11"/>
  <c r="Q37" i="11"/>
  <c r="N37" i="11"/>
  <c r="K37" i="11"/>
  <c r="D37" i="11"/>
  <c r="Q36" i="11"/>
  <c r="N36" i="11"/>
  <c r="K36" i="11"/>
  <c r="Q35" i="11"/>
  <c r="N35" i="11"/>
  <c r="K35" i="11"/>
  <c r="Q34" i="11"/>
  <c r="N34" i="11"/>
  <c r="K34" i="11"/>
  <c r="Q33" i="11"/>
  <c r="N33" i="11"/>
  <c r="K33" i="11"/>
  <c r="Q32" i="11"/>
  <c r="N32" i="11"/>
  <c r="K32" i="11"/>
  <c r="Q31" i="11"/>
  <c r="N31" i="11"/>
  <c r="K31" i="11"/>
  <c r="D31" i="11"/>
  <c r="Q30" i="11"/>
  <c r="N30" i="11"/>
  <c r="K30" i="11"/>
  <c r="Q29" i="11"/>
  <c r="N29" i="11"/>
  <c r="K29" i="11"/>
  <c r="D29" i="11"/>
  <c r="Q28" i="11"/>
  <c r="N28" i="11"/>
  <c r="K28" i="11"/>
  <c r="D28" i="11"/>
  <c r="Q27" i="11"/>
  <c r="N27" i="11"/>
  <c r="K27" i="11"/>
  <c r="Q26" i="11"/>
  <c r="N26" i="11"/>
  <c r="K26" i="11"/>
  <c r="D26" i="11"/>
  <c r="Q25" i="11"/>
  <c r="N25" i="11"/>
  <c r="K25" i="11"/>
  <c r="Q24" i="11"/>
  <c r="N24" i="11"/>
  <c r="K24" i="11"/>
  <c r="Q23" i="11"/>
  <c r="N23" i="11"/>
  <c r="K23" i="11"/>
  <c r="Q22" i="11"/>
  <c r="N22" i="11"/>
  <c r="K22" i="11"/>
  <c r="Q21" i="11"/>
  <c r="N21" i="11"/>
  <c r="K21" i="11"/>
  <c r="D21" i="11"/>
  <c r="Q20" i="11"/>
  <c r="N20" i="11"/>
  <c r="K20" i="11"/>
  <c r="D20" i="11"/>
  <c r="Q19" i="11"/>
  <c r="N19" i="11"/>
  <c r="K19" i="11"/>
  <c r="D63" i="11"/>
  <c r="D46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AK12" i="18" l="1"/>
  <c r="AK14" i="18"/>
  <c r="AK15" i="18"/>
  <c r="AK16" i="18"/>
  <c r="G12" i="18"/>
  <c r="AA12" i="18"/>
  <c r="G14" i="18"/>
  <c r="AA14" i="18"/>
  <c r="G15" i="18"/>
  <c r="AA15" i="18"/>
  <c r="G16" i="18"/>
  <c r="AA16" i="18"/>
  <c r="D24" i="11"/>
  <c r="D25" i="11"/>
  <c r="D33" i="11"/>
  <c r="D49" i="11"/>
  <c r="D56" i="11"/>
  <c r="D57" i="11"/>
  <c r="D22" i="11"/>
  <c r="D35" i="11"/>
  <c r="D47" i="11"/>
  <c r="D48" i="11"/>
  <c r="D50" i="11"/>
  <c r="D51" i="11"/>
  <c r="D58" i="11"/>
  <c r="D59" i="11"/>
  <c r="D19" i="11"/>
  <c r="D23" i="11"/>
  <c r="D27" i="11"/>
  <c r="D30" i="11"/>
  <c r="D32" i="11"/>
  <c r="D34" i="11"/>
  <c r="D36" i="11"/>
  <c r="D38" i="11"/>
  <c r="D43" i="11"/>
  <c r="D36" i="1" l="1"/>
  <c r="D37" i="1" s="1"/>
  <c r="D7" i="1"/>
  <c r="D12" i="1"/>
  <c r="E12" i="1"/>
  <c r="F12" i="1"/>
  <c r="G12" i="1"/>
  <c r="H12" i="1"/>
  <c r="I12" i="1"/>
  <c r="J12" i="1"/>
  <c r="K12" i="1"/>
  <c r="E7" i="1"/>
  <c r="E6" i="1"/>
  <c r="D6" i="1"/>
  <c r="C12" i="1"/>
  <c r="G24" i="1" l="1"/>
  <c r="F23" i="1"/>
  <c r="F24" i="1"/>
  <c r="J24" i="1"/>
  <c r="I24" i="1"/>
  <c r="E24" i="1"/>
  <c r="C24" i="1"/>
  <c r="H24" i="1"/>
  <c r="D24" i="1"/>
  <c r="K24" i="1"/>
  <c r="D23" i="1"/>
  <c r="K23" i="1"/>
  <c r="G23" i="1"/>
  <c r="J23" i="1"/>
  <c r="C23" i="1"/>
  <c r="I23" i="1"/>
  <c r="E23" i="1"/>
  <c r="H23" i="1"/>
  <c r="L12" i="1"/>
  <c r="L13" i="1"/>
  <c r="G40" i="1"/>
  <c r="P40" i="1"/>
  <c r="U40" i="1"/>
  <c r="E40" i="1"/>
  <c r="AA40" i="1"/>
  <c r="C40" i="1"/>
  <c r="K40" i="1"/>
  <c r="AF40" i="1"/>
  <c r="AE40" i="1"/>
  <c r="Y40" i="1"/>
  <c r="T40" i="1"/>
  <c r="O40" i="1"/>
  <c r="I40" i="1"/>
  <c r="D40" i="1"/>
  <c r="F40" i="1"/>
  <c r="AC40" i="1"/>
  <c r="X40" i="1"/>
  <c r="S40" i="1"/>
  <c r="M40" i="1"/>
  <c r="H40" i="1"/>
  <c r="AG40" i="1"/>
  <c r="AB40" i="1"/>
  <c r="W40" i="1"/>
  <c r="Q40" i="1"/>
  <c r="L40" i="1"/>
  <c r="AD40" i="1"/>
  <c r="Z40" i="1"/>
  <c r="V40" i="1"/>
  <c r="R40" i="1"/>
  <c r="N40" i="1"/>
  <c r="J40" i="1"/>
  <c r="AH40" i="1" l="1"/>
  <c r="L24" i="1"/>
  <c r="C29" i="1" s="1"/>
  <c r="D17" i="1"/>
  <c r="H17" i="1"/>
  <c r="E17" i="1"/>
  <c r="I17" i="1"/>
  <c r="F17" i="1"/>
  <c r="J17" i="1"/>
  <c r="G17" i="1"/>
  <c r="K17" i="1"/>
  <c r="C17" i="1"/>
  <c r="D18" i="1"/>
  <c r="H18" i="1"/>
  <c r="E18" i="1"/>
  <c r="I18" i="1"/>
  <c r="F18" i="1"/>
  <c r="J18" i="1"/>
  <c r="G18" i="1"/>
  <c r="K18" i="1"/>
  <c r="C18" i="1"/>
  <c r="L23" i="1"/>
  <c r="L17" i="1" l="1"/>
  <c r="L18" i="1"/>
  <c r="H29" i="1"/>
  <c r="K29" i="1"/>
  <c r="G29" i="1"/>
  <c r="J29" i="1"/>
  <c r="D29" i="1"/>
  <c r="F29" i="1"/>
  <c r="I29" i="1"/>
  <c r="E29" i="1"/>
  <c r="I28" i="1"/>
  <c r="K28" i="1"/>
  <c r="E28" i="1"/>
  <c r="G28" i="1"/>
  <c r="H28" i="1"/>
  <c r="J28" i="1"/>
  <c r="D28" i="1"/>
  <c r="F28" i="1"/>
  <c r="C28" i="1"/>
  <c r="C13" i="12" l="1"/>
  <c r="C13" i="11"/>
  <c r="C12" i="12"/>
  <c r="C12" i="11"/>
  <c r="F59" i="11" l="1"/>
  <c r="F51" i="11"/>
  <c r="F47" i="11"/>
  <c r="F46" i="11"/>
  <c r="F45" i="11"/>
  <c r="F40" i="11"/>
  <c r="F36" i="11"/>
  <c r="F38" i="11"/>
  <c r="F24" i="11"/>
  <c r="F61" i="11"/>
  <c r="F58" i="11"/>
  <c r="F53" i="11"/>
  <c r="F50" i="11"/>
  <c r="F22" i="11"/>
  <c r="F19" i="11"/>
  <c r="F56" i="11"/>
  <c r="F43" i="11"/>
  <c r="F30" i="11"/>
  <c r="F63" i="11"/>
  <c r="F27" i="11"/>
  <c r="E53" i="11"/>
  <c r="E45" i="11"/>
  <c r="F25" i="11"/>
  <c r="F49" i="11"/>
  <c r="F62" i="11"/>
  <c r="E61" i="11"/>
  <c r="E46" i="11"/>
  <c r="E28" i="11"/>
  <c r="E44" i="11"/>
  <c r="F21" i="11"/>
  <c r="E41" i="11"/>
  <c r="E62" i="11"/>
  <c r="E42" i="11"/>
  <c r="E40" i="11"/>
  <c r="E37" i="11"/>
  <c r="E60" i="11"/>
  <c r="F37" i="11"/>
  <c r="F29" i="11"/>
  <c r="F20" i="11"/>
  <c r="F28" i="11"/>
  <c r="F39" i="11"/>
  <c r="F42" i="11"/>
  <c r="F52" i="11"/>
  <c r="F55" i="11"/>
  <c r="F60" i="11"/>
  <c r="F23" i="11"/>
  <c r="F41" i="11"/>
  <c r="F54" i="11"/>
  <c r="E21" i="11"/>
  <c r="E20" i="11"/>
  <c r="E39" i="11"/>
  <c r="F35" i="11"/>
  <c r="E31" i="11"/>
  <c r="F44" i="11"/>
  <c r="E26" i="11"/>
  <c r="F33" i="11"/>
  <c r="F32" i="11"/>
  <c r="E54" i="11"/>
  <c r="F34" i="11"/>
  <c r="F57" i="11"/>
  <c r="E55" i="11"/>
  <c r="E29" i="11"/>
  <c r="F31" i="11"/>
  <c r="F26" i="11"/>
  <c r="E52" i="11"/>
  <c r="E63" i="11"/>
  <c r="F48" i="11"/>
  <c r="E30" i="11"/>
  <c r="E48" i="11"/>
  <c r="E24" i="11"/>
  <c r="E43" i="11"/>
  <c r="E19" i="11"/>
  <c r="E35" i="11"/>
  <c r="E51" i="11"/>
  <c r="E57" i="11"/>
  <c r="E33" i="11"/>
  <c r="E34" i="11"/>
  <c r="E25" i="11"/>
  <c r="E38" i="11"/>
  <c r="E27" i="11"/>
  <c r="E50" i="11"/>
  <c r="E56" i="11"/>
  <c r="E58" i="11"/>
  <c r="E32" i="11"/>
  <c r="E47" i="11"/>
  <c r="E22" i="11"/>
  <c r="E49" i="11"/>
  <c r="E36" i="11"/>
  <c r="E59" i="11"/>
  <c r="E23" i="11"/>
  <c r="F57" i="12"/>
  <c r="F48" i="12"/>
  <c r="F28" i="12"/>
  <c r="F25" i="12"/>
  <c r="F52" i="12"/>
  <c r="F55" i="12"/>
  <c r="F50" i="12"/>
  <c r="F41" i="12"/>
  <c r="F21" i="12"/>
  <c r="F39" i="12"/>
  <c r="E45" i="12"/>
  <c r="E43" i="12"/>
  <c r="E46" i="12"/>
  <c r="F56" i="12"/>
  <c r="F35" i="12"/>
  <c r="F59" i="12"/>
  <c r="F20" i="12"/>
  <c r="F29" i="12"/>
  <c r="E62" i="12"/>
  <c r="F22" i="12"/>
  <c r="F58" i="12"/>
  <c r="F46" i="12"/>
  <c r="F32" i="12"/>
  <c r="F43" i="12"/>
  <c r="F45" i="12"/>
  <c r="F51" i="12"/>
  <c r="F44" i="12"/>
  <c r="E60" i="12"/>
  <c r="F49" i="12"/>
  <c r="E24" i="12"/>
  <c r="E54" i="12"/>
  <c r="F61" i="12"/>
  <c r="F62" i="12"/>
  <c r="E27" i="12"/>
  <c r="F23" i="12"/>
  <c r="E20" i="12"/>
  <c r="E30" i="12"/>
  <c r="E41" i="12"/>
  <c r="E52" i="12"/>
  <c r="E44" i="12"/>
  <c r="F53" i="12"/>
  <c r="F26" i="12"/>
  <c r="F54" i="12"/>
  <c r="E40" i="12"/>
  <c r="E51" i="12"/>
  <c r="E26" i="12"/>
  <c r="F33" i="12"/>
  <c r="F47" i="12"/>
  <c r="F19" i="12"/>
  <c r="F27" i="12"/>
  <c r="F34" i="12"/>
  <c r="E61" i="12"/>
  <c r="F24" i="12"/>
  <c r="F37" i="12"/>
  <c r="F60" i="12"/>
  <c r="F30" i="12"/>
  <c r="F36" i="12"/>
  <c r="F42" i="12"/>
  <c r="F40" i="12"/>
  <c r="E47" i="12"/>
  <c r="F31" i="12"/>
  <c r="F63" i="12"/>
  <c r="F38" i="12"/>
  <c r="E28" i="12"/>
  <c r="E34" i="12"/>
  <c r="E38" i="12"/>
  <c r="E63" i="12"/>
  <c r="E33" i="12"/>
  <c r="E23" i="12"/>
  <c r="E56" i="12"/>
  <c r="E37" i="12"/>
  <c r="E39" i="12"/>
  <c r="E50" i="12"/>
  <c r="E53" i="12"/>
  <c r="E57" i="12"/>
  <c r="E19" i="12"/>
  <c r="E59" i="12"/>
  <c r="E22" i="12"/>
  <c r="E42" i="12"/>
  <c r="E55" i="12"/>
  <c r="E29" i="12"/>
  <c r="E58" i="12"/>
  <c r="E48" i="12"/>
  <c r="E36" i="12"/>
  <c r="E49" i="12"/>
  <c r="E32" i="12"/>
  <c r="E25" i="12"/>
  <c r="E31" i="12"/>
  <c r="E21" i="12"/>
  <c r="E35" i="12"/>
</calcChain>
</file>

<file path=xl/sharedStrings.xml><?xml version="1.0" encoding="utf-8"?>
<sst xmlns="http://schemas.openxmlformats.org/spreadsheetml/2006/main" count="1209" uniqueCount="81">
  <si>
    <t>mu</t>
  </si>
  <si>
    <t>sigma</t>
  </si>
  <si>
    <t>pbar_1,t+1</t>
  </si>
  <si>
    <t>pbar_2,t+1</t>
  </si>
  <si>
    <t>pi_1,t</t>
  </si>
  <si>
    <t>p_t</t>
  </si>
  <si>
    <t>pi_1,t+1</t>
  </si>
  <si>
    <t>s=1</t>
  </si>
  <si>
    <t>s=2</t>
  </si>
  <si>
    <t>c_h</t>
  </si>
  <si>
    <t>Rescale:</t>
  </si>
  <si>
    <t>alpha</t>
  </si>
  <si>
    <t>beta</t>
  </si>
  <si>
    <t>Negative binomial demand:</t>
  </si>
  <si>
    <t>p</t>
  </si>
  <si>
    <t>r</t>
  </si>
  <si>
    <t>E(p)</t>
  </si>
  <si>
    <t>Expected price increase</t>
  </si>
  <si>
    <t>demand</t>
  </si>
  <si>
    <t>d_max</t>
  </si>
  <si>
    <t>I_max</t>
  </si>
  <si>
    <t>Parameter combination:</t>
  </si>
  <si>
    <t>Expected price increase (CEC)</t>
  </si>
  <si>
    <t>S*(exact,n=4)</t>
  </si>
  <si>
    <t>Regimes</t>
  </si>
  <si>
    <t>HL-LL</t>
  </si>
  <si>
    <t>c_p</t>
  </si>
  <si>
    <t>S</t>
  </si>
  <si>
    <t>% above optimal cost</t>
  </si>
  <si>
    <t>Optimal cost</t>
  </si>
  <si>
    <t>CEC</t>
  </si>
  <si>
    <t>min</t>
  </si>
  <si>
    <t>std.dev.</t>
  </si>
  <si>
    <t>mean</t>
  </si>
  <si>
    <t>max</t>
  </si>
  <si>
    <t>Normal distribution:</t>
  </si>
  <si>
    <t>Gamma distribution:</t>
  </si>
  <si>
    <t>Price distributions</t>
  </si>
  <si>
    <t>Demand distribution:</t>
  </si>
  <si>
    <t>Price regimes:</t>
  </si>
  <si>
    <t>pdf</t>
  </si>
  <si>
    <t>cdf</t>
  </si>
  <si>
    <t>E(d)</t>
  </si>
  <si>
    <t>n</t>
  </si>
  <si>
    <t>% deviation from optimal S</t>
  </si>
  <si>
    <t>Percent above optimal cost</t>
  </si>
  <si>
    <t>Mean</t>
  </si>
  <si>
    <t>Std.Dev.</t>
  </si>
  <si>
    <t>Min</t>
  </si>
  <si>
    <t>Max</t>
  </si>
  <si>
    <t>determin. (15)</t>
  </si>
  <si>
    <t>exact (n=4)</t>
  </si>
  <si>
    <t>unif[0;30]</t>
  </si>
  <si>
    <t>StdDev</t>
  </si>
  <si>
    <t>Demand volatility</t>
  </si>
  <si>
    <t>high</t>
  </si>
  <si>
    <t>Price regime setting</t>
  </si>
  <si>
    <t>Regime 1 (s=1)</t>
  </si>
  <si>
    <t>Regime2 (s=2)</t>
  </si>
  <si>
    <t>r=0.49</t>
  </si>
  <si>
    <t>r=0.25</t>
  </si>
  <si>
    <t>c_h=1</t>
  </si>
  <si>
    <t>c_h=6</t>
  </si>
  <si>
    <r>
      <t>Cost of ignoring regime updates η</t>
    </r>
    <r>
      <rPr>
        <b/>
        <vertAlign val="superscript"/>
        <sz val="11"/>
        <color theme="1"/>
        <rFont val="Calibri"/>
        <family val="2"/>
        <scheme val="minor"/>
      </rPr>
      <t>CEC</t>
    </r>
  </si>
  <si>
    <t>r=0.40</t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</si>
  <si>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LL</t>
    </r>
    <r>
      <rPr>
        <b/>
        <sz val="11"/>
        <color theme="1"/>
        <rFont val="Calibri"/>
        <family val="2"/>
        <scheme val="minor"/>
      </rPr>
      <t>)</t>
    </r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</si>
  <si>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HL</t>
    </r>
    <r>
      <rPr>
        <b/>
        <sz val="11"/>
        <color theme="1"/>
        <rFont val="Calibri"/>
        <family val="2"/>
        <scheme val="minor"/>
      </rPr>
      <t>)</t>
    </r>
  </si>
  <si>
    <t>no</t>
  </si>
  <si>
    <t xml:space="preserve">Cost of ignoring price uncertainty  </t>
  </si>
  <si>
    <t>Naive</t>
  </si>
  <si>
    <t>naive</t>
  </si>
  <si>
    <t>S (CEC)</t>
  </si>
  <si>
    <t>deterministic demand</t>
  </si>
  <si>
    <t>uniform demand</t>
  </si>
  <si>
    <t>all instances</t>
  </si>
  <si>
    <t>Speculation vs. Non-speculation</t>
  </si>
  <si>
    <t>All instances</t>
  </si>
  <si>
    <t>Speculation vs non-speculation</t>
  </si>
  <si>
    <t>Median</t>
  </si>
  <si>
    <t>Naive (just in price uncertainty)</t>
  </si>
  <si>
    <t>naive (Just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</si>
</sst>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"/>
    <numFmt numFmtId="165" formatCode="0.0000000"/>
    <numFmt numFmtId="166" formatCode="0.000000000"/>
    <numFmt numFmtId="167" formatCode="0.0000000000000"/>
    <numFmt numFmtId="168" formatCode="0.000"/>
    <numFmt numFmtId="169" formatCode="0.000000"/>
    <numFmt numFmtId="170" formatCode="0.00000000"/>
    <numFmt numFmtId="171" formatCode="0.00000"/>
    <numFmt numFmtId="172" formatCode="0.0"/>
    <numFmt numFmtId="173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6" xfId="0" applyBorder="1"/>
    <xf numFmtId="0" fontId="0" fillId="0" borderId="2" xfId="0" applyFill="1" applyBorder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69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0" borderId="1" xfId="0" applyNumberFormat="1" applyBorder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10" xfId="0" applyFill="1" applyBorder="1"/>
    <xf numFmtId="0" fontId="0" fillId="5" borderId="12" xfId="0" applyFill="1" applyBorder="1"/>
    <xf numFmtId="169" fontId="0" fillId="0" borderId="1" xfId="0" applyNumberForma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6" fontId="0" fillId="5" borderId="19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72" fontId="0" fillId="0" borderId="1" xfId="0" applyNumberFormat="1" applyFont="1" applyFill="1" applyBorder="1" applyAlignment="1">
      <alignment horizontal="center" vertical="center"/>
    </xf>
    <xf numFmtId="172" fontId="0" fillId="0" borderId="8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9" borderId="0" xfId="0" applyFont="1" applyFill="1" applyBorder="1"/>
    <xf numFmtId="1" fontId="1" fillId="0" borderId="1" xfId="1" applyNumberFormat="1" applyFont="1" applyFill="1" applyBorder="1" applyAlignment="1">
      <alignment horizontal="center" vertical="center"/>
    </xf>
    <xf numFmtId="0" fontId="0" fillId="9" borderId="0" xfId="0" applyFont="1" applyFill="1"/>
    <xf numFmtId="0" fontId="0" fillId="5" borderId="10" xfId="0" applyFont="1" applyFill="1" applyBorder="1"/>
    <xf numFmtId="0" fontId="0" fillId="2" borderId="14" xfId="0" applyFill="1" applyBorder="1" applyAlignment="1">
      <alignment horizontal="center" vertical="center"/>
    </xf>
    <xf numFmtId="172" fontId="0" fillId="0" borderId="14" xfId="0" applyNumberFormat="1" applyFont="1" applyFill="1" applyBorder="1" applyAlignment="1">
      <alignment horizontal="center" vertical="center"/>
    </xf>
    <xf numFmtId="0" fontId="0" fillId="6" borderId="25" xfId="0" applyFont="1" applyFill="1" applyBorder="1" applyAlignment="1">
      <alignment horizontal="center" vertical="center"/>
    </xf>
    <xf numFmtId="172" fontId="0" fillId="0" borderId="26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2" borderId="11" xfId="0" applyFont="1" applyFill="1" applyBorder="1" applyAlignment="1">
      <alignment horizontal="left" vertical="center" wrapText="1"/>
    </xf>
    <xf numFmtId="0" fontId="2" fillId="0" borderId="0" xfId="0" applyFont="1"/>
    <xf numFmtId="2" fontId="0" fillId="0" borderId="0" xfId="0" applyNumberFormat="1" applyFont="1" applyFill="1"/>
    <xf numFmtId="171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/>
    <xf numFmtId="169" fontId="0" fillId="0" borderId="0" xfId="0" applyNumberFormat="1" applyFont="1" applyFill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71" fontId="0" fillId="0" borderId="0" xfId="0" applyNumberFormat="1"/>
    <xf numFmtId="1" fontId="1" fillId="0" borderId="14" xfId="1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0" xfId="0" applyFill="1"/>
    <xf numFmtId="2" fontId="0" fillId="0" borderId="28" xfId="0" applyNumberFormat="1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3" fontId="0" fillId="0" borderId="0" xfId="1" applyNumberFormat="1" applyFont="1" applyFill="1" applyBorder="1"/>
    <xf numFmtId="0" fontId="0" fillId="0" borderId="0" xfId="0" applyFill="1" applyBorder="1"/>
    <xf numFmtId="17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9" fontId="0" fillId="0" borderId="0" xfId="0" applyNumberFormat="1" applyFont="1" applyFill="1" applyBorder="1" applyAlignment="1">
      <alignment horizontal="center"/>
    </xf>
    <xf numFmtId="169" fontId="0" fillId="0" borderId="0" xfId="0" applyNumberFormat="1" applyFont="1" applyFill="1" applyBorder="1"/>
    <xf numFmtId="9" fontId="0" fillId="0" borderId="0" xfId="1" applyFont="1" applyFill="1" applyBorder="1" applyAlignment="1">
      <alignment horizontal="right"/>
    </xf>
    <xf numFmtId="9" fontId="0" fillId="0" borderId="0" xfId="1" applyFont="1" applyFill="1" applyBorder="1" applyAlignment="1">
      <alignment horizontal="center" vertical="center"/>
    </xf>
    <xf numFmtId="0" fontId="2" fillId="0" borderId="0" xfId="0" applyFont="1" applyFill="1" applyBorder="1"/>
    <xf numFmtId="2" fontId="0" fillId="0" borderId="0" xfId="0" applyNumberFormat="1" applyFill="1" applyBorder="1"/>
    <xf numFmtId="171" fontId="0" fillId="0" borderId="0" xfId="0" applyNumberFormat="1" applyFill="1" applyBorder="1"/>
    <xf numFmtId="9" fontId="0" fillId="0" borderId="0" xfId="0" applyNumberFormat="1" applyFill="1" applyBorder="1" applyAlignment="1">
      <alignment horizontal="center"/>
    </xf>
    <xf numFmtId="0" fontId="2" fillId="2" borderId="27" xfId="0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2" xfId="0" applyBorder="1" applyAlignment="1"/>
    <xf numFmtId="1" fontId="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4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/>
    </xf>
    <xf numFmtId="0" fontId="0" fillId="0" borderId="31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2" fontId="0" fillId="0" borderId="36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1" fontId="0" fillId="5" borderId="16" xfId="0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3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Distribution_Input!$C$17:$K$17</c:f>
              <c:numCache>
                <c:formatCode>0.0000000000000</c:formatCode>
                <c:ptCount val="9"/>
                <c:pt idx="0">
                  <c:v>1.2590140583613791E-6</c:v>
                </c:pt>
                <c:pt idx="1">
                  <c:v>5.738445028896372E-5</c:v>
                </c:pt>
                <c:pt idx="2">
                  <c:v>1.3060640685765151E-3</c:v>
                </c:pt>
                <c:pt idx="3">
                  <c:v>1.4843671938031627E-2</c:v>
                </c:pt>
                <c:pt idx="4">
                  <c:v>8.4241253971849422E-2</c:v>
                </c:pt>
                <c:pt idx="5">
                  <c:v>0.23873434823650969</c:v>
                </c:pt>
                <c:pt idx="6">
                  <c:v>0.33784041611232635</c:v>
                </c:pt>
                <c:pt idx="7">
                  <c:v>0.23873434823650969</c:v>
                </c:pt>
                <c:pt idx="8">
                  <c:v>8.4241253971849422E-2</c:v>
                </c:pt>
              </c:numCache>
            </c:numRef>
          </c:val>
          <c:smooth val="1"/>
        </c:ser>
        <c:ser>
          <c:idx val="2"/>
          <c:order val="1"/>
          <c:tx>
            <c:v>LL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Distribution_Input!$C$18:$K$18</c:f>
              <c:numCache>
                <c:formatCode>0.0000000000000</c:formatCode>
                <c:ptCount val="9"/>
                <c:pt idx="0">
                  <c:v>8.4241253971849436E-2</c:v>
                </c:pt>
                <c:pt idx="1">
                  <c:v>0.23873434823650971</c:v>
                </c:pt>
                <c:pt idx="2">
                  <c:v>0.3378404161123264</c:v>
                </c:pt>
                <c:pt idx="3">
                  <c:v>0.23873434823650971</c:v>
                </c:pt>
                <c:pt idx="4">
                  <c:v>8.4241253971849436E-2</c:v>
                </c:pt>
                <c:pt idx="5">
                  <c:v>1.4843671938031629E-2</c:v>
                </c:pt>
                <c:pt idx="6">
                  <c:v>1.3060640685765154E-3</c:v>
                </c:pt>
                <c:pt idx="7">
                  <c:v>5.7384450288963727E-5</c:v>
                </c:pt>
                <c:pt idx="8">
                  <c:v>1.2590140583613793E-6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33472"/>
        <c:axId val="404134032"/>
      </c:lineChart>
      <c:catAx>
        <c:axId val="404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4032"/>
        <c:crosses val="autoZero"/>
        <c:auto val="1"/>
        <c:lblAlgn val="ctr"/>
        <c:lblOffset val="100"/>
        <c:noMultiLvlLbl val="0"/>
      </c:catAx>
      <c:valAx>
        <c:axId val="40413403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Distribution_Input!$C$40:$AG$40</c:f>
              <c:numCache>
                <c:formatCode>General</c:formatCode>
                <c:ptCount val="31"/>
                <c:pt idx="0">
                  <c:v>1.3162170384226697E-5</c:v>
                </c:pt>
                <c:pt idx="1">
                  <c:v>1.1582709938119483E-4</c:v>
                </c:pt>
                <c:pt idx="2">
                  <c:v>5.3280465715349623E-4</c:v>
                </c:pt>
                <c:pt idx="3">
                  <c:v>1.7049749028911875E-3</c:v>
                </c:pt>
                <c:pt idx="4">
                  <c:v>4.2624372572279794E-3</c:v>
                </c:pt>
                <c:pt idx="5">
                  <c:v>8.8658694950341978E-3</c:v>
                </c:pt>
                <c:pt idx="6">
                  <c:v>1.5958565091061548E-2</c:v>
                </c:pt>
                <c:pt idx="7">
                  <c:v>2.5533704145698482E-2</c:v>
                </c:pt>
                <c:pt idx="8">
                  <c:v>3.7023871011262789E-2</c:v>
                </c:pt>
                <c:pt idx="9">
                  <c:v>4.9365161348350395E-2</c:v>
                </c:pt>
                <c:pt idx="10">
                  <c:v>6.1212800071954468E-2</c:v>
                </c:pt>
                <c:pt idx="11">
                  <c:v>7.1229440083728862E-2</c:v>
                </c:pt>
                <c:pt idx="12">
                  <c:v>7.8352384092101782E-2</c:v>
                </c:pt>
                <c:pt idx="13">
                  <c:v>8.1968647973275688E-2</c:v>
                </c:pt>
                <c:pt idx="14">
                  <c:v>8.1968647973275688E-2</c:v>
                </c:pt>
                <c:pt idx="15">
                  <c:v>7.8689902054344674E-2</c:v>
                </c:pt>
                <c:pt idx="16">
                  <c:v>7.2788159400268809E-2</c:v>
                </c:pt>
                <c:pt idx="17">
                  <c:v>6.5081177816710953E-2</c:v>
                </c:pt>
                <c:pt idx="18">
                  <c:v>5.6403687441149479E-2</c:v>
                </c:pt>
                <c:pt idx="19">
                  <c:v>4.7497842055704835E-2</c:v>
                </c:pt>
                <c:pt idx="20">
                  <c:v>3.8948230485677991E-2</c:v>
                </c:pt>
                <c:pt idx="21">
                  <c:v>3.1158584388542344E-2</c:v>
                </c:pt>
                <c:pt idx="22">
                  <c:v>2.4360347794678574E-2</c:v>
                </c:pt>
                <c:pt idx="23">
                  <c:v>1.8640961790710567E-2</c:v>
                </c:pt>
                <c:pt idx="24">
                  <c:v>1.3980721343032914E-2</c:v>
                </c:pt>
                <c:pt idx="25">
                  <c:v>1.028981090847224E-2</c:v>
                </c:pt>
                <c:pt idx="26">
                  <c:v>7.4403248107414565E-3</c:v>
                </c:pt>
                <c:pt idx="27">
                  <c:v>5.2908976431939349E-3</c:v>
                </c:pt>
                <c:pt idx="28">
                  <c:v>3.7036283502357523E-3</c:v>
                </c:pt>
                <c:pt idx="29">
                  <c:v>2.5542264484384445E-3</c:v>
                </c:pt>
                <c:pt idx="30">
                  <c:v>1.7368739849381505E-3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36272"/>
        <c:axId val="404136832"/>
      </c:lineChart>
      <c:catAx>
        <c:axId val="40413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6832"/>
        <c:crosses val="autoZero"/>
        <c:auto val="1"/>
        <c:lblAlgn val="ctr"/>
        <c:lblOffset val="100"/>
        <c:noMultiLvlLbl val="0"/>
      </c:catAx>
      <c:valAx>
        <c:axId val="4041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(MRS,CEC)</c:v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2622277340812186E-2"/>
                  <c:y val="-4.603577484351308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(60;60</a:t>
                    </a:r>
                    <a:r>
                      <a:rPr lang="en-US" sz="700"/>
                      <a:t>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27919277351067"/>
                      <c:h val="5.856841269412059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8.0783086408789923E-2"/>
                  <c:y val="-9.6322466910380281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(45;60)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0281723729171162"/>
                  <c:y val="-1.6751733375718298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(30;60)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800"/>
                      <a:t>(30;60)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800"/>
                      <a:t>(30;45)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4.9646658953070244E-2"/>
                  <c:y val="-2.5127600063577445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(15;45)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4.707774267257063E-2"/>
                  <c:y val="-4.6035939722778599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(15;45)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5.5794173691949599E-3"/>
                  <c:y val="8.3445396274124308E-3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(15;30)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-1.1018827078389156E-2"/>
                  <c:y val="-8.3445396274124308E-3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(15;30)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 sz="800"/>
                      <a:t>(15;15)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Results_Stochastic_Regimes!$C$26:$C$66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Results_Stochastic_Regimes!$H$26:$H$66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2.1541999999999999</c:v>
                </c:pt>
                <c:pt idx="5">
                  <c:v>4.4987000000000004</c:v>
                </c:pt>
                <c:pt idx="6">
                  <c:v>8.6892999999999994</c:v>
                </c:pt>
                <c:pt idx="7">
                  <c:v>13.0755</c:v>
                </c:pt>
                <c:pt idx="8">
                  <c:v>17.367899999999999</c:v>
                </c:pt>
                <c:pt idx="9">
                  <c:v>6.7876000000000003</c:v>
                </c:pt>
                <c:pt idx="10">
                  <c:v>8.4372000000000007</c:v>
                </c:pt>
                <c:pt idx="11">
                  <c:v>10.645200000000001</c:v>
                </c:pt>
                <c:pt idx="12">
                  <c:v>13.325900000000001</c:v>
                </c:pt>
                <c:pt idx="13">
                  <c:v>16.006499999999999</c:v>
                </c:pt>
                <c:pt idx="14">
                  <c:v>3.1741000000000001</c:v>
                </c:pt>
                <c:pt idx="15">
                  <c:v>4.0675999999999997</c:v>
                </c:pt>
                <c:pt idx="16">
                  <c:v>4.9611999999999998</c:v>
                </c:pt>
                <c:pt idx="17">
                  <c:v>5.8547000000000002</c:v>
                </c:pt>
                <c:pt idx="18">
                  <c:v>6.7483000000000004</c:v>
                </c:pt>
                <c:pt idx="19">
                  <c:v>7.6417999999999999</c:v>
                </c:pt>
                <c:pt idx="20">
                  <c:v>8.5353999999999992</c:v>
                </c:pt>
                <c:pt idx="21">
                  <c:v>9.4289000000000005</c:v>
                </c:pt>
                <c:pt idx="22">
                  <c:v>10.3225</c:v>
                </c:pt>
                <c:pt idx="23">
                  <c:v>11.215999999999999</c:v>
                </c:pt>
                <c:pt idx="24">
                  <c:v>12.1096</c:v>
                </c:pt>
                <c:pt idx="25">
                  <c:v>13.0032</c:v>
                </c:pt>
                <c:pt idx="26">
                  <c:v>13.896699999999999</c:v>
                </c:pt>
                <c:pt idx="27">
                  <c:v>14.7903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43680"/>
        <c:axId val="408544240"/>
      </c:lineChart>
      <c:catAx>
        <c:axId val="40854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c</a:t>
                </a:r>
                <a:r>
                  <a:rPr lang="en-US" sz="1000" baseline="-25000">
                    <a:solidFill>
                      <a:schemeClr val="tx1"/>
                    </a:solidFill>
                  </a:rPr>
                  <a:t>h</a:t>
                </a:r>
                <a:endParaRPr 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4240"/>
        <c:crosses val="autoZero"/>
        <c:auto val="1"/>
        <c:lblAlgn val="ctr"/>
        <c:lblOffset val="100"/>
        <c:noMultiLvlLbl val="0"/>
      </c:catAx>
      <c:valAx>
        <c:axId val="4085442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above optimal cost by disregarding information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3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9"/>
            <c:marker>
              <c:symbol val="x"/>
              <c:size val="3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sysDash"/>
                <a:round/>
              </a:ln>
              <a:effectLst/>
            </c:spPr>
          </c:dPt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(51;61)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(30;46)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3.1959518393454296E-2"/>
                  <c:y val="-6.06937064265321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(25;30)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(22;26)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(21;24)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Results_Stochastic_Regimes!$C$26:$C$66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Results_Stochastic_Regimes!$T$26:$T$66</c:f>
              <c:numCache>
                <c:formatCode>0.00</c:formatCode>
                <c:ptCount val="41"/>
                <c:pt idx="0">
                  <c:v>1.1662999999999999</c:v>
                </c:pt>
                <c:pt idx="1">
                  <c:v>1.526</c:v>
                </c:pt>
                <c:pt idx="2" formatCode="0.0">
                  <c:v>1.7783</c:v>
                </c:pt>
                <c:pt idx="3" formatCode="0.0">
                  <c:v>1.9075</c:v>
                </c:pt>
                <c:pt idx="4" formatCode="0.0">
                  <c:v>2.3563000000000001</c:v>
                </c:pt>
                <c:pt idx="5" formatCode="0.0">
                  <c:v>2.7679</c:v>
                </c:pt>
                <c:pt idx="6" formatCode="0.0">
                  <c:v>3.1294</c:v>
                </c:pt>
                <c:pt idx="7" formatCode="0.0">
                  <c:v>3.4581</c:v>
                </c:pt>
                <c:pt idx="8" formatCode="0.0">
                  <c:v>3.7456999999999998</c:v>
                </c:pt>
                <c:pt idx="9" formatCode="0.0">
                  <c:v>4.0021000000000004</c:v>
                </c:pt>
                <c:pt idx="10" formatCode="0.0">
                  <c:v>4.1734</c:v>
                </c:pt>
                <c:pt idx="11" formatCode="0.0">
                  <c:v>4.7041000000000004</c:v>
                </c:pt>
                <c:pt idx="12" formatCode="0.0">
                  <c:v>4.5632000000000001</c:v>
                </c:pt>
                <c:pt idx="13" formatCode="0.0">
                  <c:v>4.2957000000000001</c:v>
                </c:pt>
                <c:pt idx="14" formatCode="0.0">
                  <c:v>4.4550000000000001</c:v>
                </c:pt>
                <c:pt idx="15" formatCode="0.0">
                  <c:v>3.9586999999999999</c:v>
                </c:pt>
                <c:pt idx="16" formatCode="0.0">
                  <c:v>3.9459</c:v>
                </c:pt>
                <c:pt idx="17" formatCode="0.0">
                  <c:v>3.2845</c:v>
                </c:pt>
                <c:pt idx="18" formatCode="0.0">
                  <c:v>3.1097999999999999</c:v>
                </c:pt>
                <c:pt idx="19" formatCode="0.0">
                  <c:v>2.3254999999999999</c:v>
                </c:pt>
                <c:pt idx="20" formatCode="0.0">
                  <c:v>2.0352000000000001</c:v>
                </c:pt>
                <c:pt idx="21" formatCode="0.0">
                  <c:v>1.1318999999999999</c:v>
                </c:pt>
                <c:pt idx="22" formatCode="0.0">
                  <c:v>1.3283</c:v>
                </c:pt>
                <c:pt idx="23" formatCode="0.0">
                  <c:v>0.98956</c:v>
                </c:pt>
                <c:pt idx="24" formatCode="0.0">
                  <c:v>1.1558999999999999</c:v>
                </c:pt>
                <c:pt idx="25" formatCode="0.0">
                  <c:v>1.3391999999999999</c:v>
                </c:pt>
                <c:pt idx="26" formatCode="0.0">
                  <c:v>0.98753000000000002</c:v>
                </c:pt>
                <c:pt idx="27" formatCode="0.0">
                  <c:v>1.1395</c:v>
                </c:pt>
                <c:pt idx="28" formatCode="0.0">
                  <c:v>0.82193000000000005</c:v>
                </c:pt>
                <c:pt idx="29" formatCode="0.0">
                  <c:v>0.95430000000000004</c:v>
                </c:pt>
                <c:pt idx="30" formatCode="0.0">
                  <c:v>0.64549999999999996</c:v>
                </c:pt>
                <c:pt idx="31" formatCode="0.0">
                  <c:v>0.76939999999999997</c:v>
                </c:pt>
                <c:pt idx="32" formatCode="0.0">
                  <c:v>0.89254</c:v>
                </c:pt>
                <c:pt idx="33" formatCode="0.0">
                  <c:v>0.59126999999999996</c:v>
                </c:pt>
                <c:pt idx="34" formatCode="0.0">
                  <c:v>0.69057000000000002</c:v>
                </c:pt>
                <c:pt idx="35" formatCode="0.0">
                  <c:v>0.80561000000000005</c:v>
                </c:pt>
                <c:pt idx="36" formatCode="0.0">
                  <c:v>0.51959</c:v>
                </c:pt>
                <c:pt idx="37" formatCode="0.0">
                  <c:v>0.60272999999999999</c:v>
                </c:pt>
                <c:pt idx="38" formatCode="0.0">
                  <c:v>0.69449000000000005</c:v>
                </c:pt>
                <c:pt idx="39" formatCode="0.0">
                  <c:v>0.43071999999999999</c:v>
                </c:pt>
                <c:pt idx="40" formatCode="0.0">
                  <c:v>0.50851000000000002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46480"/>
        <c:axId val="408547040"/>
      </c:lineChart>
      <c:catAx>
        <c:axId val="4085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</a:t>
                </a:r>
                <a:r>
                  <a:rPr lang="en-US" baseline="-25000">
                    <a:solidFill>
                      <a:schemeClr val="tx1"/>
                    </a:solidFill>
                  </a:rPr>
                  <a:t>h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7040"/>
        <c:crosses val="autoZero"/>
        <c:auto val="1"/>
        <c:lblAlgn val="ctr"/>
        <c:lblOffset val="100"/>
        <c:noMultiLvlLbl val="0"/>
      </c:catAx>
      <c:valAx>
        <c:axId val="408547040"/>
        <c:scaling>
          <c:orientation val="minMax"/>
          <c:max val="2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above optimal cost by disregarding information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6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201083</xdr:colOff>
      <xdr:row>11</xdr:row>
      <xdr:rowOff>30691</xdr:rowOff>
    </xdr:from>
    <xdr:to>
      <xdr:col>20</xdr:col>
      <xdr:colOff>476250</xdr:colOff>
      <xdr:row>27</xdr:row>
      <xdr:rowOff>106891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42</xdr:row>
      <xdr:rowOff>51857</xdr:rowOff>
    </xdr:from>
    <xdr:to>
      <xdr:col>7</xdr:col>
      <xdr:colOff>349250</xdr:colOff>
      <xdr:row>56</xdr:row>
      <xdr:rowOff>128057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10367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0</xdr:colOff>
      <xdr:row>0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0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43827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0</xdr:colOff>
      <xdr:row>0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98869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20</xdr:col>
      <xdr:colOff>242751</xdr:colOff>
      <xdr:row>44</xdr:row>
      <xdr:rowOff>71040</xdr:rowOff>
    </xdr:from>
    <xdr:to>
      <xdr:col>27</xdr:col>
      <xdr:colOff>148166</xdr:colOff>
      <xdr:row>60</xdr:row>
      <xdr:rowOff>55562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375398</xdr:colOff>
      <xdr:row>45</xdr:row>
      <xdr:rowOff>134471</xdr:rowOff>
    </xdr:from>
    <xdr:to>
      <xdr:col>26</xdr:col>
      <xdr:colOff>521073</xdr:colOff>
      <xdr:row>47</xdr:row>
      <xdr:rowOff>39221</xdr:rowOff>
    </xdr:to>
    <xdr:sp macro="" textlink="">
      <xdr:nvSpPr>
        <xdr:cNvPr id="7" name="TextBox 6"/>
        <xdr:cNvSpPr txBox="1"/>
      </xdr:nvSpPr>
      <xdr:spPr>
        <a:xfrm>
          <a:off x="16808824" y="8751795"/>
          <a:ext cx="756396" cy="285750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(S</a:t>
          </a:r>
          <a:r>
            <a:rPr lang="en-US" sz="800" baseline="-25000"/>
            <a:t>t</a:t>
          </a:r>
          <a:r>
            <a:rPr lang="en-US" sz="800" baseline="30000"/>
            <a:t>MRS </a:t>
          </a:r>
          <a:r>
            <a:rPr lang="en-US" sz="800" baseline="0"/>
            <a:t>; 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8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CEC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800"/>
        </a:p>
      </xdr:txBody>
    </xdr:sp>
    <xdr:clientData/>
  </xdr:twoCellAnchor>
  <xdr:twoCellAnchor>
    <xdr:from>
      <xdr:col>25</xdr:col>
      <xdr:colOff>352985</xdr:colOff>
      <xdr:row>52</xdr:row>
      <xdr:rowOff>179293</xdr:rowOff>
    </xdr:from>
    <xdr:to>
      <xdr:col>26</xdr:col>
      <xdr:colOff>498660</xdr:colOff>
      <xdr:row>54</xdr:row>
      <xdr:rowOff>78440</xdr:rowOff>
    </xdr:to>
    <xdr:sp macro="" textlink="">
      <xdr:nvSpPr>
        <xdr:cNvPr id="11" name="TextBox 10"/>
        <xdr:cNvSpPr txBox="1"/>
      </xdr:nvSpPr>
      <xdr:spPr>
        <a:xfrm>
          <a:off x="16786411" y="10130117"/>
          <a:ext cx="756396" cy="280147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/>
            <a:t>no</a:t>
          </a:r>
          <a:r>
            <a:rPr lang="en-US" sz="600" baseline="0"/>
            <a:t> speculation motive</a:t>
          </a:r>
          <a:endParaRPr lang="en-US" sz="600"/>
        </a:p>
      </xdr:txBody>
    </xdr:sp>
    <xdr:clientData/>
  </xdr:twoCellAnchor>
  <xdr:twoCellAnchor>
    <xdr:from>
      <xdr:col>23</xdr:col>
      <xdr:colOff>158003</xdr:colOff>
      <xdr:row>50</xdr:row>
      <xdr:rowOff>68355</xdr:rowOff>
    </xdr:from>
    <xdr:to>
      <xdr:col>24</xdr:col>
      <xdr:colOff>375398</xdr:colOff>
      <xdr:row>51</xdr:row>
      <xdr:rowOff>162484</xdr:rowOff>
    </xdr:to>
    <xdr:sp macro="" textlink="">
      <xdr:nvSpPr>
        <xdr:cNvPr id="13" name="TextBox 12"/>
        <xdr:cNvSpPr txBox="1"/>
      </xdr:nvSpPr>
      <xdr:spPr>
        <a:xfrm>
          <a:off x="15369988" y="9638179"/>
          <a:ext cx="828116" cy="284629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/>
            <a:t>speculation motive (CEC)</a:t>
          </a:r>
        </a:p>
      </xdr:txBody>
    </xdr:sp>
    <xdr:clientData/>
  </xdr:twoCellAnchor>
  <xdr:twoCellAnchor>
    <xdr:from>
      <xdr:col>21</xdr:col>
      <xdr:colOff>411257</xdr:colOff>
      <xdr:row>47</xdr:row>
      <xdr:rowOff>89648</xdr:rowOff>
    </xdr:from>
    <xdr:to>
      <xdr:col>22</xdr:col>
      <xdr:colOff>683560</xdr:colOff>
      <xdr:row>48</xdr:row>
      <xdr:rowOff>184897</xdr:rowOff>
    </xdr:to>
    <xdr:sp macro="" textlink="">
      <xdr:nvSpPr>
        <xdr:cNvPr id="14" name="TextBox 13"/>
        <xdr:cNvSpPr txBox="1"/>
      </xdr:nvSpPr>
      <xdr:spPr>
        <a:xfrm>
          <a:off x="14172081" y="9087972"/>
          <a:ext cx="883023" cy="285749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/>
            <a:t>speculation motive (MRS+CEC)</a:t>
          </a:r>
        </a:p>
      </xdr:txBody>
    </xdr:sp>
    <xdr:clientData/>
  </xdr:twoCellAnchor>
  <xdr:twoCellAnchor>
    <xdr:from>
      <xdr:col>27</xdr:col>
      <xdr:colOff>112712</xdr:colOff>
      <xdr:row>44</xdr:row>
      <xdr:rowOff>76200</xdr:rowOff>
    </xdr:from>
    <xdr:to>
      <xdr:col>34</xdr:col>
      <xdr:colOff>199102</xdr:colOff>
      <xdr:row>60</xdr:row>
      <xdr:rowOff>60722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463550</xdr:colOff>
      <xdr:row>45</xdr:row>
      <xdr:rowOff>115888</xdr:rowOff>
    </xdr:from>
    <xdr:to>
      <xdr:col>33</xdr:col>
      <xdr:colOff>609224</xdr:colOff>
      <xdr:row>47</xdr:row>
      <xdr:rowOff>20638</xdr:rowOff>
    </xdr:to>
    <xdr:sp macro="" textlink="">
      <xdr:nvSpPr>
        <xdr:cNvPr id="16" name="TextBox 15"/>
        <xdr:cNvSpPr txBox="1"/>
      </xdr:nvSpPr>
      <xdr:spPr>
        <a:xfrm>
          <a:off x="21418550" y="8743951"/>
          <a:ext cx="756862" cy="285750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(S</a:t>
          </a:r>
          <a:r>
            <a:rPr lang="en-US" sz="800" baseline="-25000"/>
            <a:t>t</a:t>
          </a:r>
          <a:r>
            <a:rPr lang="en-US" sz="800" baseline="30000"/>
            <a:t>MRS </a:t>
          </a:r>
          <a:r>
            <a:rPr lang="en-US" sz="800" baseline="0"/>
            <a:t>; 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8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CEC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800"/>
        </a:p>
      </xdr:txBody>
    </xdr:sp>
    <xdr:clientData/>
  </xdr:twoCellAnchor>
  <xdr:twoCellAnchor>
    <xdr:from>
      <xdr:col>22</xdr:col>
      <xdr:colOff>701490</xdr:colOff>
      <xdr:row>59</xdr:row>
      <xdr:rowOff>136993</xdr:rowOff>
    </xdr:from>
    <xdr:to>
      <xdr:col>25</xdr:col>
      <xdr:colOff>174628</xdr:colOff>
      <xdr:row>60</xdr:row>
      <xdr:rowOff>150813</xdr:rowOff>
    </xdr:to>
    <xdr:sp macro="" textlink="">
      <xdr:nvSpPr>
        <xdr:cNvPr id="17" name="TextBox 16"/>
        <xdr:cNvSpPr txBox="1"/>
      </xdr:nvSpPr>
      <xdr:spPr>
        <a:xfrm>
          <a:off x="15076303" y="11432056"/>
          <a:ext cx="1536888" cy="204320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deterministic demand</a:t>
          </a:r>
        </a:p>
      </xdr:txBody>
    </xdr:sp>
    <xdr:clientData/>
  </xdr:twoCellAnchor>
  <xdr:twoCellAnchor>
    <xdr:from>
      <xdr:col>29</xdr:col>
      <xdr:colOff>433216</xdr:colOff>
      <xdr:row>59</xdr:row>
      <xdr:rowOff>138580</xdr:rowOff>
    </xdr:from>
    <xdr:to>
      <xdr:col>32</xdr:col>
      <xdr:colOff>309555</xdr:colOff>
      <xdr:row>60</xdr:row>
      <xdr:rowOff>152400</xdr:rowOff>
    </xdr:to>
    <xdr:sp macro="" textlink="">
      <xdr:nvSpPr>
        <xdr:cNvPr id="18" name="TextBox 17"/>
        <xdr:cNvSpPr txBox="1"/>
      </xdr:nvSpPr>
      <xdr:spPr>
        <a:xfrm>
          <a:off x="19554654" y="11433643"/>
          <a:ext cx="1709901" cy="204320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stochastic demand (uniform)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0.75369</cdr:x>
      <cdr:y>0.60411</cdr:y>
    </cdr:from>
    <cdr:to>
      <cdr:x>0.91818</cdr:x>
      <cdr:y>0.69649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3460750" y="1831975"/>
          <a:ext cx="755275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317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/>
            <a:t>no</a:t>
          </a:r>
          <a:r>
            <a:rPr lang="en-US" sz="600" baseline="0"/>
            <a:t> speculation motive</a:t>
          </a:r>
          <a:endParaRPr lang="en-US" sz="600"/>
        </a:p>
      </cdr:txBody>
    </cdr:sp>
  </cdr:relSizeAnchor>
  <cdr:relSizeAnchor xmlns:cdr="http://schemas.openxmlformats.org/drawingml/2006/chartDrawing">
    <cdr:from>
      <cdr:x>0.22058</cdr:x>
      <cdr:y>0.43764</cdr:y>
    </cdr:from>
    <cdr:to>
      <cdr:x>0.41264</cdr:x>
      <cdr:y>0.53187</cdr:y>
    </cdr:to>
    <cdr:sp macro="" textlink="">
      <cdr:nvSpPr>
        <cdr:cNvPr id="3" name="TextBox 13"/>
        <cdr:cNvSpPr txBox="1"/>
      </cdr:nvSpPr>
      <cdr:spPr>
        <a:xfrm xmlns:a="http://schemas.openxmlformats.org/drawingml/2006/main">
          <a:off x="1012825" y="1327150"/>
          <a:ext cx="881903" cy="2857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317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/>
            <a:t>speculation motive (MRS+CEC)</a:t>
          </a:r>
        </a:p>
      </cdr:txBody>
    </cdr:sp>
  </cdr:relSizeAnchor>
  <cdr:relSizeAnchor xmlns:cdr="http://schemas.openxmlformats.org/drawingml/2006/chartDrawing">
    <cdr:from>
      <cdr:x>0.49025</cdr:x>
      <cdr:y>0.46905</cdr:y>
    </cdr:from>
    <cdr:to>
      <cdr:x>0.67035</cdr:x>
      <cdr:y>0.56291</cdr:y>
    </cdr:to>
    <cdr:sp macro="" textlink="">
      <cdr:nvSpPr>
        <cdr:cNvPr id="4" name="TextBox 12"/>
        <cdr:cNvSpPr txBox="1"/>
      </cdr:nvSpPr>
      <cdr:spPr>
        <a:xfrm xmlns:a="http://schemas.openxmlformats.org/drawingml/2006/main">
          <a:off x="2251075" y="1422400"/>
          <a:ext cx="826995" cy="284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317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/>
            <a:t>speculation motive (CEC)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H40"/>
  <sheetViews>
    <sheetView showGridLines="0" zoomScale="90" zoomScaleNormal="90" workbookViewId="0">
      <selection activeCell="K17" sqref="C17:K17"/>
    </sheetView>
  </sheetViews>
  <sheetFormatPr defaultRowHeight="15" x14ac:dyDescent="0.25"/>
  <cols>
    <col min="2" max="2" width="4.140625" bestFit="1" customWidth="1"/>
    <col min="3" max="11" width="17.28515625" bestFit="1" customWidth="1"/>
    <col min="12" max="12" width="13" bestFit="1" customWidth="1"/>
  </cols>
  <sheetData>
    <row r="2" spans="2:12" x14ac:dyDescent="0.25">
      <c r="C2" s="27" t="s">
        <v>37</v>
      </c>
      <c r="D2" s="27"/>
    </row>
    <row r="4" spans="2:12" x14ac:dyDescent="0.25">
      <c r="C4" s="1" t="s">
        <v>0</v>
      </c>
      <c r="D4" s="1">
        <v>25</v>
      </c>
      <c r="E4" s="1">
        <v>15</v>
      </c>
    </row>
    <row r="5" spans="2:12" x14ac:dyDescent="0.25">
      <c r="C5" s="1" t="s">
        <v>1</v>
      </c>
      <c r="D5" s="1">
        <v>3</v>
      </c>
      <c r="E5" s="1">
        <v>3</v>
      </c>
    </row>
    <row r="6" spans="2:12" x14ac:dyDescent="0.25">
      <c r="C6" s="1" t="s">
        <v>11</v>
      </c>
      <c r="D6" s="1">
        <f>D5^2*(D4/D5^2)^2</f>
        <v>69.444444444444443</v>
      </c>
      <c r="E6" s="24">
        <f>E5^2*(E4/E5^2)^2</f>
        <v>25.000000000000004</v>
      </c>
    </row>
    <row r="7" spans="2:12" x14ac:dyDescent="0.25">
      <c r="C7" s="1" t="s">
        <v>12</v>
      </c>
      <c r="D7" s="1">
        <f>D4/D5^2</f>
        <v>2.7777777777777777</v>
      </c>
      <c r="E7" s="1">
        <f>E4/E5^2</f>
        <v>1.6666666666666667</v>
      </c>
    </row>
    <row r="8" spans="2:12" x14ac:dyDescent="0.25">
      <c r="C8" s="18"/>
      <c r="D8" s="18"/>
      <c r="E8" s="18"/>
    </row>
    <row r="9" spans="2:12" x14ac:dyDescent="0.25">
      <c r="C9" s="25" t="s">
        <v>35</v>
      </c>
      <c r="D9" s="25"/>
      <c r="E9" s="18"/>
    </row>
    <row r="11" spans="2:12" x14ac:dyDescent="0.25">
      <c r="B11" s="3"/>
      <c r="C11" s="2">
        <v>10</v>
      </c>
      <c r="D11" s="2">
        <v>12.5</v>
      </c>
      <c r="E11" s="2">
        <v>15</v>
      </c>
      <c r="F11" s="2">
        <v>17.5</v>
      </c>
      <c r="G11" s="2">
        <v>20</v>
      </c>
      <c r="H11" s="8">
        <v>22.5</v>
      </c>
      <c r="I11" s="8">
        <v>25</v>
      </c>
      <c r="J11" s="8">
        <v>27.5</v>
      </c>
      <c r="K11" s="8">
        <v>30</v>
      </c>
    </row>
    <row r="12" spans="2:12" x14ac:dyDescent="0.25">
      <c r="B12" s="4" t="s">
        <v>7</v>
      </c>
      <c r="C12">
        <f>_xlfn.NORM.DIST(C11,$D$4,$D$5,FALSE)</f>
        <v>4.9557317157809919E-7</v>
      </c>
      <c r="D12">
        <f t="shared" ref="D12:K12" si="0">_xlfn.NORM.DIST(D11,$D$4,$D$5,FALSE)</f>
        <v>2.2587669962939214E-5</v>
      </c>
      <c r="E12">
        <f t="shared" si="0"/>
        <v>5.140929987637018E-4</v>
      </c>
      <c r="F12">
        <f t="shared" si="0"/>
        <v>5.8427668311895132E-3</v>
      </c>
      <c r="G12">
        <f t="shared" si="0"/>
        <v>3.3159046264249557E-2</v>
      </c>
      <c r="H12">
        <f t="shared" si="0"/>
        <v>9.3970625136767516E-2</v>
      </c>
      <c r="I12">
        <f t="shared" si="0"/>
        <v>0.13298076013381088</v>
      </c>
      <c r="J12">
        <f t="shared" si="0"/>
        <v>9.3970625136767516E-2</v>
      </c>
      <c r="K12">
        <f t="shared" si="0"/>
        <v>3.3159046264249557E-2</v>
      </c>
      <c r="L12">
        <f>SUM(C12:K12)</f>
        <v>0.39362004600893274</v>
      </c>
    </row>
    <row r="13" spans="2:12" x14ac:dyDescent="0.25">
      <c r="B13" s="4" t="s">
        <v>8</v>
      </c>
      <c r="C13">
        <f>_xlfn.NORM.DIST(C11,$E$4,$E$5,FALSE)</f>
        <v>3.3159046264249557E-2</v>
      </c>
      <c r="D13">
        <f t="shared" ref="D13:K13" si="1">_xlfn.NORM.DIST(D11,$E$4,$E$5,FALSE)</f>
        <v>9.3970625136767516E-2</v>
      </c>
      <c r="E13">
        <f t="shared" si="1"/>
        <v>0.13298076013381088</v>
      </c>
      <c r="F13">
        <f t="shared" si="1"/>
        <v>9.3970625136767516E-2</v>
      </c>
      <c r="G13">
        <f t="shared" si="1"/>
        <v>3.3159046264249557E-2</v>
      </c>
      <c r="H13">
        <f t="shared" si="1"/>
        <v>5.8427668311895132E-3</v>
      </c>
      <c r="I13">
        <f t="shared" si="1"/>
        <v>5.140929987637018E-4</v>
      </c>
      <c r="J13">
        <f t="shared" si="1"/>
        <v>2.2587669962939214E-5</v>
      </c>
      <c r="K13">
        <f t="shared" si="1"/>
        <v>4.9557317157809919E-7</v>
      </c>
      <c r="L13">
        <f>SUM(C13:K13)</f>
        <v>0.39362004600893269</v>
      </c>
    </row>
    <row r="15" spans="2:12" x14ac:dyDescent="0.25">
      <c r="B15" t="s">
        <v>10</v>
      </c>
    </row>
    <row r="16" spans="2:12" x14ac:dyDescent="0.25">
      <c r="B16" s="3"/>
      <c r="C16" s="2">
        <v>10</v>
      </c>
      <c r="D16" s="2">
        <v>12.5</v>
      </c>
      <c r="E16" s="2">
        <v>15</v>
      </c>
      <c r="F16" s="2">
        <v>17.5</v>
      </c>
      <c r="G16" s="2">
        <v>20</v>
      </c>
      <c r="H16" s="8">
        <v>22.5</v>
      </c>
      <c r="I16" s="8">
        <v>25</v>
      </c>
      <c r="J16" s="8">
        <v>27.5</v>
      </c>
      <c r="K16" s="8">
        <v>30</v>
      </c>
      <c r="L16" t="s">
        <v>16</v>
      </c>
    </row>
    <row r="17" spans="2:12" x14ac:dyDescent="0.25">
      <c r="B17" s="4" t="s">
        <v>7</v>
      </c>
      <c r="C17" s="10">
        <f>C12/$L$12</f>
        <v>1.2590140583613791E-6</v>
      </c>
      <c r="D17" s="10">
        <f t="shared" ref="D17:K17" si="2">D12/$L$12</f>
        <v>5.738445028896372E-5</v>
      </c>
      <c r="E17" s="10">
        <f t="shared" si="2"/>
        <v>1.3060640685765151E-3</v>
      </c>
      <c r="F17" s="10">
        <f t="shared" si="2"/>
        <v>1.4843671938031627E-2</v>
      </c>
      <c r="G17" s="10">
        <f t="shared" si="2"/>
        <v>8.4241253971849422E-2</v>
      </c>
      <c r="H17" s="10">
        <f t="shared" si="2"/>
        <v>0.23873434823650969</v>
      </c>
      <c r="I17" s="10">
        <f t="shared" si="2"/>
        <v>0.33784041611232635</v>
      </c>
      <c r="J17" s="10">
        <f t="shared" si="2"/>
        <v>0.23873434823650969</v>
      </c>
      <c r="K17" s="10">
        <f t="shared" si="2"/>
        <v>8.4241253971849422E-2</v>
      </c>
      <c r="L17" s="9">
        <f>SUMPRODUCT(C16:K16,C17:K17)</f>
        <v>24.87487562893951</v>
      </c>
    </row>
    <row r="18" spans="2:12" x14ac:dyDescent="0.25">
      <c r="B18" s="4" t="s">
        <v>8</v>
      </c>
      <c r="C18" s="10">
        <f>C13/$L$13</f>
        <v>8.4241253971849436E-2</v>
      </c>
      <c r="D18" s="10">
        <f t="shared" ref="D18:K18" si="3">D13/$L$13</f>
        <v>0.23873434823650971</v>
      </c>
      <c r="E18" s="10">
        <f t="shared" si="3"/>
        <v>0.3378404161123264</v>
      </c>
      <c r="F18" s="10">
        <f t="shared" si="3"/>
        <v>0.23873434823650971</v>
      </c>
      <c r="G18" s="10">
        <f t="shared" si="3"/>
        <v>8.4241253971849436E-2</v>
      </c>
      <c r="H18" s="10">
        <f t="shared" si="3"/>
        <v>1.4843671938031629E-2</v>
      </c>
      <c r="I18" s="10">
        <f t="shared" si="3"/>
        <v>1.3060640685765154E-3</v>
      </c>
      <c r="J18" s="10">
        <f t="shared" si="3"/>
        <v>5.7384450288963727E-5</v>
      </c>
      <c r="K18" s="10">
        <f t="shared" si="3"/>
        <v>1.2590140583613793E-6</v>
      </c>
      <c r="L18" s="9">
        <f>SUMPRODUCT(C16:K16,C18:K18)</f>
        <v>15.12512437106049</v>
      </c>
    </row>
    <row r="20" spans="2:12" x14ac:dyDescent="0.25">
      <c r="C20" s="26" t="s">
        <v>36</v>
      </c>
      <c r="D20" s="26"/>
    </row>
    <row r="22" spans="2:12" x14ac:dyDescent="0.25">
      <c r="B22" s="3"/>
      <c r="C22" s="2">
        <v>10</v>
      </c>
      <c r="D22" s="2">
        <v>12.5</v>
      </c>
      <c r="E22" s="2">
        <v>15</v>
      </c>
      <c r="F22" s="2">
        <v>17.5</v>
      </c>
      <c r="G22" s="2">
        <v>20</v>
      </c>
      <c r="H22" s="8">
        <v>22.5</v>
      </c>
      <c r="I22" s="8">
        <v>25</v>
      </c>
      <c r="J22" s="8">
        <v>27.5</v>
      </c>
      <c r="K22" s="8">
        <v>30</v>
      </c>
    </row>
    <row r="23" spans="2:12" x14ac:dyDescent="0.25">
      <c r="B23" s="4" t="s">
        <v>7</v>
      </c>
      <c r="C23">
        <f>_xlfn.GAMMA.DIST(C22,$D$6,1/$D$7,FALSE)</f>
        <v>9.5959562262655232E-11</v>
      </c>
      <c r="D23">
        <f t="shared" ref="D23:K23" si="4">_xlfn.GAMMA.DIST(D22,$D$6,1/$D$7,FALSE)</f>
        <v>3.9728883249524775E-7</v>
      </c>
      <c r="E23">
        <f t="shared" si="4"/>
        <v>1.0062105152977109E-4</v>
      </c>
      <c r="F23">
        <f t="shared" si="4"/>
        <v>3.7058750570346495E-3</v>
      </c>
      <c r="G23">
        <f t="shared" si="4"/>
        <v>3.328001122460305E-2</v>
      </c>
      <c r="H23">
        <f t="shared" si="4"/>
        <v>0.10170810034244702</v>
      </c>
      <c r="I23">
        <f t="shared" si="4"/>
        <v>0.13282128003111821</v>
      </c>
      <c r="J23">
        <f t="shared" si="4"/>
        <v>8.7183258915191603E-2</v>
      </c>
      <c r="K23">
        <f t="shared" si="4"/>
        <v>3.242770796763262E-2</v>
      </c>
      <c r="L23">
        <f>SUM(C23:K23)</f>
        <v>0.39122725197434893</v>
      </c>
    </row>
    <row r="24" spans="2:12" x14ac:dyDescent="0.25">
      <c r="B24" s="4" t="s">
        <v>8</v>
      </c>
      <c r="C24">
        <f>_xlfn.GAMMA.DIST(C22,$E$6,1/$E$7,FALSE)</f>
        <v>3.2754555125468543E-2</v>
      </c>
      <c r="D24">
        <f t="shared" ref="D24:K24" si="5">_xlfn.GAMMA.DIST(D22,$E$6,1/$E$7,FALSE)</f>
        <v>0.10753545477846001</v>
      </c>
      <c r="E24">
        <f t="shared" si="5"/>
        <v>0.13253825244677575</v>
      </c>
      <c r="F24">
        <f t="shared" si="5"/>
        <v>8.308140835520568E-2</v>
      </c>
      <c r="G24">
        <f t="shared" si="5"/>
        <v>3.1750475670739041E-2</v>
      </c>
      <c r="H24">
        <f t="shared" si="5"/>
        <v>8.3147736972475177E-3</v>
      </c>
      <c r="I24">
        <f t="shared" si="5"/>
        <v>1.6161060859487609E-3</v>
      </c>
      <c r="J24">
        <f t="shared" si="5"/>
        <v>2.467936427058333E-4</v>
      </c>
      <c r="K24">
        <f t="shared" si="5"/>
        <v>3.0881549867087346E-5</v>
      </c>
      <c r="L24">
        <f>SUM(C24:K24)</f>
        <v>0.3978687013524182</v>
      </c>
    </row>
    <row r="26" spans="2:12" x14ac:dyDescent="0.25">
      <c r="B26" t="s">
        <v>10</v>
      </c>
    </row>
    <row r="27" spans="2:12" x14ac:dyDescent="0.25">
      <c r="B27" s="3"/>
      <c r="C27" s="2">
        <v>10</v>
      </c>
      <c r="D27" s="2">
        <v>12.5</v>
      </c>
      <c r="E27" s="2">
        <v>15</v>
      </c>
      <c r="F27" s="2">
        <v>17.5</v>
      </c>
      <c r="G27" s="2">
        <v>20</v>
      </c>
      <c r="H27" s="8">
        <v>22.5</v>
      </c>
      <c r="I27" s="8">
        <v>25</v>
      </c>
      <c r="J27" s="8">
        <v>27.5</v>
      </c>
      <c r="K27" s="8">
        <v>30</v>
      </c>
    </row>
    <row r="28" spans="2:12" x14ac:dyDescent="0.25">
      <c r="B28" s="4" t="s">
        <v>7</v>
      </c>
      <c r="C28">
        <f>C23/$L$23</f>
        <v>2.4527831785334546E-10</v>
      </c>
      <c r="D28">
        <f t="shared" ref="D28:K28" si="6">D23/$L$23</f>
        <v>1.0154937583982424E-6</v>
      </c>
      <c r="E28">
        <f t="shared" si="6"/>
        <v>2.5719336018127995E-4</v>
      </c>
      <c r="F28">
        <f t="shared" si="6"/>
        <v>9.4724358753966037E-3</v>
      </c>
      <c r="G28">
        <f t="shared" si="6"/>
        <v>8.5065677446174104E-2</v>
      </c>
      <c r="H28">
        <f t="shared" si="6"/>
        <v>0.25997192125336804</v>
      </c>
      <c r="I28">
        <f t="shared" si="6"/>
        <v>0.3394990491097658</v>
      </c>
      <c r="J28">
        <f t="shared" si="6"/>
        <v>0.22284556731469163</v>
      </c>
      <c r="K28">
        <f t="shared" si="6"/>
        <v>8.2887139901385923E-2</v>
      </c>
    </row>
    <row r="29" spans="2:12" x14ac:dyDescent="0.25">
      <c r="B29" s="4" t="s">
        <v>8</v>
      </c>
      <c r="C29">
        <f>C24/$L$24</f>
        <v>8.2325035907902952E-2</v>
      </c>
      <c r="D29">
        <f t="shared" ref="D29:K29" si="7">D24/$L$24</f>
        <v>0.27027874877548824</v>
      </c>
      <c r="E29">
        <f t="shared" si="7"/>
        <v>0.33312057971953413</v>
      </c>
      <c r="F29">
        <f t="shared" si="7"/>
        <v>0.20881614480555752</v>
      </c>
      <c r="G29">
        <f t="shared" si="7"/>
        <v>7.980139066685614E-2</v>
      </c>
      <c r="H29">
        <f t="shared" si="7"/>
        <v>2.08982854619735E-2</v>
      </c>
      <c r="I29">
        <f t="shared" si="7"/>
        <v>4.0619080627738811E-3</v>
      </c>
      <c r="J29">
        <f t="shared" si="7"/>
        <v>6.2028916038618512E-4</v>
      </c>
      <c r="K29">
        <f t="shared" si="7"/>
        <v>7.7617439527452424E-5</v>
      </c>
    </row>
    <row r="30" spans="2:12" x14ac:dyDescent="0.25">
      <c r="B30" s="18"/>
    </row>
    <row r="31" spans="2:12" x14ac:dyDescent="0.25">
      <c r="B31" s="18"/>
      <c r="C31" s="27" t="s">
        <v>38</v>
      </c>
      <c r="D31" s="27"/>
    </row>
    <row r="33" spans="3:34" x14ac:dyDescent="0.25">
      <c r="C33" t="s">
        <v>13</v>
      </c>
    </row>
    <row r="34" spans="3:34" x14ac:dyDescent="0.25">
      <c r="C34" t="s">
        <v>0</v>
      </c>
      <c r="D34">
        <v>15</v>
      </c>
    </row>
    <row r="35" spans="3:34" x14ac:dyDescent="0.25">
      <c r="C35" t="s">
        <v>1</v>
      </c>
      <c r="D35">
        <v>5</v>
      </c>
    </row>
    <row r="36" spans="3:34" x14ac:dyDescent="0.25">
      <c r="C36" t="s">
        <v>14</v>
      </c>
      <c r="D36" s="11">
        <f>D34/D35^2</f>
        <v>0.6</v>
      </c>
    </row>
    <row r="37" spans="3:34" x14ac:dyDescent="0.25">
      <c r="C37" t="s">
        <v>15</v>
      </c>
      <c r="D37" s="11">
        <f>(D34*D36)/(1-D36)</f>
        <v>22.5</v>
      </c>
    </row>
    <row r="39" spans="3:3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  <c r="AC39">
        <v>26</v>
      </c>
      <c r="AD39">
        <v>27</v>
      </c>
      <c r="AE39">
        <v>28</v>
      </c>
      <c r="AF39">
        <v>29</v>
      </c>
      <c r="AG39">
        <v>30</v>
      </c>
    </row>
    <row r="40" spans="3:34" x14ac:dyDescent="0.25">
      <c r="C40">
        <f t="shared" ref="C40:AG40" si="8">NEGBINOMDIST(C39,$D$37,$D$36)</f>
        <v>1.3162170384226697E-5</v>
      </c>
      <c r="D40">
        <f t="shared" si="8"/>
        <v>1.1582709938119483E-4</v>
      </c>
      <c r="E40">
        <f t="shared" si="8"/>
        <v>5.3280465715349623E-4</v>
      </c>
      <c r="F40">
        <f t="shared" si="8"/>
        <v>1.7049749028911875E-3</v>
      </c>
      <c r="G40">
        <f t="shared" si="8"/>
        <v>4.2624372572279794E-3</v>
      </c>
      <c r="H40">
        <f t="shared" si="8"/>
        <v>8.8658694950341978E-3</v>
      </c>
      <c r="I40">
        <f t="shared" si="8"/>
        <v>1.5958565091061548E-2</v>
      </c>
      <c r="J40">
        <f t="shared" si="8"/>
        <v>2.5533704145698482E-2</v>
      </c>
      <c r="K40">
        <f t="shared" si="8"/>
        <v>3.7023871011262789E-2</v>
      </c>
      <c r="L40">
        <f t="shared" si="8"/>
        <v>4.9365161348350395E-2</v>
      </c>
      <c r="M40">
        <f t="shared" si="8"/>
        <v>6.1212800071954468E-2</v>
      </c>
      <c r="N40">
        <f t="shared" si="8"/>
        <v>7.1229440083728862E-2</v>
      </c>
      <c r="O40">
        <f t="shared" si="8"/>
        <v>7.8352384092101782E-2</v>
      </c>
      <c r="P40">
        <f t="shared" si="8"/>
        <v>8.1968647973275688E-2</v>
      </c>
      <c r="Q40">
        <f t="shared" si="8"/>
        <v>8.1968647973275688E-2</v>
      </c>
      <c r="R40">
        <f t="shared" si="8"/>
        <v>7.8689902054344674E-2</v>
      </c>
      <c r="S40">
        <f t="shared" si="8"/>
        <v>7.2788159400268809E-2</v>
      </c>
      <c r="T40">
        <f t="shared" si="8"/>
        <v>6.5081177816710953E-2</v>
      </c>
      <c r="U40">
        <f t="shared" si="8"/>
        <v>5.6403687441149479E-2</v>
      </c>
      <c r="V40">
        <f t="shared" si="8"/>
        <v>4.7497842055704835E-2</v>
      </c>
      <c r="W40">
        <f t="shared" si="8"/>
        <v>3.8948230485677991E-2</v>
      </c>
      <c r="X40">
        <f t="shared" si="8"/>
        <v>3.1158584388542344E-2</v>
      </c>
      <c r="Y40">
        <f t="shared" si="8"/>
        <v>2.4360347794678574E-2</v>
      </c>
      <c r="Z40">
        <f t="shared" si="8"/>
        <v>1.8640961790710567E-2</v>
      </c>
      <c r="AA40">
        <f t="shared" si="8"/>
        <v>1.3980721343032914E-2</v>
      </c>
      <c r="AB40">
        <f t="shared" si="8"/>
        <v>1.028981090847224E-2</v>
      </c>
      <c r="AC40">
        <f t="shared" si="8"/>
        <v>7.4403248107414565E-3</v>
      </c>
      <c r="AD40">
        <f t="shared" si="8"/>
        <v>5.2908976431939349E-3</v>
      </c>
      <c r="AE40">
        <f t="shared" si="8"/>
        <v>3.7036283502357523E-3</v>
      </c>
      <c r="AF40">
        <f t="shared" si="8"/>
        <v>2.5542264484384445E-3</v>
      </c>
      <c r="AG40">
        <f t="shared" si="8"/>
        <v>1.7368739849381505E-3</v>
      </c>
      <c r="AH40">
        <f>SUMPRODUCT(C39:AG39,C40:AG40)</f>
        <v>14.557668921836619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121"/>
  <sheetViews>
    <sheetView showGridLines="0" topLeftCell="A22" zoomScale="70" zoomScaleNormal="70" workbookViewId="0">
      <selection activeCell="S64" sqref="S6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4" width="11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43</v>
      </c>
      <c r="D3" s="53">
        <v>4</v>
      </c>
    </row>
    <row r="4" spans="2:39" x14ac:dyDescent="0.25">
      <c r="C4" s="53" t="s">
        <v>24</v>
      </c>
      <c r="D4" s="54" t="s">
        <v>25</v>
      </c>
    </row>
    <row r="5" spans="2:39" x14ac:dyDescent="0.25">
      <c r="C5" s="53" t="s">
        <v>9</v>
      </c>
      <c r="D5" s="54">
        <v>1</v>
      </c>
      <c r="F5" t="s">
        <v>38</v>
      </c>
    </row>
    <row r="6" spans="2:39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  <c r="AM6" s="12"/>
    </row>
    <row r="7" spans="2:39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32">
        <f>SUMPRODUCT(G6:AK6,G7:AK7)</f>
        <v>15</v>
      </c>
      <c r="AM7" s="32"/>
    </row>
    <row r="8" spans="2:39" x14ac:dyDescent="0.25">
      <c r="C8" s="53" t="s">
        <v>20</v>
      </c>
      <c r="D8" s="54">
        <v>120</v>
      </c>
      <c r="F8" s="1" t="s">
        <v>41</v>
      </c>
      <c r="G8" s="33">
        <f>SUM(G7)</f>
        <v>3.2258064516129031E-2</v>
      </c>
      <c r="H8" s="33">
        <f>SUM(G7:H7)</f>
        <v>6.4516129032258063E-2</v>
      </c>
      <c r="I8" s="33">
        <f>SUM(G7:I7)</f>
        <v>9.6774193548387094E-2</v>
      </c>
      <c r="J8" s="33">
        <f>SUM(G7:J7)</f>
        <v>0.12903225806451613</v>
      </c>
      <c r="K8" s="33">
        <f>SUM(G7:K7)</f>
        <v>0.16129032258064516</v>
      </c>
      <c r="L8" s="33">
        <f>SUM(G7:L7)</f>
        <v>0.19354838709677419</v>
      </c>
      <c r="M8" s="33">
        <f>SUM(G7:M7)</f>
        <v>0.22580645161290322</v>
      </c>
      <c r="N8" s="33">
        <f>SUM(G7:N7)</f>
        <v>0.25806451612903225</v>
      </c>
      <c r="O8" s="33">
        <f>SUM(G7:O7)</f>
        <v>0.29032258064516125</v>
      </c>
      <c r="P8" s="33">
        <f>SUM(G7:P7)</f>
        <v>0.32258064516129026</v>
      </c>
      <c r="Q8" s="33">
        <f>SUM(G7:Q7)</f>
        <v>0.35483870967741926</v>
      </c>
      <c r="R8" s="33">
        <f>SUM(G7:R7)</f>
        <v>0.38709677419354827</v>
      </c>
      <c r="S8" s="33">
        <f>SUM(G7:S7)</f>
        <v>0.41935483870967727</v>
      </c>
      <c r="T8" s="33">
        <f>SUM(G7:T7)</f>
        <v>0.45161290322580627</v>
      </c>
      <c r="U8" s="33">
        <f>SUM(G7:U7)</f>
        <v>0.48387096774193528</v>
      </c>
      <c r="V8" s="33">
        <f>SUM(G7:V7)</f>
        <v>0.51612903225806428</v>
      </c>
      <c r="W8" s="33">
        <f>SUM(G7:W7)</f>
        <v>0.54838709677419328</v>
      </c>
      <c r="X8" s="33">
        <f>SUM(G7:X7)</f>
        <v>0.58064516129032229</v>
      </c>
      <c r="Y8" s="33">
        <f>SUM(G7:Y7)</f>
        <v>0.61290322580645129</v>
      </c>
      <c r="Z8" s="33">
        <f>SUM(G7:Z7)</f>
        <v>0.64516129032258029</v>
      </c>
      <c r="AA8" s="33">
        <f>SUM(G7:AA7)</f>
        <v>0.6774193548387093</v>
      </c>
      <c r="AB8" s="33">
        <f>SUM(G7:AB7)</f>
        <v>0.7096774193548383</v>
      </c>
      <c r="AC8" s="33">
        <f>SUM(G7:AC7)</f>
        <v>0.74193548387096731</v>
      </c>
      <c r="AD8" s="33">
        <f>SUM(G7:AD7)</f>
        <v>0.77419354838709631</v>
      </c>
      <c r="AE8" s="33">
        <f>SUM(G7:AE7)</f>
        <v>0.80645161290322531</v>
      </c>
      <c r="AF8" s="33">
        <f>SUM(G7:AF7)</f>
        <v>0.83870967741935432</v>
      </c>
      <c r="AG8" s="33">
        <f>SUM(G7:AG7)</f>
        <v>0.87096774193548332</v>
      </c>
      <c r="AH8" s="33">
        <f>SUM(G7:AH7)</f>
        <v>0.90322580645161232</v>
      </c>
      <c r="AI8" s="33">
        <f>SUM(G7:AI7)</f>
        <v>0.93548387096774133</v>
      </c>
      <c r="AJ8" s="33">
        <f>SUM(G7:AJ7)</f>
        <v>0.96774193548387033</v>
      </c>
      <c r="AK8" s="33">
        <f>SUM(G7:AK7)</f>
        <v>0.99999999999999933</v>
      </c>
      <c r="AL8" s="33"/>
      <c r="AM8" s="33"/>
    </row>
    <row r="9" spans="2:39" x14ac:dyDescent="0.25">
      <c r="C9" s="53" t="s">
        <v>15</v>
      </c>
      <c r="D9" s="54">
        <v>0.49</v>
      </c>
    </row>
    <row r="10" spans="2:39" x14ac:dyDescent="0.25">
      <c r="C10" s="53" t="s">
        <v>26</v>
      </c>
      <c r="D10" s="54">
        <v>40</v>
      </c>
      <c r="F10" t="s">
        <v>39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9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1">
        <f>0.5+D9</f>
        <v>0.99</v>
      </c>
      <c r="C15" s="1">
        <f>0.5-D9</f>
        <v>1.0000000000000009E-2</v>
      </c>
    </row>
    <row r="16" spans="2:39" ht="15.75" thickBot="1" x14ac:dyDescent="0.3">
      <c r="B16" s="1">
        <f>0.5-D9</f>
        <v>1.0000000000000009E-2</v>
      </c>
      <c r="C16" s="1">
        <f>0.5+D9</f>
        <v>0.99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6">
        <f>D19*$C$12+(1-D19)*$C$13-C19</f>
        <v>5.222637750175867</v>
      </c>
      <c r="F19" s="47">
        <f>B19*$C$12+(1-B19)*$C$13-C19</f>
        <v>6.1000994968483937</v>
      </c>
      <c r="G19" s="44">
        <v>55</v>
      </c>
      <c r="H19" s="69">
        <v>887.20500000000004</v>
      </c>
      <c r="I19" s="44">
        <v>56</v>
      </c>
      <c r="J19" s="45">
        <v>3.3109E-2</v>
      </c>
      <c r="K19" s="65">
        <f>ABS((100/$G19*I19)-100)</f>
        <v>1.818181818181813</v>
      </c>
      <c r="L19" s="44">
        <v>65</v>
      </c>
      <c r="M19" s="45">
        <v>2.1894</v>
      </c>
      <c r="N19" s="112">
        <f>ABS((100/$G19*L19)-100)</f>
        <v>18.181818181818173</v>
      </c>
      <c r="O19" s="44">
        <v>54</v>
      </c>
      <c r="P19" s="45">
        <v>4.5472999999999998E-3</v>
      </c>
      <c r="Q19" s="84">
        <f>ABS((100/$G19*O19)-100)</f>
        <v>1.8181818181818272</v>
      </c>
      <c r="R19" s="44">
        <v>15</v>
      </c>
      <c r="S19" s="45">
        <v>25.5594</v>
      </c>
      <c r="T19" s="84">
        <f>ABS((100/$G19*R19)-100)</f>
        <v>72.72727272727272</v>
      </c>
      <c r="U19" s="44">
        <v>29</v>
      </c>
      <c r="V19" s="45">
        <v>7.7595000000000001</v>
      </c>
      <c r="W19" s="84">
        <f>ABS((100/$G19*U19)-100)</f>
        <v>47.272727272727273</v>
      </c>
      <c r="X19" s="89"/>
      <c r="Y19" s="15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6">
        <f t="shared" ref="E20:E63" si="1">D20*$C$12+(1-D20)*$C$13-C20</f>
        <v>5.2226830828471851</v>
      </c>
      <c r="F20" s="47">
        <f t="shared" ref="F20:F63" si="2">B20*$C$12+(1-B20)*$C$13-C20</f>
        <v>8.0500497484241933</v>
      </c>
      <c r="G20" s="44">
        <v>55</v>
      </c>
      <c r="H20" s="69">
        <v>887.20540000000005</v>
      </c>
      <c r="I20" s="44">
        <v>58</v>
      </c>
      <c r="J20" s="45">
        <v>0.21859999999999999</v>
      </c>
      <c r="K20" s="65">
        <f t="shared" ref="K20:K63" si="3">ABS((100/$G20*I20)-100)</f>
        <v>5.4545454545454533</v>
      </c>
      <c r="L20" s="44">
        <v>65</v>
      </c>
      <c r="M20" s="45">
        <v>2.1892999999999998</v>
      </c>
      <c r="N20" s="112">
        <f t="shared" ref="N20:N63" si="4">ABS((100/$G20*L20)-100)</f>
        <v>18.181818181818173</v>
      </c>
      <c r="O20" s="44">
        <v>54</v>
      </c>
      <c r="P20" s="45">
        <v>4.5507999999999998E-3</v>
      </c>
      <c r="Q20" s="84">
        <f t="shared" ref="Q20:Q63" si="5">ABS((100/$G20*O20)-100)</f>
        <v>1.8181818181818272</v>
      </c>
      <c r="R20" s="44">
        <v>15</v>
      </c>
      <c r="S20" s="45">
        <v>25.5596</v>
      </c>
      <c r="T20" s="84">
        <f t="shared" ref="T20:T63" si="6">ABS((100/$G20*R20)-100)</f>
        <v>72.72727272727272</v>
      </c>
      <c r="U20" s="44">
        <v>29</v>
      </c>
      <c r="V20" s="45">
        <v>7.7595999999999998</v>
      </c>
      <c r="W20" s="84">
        <f t="shared" ref="W20:W63" si="7">ABS((100/$G20*U20)-100)</f>
        <v>47.272727272727273</v>
      </c>
      <c r="X20" s="89"/>
      <c r="Y20" s="15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6">
        <f t="shared" si="1"/>
        <v>5.2227646805715526</v>
      </c>
      <c r="F21" s="47">
        <f t="shared" si="2"/>
        <v>10</v>
      </c>
      <c r="G21" s="44">
        <v>55</v>
      </c>
      <c r="H21" s="69">
        <v>887.20619999999997</v>
      </c>
      <c r="I21" s="44">
        <v>60</v>
      </c>
      <c r="J21" s="45">
        <v>0.57008999999999999</v>
      </c>
      <c r="K21" s="65">
        <f t="shared" si="3"/>
        <v>9.0909090909090935</v>
      </c>
      <c r="L21" s="44">
        <v>65</v>
      </c>
      <c r="M21" s="45">
        <v>2.1892999999999998</v>
      </c>
      <c r="N21" s="112">
        <f t="shared" si="4"/>
        <v>18.181818181818173</v>
      </c>
      <c r="O21" s="44">
        <v>54</v>
      </c>
      <c r="P21" s="45">
        <v>4.5570000000000003E-3</v>
      </c>
      <c r="Q21" s="84">
        <f t="shared" si="5"/>
        <v>1.8181818181818272</v>
      </c>
      <c r="R21" s="44">
        <v>15</v>
      </c>
      <c r="S21" s="45">
        <v>25.559799999999999</v>
      </c>
      <c r="T21" s="84">
        <f t="shared" si="6"/>
        <v>72.72727272727272</v>
      </c>
      <c r="U21" s="44">
        <v>29</v>
      </c>
      <c r="V21" s="45">
        <v>7.7598000000000003</v>
      </c>
      <c r="W21" s="84">
        <f t="shared" si="7"/>
        <v>47.272727272727273</v>
      </c>
      <c r="X21" s="89"/>
      <c r="Y21" s="15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6">
        <f t="shared" si="1"/>
        <v>5.2229550698419036</v>
      </c>
      <c r="F22" s="47">
        <f t="shared" si="2"/>
        <v>11.949950251575803</v>
      </c>
      <c r="G22" s="44">
        <v>55</v>
      </c>
      <c r="H22" s="69">
        <v>887.20799999999997</v>
      </c>
      <c r="I22" s="44">
        <v>62</v>
      </c>
      <c r="J22" s="45">
        <v>1.0896999999999999</v>
      </c>
      <c r="K22" s="65">
        <f t="shared" si="3"/>
        <v>12.72727272727272</v>
      </c>
      <c r="L22" s="44">
        <v>65</v>
      </c>
      <c r="M22" s="45">
        <v>2.1892</v>
      </c>
      <c r="N22" s="112">
        <f t="shared" si="4"/>
        <v>18.181818181818173</v>
      </c>
      <c r="O22" s="44">
        <v>54</v>
      </c>
      <c r="P22" s="45">
        <v>4.5716999999999997E-3</v>
      </c>
      <c r="Q22" s="84">
        <f t="shared" si="5"/>
        <v>1.8181818181818272</v>
      </c>
      <c r="R22" s="44">
        <v>15</v>
      </c>
      <c r="S22" s="45">
        <v>25.560500000000001</v>
      </c>
      <c r="T22" s="84">
        <f t="shared" si="6"/>
        <v>72.72727272727272</v>
      </c>
      <c r="U22" s="44">
        <v>29</v>
      </c>
      <c r="V22" s="45">
        <v>7.7603</v>
      </c>
      <c r="W22" s="84">
        <f t="shared" si="7"/>
        <v>47.272727272727273</v>
      </c>
      <c r="X22" s="89"/>
      <c r="Y22" s="15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6">
        <f t="shared" si="1"/>
        <v>5.2239069023916969</v>
      </c>
      <c r="F23" s="47">
        <f t="shared" si="2"/>
        <v>13.89990050315161</v>
      </c>
      <c r="G23" s="44">
        <v>55</v>
      </c>
      <c r="H23" s="69">
        <v>887.21690000000001</v>
      </c>
      <c r="I23" s="44">
        <v>64</v>
      </c>
      <c r="J23" s="45">
        <v>1.7783</v>
      </c>
      <c r="K23" s="65">
        <f t="shared" si="3"/>
        <v>16.36363636363636</v>
      </c>
      <c r="L23" s="44">
        <v>65</v>
      </c>
      <c r="M23" s="45">
        <v>2.1886000000000001</v>
      </c>
      <c r="N23" s="112">
        <f t="shared" si="4"/>
        <v>18.181818181818173</v>
      </c>
      <c r="O23" s="44">
        <v>54</v>
      </c>
      <c r="P23" s="45">
        <v>4.6449999999999998E-3</v>
      </c>
      <c r="Q23" s="84">
        <f t="shared" si="5"/>
        <v>1.8181818181818272</v>
      </c>
      <c r="R23" s="44">
        <v>15</v>
      </c>
      <c r="S23" s="45">
        <v>25.5639</v>
      </c>
      <c r="T23" s="84">
        <f t="shared" si="6"/>
        <v>72.72727272727272</v>
      </c>
      <c r="U23" s="44">
        <v>29</v>
      </c>
      <c r="V23" s="45">
        <v>7.7628000000000004</v>
      </c>
      <c r="W23" s="84">
        <f t="shared" si="7"/>
        <v>47.272727272727273</v>
      </c>
      <c r="X23" s="89"/>
      <c r="Y23" s="15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6">
        <f t="shared" si="1"/>
        <v>2.7228770625743639</v>
      </c>
      <c r="F24" s="47">
        <f t="shared" si="2"/>
        <v>3.6000994968483937</v>
      </c>
      <c r="G24" s="44">
        <v>45</v>
      </c>
      <c r="H24" s="69">
        <v>1012.5544</v>
      </c>
      <c r="I24" s="44">
        <v>47</v>
      </c>
      <c r="J24" s="45">
        <v>5.0603000000000002E-2</v>
      </c>
      <c r="K24" s="65">
        <f t="shared" si="3"/>
        <v>4.4444444444444429</v>
      </c>
      <c r="L24" s="44">
        <v>61</v>
      </c>
      <c r="M24" s="45">
        <v>3.3906000000000001</v>
      </c>
      <c r="N24" s="112">
        <f t="shared" si="4"/>
        <v>35.555555555555571</v>
      </c>
      <c r="O24" s="44">
        <v>44</v>
      </c>
      <c r="P24" s="45">
        <v>2.2434999999999998E-3</v>
      </c>
      <c r="Q24" s="84">
        <f t="shared" si="5"/>
        <v>2.2222222222222143</v>
      </c>
      <c r="R24" s="44">
        <v>15</v>
      </c>
      <c r="S24" s="45">
        <v>13.7203</v>
      </c>
      <c r="T24" s="84">
        <f t="shared" si="6"/>
        <v>66.666666666666657</v>
      </c>
      <c r="U24" s="44">
        <v>29</v>
      </c>
      <c r="V24" s="45">
        <v>1.5803</v>
      </c>
      <c r="W24" s="84">
        <f t="shared" si="7"/>
        <v>35.555555555555557</v>
      </c>
      <c r="X24" s="89"/>
      <c r="Y24" s="15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6">
        <f t="shared" si="1"/>
        <v>2.7236060701469569</v>
      </c>
      <c r="F25" s="47">
        <f t="shared" si="2"/>
        <v>5.5500497484241933</v>
      </c>
      <c r="G25" s="44">
        <v>45</v>
      </c>
      <c r="H25" s="69">
        <v>1012.567</v>
      </c>
      <c r="I25" s="44">
        <v>51</v>
      </c>
      <c r="J25" s="45">
        <v>0.41111999999999999</v>
      </c>
      <c r="K25" s="65">
        <f t="shared" si="3"/>
        <v>13.333333333333343</v>
      </c>
      <c r="L25" s="44">
        <v>61</v>
      </c>
      <c r="M25" s="45">
        <v>3.3898000000000001</v>
      </c>
      <c r="N25" s="112">
        <f t="shared" si="4"/>
        <v>35.555555555555571</v>
      </c>
      <c r="O25" s="44">
        <v>44</v>
      </c>
      <c r="P25" s="45">
        <v>2.3078999999999999E-3</v>
      </c>
      <c r="Q25" s="84">
        <f t="shared" si="5"/>
        <v>2.2222222222222143</v>
      </c>
      <c r="R25" s="44">
        <v>15</v>
      </c>
      <c r="S25" s="45">
        <v>13.7219</v>
      </c>
      <c r="T25" s="84">
        <f t="shared" si="6"/>
        <v>66.666666666666657</v>
      </c>
      <c r="U25" s="44">
        <v>29</v>
      </c>
      <c r="V25" s="45">
        <v>1.5813999999999999</v>
      </c>
      <c r="W25" s="84">
        <f t="shared" si="7"/>
        <v>35.555555555555557</v>
      </c>
      <c r="X25" s="89"/>
      <c r="Y25" s="15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6">
        <f t="shared" si="1"/>
        <v>2.7249180034751337</v>
      </c>
      <c r="F26" s="47">
        <f t="shared" si="2"/>
        <v>7.5</v>
      </c>
      <c r="G26" s="44">
        <v>45</v>
      </c>
      <c r="H26" s="69">
        <v>1012.5897</v>
      </c>
      <c r="I26" s="44">
        <v>54</v>
      </c>
      <c r="J26" s="45">
        <v>0.95582999999999996</v>
      </c>
      <c r="K26" s="65">
        <f t="shared" si="3"/>
        <v>20</v>
      </c>
      <c r="L26" s="44">
        <v>61</v>
      </c>
      <c r="M26" s="45">
        <v>3.3881999999999999</v>
      </c>
      <c r="N26" s="112">
        <f t="shared" si="4"/>
        <v>35.555555555555571</v>
      </c>
      <c r="O26" s="44">
        <v>44</v>
      </c>
      <c r="P26" s="45">
        <v>2.4237999999999998E-3</v>
      </c>
      <c r="Q26" s="84">
        <f t="shared" si="5"/>
        <v>2.2222222222222143</v>
      </c>
      <c r="R26" s="44">
        <v>15</v>
      </c>
      <c r="S26" s="45">
        <v>13.725</v>
      </c>
      <c r="T26" s="84">
        <f t="shared" si="6"/>
        <v>66.666666666666657</v>
      </c>
      <c r="U26" s="44">
        <v>29</v>
      </c>
      <c r="V26" s="45">
        <v>1.5833999999999999</v>
      </c>
      <c r="W26" s="84">
        <f t="shared" si="7"/>
        <v>35.555555555555557</v>
      </c>
      <c r="X26" s="89"/>
      <c r="Y26" s="15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6">
        <f t="shared" si="1"/>
        <v>2.7279777804766141</v>
      </c>
      <c r="F27" s="47">
        <f t="shared" si="2"/>
        <v>9.4499502515758032</v>
      </c>
      <c r="G27" s="44">
        <v>45</v>
      </c>
      <c r="H27" s="69">
        <v>1012.6425</v>
      </c>
      <c r="I27" s="44">
        <v>57</v>
      </c>
      <c r="J27" s="45">
        <v>1.7816000000000001</v>
      </c>
      <c r="K27" s="65">
        <f t="shared" si="3"/>
        <v>26.666666666666671</v>
      </c>
      <c r="L27" s="44">
        <v>61</v>
      </c>
      <c r="M27" s="113">
        <v>3.3845999999999998</v>
      </c>
      <c r="N27" s="112">
        <f t="shared" si="4"/>
        <v>35.555555555555571</v>
      </c>
      <c r="O27" s="44">
        <v>44</v>
      </c>
      <c r="P27" s="51">
        <v>2.6941000000000001E-3</v>
      </c>
      <c r="Q27" s="84">
        <f t="shared" si="5"/>
        <v>2.2222222222222143</v>
      </c>
      <c r="R27" s="44">
        <v>15</v>
      </c>
      <c r="S27" s="45">
        <v>13.732100000000001</v>
      </c>
      <c r="T27" s="84">
        <f t="shared" si="6"/>
        <v>66.666666666666657</v>
      </c>
      <c r="U27" s="44">
        <v>29</v>
      </c>
      <c r="V27" s="45">
        <v>1.5880000000000001</v>
      </c>
      <c r="W27" s="84">
        <f t="shared" si="7"/>
        <v>35.555555555555557</v>
      </c>
      <c r="X27" s="89"/>
      <c r="Y27" s="15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6">
        <f t="shared" si="1"/>
        <v>2.7432473099098367</v>
      </c>
      <c r="F28" s="47">
        <f t="shared" si="2"/>
        <v>11.39990050315161</v>
      </c>
      <c r="G28" s="44">
        <v>45</v>
      </c>
      <c r="H28" s="69">
        <v>1012.9063</v>
      </c>
      <c r="I28" s="44">
        <v>60</v>
      </c>
      <c r="J28" s="45">
        <v>2.9113000000000002</v>
      </c>
      <c r="K28" s="65">
        <f t="shared" si="3"/>
        <v>33.333333333333343</v>
      </c>
      <c r="L28" s="44">
        <v>61</v>
      </c>
      <c r="M28" s="45">
        <v>3.3666</v>
      </c>
      <c r="N28" s="112">
        <f t="shared" si="4"/>
        <v>35.555555555555571</v>
      </c>
      <c r="O28" s="44">
        <v>44</v>
      </c>
      <c r="P28" s="45">
        <v>4.0423999999999998E-3</v>
      </c>
      <c r="Q28" s="84">
        <f t="shared" si="5"/>
        <v>2.2222222222222143</v>
      </c>
      <c r="R28" s="44">
        <v>15</v>
      </c>
      <c r="S28" s="45">
        <v>13.7674</v>
      </c>
      <c r="T28" s="84">
        <f t="shared" si="6"/>
        <v>66.666666666666657</v>
      </c>
      <c r="U28" s="44">
        <v>29</v>
      </c>
      <c r="V28" s="45">
        <v>1.611</v>
      </c>
      <c r="W28" s="84">
        <f t="shared" si="7"/>
        <v>35.555555555555557</v>
      </c>
      <c r="X28" s="89"/>
      <c r="Y28" s="15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6">
        <f t="shared" si="1"/>
        <v>0.22672433528343738</v>
      </c>
      <c r="F29" s="47">
        <f t="shared" si="2"/>
        <v>1.1000994968483937</v>
      </c>
      <c r="G29" s="44">
        <v>29</v>
      </c>
      <c r="H29" s="69">
        <v>1101.1819</v>
      </c>
      <c r="I29" s="44">
        <v>30</v>
      </c>
      <c r="J29" s="45">
        <v>4.8063999999999997E-3</v>
      </c>
      <c r="K29" s="65">
        <f t="shared" si="3"/>
        <v>3.4482758620689538</v>
      </c>
      <c r="L29" s="44">
        <v>57</v>
      </c>
      <c r="M29" s="45">
        <v>6.5377000000000001</v>
      </c>
      <c r="N29" s="112">
        <f t="shared" si="4"/>
        <v>96.551724137931018</v>
      </c>
      <c r="O29" s="44">
        <v>29</v>
      </c>
      <c r="P29" s="45">
        <v>0</v>
      </c>
      <c r="Q29" s="84">
        <f t="shared" si="5"/>
        <v>0</v>
      </c>
      <c r="R29" s="44">
        <v>15</v>
      </c>
      <c r="S29" s="45">
        <v>7.9881000000000002</v>
      </c>
      <c r="T29" s="84">
        <f t="shared" si="6"/>
        <v>48.275862068965523</v>
      </c>
      <c r="U29" s="44">
        <v>29</v>
      </c>
      <c r="V29" s="45">
        <v>0</v>
      </c>
      <c r="W29" s="84">
        <f t="shared" si="7"/>
        <v>0</v>
      </c>
      <c r="X29" s="98"/>
      <c r="Y29" s="15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6">
        <f t="shared" si="1"/>
        <v>0.23842623771519023</v>
      </c>
      <c r="F30" s="47">
        <f t="shared" si="2"/>
        <v>3.0500497484241933</v>
      </c>
      <c r="G30" s="44">
        <v>29</v>
      </c>
      <c r="H30" s="69">
        <v>1101.5659000000001</v>
      </c>
      <c r="I30" s="44">
        <v>41</v>
      </c>
      <c r="J30" s="45">
        <v>1.3499000000000001</v>
      </c>
      <c r="K30" s="65">
        <f t="shared" si="3"/>
        <v>41.379310344827587</v>
      </c>
      <c r="L30" s="44">
        <v>57</v>
      </c>
      <c r="M30" s="45">
        <v>6.5091999999999999</v>
      </c>
      <c r="N30" s="112">
        <f t="shared" si="4"/>
        <v>96.551724137931018</v>
      </c>
      <c r="O30" s="44">
        <v>29</v>
      </c>
      <c r="P30" s="45">
        <v>0</v>
      </c>
      <c r="Q30" s="84">
        <f t="shared" si="5"/>
        <v>0</v>
      </c>
      <c r="R30" s="44">
        <v>15</v>
      </c>
      <c r="S30" s="45">
        <v>7.9962</v>
      </c>
      <c r="T30" s="84">
        <f t="shared" si="6"/>
        <v>48.275862068965523</v>
      </c>
      <c r="U30" s="44">
        <v>29</v>
      </c>
      <c r="V30" s="45">
        <v>0</v>
      </c>
      <c r="W30" s="84">
        <f t="shared" si="7"/>
        <v>0</v>
      </c>
      <c r="X30" s="98"/>
      <c r="Y30" s="15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6">
        <f t="shared" si="1"/>
        <v>0.25941755904451647</v>
      </c>
      <c r="F31" s="47">
        <f t="shared" si="2"/>
        <v>5</v>
      </c>
      <c r="G31" s="44">
        <v>29</v>
      </c>
      <c r="H31" s="69">
        <v>1102.2541000000001</v>
      </c>
      <c r="I31" s="44">
        <v>48</v>
      </c>
      <c r="J31" s="45">
        <v>2.8952</v>
      </c>
      <c r="K31" s="65">
        <f t="shared" si="3"/>
        <v>65.517241379310349</v>
      </c>
      <c r="L31" s="44">
        <v>57</v>
      </c>
      <c r="M31" s="45">
        <v>6.4581</v>
      </c>
      <c r="N31" s="112">
        <f t="shared" si="4"/>
        <v>96.551724137931018</v>
      </c>
      <c r="O31" s="44">
        <v>29</v>
      </c>
      <c r="P31" s="45">
        <v>0</v>
      </c>
      <c r="Q31" s="84">
        <f t="shared" si="5"/>
        <v>0</v>
      </c>
      <c r="R31" s="44">
        <v>15</v>
      </c>
      <c r="S31" s="45">
        <v>8.0106999999999999</v>
      </c>
      <c r="T31" s="84">
        <f t="shared" si="6"/>
        <v>48.275862068965523</v>
      </c>
      <c r="U31" s="44">
        <v>29</v>
      </c>
      <c r="V31" s="45">
        <v>0</v>
      </c>
      <c r="W31" s="84">
        <f t="shared" si="7"/>
        <v>0</v>
      </c>
      <c r="X31" s="98"/>
      <c r="Y31" s="15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6">
        <f t="shared" si="1"/>
        <v>0.3080398630481902</v>
      </c>
      <c r="F32" s="47">
        <f t="shared" si="2"/>
        <v>6.9499502515758032</v>
      </c>
      <c r="G32" s="44">
        <v>30</v>
      </c>
      <c r="H32" s="69">
        <v>1103.819</v>
      </c>
      <c r="I32" s="44">
        <v>52</v>
      </c>
      <c r="J32" s="45">
        <v>4.1158999999999999</v>
      </c>
      <c r="K32" s="65">
        <f t="shared" si="3"/>
        <v>73.333333333333343</v>
      </c>
      <c r="L32" s="44">
        <v>57</v>
      </c>
      <c r="M32" s="45">
        <v>6.3429000000000002</v>
      </c>
      <c r="N32" s="112">
        <f t="shared" si="4"/>
        <v>90</v>
      </c>
      <c r="O32" s="44">
        <v>29</v>
      </c>
      <c r="P32" s="45">
        <v>2.4581999999999998E-3</v>
      </c>
      <c r="Q32" s="84">
        <f t="shared" si="5"/>
        <v>3.3333333333333286</v>
      </c>
      <c r="R32" s="44">
        <v>15</v>
      </c>
      <c r="S32" s="45">
        <v>8.0469000000000008</v>
      </c>
      <c r="T32" s="84">
        <v>6</v>
      </c>
      <c r="U32" s="44">
        <v>29</v>
      </c>
      <c r="V32" s="45">
        <v>2.4581999999999998E-3</v>
      </c>
      <c r="W32" s="84">
        <f t="shared" si="7"/>
        <v>3.3333333333333286</v>
      </c>
      <c r="X32" s="98"/>
      <c r="Y32" s="15"/>
      <c r="Z32" s="77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6">
        <f t="shared" si="1"/>
        <v>0.54388539293382543</v>
      </c>
      <c r="F33" s="47">
        <f t="shared" si="2"/>
        <v>8.8999005031516099</v>
      </c>
      <c r="G33" s="44">
        <v>30</v>
      </c>
      <c r="H33" s="69">
        <v>1111.2679000000001</v>
      </c>
      <c r="I33" s="44">
        <v>55</v>
      </c>
      <c r="J33" s="45">
        <v>4.8547000000000002</v>
      </c>
      <c r="K33" s="65">
        <f t="shared" si="3"/>
        <v>83.333333333333343</v>
      </c>
      <c r="L33" s="44">
        <v>57</v>
      </c>
      <c r="M33" s="45">
        <v>5.8019999999999996</v>
      </c>
      <c r="N33" s="112">
        <f t="shared" si="4"/>
        <v>90</v>
      </c>
      <c r="O33" s="44">
        <v>29</v>
      </c>
      <c r="P33" s="45">
        <v>2.3167E-2</v>
      </c>
      <c r="Q33" s="84">
        <f t="shared" si="5"/>
        <v>3.3333333333333286</v>
      </c>
      <c r="R33" s="44">
        <v>15</v>
      </c>
      <c r="S33" s="45">
        <v>8.2302</v>
      </c>
      <c r="T33" s="84">
        <f t="shared" si="6"/>
        <v>50</v>
      </c>
      <c r="U33" s="44">
        <v>29</v>
      </c>
      <c r="V33" s="45">
        <v>2.3167E-2</v>
      </c>
      <c r="W33" s="84">
        <f t="shared" si="7"/>
        <v>3.3333333333333286</v>
      </c>
      <c r="X33" s="100"/>
      <c r="Y33" s="100"/>
      <c r="Z33" s="78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6">
        <f t="shared" si="1"/>
        <v>-2.2118219523581235</v>
      </c>
      <c r="F34" s="47">
        <f t="shared" si="2"/>
        <v>-1.3999005031516063</v>
      </c>
      <c r="G34" s="44">
        <v>27</v>
      </c>
      <c r="H34" s="69">
        <v>1173.3132000000001</v>
      </c>
      <c r="I34" s="44">
        <v>27</v>
      </c>
      <c r="J34" s="45">
        <v>0</v>
      </c>
      <c r="K34" s="65">
        <f t="shared" si="3"/>
        <v>0</v>
      </c>
      <c r="L34" s="44">
        <v>52</v>
      </c>
      <c r="M34" s="45">
        <v>9.0094999999999992</v>
      </c>
      <c r="N34" s="112">
        <f t="shared" si="4"/>
        <v>92.592592592592581</v>
      </c>
      <c r="O34" s="44">
        <v>26</v>
      </c>
      <c r="P34" s="45">
        <v>7.3632000000000003E-3</v>
      </c>
      <c r="Q34" s="84">
        <f t="shared" si="5"/>
        <v>3.7037037037037095</v>
      </c>
      <c r="R34" s="44">
        <v>15</v>
      </c>
      <c r="S34" s="45">
        <v>4.7708000000000004</v>
      </c>
      <c r="T34" s="84">
        <f t="shared" si="6"/>
        <v>44.444444444444443</v>
      </c>
      <c r="U34" s="44">
        <v>29</v>
      </c>
      <c r="V34" s="45">
        <v>0.20308000000000001</v>
      </c>
      <c r="W34" s="84">
        <f t="shared" si="7"/>
        <v>7.4074074074074048</v>
      </c>
      <c r="X34" s="100"/>
      <c r="Y34" s="100"/>
      <c r="Z34" s="78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6">
        <f t="shared" si="1"/>
        <v>-2.0293801677799053</v>
      </c>
      <c r="F35" s="47">
        <f t="shared" si="2"/>
        <v>0.5500497484241933</v>
      </c>
      <c r="G35" s="44">
        <v>27</v>
      </c>
      <c r="H35" s="69">
        <v>1179.6011000000001</v>
      </c>
      <c r="I35" s="44">
        <v>29</v>
      </c>
      <c r="J35" s="45">
        <v>0.17319000000000001</v>
      </c>
      <c r="K35" s="65">
        <f t="shared" si="3"/>
        <v>7.4074074074074048</v>
      </c>
      <c r="L35" s="44">
        <v>52</v>
      </c>
      <c r="M35" s="45">
        <v>8.6061999999999994</v>
      </c>
      <c r="N35" s="112">
        <f t="shared" si="4"/>
        <v>92.592592592592581</v>
      </c>
      <c r="O35" s="44">
        <v>26</v>
      </c>
      <c r="P35" s="45">
        <v>2.0961E-2</v>
      </c>
      <c r="Q35" s="84">
        <f t="shared" si="5"/>
        <v>3.7037037037037095</v>
      </c>
      <c r="R35" s="44">
        <v>15</v>
      </c>
      <c r="S35" s="45">
        <v>4.8743999999999996</v>
      </c>
      <c r="T35" s="84">
        <f t="shared" si="6"/>
        <v>44.444444444444443</v>
      </c>
      <c r="U35" s="44">
        <v>29</v>
      </c>
      <c r="V35" s="45">
        <v>0.17319000000000001</v>
      </c>
      <c r="W35" s="84">
        <f t="shared" si="7"/>
        <v>7.4074074074074048</v>
      </c>
      <c r="X35" s="100"/>
      <c r="Y35" s="100"/>
      <c r="Z35" s="78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6">
        <f t="shared" si="1"/>
        <v>-1.7180722787776421</v>
      </c>
      <c r="F36" s="47">
        <f t="shared" si="2"/>
        <v>2.5</v>
      </c>
      <c r="G36" s="44">
        <v>27</v>
      </c>
      <c r="H36" s="69">
        <v>1190.2746</v>
      </c>
      <c r="I36" s="44">
        <v>37</v>
      </c>
      <c r="J36" s="45">
        <v>2.1274000000000002</v>
      </c>
      <c r="K36" s="65">
        <f t="shared" si="3"/>
        <v>37.037037037037038</v>
      </c>
      <c r="L36" s="44">
        <v>52</v>
      </c>
      <c r="M36" s="45">
        <v>7.9322999999999997</v>
      </c>
      <c r="N36" s="112">
        <f t="shared" si="4"/>
        <v>92.592592592592581</v>
      </c>
      <c r="O36" s="44">
        <v>26</v>
      </c>
      <c r="P36" s="45">
        <v>4.3672000000000002E-2</v>
      </c>
      <c r="Q36" s="84">
        <f t="shared" si="5"/>
        <v>3.7037037037037095</v>
      </c>
      <c r="R36" s="44">
        <v>15</v>
      </c>
      <c r="S36" s="45">
        <v>5.0484</v>
      </c>
      <c r="T36" s="84">
        <f t="shared" si="6"/>
        <v>44.444444444444443</v>
      </c>
      <c r="U36" s="44">
        <v>29</v>
      </c>
      <c r="V36" s="45">
        <v>0.12325</v>
      </c>
      <c r="W36" s="84">
        <f t="shared" si="7"/>
        <v>7.4074074074074048</v>
      </c>
      <c r="X36" s="100"/>
      <c r="Y36" s="100"/>
      <c r="Z36" s="78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6">
        <f t="shared" si="1"/>
        <v>-1.0668146748025435</v>
      </c>
      <c r="F37" s="47">
        <f t="shared" si="2"/>
        <v>4.4499502515758032</v>
      </c>
      <c r="G37" s="44">
        <v>28</v>
      </c>
      <c r="H37" s="69">
        <v>1212.1943000000001</v>
      </c>
      <c r="I37" s="44">
        <v>45</v>
      </c>
      <c r="J37" s="45">
        <v>3.7997999999999998</v>
      </c>
      <c r="K37" s="65">
        <f t="shared" si="3"/>
        <v>60.714285714285722</v>
      </c>
      <c r="L37" s="44">
        <v>52</v>
      </c>
      <c r="M37" s="45">
        <v>6.5953999999999997</v>
      </c>
      <c r="N37" s="112">
        <f t="shared" si="4"/>
        <v>85.714285714285722</v>
      </c>
      <c r="O37" s="44">
        <v>26</v>
      </c>
      <c r="P37" s="45">
        <v>0.11226999999999999</v>
      </c>
      <c r="Q37" s="84">
        <f t="shared" si="5"/>
        <v>7.1428571428571388</v>
      </c>
      <c r="R37" s="44">
        <v>15</v>
      </c>
      <c r="S37" s="45">
        <v>5.4263000000000003</v>
      </c>
      <c r="T37" s="84">
        <f t="shared" si="6"/>
        <v>46.428571428571423</v>
      </c>
      <c r="U37" s="44">
        <v>29</v>
      </c>
      <c r="V37" s="45">
        <v>4.5081000000000003E-2</v>
      </c>
      <c r="W37" s="84">
        <f t="shared" si="7"/>
        <v>3.5714285714285836</v>
      </c>
      <c r="X37" s="100"/>
      <c r="Y37" s="100"/>
      <c r="Z37" s="78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6">
        <f t="shared" si="1"/>
        <v>1.150919176591124</v>
      </c>
      <c r="F38" s="47">
        <f t="shared" si="2"/>
        <v>6.3999005031516099</v>
      </c>
      <c r="G38" s="44">
        <v>30</v>
      </c>
      <c r="H38" s="69">
        <v>1283.0498</v>
      </c>
      <c r="I38" s="44">
        <v>50</v>
      </c>
      <c r="J38" s="45">
        <v>2.0792000000000002</v>
      </c>
      <c r="K38" s="65">
        <f t="shared" si="3"/>
        <v>66.666666666666686</v>
      </c>
      <c r="L38" s="44">
        <v>52</v>
      </c>
      <c r="M38" s="45">
        <v>2.6793999999999998</v>
      </c>
      <c r="N38" s="112">
        <f t="shared" si="4"/>
        <v>73.333333333333343</v>
      </c>
      <c r="O38" s="44">
        <v>26</v>
      </c>
      <c r="P38" s="45">
        <v>0.58581000000000005</v>
      </c>
      <c r="Q38" s="84">
        <f t="shared" si="5"/>
        <v>13.333333333333329</v>
      </c>
      <c r="R38" s="44">
        <v>15</v>
      </c>
      <c r="S38" s="45">
        <v>6.8917999999999999</v>
      </c>
      <c r="T38" s="84">
        <f t="shared" si="6"/>
        <v>50</v>
      </c>
      <c r="U38" s="44">
        <v>29</v>
      </c>
      <c r="V38" s="45">
        <v>5.7801999999999999E-2</v>
      </c>
      <c r="W38" s="84">
        <f t="shared" si="7"/>
        <v>3.3333333333333286</v>
      </c>
      <c r="X38" s="100"/>
      <c r="Y38" s="100"/>
      <c r="Z38" s="78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6">
        <f t="shared" si="1"/>
        <v>-3.8219024930885759</v>
      </c>
      <c r="F39" s="47">
        <f t="shared" si="2"/>
        <v>-3.8999005031516063</v>
      </c>
      <c r="G39" s="44">
        <v>24</v>
      </c>
      <c r="H39" s="69">
        <v>1268.8101999999999</v>
      </c>
      <c r="I39" s="44">
        <v>24</v>
      </c>
      <c r="J39" s="45">
        <v>0</v>
      </c>
      <c r="K39" s="65">
        <f t="shared" si="3"/>
        <v>0</v>
      </c>
      <c r="L39" s="44">
        <v>47</v>
      </c>
      <c r="M39" s="45">
        <v>8.7863000000000007</v>
      </c>
      <c r="N39" s="65">
        <f t="shared" si="4"/>
        <v>95.833333333333343</v>
      </c>
      <c r="O39" s="44">
        <v>23</v>
      </c>
      <c r="P39" s="45">
        <v>6.1518000000000003E-2</v>
      </c>
      <c r="Q39" s="84">
        <f t="shared" si="5"/>
        <v>4.1666666666666572</v>
      </c>
      <c r="R39" s="44">
        <v>15</v>
      </c>
      <c r="S39" s="45">
        <v>2.8268</v>
      </c>
      <c r="T39" s="84">
        <f t="shared" si="6"/>
        <v>37.499999999999993</v>
      </c>
      <c r="U39" s="44">
        <v>29</v>
      </c>
      <c r="V39" s="45">
        <v>0.64805999999999997</v>
      </c>
      <c r="W39" s="84">
        <f t="shared" si="7"/>
        <v>20.833333333333343</v>
      </c>
      <c r="X39" s="100"/>
      <c r="Y39" s="100"/>
      <c r="Z39" s="78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6">
        <f t="shared" si="1"/>
        <v>-1.9109512465442897</v>
      </c>
      <c r="F40" s="47">
        <f t="shared" si="2"/>
        <v>-1.9499502515758067</v>
      </c>
      <c r="G40" s="44">
        <v>27</v>
      </c>
      <c r="H40" s="69">
        <v>1336.0842</v>
      </c>
      <c r="I40" s="44">
        <v>26</v>
      </c>
      <c r="J40" s="45">
        <v>1.3397000000000001E-3</v>
      </c>
      <c r="K40" s="65">
        <f t="shared" si="3"/>
        <v>3.7037037037037095</v>
      </c>
      <c r="L40" s="44">
        <v>47</v>
      </c>
      <c r="M40" s="45">
        <v>5.4955999999999996</v>
      </c>
      <c r="N40" s="65">
        <f t="shared" si="4"/>
        <v>74.074074074074076</v>
      </c>
      <c r="O40" s="44">
        <v>23</v>
      </c>
      <c r="P40" s="45">
        <v>0.34064</v>
      </c>
      <c r="Q40" s="84">
        <f t="shared" si="5"/>
        <v>14.81481481481481</v>
      </c>
      <c r="R40" s="44">
        <v>15</v>
      </c>
      <c r="S40" s="45">
        <v>3.6861000000000002</v>
      </c>
      <c r="T40" s="84">
        <f t="shared" si="6"/>
        <v>44.444444444444443</v>
      </c>
      <c r="U40" s="44">
        <v>29</v>
      </c>
      <c r="V40" s="45">
        <v>0.16836000000000001</v>
      </c>
      <c r="W40" s="84">
        <f t="shared" si="7"/>
        <v>7.4074074074074048</v>
      </c>
      <c r="X40" s="100"/>
      <c r="Y40" s="100"/>
      <c r="Z40" s="78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29</v>
      </c>
      <c r="H41" s="69">
        <v>1399.3163</v>
      </c>
      <c r="I41" s="44">
        <v>28</v>
      </c>
      <c r="J41" s="45">
        <v>1.8185E-2</v>
      </c>
      <c r="K41" s="65">
        <f t="shared" si="3"/>
        <v>3.448275862068968</v>
      </c>
      <c r="L41" s="44">
        <v>47</v>
      </c>
      <c r="M41" s="45">
        <v>2.8079999999999998</v>
      </c>
      <c r="N41" s="65">
        <f t="shared" si="4"/>
        <v>62.068965517241367</v>
      </c>
      <c r="O41" s="44">
        <v>23</v>
      </c>
      <c r="P41" s="45">
        <v>0.85887000000000002</v>
      </c>
      <c r="Q41" s="84">
        <f t="shared" si="5"/>
        <v>20.689655172413794</v>
      </c>
      <c r="R41" s="44">
        <v>15</v>
      </c>
      <c r="S41" s="45">
        <v>4.74</v>
      </c>
      <c r="T41" s="84">
        <f t="shared" si="6"/>
        <v>48.275862068965523</v>
      </c>
      <c r="U41" s="44">
        <v>29</v>
      </c>
      <c r="V41" s="45">
        <v>0</v>
      </c>
      <c r="W41" s="84">
        <f t="shared" si="7"/>
        <v>0</v>
      </c>
      <c r="X41" s="100"/>
      <c r="Y41" s="100"/>
      <c r="Z41" s="78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6">
        <f t="shared" si="1"/>
        <v>1.9109512465442862</v>
      </c>
      <c r="F42" s="47">
        <f t="shared" si="2"/>
        <v>1.9499502515758032</v>
      </c>
      <c r="G42" s="44">
        <v>36</v>
      </c>
      <c r="H42" s="69">
        <v>1456.2646999999999</v>
      </c>
      <c r="I42" s="44">
        <v>33</v>
      </c>
      <c r="J42" s="45">
        <v>4.9468999999999999E-2</v>
      </c>
      <c r="K42" s="65">
        <f t="shared" si="3"/>
        <v>8.3333333333333428</v>
      </c>
      <c r="L42" s="44">
        <v>47</v>
      </c>
      <c r="M42" s="45">
        <v>0.77729999999999999</v>
      </c>
      <c r="N42" s="65">
        <f t="shared" si="4"/>
        <v>30.555555555555543</v>
      </c>
      <c r="O42" s="44">
        <v>23</v>
      </c>
      <c r="P42" s="45">
        <v>1.7482</v>
      </c>
      <c r="Q42" s="84">
        <f t="shared" si="5"/>
        <v>36.111111111111114</v>
      </c>
      <c r="R42" s="44">
        <v>15</v>
      </c>
      <c r="S42" s="45">
        <v>6.1375000000000002</v>
      </c>
      <c r="T42" s="84">
        <f t="shared" si="6"/>
        <v>58.333333333333336</v>
      </c>
      <c r="U42" s="44">
        <v>29</v>
      </c>
      <c r="V42" s="45">
        <v>0.25641999999999998</v>
      </c>
      <c r="W42" s="84">
        <f t="shared" si="7"/>
        <v>19.444444444444443</v>
      </c>
      <c r="X42" s="100"/>
      <c r="Y42" s="100"/>
      <c r="Z42" s="78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6">
        <f t="shared" si="1"/>
        <v>3.8219024930885759</v>
      </c>
      <c r="F43" s="47">
        <f t="shared" si="2"/>
        <v>3.8999005031516099</v>
      </c>
      <c r="G43" s="44">
        <v>44</v>
      </c>
      <c r="H43" s="69">
        <v>1495.1206</v>
      </c>
      <c r="I43" s="44">
        <v>44</v>
      </c>
      <c r="J43" s="45">
        <v>0</v>
      </c>
      <c r="K43" s="65">
        <f t="shared" si="3"/>
        <v>1.4210854715202004E-14</v>
      </c>
      <c r="L43" s="44">
        <v>47</v>
      </c>
      <c r="M43" s="45">
        <v>8.0642000000000005E-2</v>
      </c>
      <c r="N43" s="65">
        <f t="shared" si="4"/>
        <v>6.8181818181818272</v>
      </c>
      <c r="O43" s="44">
        <v>23</v>
      </c>
      <c r="P43" s="45">
        <v>3.7776999999999998</v>
      </c>
      <c r="Q43" s="84">
        <f t="shared" si="5"/>
        <v>47.72727272727272</v>
      </c>
      <c r="R43" s="44">
        <v>15</v>
      </c>
      <c r="S43" s="45">
        <v>8.6958000000000002</v>
      </c>
      <c r="T43" s="84">
        <f t="shared" si="6"/>
        <v>65.909090909090907</v>
      </c>
      <c r="U43" s="44">
        <v>29</v>
      </c>
      <c r="V43" s="45">
        <v>1.6758999999999999</v>
      </c>
      <c r="W43" s="84">
        <f t="shared" si="7"/>
        <v>34.090909090909079</v>
      </c>
      <c r="X43" s="100"/>
      <c r="Y43" s="100"/>
      <c r="Z43" s="78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6">
        <f t="shared" si="1"/>
        <v>-1.150919176591124</v>
      </c>
      <c r="F44" s="47">
        <f t="shared" si="2"/>
        <v>-6.3999005031516063</v>
      </c>
      <c r="G44" s="44">
        <v>27</v>
      </c>
      <c r="H44" s="69">
        <v>1513.3572999999999</v>
      </c>
      <c r="I44" s="44">
        <v>21</v>
      </c>
      <c r="J44" s="45">
        <v>0.77098999999999995</v>
      </c>
      <c r="K44" s="65">
        <f t="shared" si="3"/>
        <v>22.222222222222229</v>
      </c>
      <c r="L44" s="44">
        <v>38</v>
      </c>
      <c r="M44" s="45">
        <v>1.6621999999999999</v>
      </c>
      <c r="N44" s="65">
        <f t="shared" si="4"/>
        <v>40.740740740740733</v>
      </c>
      <c r="O44" s="44">
        <v>20</v>
      </c>
      <c r="P44" s="45">
        <v>1.0476000000000001</v>
      </c>
      <c r="Q44" s="84">
        <f t="shared" si="5"/>
        <v>25.925925925925924</v>
      </c>
      <c r="R44" s="44">
        <v>15</v>
      </c>
      <c r="S44" s="45">
        <v>3.0594999999999999</v>
      </c>
      <c r="T44" s="84">
        <f t="shared" si="6"/>
        <v>44.444444444444443</v>
      </c>
      <c r="U44" s="44">
        <v>29</v>
      </c>
      <c r="V44" s="45">
        <v>8.8322999999999999E-2</v>
      </c>
      <c r="W44" s="84">
        <f t="shared" si="7"/>
        <v>7.4074074074074048</v>
      </c>
      <c r="X44" s="100"/>
      <c r="Y44" s="100"/>
      <c r="Z44" s="78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6">
        <f t="shared" si="1"/>
        <v>1.0668146748025435</v>
      </c>
      <c r="F45" s="47">
        <f t="shared" si="2"/>
        <v>-4.4499502515758067</v>
      </c>
      <c r="G45" s="44">
        <v>30</v>
      </c>
      <c r="H45" s="69">
        <v>1584.0350000000001</v>
      </c>
      <c r="I45" s="44">
        <v>23</v>
      </c>
      <c r="J45" s="45">
        <v>0.98538999999999999</v>
      </c>
      <c r="K45" s="65">
        <f t="shared" si="3"/>
        <v>23.333333333333329</v>
      </c>
      <c r="L45" s="44">
        <v>38</v>
      </c>
      <c r="M45" s="45">
        <v>0.32261000000000001</v>
      </c>
      <c r="N45" s="65">
        <f t="shared" si="4"/>
        <v>26.666666666666671</v>
      </c>
      <c r="O45" s="44">
        <v>20</v>
      </c>
      <c r="P45" s="45">
        <v>1.9571000000000001</v>
      </c>
      <c r="Q45" s="84">
        <f t="shared" si="5"/>
        <v>33.333333333333329</v>
      </c>
      <c r="R45" s="44">
        <v>15</v>
      </c>
      <c r="S45" s="45">
        <v>4.2785000000000002</v>
      </c>
      <c r="T45" s="84">
        <f t="shared" si="6"/>
        <v>50</v>
      </c>
      <c r="U45" s="44">
        <v>29</v>
      </c>
      <c r="V45" s="45">
        <v>2.5595E-2</v>
      </c>
      <c r="W45" s="84">
        <f t="shared" si="7"/>
        <v>3.3333333333333286</v>
      </c>
      <c r="X45" s="100"/>
      <c r="Y45" s="100"/>
      <c r="Z45" s="78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6">
        <f t="shared" si="1"/>
        <v>1.7180722787776403</v>
      </c>
      <c r="F46" s="47">
        <f t="shared" si="2"/>
        <v>-2.5</v>
      </c>
      <c r="G46" s="44">
        <v>34</v>
      </c>
      <c r="H46" s="69">
        <v>1602.9212</v>
      </c>
      <c r="I46" s="44">
        <v>25</v>
      </c>
      <c r="J46" s="45">
        <v>0.53964000000000001</v>
      </c>
      <c r="K46" s="65">
        <f t="shared" si="3"/>
        <v>26.470588235294116</v>
      </c>
      <c r="L46" s="44">
        <v>38</v>
      </c>
      <c r="M46" s="45">
        <v>7.1483000000000005E-2</v>
      </c>
      <c r="N46" s="65">
        <f t="shared" si="4"/>
        <v>11.764705882352956</v>
      </c>
      <c r="O46" s="44">
        <v>20</v>
      </c>
      <c r="P46" s="45">
        <v>2.3216000000000001</v>
      </c>
      <c r="Q46" s="84">
        <f t="shared" si="5"/>
        <v>41.17647058823529</v>
      </c>
      <c r="R46" s="44">
        <v>15</v>
      </c>
      <c r="S46" s="45">
        <v>4.7361000000000004</v>
      </c>
      <c r="T46" s="84">
        <f t="shared" si="6"/>
        <v>55.882352941176464</v>
      </c>
      <c r="U46" s="44">
        <v>29</v>
      </c>
      <c r="V46" s="45">
        <v>0.1225</v>
      </c>
      <c r="W46" s="84">
        <f t="shared" si="7"/>
        <v>14.705882352941174</v>
      </c>
      <c r="X46" s="100"/>
      <c r="Y46" s="100"/>
      <c r="Z46" s="78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6">
        <f t="shared" si="1"/>
        <v>2.0293801677799053</v>
      </c>
      <c r="F47" s="47">
        <f t="shared" si="2"/>
        <v>-0.55004974842419685</v>
      </c>
      <c r="G47" s="44">
        <v>36</v>
      </c>
      <c r="H47" s="69">
        <v>1610.8351</v>
      </c>
      <c r="I47" s="44">
        <v>28</v>
      </c>
      <c r="J47" s="45">
        <v>0.35249999999999998</v>
      </c>
      <c r="K47" s="65">
        <f t="shared" si="3"/>
        <v>22.222222222222229</v>
      </c>
      <c r="L47" s="44">
        <v>38</v>
      </c>
      <c r="M47" s="45">
        <v>1.9852000000000002E-2</v>
      </c>
      <c r="N47" s="65">
        <f t="shared" si="4"/>
        <v>5.5555555555555571</v>
      </c>
      <c r="O47" s="44">
        <v>20</v>
      </c>
      <c r="P47" s="45">
        <v>2.5571999999999999</v>
      </c>
      <c r="Q47" s="84">
        <f t="shared" si="5"/>
        <v>44.444444444444443</v>
      </c>
      <c r="R47" s="44">
        <v>15</v>
      </c>
      <c r="S47" s="45">
        <v>5.0202</v>
      </c>
      <c r="T47" s="84">
        <f t="shared" si="6"/>
        <v>58.333333333333336</v>
      </c>
      <c r="U47" s="44">
        <v>29</v>
      </c>
      <c r="V47" s="45">
        <v>0.23358999999999999</v>
      </c>
      <c r="W47" s="84">
        <f t="shared" si="7"/>
        <v>19.444444444444443</v>
      </c>
      <c r="X47" s="15"/>
      <c r="Y47" s="100"/>
      <c r="Z47" s="78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6">
        <f t="shared" si="1"/>
        <v>2.2118219523581217</v>
      </c>
      <c r="F48" s="47">
        <f t="shared" si="2"/>
        <v>1.3999005031516099</v>
      </c>
      <c r="G48" s="44">
        <v>37</v>
      </c>
      <c r="H48" s="69">
        <v>1615.0834</v>
      </c>
      <c r="I48" s="44">
        <v>30</v>
      </c>
      <c r="J48" s="45">
        <v>0.22126999999999999</v>
      </c>
      <c r="K48" s="65">
        <f t="shared" si="3"/>
        <v>18.918918918918919</v>
      </c>
      <c r="L48" s="44">
        <v>38</v>
      </c>
      <c r="M48" s="45">
        <v>5.2135999999999997E-3</v>
      </c>
      <c r="N48" s="65">
        <f t="shared" si="4"/>
        <v>2.7027027027026946</v>
      </c>
      <c r="O48" s="44">
        <v>20</v>
      </c>
      <c r="P48" s="45">
        <v>2.7117</v>
      </c>
      <c r="Q48" s="84">
        <f t="shared" si="5"/>
        <v>45.945945945945951</v>
      </c>
      <c r="R48" s="44">
        <v>15</v>
      </c>
      <c r="S48" s="45">
        <v>5.2012999999999998</v>
      </c>
      <c r="T48" s="84">
        <f t="shared" si="6"/>
        <v>59.45945945945946</v>
      </c>
      <c r="U48" s="44">
        <v>29</v>
      </c>
      <c r="V48" s="45">
        <v>0.31314999999999998</v>
      </c>
      <c r="W48" s="84">
        <f t="shared" si="7"/>
        <v>21.621621621621628</v>
      </c>
      <c r="X48" s="15"/>
      <c r="Y48" s="100"/>
      <c r="Z48" s="78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6">
        <f t="shared" si="1"/>
        <v>-0.54388539293382721</v>
      </c>
      <c r="F49" s="47">
        <f t="shared" si="2"/>
        <v>-8.8999005031516063</v>
      </c>
      <c r="G49" s="44">
        <v>27</v>
      </c>
      <c r="H49" s="69">
        <v>1684.1518000000001</v>
      </c>
      <c r="I49" s="44">
        <v>18</v>
      </c>
      <c r="J49" s="45">
        <v>1.4430000000000001</v>
      </c>
      <c r="K49" s="112">
        <f t="shared" si="3"/>
        <v>33.333333333333329</v>
      </c>
      <c r="L49" s="44">
        <v>28</v>
      </c>
      <c r="M49" s="45">
        <v>3.9348999999999999E-3</v>
      </c>
      <c r="N49" s="65">
        <f t="shared" si="4"/>
        <v>3.7037037037037095</v>
      </c>
      <c r="O49" s="44">
        <v>17</v>
      </c>
      <c r="P49" s="45">
        <v>1.7632000000000001</v>
      </c>
      <c r="Q49" s="84">
        <f t="shared" si="5"/>
        <v>37.037037037037038</v>
      </c>
      <c r="R49" s="44">
        <v>15</v>
      </c>
      <c r="S49" s="45">
        <v>2.4988000000000001</v>
      </c>
      <c r="T49" s="84">
        <f t="shared" si="6"/>
        <v>44.444444444444443</v>
      </c>
      <c r="U49" s="44">
        <v>29</v>
      </c>
      <c r="V49" s="45">
        <v>4.2733E-2</v>
      </c>
      <c r="W49" s="84">
        <f t="shared" si="7"/>
        <v>7.4074074074074048</v>
      </c>
      <c r="X49" s="100"/>
      <c r="Y49" s="100"/>
      <c r="Z49" s="78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6">
        <f t="shared" si="1"/>
        <v>-0.3080398630481902</v>
      </c>
      <c r="F50" s="47">
        <f t="shared" si="2"/>
        <v>-6.9499502515758067</v>
      </c>
      <c r="G50" s="44">
        <v>28</v>
      </c>
      <c r="H50" s="69">
        <v>1691.6061</v>
      </c>
      <c r="I50" s="44">
        <v>20</v>
      </c>
      <c r="J50" s="45">
        <v>0.97729999999999995</v>
      </c>
      <c r="K50" s="65">
        <f t="shared" si="3"/>
        <v>28.571428571428569</v>
      </c>
      <c r="L50" s="44">
        <v>28</v>
      </c>
      <c r="M50" s="45">
        <v>0</v>
      </c>
      <c r="N50" s="65">
        <f t="shared" si="4"/>
        <v>0</v>
      </c>
      <c r="O50" s="44">
        <v>17</v>
      </c>
      <c r="P50" s="45">
        <v>1.8648</v>
      </c>
      <c r="Q50" s="84">
        <f t="shared" si="5"/>
        <v>39.285714285714285</v>
      </c>
      <c r="R50" s="44">
        <v>15</v>
      </c>
      <c r="S50" s="45">
        <v>2.6120000000000001</v>
      </c>
      <c r="T50" s="84">
        <f t="shared" si="6"/>
        <v>46.428571428571423</v>
      </c>
      <c r="U50" s="44">
        <v>29</v>
      </c>
      <c r="V50" s="45">
        <v>2.5847999999999999E-2</v>
      </c>
      <c r="W50" s="84">
        <f t="shared" si="7"/>
        <v>3.5714285714285836</v>
      </c>
      <c r="X50" s="15"/>
      <c r="Y50" s="100"/>
      <c r="Z50" s="78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6">
        <f t="shared" si="1"/>
        <v>-0.25941755904451824</v>
      </c>
      <c r="F51" s="47">
        <f t="shared" si="2"/>
        <v>-5</v>
      </c>
      <c r="G51" s="44">
        <v>28</v>
      </c>
      <c r="H51" s="69">
        <v>1693.1112000000001</v>
      </c>
      <c r="I51" s="44">
        <v>22</v>
      </c>
      <c r="J51" s="45">
        <v>0.55539000000000005</v>
      </c>
      <c r="K51" s="65">
        <f t="shared" si="3"/>
        <v>21.428571428571431</v>
      </c>
      <c r="L51" s="44">
        <v>28</v>
      </c>
      <c r="M51" s="45">
        <v>0</v>
      </c>
      <c r="N51" s="65">
        <f t="shared" si="4"/>
        <v>0</v>
      </c>
      <c r="O51" s="44">
        <v>17</v>
      </c>
      <c r="P51" s="45">
        <v>1.8865000000000001</v>
      </c>
      <c r="Q51" s="84">
        <f t="shared" si="5"/>
        <v>39.285714285714285</v>
      </c>
      <c r="R51" s="44">
        <v>15</v>
      </c>
      <c r="S51" s="45">
        <v>2.6360999999999999</v>
      </c>
      <c r="T51" s="84">
        <f t="shared" si="6"/>
        <v>46.428571428571423</v>
      </c>
      <c r="U51" s="44">
        <v>29</v>
      </c>
      <c r="V51" s="45">
        <v>2.3192999999999998E-2</v>
      </c>
      <c r="W51" s="84">
        <f t="shared" si="7"/>
        <v>3.5714285714285836</v>
      </c>
      <c r="X51" s="15"/>
      <c r="Y51" s="100"/>
      <c r="Z51" s="78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6">
        <f t="shared" si="1"/>
        <v>-0.23842623771518845</v>
      </c>
      <c r="F52" s="47">
        <f t="shared" si="2"/>
        <v>-3.0500497484241968</v>
      </c>
      <c r="G52" s="44">
        <v>28</v>
      </c>
      <c r="H52" s="69">
        <v>1693.7571</v>
      </c>
      <c r="I52" s="44">
        <v>24</v>
      </c>
      <c r="J52" s="45">
        <v>0.24575</v>
      </c>
      <c r="K52" s="112">
        <f t="shared" si="3"/>
        <v>14.285714285714278</v>
      </c>
      <c r="L52" s="44">
        <v>28</v>
      </c>
      <c r="M52" s="45">
        <v>0</v>
      </c>
      <c r="N52" s="112">
        <f t="shared" si="4"/>
        <v>0</v>
      </c>
      <c r="O52" s="44">
        <v>17</v>
      </c>
      <c r="P52" s="45">
        <v>1.8957999999999999</v>
      </c>
      <c r="Q52" s="115">
        <f t="shared" si="5"/>
        <v>39.285714285714285</v>
      </c>
      <c r="R52" s="44">
        <v>15</v>
      </c>
      <c r="S52" s="45">
        <v>2.6465000000000001</v>
      </c>
      <c r="T52" s="84">
        <f t="shared" si="6"/>
        <v>46.428571428571423</v>
      </c>
      <c r="U52" s="44">
        <v>29</v>
      </c>
      <c r="V52" s="45">
        <v>2.2048000000000002E-2</v>
      </c>
      <c r="W52" s="84">
        <f t="shared" si="7"/>
        <v>3.5714285714285836</v>
      </c>
      <c r="X52" s="15"/>
      <c r="Y52" s="100"/>
      <c r="Z52" s="78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6">
        <f t="shared" si="1"/>
        <v>-0.22672433528343561</v>
      </c>
      <c r="F53" s="47">
        <f t="shared" si="2"/>
        <v>-1.1000994968483901</v>
      </c>
      <c r="G53" s="44">
        <v>28</v>
      </c>
      <c r="H53" s="69">
        <v>1694.1165000000001</v>
      </c>
      <c r="I53" s="44">
        <v>26</v>
      </c>
      <c r="J53" s="45">
        <v>5.8729999999999997E-2</v>
      </c>
      <c r="K53" s="65">
        <f t="shared" si="3"/>
        <v>7.1428571428571388</v>
      </c>
      <c r="L53" s="44">
        <v>28</v>
      </c>
      <c r="M53" s="45">
        <v>0</v>
      </c>
      <c r="N53" s="65">
        <f t="shared" si="4"/>
        <v>0</v>
      </c>
      <c r="O53" s="44">
        <v>17</v>
      </c>
      <c r="P53" s="45">
        <v>1.901</v>
      </c>
      <c r="Q53" s="84">
        <f t="shared" si="5"/>
        <v>39.285714285714285</v>
      </c>
      <c r="R53" s="44">
        <v>15</v>
      </c>
      <c r="S53" s="45">
        <v>2.6522000000000001</v>
      </c>
      <c r="T53" s="84">
        <f t="shared" si="6"/>
        <v>46.428571428571423</v>
      </c>
      <c r="U53" s="44">
        <v>29</v>
      </c>
      <c r="V53" s="45">
        <v>2.1409999999999998E-2</v>
      </c>
      <c r="W53" s="84">
        <f t="shared" si="7"/>
        <v>3.5714285714285836</v>
      </c>
      <c r="X53" s="15"/>
      <c r="Y53" s="100"/>
      <c r="Z53" s="78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6">
        <f t="shared" si="1"/>
        <v>-2.7432473099098331</v>
      </c>
      <c r="F54" s="47">
        <f t="shared" si="2"/>
        <v>-11.399900503151606</v>
      </c>
      <c r="G54" s="44">
        <v>23</v>
      </c>
      <c r="H54" s="69">
        <v>1757.6566</v>
      </c>
      <c r="I54" s="44">
        <v>15</v>
      </c>
      <c r="J54" s="45">
        <v>1.0373000000000001</v>
      </c>
      <c r="K54" s="65">
        <f t="shared" si="3"/>
        <v>34.782608695652172</v>
      </c>
      <c r="L54" s="44">
        <v>23</v>
      </c>
      <c r="M54" s="45">
        <v>0</v>
      </c>
      <c r="N54" s="65">
        <f t="shared" si="4"/>
        <v>0</v>
      </c>
      <c r="O54" s="44">
        <v>14</v>
      </c>
      <c r="P54" s="45">
        <v>1.3012999999999999</v>
      </c>
      <c r="Q54" s="84">
        <f t="shared" si="5"/>
        <v>39.130434782608702</v>
      </c>
      <c r="R54" s="44">
        <v>15</v>
      </c>
      <c r="S54" s="45">
        <v>1.0373000000000001</v>
      </c>
      <c r="T54" s="84">
        <f t="shared" si="6"/>
        <v>34.782608695652172</v>
      </c>
      <c r="U54" s="44">
        <v>28</v>
      </c>
      <c r="V54" s="45">
        <v>0.33864</v>
      </c>
      <c r="W54" s="84">
        <f t="shared" si="7"/>
        <v>21.739130434782595</v>
      </c>
      <c r="X54" s="15"/>
      <c r="Y54" s="100"/>
      <c r="Z54" s="78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6">
        <f t="shared" si="1"/>
        <v>-2.7279777804766105</v>
      </c>
      <c r="F55" s="47">
        <f t="shared" si="2"/>
        <v>-9.4499502515758067</v>
      </c>
      <c r="G55" s="44">
        <v>23</v>
      </c>
      <c r="H55" s="69">
        <v>1758.1894</v>
      </c>
      <c r="I55" s="44">
        <v>16</v>
      </c>
      <c r="J55" s="45">
        <v>0.80679000000000001</v>
      </c>
      <c r="K55" s="65">
        <f t="shared" si="3"/>
        <v>30.434782608695656</v>
      </c>
      <c r="L55" s="44">
        <v>23</v>
      </c>
      <c r="M55" s="45">
        <v>0</v>
      </c>
      <c r="N55" s="65">
        <f t="shared" si="4"/>
        <v>0</v>
      </c>
      <c r="O55" s="44">
        <v>14</v>
      </c>
      <c r="P55" s="45">
        <v>1.3057000000000001</v>
      </c>
      <c r="Q55" s="84">
        <f t="shared" si="5"/>
        <v>39.130434782608702</v>
      </c>
      <c r="R55" s="44">
        <v>15</v>
      </c>
      <c r="S55" s="45">
        <v>1.0414000000000001</v>
      </c>
      <c r="T55" s="84">
        <f t="shared" si="6"/>
        <v>34.782608695652172</v>
      </c>
      <c r="U55" s="44">
        <v>28</v>
      </c>
      <c r="V55" s="45">
        <v>0.33493000000000001</v>
      </c>
      <c r="W55" s="84">
        <f t="shared" si="7"/>
        <v>21.739130434782595</v>
      </c>
      <c r="X55" s="15"/>
      <c r="Y55" s="100"/>
      <c r="Z55" s="78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6">
        <f t="shared" si="1"/>
        <v>-2.7249180034751319</v>
      </c>
      <c r="F56" s="47">
        <f t="shared" si="2"/>
        <v>-7.5</v>
      </c>
      <c r="G56" s="44">
        <v>23</v>
      </c>
      <c r="H56" s="69">
        <v>1758.296</v>
      </c>
      <c r="I56" s="44">
        <v>18</v>
      </c>
      <c r="J56" s="45">
        <v>0.42753000000000002</v>
      </c>
      <c r="K56" s="112">
        <f t="shared" si="3"/>
        <v>21.739130434782609</v>
      </c>
      <c r="L56" s="44">
        <v>23</v>
      </c>
      <c r="M56" s="45">
        <v>0</v>
      </c>
      <c r="N56" s="112">
        <f t="shared" si="4"/>
        <v>0</v>
      </c>
      <c r="O56" s="44">
        <v>14</v>
      </c>
      <c r="P56" s="45">
        <v>1.3066</v>
      </c>
      <c r="Q56" s="115">
        <f t="shared" si="5"/>
        <v>39.130434782608702</v>
      </c>
      <c r="R56" s="44">
        <v>15</v>
      </c>
      <c r="S56" s="45">
        <v>1.0422</v>
      </c>
      <c r="T56" s="84">
        <f t="shared" si="6"/>
        <v>34.782608695652172</v>
      </c>
      <c r="U56" s="44">
        <v>28</v>
      </c>
      <c r="V56" s="45">
        <v>0.33417999999999998</v>
      </c>
      <c r="W56" s="84">
        <f t="shared" si="7"/>
        <v>21.739130434782595</v>
      </c>
      <c r="X56" s="15"/>
      <c r="Y56" s="100"/>
      <c r="Z56" s="78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6">
        <f t="shared" si="1"/>
        <v>-2.7236060701469569</v>
      </c>
      <c r="F57" s="47">
        <f t="shared" si="2"/>
        <v>-5.5500497484241968</v>
      </c>
      <c r="G57" s="44">
        <v>23</v>
      </c>
      <c r="H57" s="69">
        <v>1758.3416999999999</v>
      </c>
      <c r="I57" s="44">
        <v>20</v>
      </c>
      <c r="J57" s="45">
        <v>0.16682</v>
      </c>
      <c r="K57" s="65">
        <f t="shared" si="3"/>
        <v>13.043478260869563</v>
      </c>
      <c r="L57" s="44">
        <v>23</v>
      </c>
      <c r="M57" s="45">
        <v>0</v>
      </c>
      <c r="N57" s="65">
        <f t="shared" si="4"/>
        <v>0</v>
      </c>
      <c r="O57" s="44">
        <v>14</v>
      </c>
      <c r="P57" s="45">
        <v>1.3069999999999999</v>
      </c>
      <c r="Q57" s="84">
        <f t="shared" si="5"/>
        <v>39.130434782608702</v>
      </c>
      <c r="R57" s="44">
        <v>15</v>
      </c>
      <c r="S57" s="45">
        <v>1.0425</v>
      </c>
      <c r="T57" s="84">
        <f t="shared" si="6"/>
        <v>34.782608695652172</v>
      </c>
      <c r="U57" s="44">
        <v>28</v>
      </c>
      <c r="V57" s="45">
        <v>0.33385999999999999</v>
      </c>
      <c r="W57" s="84">
        <f t="shared" si="7"/>
        <v>21.739130434782595</v>
      </c>
      <c r="X57" s="15"/>
      <c r="Y57" s="100"/>
      <c r="Z57" s="78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6">
        <f t="shared" si="1"/>
        <v>-2.7228770625743621</v>
      </c>
      <c r="F58" s="47">
        <f t="shared" si="2"/>
        <v>-3.6000994968483901</v>
      </c>
      <c r="G58" s="44">
        <v>23</v>
      </c>
      <c r="H58" s="69">
        <v>1758.3670999999999</v>
      </c>
      <c r="I58" s="44">
        <v>22</v>
      </c>
      <c r="J58" s="45">
        <v>2.5576999999999999E-2</v>
      </c>
      <c r="K58" s="65">
        <f t="shared" si="3"/>
        <v>4.3478260869565304</v>
      </c>
      <c r="L58" s="44">
        <v>23</v>
      </c>
      <c r="M58" s="45">
        <v>0</v>
      </c>
      <c r="N58" s="65">
        <f t="shared" si="4"/>
        <v>0</v>
      </c>
      <c r="O58" s="44">
        <v>14</v>
      </c>
      <c r="P58" s="45">
        <v>1.3071999999999999</v>
      </c>
      <c r="Q58" s="84">
        <f t="shared" si="5"/>
        <v>39.130434782608702</v>
      </c>
      <c r="R58" s="44">
        <v>15</v>
      </c>
      <c r="S58" s="45">
        <v>1.0427</v>
      </c>
      <c r="T58" s="84">
        <f t="shared" si="6"/>
        <v>34.782608695652172</v>
      </c>
      <c r="U58" s="44">
        <v>28</v>
      </c>
      <c r="V58" s="45">
        <v>0.33368999999999999</v>
      </c>
      <c r="W58" s="84">
        <f t="shared" si="7"/>
        <v>21.739130434782595</v>
      </c>
      <c r="X58" s="15"/>
      <c r="Y58" s="100"/>
      <c r="Z58" s="78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6">
        <f t="shared" si="1"/>
        <v>-5.2239069023916969</v>
      </c>
      <c r="F59" s="47">
        <f t="shared" si="2"/>
        <v>-13.899900503151606</v>
      </c>
      <c r="G59" s="44">
        <v>19</v>
      </c>
      <c r="H59" s="69">
        <v>1810.7954999999999</v>
      </c>
      <c r="I59" s="44">
        <v>12</v>
      </c>
      <c r="J59" s="45">
        <v>0.62870999999999999</v>
      </c>
      <c r="K59" s="112">
        <f t="shared" si="3"/>
        <v>36.84210526315789</v>
      </c>
      <c r="L59" s="44">
        <v>19</v>
      </c>
      <c r="M59" s="45">
        <v>0</v>
      </c>
      <c r="N59" s="112">
        <f t="shared" si="4"/>
        <v>0</v>
      </c>
      <c r="O59" s="44">
        <v>11</v>
      </c>
      <c r="P59" s="45">
        <v>0.83413000000000004</v>
      </c>
      <c r="Q59" s="115">
        <f t="shared" si="5"/>
        <v>42.105263157894733</v>
      </c>
      <c r="R59" s="44">
        <v>15</v>
      </c>
      <c r="S59" s="45">
        <v>0.18584999999999999</v>
      </c>
      <c r="T59" s="84">
        <f t="shared" si="6"/>
        <v>21.05263157894737</v>
      </c>
      <c r="U59" s="44">
        <v>27</v>
      </c>
      <c r="V59" s="45">
        <v>1.0286</v>
      </c>
      <c r="W59" s="84">
        <f t="shared" si="7"/>
        <v>42.10526315789474</v>
      </c>
      <c r="X59" s="15"/>
      <c r="Y59" s="100"/>
      <c r="Z59" s="78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6">
        <f t="shared" si="1"/>
        <v>-5.2229550698419054</v>
      </c>
      <c r="F60" s="47">
        <f t="shared" si="2"/>
        <v>-11.949950251575807</v>
      </c>
      <c r="G60" s="44">
        <v>19</v>
      </c>
      <c r="H60" s="69">
        <v>1810.8313000000001</v>
      </c>
      <c r="I60" s="44">
        <v>13</v>
      </c>
      <c r="J60" s="45">
        <v>0.45234999999999997</v>
      </c>
      <c r="K60" s="112">
        <f t="shared" si="3"/>
        <v>31.578947368421041</v>
      </c>
      <c r="L60" s="44">
        <v>19</v>
      </c>
      <c r="M60" s="45">
        <v>0</v>
      </c>
      <c r="N60" s="112">
        <f t="shared" si="4"/>
        <v>0</v>
      </c>
      <c r="O60" s="44">
        <v>11</v>
      </c>
      <c r="P60" s="45">
        <v>0.83431999999999995</v>
      </c>
      <c r="Q60" s="115">
        <f t="shared" si="5"/>
        <v>42.105263157894733</v>
      </c>
      <c r="R60" s="44">
        <v>15</v>
      </c>
      <c r="S60" s="45">
        <v>0.18597</v>
      </c>
      <c r="T60" s="84">
        <f t="shared" si="6"/>
        <v>21.05263157894737</v>
      </c>
      <c r="U60" s="44">
        <v>27</v>
      </c>
      <c r="V60" s="45">
        <v>1.0283</v>
      </c>
      <c r="W60" s="84">
        <f t="shared" si="7"/>
        <v>42.10526315789474</v>
      </c>
      <c r="X60" s="15"/>
      <c r="Y60" s="100"/>
      <c r="Z60" s="78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6">
        <f t="shared" si="1"/>
        <v>-5.2227646805715509</v>
      </c>
      <c r="F61" s="47">
        <f t="shared" si="2"/>
        <v>-10</v>
      </c>
      <c r="G61" s="44">
        <v>19</v>
      </c>
      <c r="H61" s="69">
        <v>1810.8385000000001</v>
      </c>
      <c r="I61" s="44">
        <v>14</v>
      </c>
      <c r="J61" s="45">
        <v>0.30473</v>
      </c>
      <c r="K61" s="65">
        <f t="shared" si="3"/>
        <v>26.315789473684205</v>
      </c>
      <c r="L61" s="44">
        <v>19</v>
      </c>
      <c r="M61" s="45">
        <v>0</v>
      </c>
      <c r="N61" s="65">
        <f t="shared" si="4"/>
        <v>0</v>
      </c>
      <c r="O61" s="44">
        <v>11</v>
      </c>
      <c r="P61" s="45">
        <v>0.83435999999999999</v>
      </c>
      <c r="Q61" s="84">
        <f t="shared" si="5"/>
        <v>42.105263157894733</v>
      </c>
      <c r="R61" s="44">
        <v>15</v>
      </c>
      <c r="S61" s="45">
        <v>0.18598999999999999</v>
      </c>
      <c r="T61" s="84">
        <f t="shared" si="6"/>
        <v>21.05263157894737</v>
      </c>
      <c r="U61" s="44">
        <v>27</v>
      </c>
      <c r="V61" s="45">
        <v>1.0282</v>
      </c>
      <c r="W61" s="84">
        <f t="shared" si="7"/>
        <v>42.10526315789474</v>
      </c>
      <c r="X61" s="15"/>
      <c r="Y61" s="100"/>
      <c r="Z61" s="78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6">
        <f t="shared" si="1"/>
        <v>-5.2226830828471833</v>
      </c>
      <c r="F62" s="47">
        <f t="shared" si="2"/>
        <v>-8.0500497484241968</v>
      </c>
      <c r="G62" s="44">
        <v>19</v>
      </c>
      <c r="H62" s="69">
        <v>1810.8416</v>
      </c>
      <c r="I62" s="44">
        <v>16</v>
      </c>
      <c r="J62" s="45">
        <v>9.6149999999999999E-2</v>
      </c>
      <c r="K62" s="65">
        <f t="shared" si="3"/>
        <v>15.78947368421052</v>
      </c>
      <c r="L62" s="44">
        <v>19</v>
      </c>
      <c r="M62" s="45">
        <v>0</v>
      </c>
      <c r="N62" s="65">
        <f t="shared" si="4"/>
        <v>0</v>
      </c>
      <c r="O62" s="44">
        <v>11</v>
      </c>
      <c r="P62" s="45">
        <v>0.83438000000000001</v>
      </c>
      <c r="Q62" s="84">
        <f t="shared" si="5"/>
        <v>42.105263157894733</v>
      </c>
      <c r="R62" s="44">
        <v>15</v>
      </c>
      <c r="S62" s="45">
        <v>0.186</v>
      </c>
      <c r="T62" s="84">
        <f t="shared" si="6"/>
        <v>21.05263157894737</v>
      </c>
      <c r="U62" s="44">
        <v>27</v>
      </c>
      <c r="V62" s="45">
        <v>1.0282</v>
      </c>
      <c r="W62" s="84">
        <f t="shared" si="7"/>
        <v>42.10526315789474</v>
      </c>
      <c r="X62" s="15"/>
      <c r="Y62" s="100"/>
      <c r="Z62" s="78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6">
        <f t="shared" si="1"/>
        <v>-5.2226377501758705</v>
      </c>
      <c r="F63" s="47">
        <f t="shared" si="2"/>
        <v>-6.1000994968483901</v>
      </c>
      <c r="G63" s="70">
        <v>19</v>
      </c>
      <c r="H63" s="71">
        <v>1810.8433</v>
      </c>
      <c r="I63" s="44">
        <v>18</v>
      </c>
      <c r="J63" s="45">
        <v>3.1527999999999999E-3</v>
      </c>
      <c r="K63" s="65">
        <f t="shared" si="3"/>
        <v>5.2631578947368354</v>
      </c>
      <c r="L63" s="44">
        <v>19</v>
      </c>
      <c r="M63" s="45">
        <v>0</v>
      </c>
      <c r="N63" s="65">
        <f t="shared" si="4"/>
        <v>0</v>
      </c>
      <c r="O63" s="44">
        <v>11</v>
      </c>
      <c r="P63" s="45">
        <v>0.83438999999999997</v>
      </c>
      <c r="Q63" s="84">
        <f t="shared" si="5"/>
        <v>42.105263157894733</v>
      </c>
      <c r="R63" s="44">
        <v>15</v>
      </c>
      <c r="S63" s="45">
        <v>0.186</v>
      </c>
      <c r="T63" s="84">
        <f t="shared" si="6"/>
        <v>21.05263157894737</v>
      </c>
      <c r="U63" s="44">
        <v>27</v>
      </c>
      <c r="V63" s="45">
        <v>1.0282</v>
      </c>
      <c r="W63" s="84">
        <f t="shared" si="7"/>
        <v>42.10526315789474</v>
      </c>
      <c r="X63" s="15"/>
      <c r="Y63" s="100"/>
      <c r="Z63" s="78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0.91929804222222222</v>
      </c>
      <c r="K64" s="142">
        <f>AVERAGE(K19:K63)</f>
        <v>23.013800370550278</v>
      </c>
      <c r="L64" s="34"/>
      <c r="M64" s="48">
        <f>AVERAGE(M19:M63)</f>
        <v>2.5415874555555558</v>
      </c>
      <c r="N64" s="142">
        <f>AVERAGE(N19:N63)</f>
        <v>34.125591632803712</v>
      </c>
      <c r="O64" s="34"/>
      <c r="P64" s="48">
        <f>AVERAGE(P19:P63)</f>
        <v>0.84944650888888906</v>
      </c>
      <c r="Q64" s="142">
        <f>AVERAGE(Q19:Q63)</f>
        <v>21.625555845968087</v>
      </c>
      <c r="R64" s="34"/>
      <c r="S64" s="48">
        <f>AVERAGE(S19:S63)</f>
        <v>7.3626002222222242</v>
      </c>
      <c r="T64" s="142">
        <f>AVERAGE(T19:T63)</f>
        <v>47.988365342321643</v>
      </c>
      <c r="U64" s="34"/>
      <c r="V64" s="48">
        <f>AVERAGE(V19:V63)</f>
        <v>1.2857346266666667</v>
      </c>
      <c r="W64" s="142">
        <v>28</v>
      </c>
      <c r="X64" s="102"/>
      <c r="Y64" s="102"/>
      <c r="Z64" s="77"/>
    </row>
    <row r="65" spans="2:25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1.1826565640599269</v>
      </c>
      <c r="K65" s="37"/>
      <c r="L65" s="36"/>
      <c r="M65" s="49">
        <f>_xlfn.STDEV.S(M19:M63)</f>
        <v>2.9343331754492006</v>
      </c>
      <c r="N65" s="37"/>
      <c r="O65" s="36"/>
      <c r="P65" s="49">
        <f>_xlfn.STDEV.S(P19:P63)</f>
        <v>0.94915611693574109</v>
      </c>
      <c r="Q65" s="37"/>
      <c r="R65" s="36"/>
      <c r="S65" s="49">
        <f>_xlfn.STDEV.S(S19:S63)</f>
        <v>7.6024674547321318</v>
      </c>
      <c r="T65" s="37"/>
      <c r="U65" s="36"/>
      <c r="V65" s="49">
        <f>_xlfn.STDEV.S(V19:V63)</f>
        <v>2.3779040122800179</v>
      </c>
      <c r="W65" s="37"/>
      <c r="X65" s="95"/>
      <c r="Y65" s="95"/>
    </row>
    <row r="66" spans="2:25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0.18584999999999999</v>
      </c>
      <c r="T66" s="37"/>
      <c r="U66" s="36"/>
      <c r="V66" s="49">
        <f>MIN(V19:V63)</f>
        <v>0</v>
      </c>
      <c r="W66" s="37"/>
    </row>
    <row r="67" spans="2:25" ht="15.75" thickBot="1" x14ac:dyDescent="0.3">
      <c r="B67" s="14"/>
      <c r="C67" s="5"/>
      <c r="G67" s="147"/>
      <c r="H67" s="29" t="s">
        <v>34</v>
      </c>
      <c r="I67" s="38"/>
      <c r="J67" s="50">
        <f>MAX(J19:J63)</f>
        <v>4.8547000000000002</v>
      </c>
      <c r="K67" s="39"/>
      <c r="L67" s="42"/>
      <c r="M67" s="50">
        <f>MAX(M19:M63)</f>
        <v>9.0094999999999992</v>
      </c>
      <c r="N67" s="39"/>
      <c r="O67" s="42"/>
      <c r="P67" s="50">
        <f>MAX(P19:P63)</f>
        <v>3.7776999999999998</v>
      </c>
      <c r="Q67" s="39"/>
      <c r="R67" s="42"/>
      <c r="S67" s="50">
        <f>MAX(S19:S63)</f>
        <v>25.5639</v>
      </c>
      <c r="T67" s="39"/>
      <c r="U67" s="42"/>
      <c r="V67" s="50">
        <f>MAX(V19:V63)</f>
        <v>7.7628000000000004</v>
      </c>
      <c r="W67" s="39"/>
    </row>
    <row r="68" spans="2:25" x14ac:dyDescent="0.25">
      <c r="B68" s="14"/>
      <c r="C68" s="5"/>
      <c r="G68" s="148" t="s">
        <v>75</v>
      </c>
      <c r="H68" s="67" t="s">
        <v>33</v>
      </c>
      <c r="I68" s="34"/>
      <c r="J68" s="48">
        <f>AVERAGE(J29:J33,J36:J37,J45:J47)</f>
        <v>2.1025236399999998</v>
      </c>
      <c r="K68" s="35"/>
    </row>
    <row r="69" spans="2:25" x14ac:dyDescent="0.25">
      <c r="B69" s="14"/>
      <c r="C69" s="5"/>
      <c r="G69" s="149"/>
      <c r="H69" s="28" t="s">
        <v>32</v>
      </c>
      <c r="I69" s="36"/>
      <c r="J69" s="49">
        <f>_xlfn.STDEV.S(J29:J33,J36:J37,J45:J47)</f>
        <v>1.7274868166595361</v>
      </c>
      <c r="K69" s="37"/>
    </row>
    <row r="70" spans="2:25" x14ac:dyDescent="0.25">
      <c r="B70" s="14"/>
      <c r="C70" s="5"/>
      <c r="G70" s="149"/>
      <c r="H70" s="28" t="s">
        <v>31</v>
      </c>
      <c r="I70" s="36"/>
      <c r="J70" s="49">
        <f>MIN(J29:J33,J36:J37,J45:J47)</f>
        <v>4.8063999999999997E-3</v>
      </c>
      <c r="K70" s="37"/>
    </row>
    <row r="71" spans="2:25" ht="15.75" thickBot="1" x14ac:dyDescent="0.3">
      <c r="B71" s="14"/>
      <c r="C71" s="5"/>
      <c r="G71" s="149"/>
      <c r="H71" s="29" t="s">
        <v>34</v>
      </c>
      <c r="I71" s="38"/>
      <c r="J71" s="50">
        <f>MAX(J29:J33,J36:J37,J45:J47)</f>
        <v>4.8547000000000002</v>
      </c>
      <c r="K71" s="39"/>
    </row>
    <row r="72" spans="2:25" x14ac:dyDescent="0.25">
      <c r="B72" s="14"/>
      <c r="C72" s="5"/>
      <c r="J72" s="127"/>
    </row>
    <row r="73" spans="2:25" x14ac:dyDescent="0.25">
      <c r="B73" s="14"/>
      <c r="C73" s="5"/>
    </row>
    <row r="74" spans="2:25" x14ac:dyDescent="0.25">
      <c r="B74" s="14"/>
      <c r="C74" s="5"/>
    </row>
    <row r="75" spans="2:25" x14ac:dyDescent="0.25">
      <c r="B75" s="14"/>
      <c r="C75" s="5"/>
      <c r="J75" s="127"/>
    </row>
    <row r="76" spans="2:25" x14ac:dyDescent="0.25">
      <c r="B76" s="14"/>
      <c r="C76" s="5"/>
      <c r="J76" s="127"/>
    </row>
    <row r="77" spans="2:25" x14ac:dyDescent="0.25">
      <c r="B77" s="14"/>
      <c r="C77" s="5"/>
      <c r="J77" s="127"/>
      <c r="Q77" s="80"/>
      <c r="R77" s="80"/>
    </row>
    <row r="78" spans="2:25" x14ac:dyDescent="0.25">
      <c r="B78" s="14"/>
      <c r="C78" s="5"/>
      <c r="J78" s="127"/>
      <c r="Q78" s="80"/>
      <c r="R78" s="80"/>
    </row>
    <row r="79" spans="2:25" x14ac:dyDescent="0.25">
      <c r="B79" s="14"/>
      <c r="C79" s="5"/>
      <c r="P79" s="80"/>
      <c r="Q79" s="80"/>
      <c r="R79" s="80"/>
    </row>
    <row r="80" spans="2:25" x14ac:dyDescent="0.25">
      <c r="B80" s="14"/>
      <c r="C80" s="5"/>
      <c r="O80" s="80"/>
      <c r="P80" s="80"/>
      <c r="Q80" s="80"/>
      <c r="R80" s="80"/>
    </row>
    <row r="81" spans="2:308" x14ac:dyDescent="0.25">
      <c r="B81" s="14"/>
      <c r="C81" s="5"/>
      <c r="E81" s="74" t="s">
        <v>45</v>
      </c>
      <c r="O81" s="80"/>
      <c r="P81" s="80"/>
      <c r="Q81" s="80"/>
      <c r="R81" s="80"/>
    </row>
    <row r="82" spans="2:308" x14ac:dyDescent="0.25">
      <c r="B82" s="14"/>
      <c r="C82" s="5"/>
      <c r="E82" s="59"/>
      <c r="F82" s="57" t="s">
        <v>30</v>
      </c>
      <c r="G82" s="57" t="s">
        <v>7</v>
      </c>
      <c r="H82" s="57" t="s">
        <v>8</v>
      </c>
      <c r="I82" s="57" t="s">
        <v>70</v>
      </c>
      <c r="J82" s="58" t="s">
        <v>80</v>
      </c>
      <c r="K82" s="83"/>
      <c r="L82" s="80"/>
      <c r="M82" s="80"/>
    </row>
    <row r="83" spans="2:308" x14ac:dyDescent="0.25">
      <c r="B83" s="14"/>
      <c r="C83" s="5"/>
      <c r="E83" s="117" t="s">
        <v>46</v>
      </c>
      <c r="F83" s="118">
        <f>J64</f>
        <v>0.91929804222222222</v>
      </c>
      <c r="G83" s="118">
        <f>M64</f>
        <v>2.5415874555555558</v>
      </c>
      <c r="H83" s="118">
        <f>P64</f>
        <v>0.84944650888888906</v>
      </c>
      <c r="I83" s="118">
        <f>S64</f>
        <v>7.3626002222222242</v>
      </c>
      <c r="J83" s="119">
        <f>V64</f>
        <v>1.2857346266666667</v>
      </c>
      <c r="K83" s="83"/>
      <c r="L83" s="80"/>
      <c r="M83" s="80"/>
    </row>
    <row r="84" spans="2:308" x14ac:dyDescent="0.25">
      <c r="B84" s="14"/>
      <c r="C84" s="5"/>
      <c r="E84" s="60" t="s">
        <v>78</v>
      </c>
      <c r="F84" s="61">
        <f>MEDIAN(J19:J63)</f>
        <v>0.45234999999999997</v>
      </c>
      <c r="G84" s="61">
        <f>MEDIAN(M19:M63)</f>
        <v>2.1886000000000001</v>
      </c>
      <c r="H84" s="61">
        <f>MEDIAN(P19:P63)</f>
        <v>0.83413000000000004</v>
      </c>
      <c r="I84" s="61">
        <f>MEDIAN(S19:S63)</f>
        <v>4.8743999999999996</v>
      </c>
      <c r="J84" s="62">
        <f>MEDIAN(V19:V63)</f>
        <v>0.31314999999999998</v>
      </c>
      <c r="K84" s="83"/>
      <c r="L84" s="80"/>
      <c r="M84" s="80"/>
    </row>
    <row r="85" spans="2:308" x14ac:dyDescent="0.25">
      <c r="B85" s="14"/>
      <c r="C85" s="5"/>
      <c r="E85" s="60" t="s">
        <v>47</v>
      </c>
      <c r="F85" s="61">
        <f t="shared" ref="F85:F87" si="8">J65</f>
        <v>1.1826565640599269</v>
      </c>
      <c r="G85" s="61">
        <f t="shared" ref="G85:G87" si="9">M65</f>
        <v>2.9343331754492006</v>
      </c>
      <c r="H85" s="61">
        <f t="shared" ref="H85:H87" si="10">P65</f>
        <v>0.94915611693574109</v>
      </c>
      <c r="I85" s="61">
        <f t="shared" ref="I85:I87" si="11">S65</f>
        <v>7.6024674547321318</v>
      </c>
      <c r="J85" s="62">
        <f>V65</f>
        <v>2.3779040122800179</v>
      </c>
      <c r="K85" s="83"/>
      <c r="L85" s="80"/>
      <c r="M85" s="80"/>
    </row>
    <row r="86" spans="2:308" x14ac:dyDescent="0.25">
      <c r="B86" s="14"/>
      <c r="C86" s="5"/>
      <c r="E86" s="60" t="s">
        <v>48</v>
      </c>
      <c r="F86" s="61">
        <f t="shared" si="8"/>
        <v>0</v>
      </c>
      <c r="G86" s="61">
        <f t="shared" si="9"/>
        <v>0</v>
      </c>
      <c r="H86" s="61">
        <f t="shared" si="10"/>
        <v>0</v>
      </c>
      <c r="I86" s="61">
        <f t="shared" si="11"/>
        <v>0.18584999999999999</v>
      </c>
      <c r="J86" s="62">
        <f>V66</f>
        <v>0</v>
      </c>
      <c r="K86" s="83"/>
      <c r="L86" s="80"/>
      <c r="M86" s="80"/>
    </row>
    <row r="87" spans="2:308" x14ac:dyDescent="0.25">
      <c r="B87" s="14"/>
      <c r="C87" s="5"/>
      <c r="E87" s="60" t="s">
        <v>49</v>
      </c>
      <c r="F87" s="61">
        <f t="shared" si="8"/>
        <v>4.8547000000000002</v>
      </c>
      <c r="G87" s="61">
        <f t="shared" si="9"/>
        <v>9.0094999999999992</v>
      </c>
      <c r="H87" s="61">
        <f t="shared" si="10"/>
        <v>3.7776999999999998</v>
      </c>
      <c r="I87" s="61">
        <f t="shared" si="11"/>
        <v>25.5639</v>
      </c>
      <c r="J87" s="62">
        <f>V67</f>
        <v>7.7628000000000004</v>
      </c>
      <c r="K87" s="83"/>
      <c r="L87" s="80"/>
      <c r="M87" s="80"/>
    </row>
    <row r="88" spans="2:308" x14ac:dyDescent="0.25">
      <c r="B88" s="14"/>
      <c r="C88" s="5"/>
      <c r="E88" s="131">
        <v>0.25</v>
      </c>
      <c r="F88" s="133">
        <f>PERCENTILE(J19:J63,0.25)</f>
        <v>5.8729999999999997E-2</v>
      </c>
      <c r="G88" s="133">
        <f>PERCENTILE(M19:M63,0.25)</f>
        <v>0</v>
      </c>
      <c r="H88" s="61">
        <f>PERCENTILE(P19:P63,0.25)</f>
        <v>4.5570000000000003E-3</v>
      </c>
      <c r="I88" s="61">
        <f>PERCENTILE(S19:S63,0.25)</f>
        <v>2.6120000000000001</v>
      </c>
      <c r="J88" s="62">
        <f>PERCENTILE(V19:V63,0.25)</f>
        <v>4.2733E-2</v>
      </c>
      <c r="O88" s="80"/>
      <c r="P88" s="83"/>
      <c r="Q88" s="80"/>
      <c r="R88" s="80"/>
    </row>
    <row r="89" spans="2:308" x14ac:dyDescent="0.25">
      <c r="B89" s="14"/>
      <c r="C89" s="5"/>
      <c r="E89" s="132">
        <v>0.75</v>
      </c>
      <c r="F89" s="56">
        <f>PERCENTILE(J19:J63,0.75)</f>
        <v>1.0896999999999999</v>
      </c>
      <c r="G89" s="56">
        <f>PERCENTILE(M19:M63,0.75)</f>
        <v>3.3906000000000001</v>
      </c>
      <c r="H89" s="56">
        <f>PERCENTILE(P19:P63,0.75)</f>
        <v>1.3071999999999999</v>
      </c>
      <c r="I89" s="56">
        <f>PERCENTILE(S19:S63,0.75)</f>
        <v>8.2302</v>
      </c>
      <c r="J89" s="63">
        <f>PERCENTILE(V19:V63,0.75)</f>
        <v>1.0286</v>
      </c>
      <c r="O89" s="80"/>
      <c r="P89" s="83"/>
      <c r="Q89" s="80"/>
      <c r="R89" s="80"/>
    </row>
    <row r="90" spans="2:308" x14ac:dyDescent="0.25">
      <c r="B90" s="14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80"/>
      <c r="P90" s="83"/>
      <c r="Q90" s="80"/>
      <c r="R90" s="80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</row>
    <row r="91" spans="2:308" x14ac:dyDescent="0.25">
      <c r="B91" s="14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80"/>
      <c r="P91" s="83"/>
      <c r="Q91" s="80"/>
      <c r="R91" s="80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</row>
    <row r="92" spans="2:308" x14ac:dyDescent="0.25">
      <c r="B92" s="14"/>
      <c r="O92" s="80"/>
      <c r="P92" s="83"/>
      <c r="Q92" s="80"/>
      <c r="R92" s="80"/>
    </row>
    <row r="93" spans="2:308" x14ac:dyDescent="0.25">
      <c r="B93" s="14"/>
      <c r="O93" s="83"/>
      <c r="P93" s="83"/>
      <c r="Q93" s="80"/>
      <c r="R93" s="80"/>
    </row>
    <row r="94" spans="2:308" x14ac:dyDescent="0.25">
      <c r="B94" s="14"/>
      <c r="O94" s="83"/>
      <c r="P94" s="83"/>
      <c r="Q94" s="80"/>
      <c r="R94" s="80"/>
    </row>
    <row r="95" spans="2:308" x14ac:dyDescent="0.25">
      <c r="B95" s="14"/>
      <c r="O95" s="83"/>
      <c r="P95" s="83"/>
      <c r="Q95" s="80"/>
      <c r="R95" s="80"/>
    </row>
    <row r="96" spans="2:308" x14ac:dyDescent="0.25">
      <c r="B96" s="14"/>
      <c r="O96" s="83"/>
      <c r="P96" s="83"/>
      <c r="Q96" s="80"/>
      <c r="R96" s="80"/>
    </row>
    <row r="97" spans="2:18" x14ac:dyDescent="0.25">
      <c r="B97" s="14"/>
      <c r="O97" s="83"/>
      <c r="P97" s="83"/>
      <c r="Q97" s="80"/>
      <c r="R97" s="80"/>
    </row>
    <row r="98" spans="2:18" x14ac:dyDescent="0.25">
      <c r="B98" s="14"/>
      <c r="O98" s="83"/>
      <c r="P98" s="83"/>
      <c r="Q98" s="80"/>
      <c r="R98" s="80"/>
    </row>
    <row r="99" spans="2:18" x14ac:dyDescent="0.25">
      <c r="B99" s="14"/>
      <c r="O99" s="83"/>
      <c r="P99" s="83"/>
      <c r="Q99" s="80"/>
      <c r="R99" s="80"/>
    </row>
    <row r="100" spans="2:18" x14ac:dyDescent="0.25">
      <c r="B100" s="14"/>
      <c r="O100" s="83"/>
      <c r="P100" s="83"/>
      <c r="Q100" s="80"/>
      <c r="R100" s="80"/>
    </row>
    <row r="101" spans="2:18" x14ac:dyDescent="0.25">
      <c r="B101" s="14"/>
      <c r="O101" s="83"/>
      <c r="P101" s="83"/>
      <c r="Q101" s="80"/>
      <c r="R101" s="80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5"/>
      <c r="O109" s="83"/>
      <c r="P109" s="83"/>
      <c r="Q109" s="80"/>
      <c r="R109" s="80"/>
    </row>
    <row r="110" spans="2:18" x14ac:dyDescent="0.25">
      <c r="B110" s="5"/>
      <c r="O110" s="83"/>
      <c r="P110" s="83"/>
      <c r="Q110" s="80"/>
      <c r="R110" s="80"/>
    </row>
    <row r="111" spans="2:18" x14ac:dyDescent="0.25">
      <c r="B111" s="5"/>
      <c r="O111" s="83"/>
      <c r="P111" s="83"/>
      <c r="Q111" s="80"/>
      <c r="R111" s="80"/>
    </row>
    <row r="112" spans="2:18" x14ac:dyDescent="0.25">
      <c r="B112" s="5"/>
      <c r="O112" s="83"/>
      <c r="P112" s="83"/>
      <c r="Q112" s="80"/>
      <c r="R112" s="80"/>
    </row>
    <row r="113" spans="15:18" x14ac:dyDescent="0.25">
      <c r="O113" s="83"/>
      <c r="P113" s="83"/>
      <c r="Q113" s="80"/>
      <c r="R113" s="80"/>
    </row>
    <row r="114" spans="15:18" x14ac:dyDescent="0.25">
      <c r="O114" s="83"/>
      <c r="P114" s="83"/>
      <c r="Q114" s="80"/>
      <c r="R114" s="80"/>
    </row>
    <row r="115" spans="15:18" x14ac:dyDescent="0.25">
      <c r="O115" s="83"/>
      <c r="P115" s="83"/>
      <c r="Q115" s="80"/>
      <c r="R115" s="82"/>
    </row>
    <row r="116" spans="15:18" x14ac:dyDescent="0.25">
      <c r="O116" s="83"/>
      <c r="P116" s="83"/>
      <c r="Q116" s="83"/>
    </row>
    <row r="117" spans="15:18" x14ac:dyDescent="0.25">
      <c r="O117" s="83"/>
      <c r="P117" s="82"/>
      <c r="Q117" s="82"/>
      <c r="R117" s="82"/>
    </row>
    <row r="118" spans="15:18" x14ac:dyDescent="0.25">
      <c r="O118" s="83"/>
      <c r="P118" s="80"/>
      <c r="Q118" s="81"/>
    </row>
    <row r="119" spans="15:18" x14ac:dyDescent="0.25">
      <c r="O119" s="83"/>
      <c r="P119" s="83"/>
      <c r="Q119" s="82"/>
    </row>
    <row r="120" spans="15:18" x14ac:dyDescent="0.25">
      <c r="O120" s="83"/>
      <c r="P120" s="83"/>
    </row>
    <row r="121" spans="15:18" x14ac:dyDescent="0.25">
      <c r="O121" s="82"/>
      <c r="P121" s="82"/>
    </row>
  </sheetData>
  <mergeCells count="8">
    <mergeCell ref="U17:W17"/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7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122"/>
  <sheetViews>
    <sheetView showGridLines="0" topLeftCell="J7" zoomScale="80" zoomScaleNormal="80" workbookViewId="0">
      <selection activeCell="C38" sqref="C3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4" width="11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43</v>
      </c>
      <c r="D3" s="53">
        <v>4</v>
      </c>
    </row>
    <row r="4" spans="2:39" x14ac:dyDescent="0.25">
      <c r="C4" s="53" t="s">
        <v>24</v>
      </c>
      <c r="D4" s="54" t="s">
        <v>25</v>
      </c>
    </row>
    <row r="5" spans="2:39" x14ac:dyDescent="0.25">
      <c r="C5" s="53" t="s">
        <v>9</v>
      </c>
      <c r="D5" s="116">
        <v>6</v>
      </c>
      <c r="F5" t="s">
        <v>38</v>
      </c>
    </row>
    <row r="6" spans="2:39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  <c r="AM6" s="12"/>
    </row>
    <row r="7" spans="2:39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32">
        <f>SUMPRODUCT(G6:AK6,G7:AK7)</f>
        <v>15</v>
      </c>
      <c r="AM7" s="32"/>
    </row>
    <row r="8" spans="2:39" x14ac:dyDescent="0.25">
      <c r="C8" s="53" t="s">
        <v>20</v>
      </c>
      <c r="D8" s="54">
        <v>120</v>
      </c>
      <c r="F8" s="1" t="s">
        <v>41</v>
      </c>
      <c r="G8" s="33">
        <f>SUM(G7)</f>
        <v>3.2258064516129031E-2</v>
      </c>
      <c r="H8" s="33">
        <f>SUM(G7:H7)</f>
        <v>6.4516129032258063E-2</v>
      </c>
      <c r="I8" s="33">
        <f>SUM(G7:I7)</f>
        <v>9.6774193548387094E-2</v>
      </c>
      <c r="J8" s="33">
        <f>SUM(G7:J7)</f>
        <v>0.12903225806451613</v>
      </c>
      <c r="K8" s="33">
        <f>SUM(G7:K7)</f>
        <v>0.16129032258064516</v>
      </c>
      <c r="L8" s="33">
        <f>SUM(G7:L7)</f>
        <v>0.19354838709677419</v>
      </c>
      <c r="M8" s="33">
        <f>SUM(G7:M7)</f>
        <v>0.22580645161290322</v>
      </c>
      <c r="N8" s="33">
        <f>SUM(G7:N7)</f>
        <v>0.25806451612903225</v>
      </c>
      <c r="O8" s="33">
        <f>SUM(G7:O7)</f>
        <v>0.29032258064516125</v>
      </c>
      <c r="P8" s="33">
        <f>SUM(G7:P7)</f>
        <v>0.32258064516129026</v>
      </c>
      <c r="Q8" s="33">
        <f>SUM(G7:Q7)</f>
        <v>0.35483870967741926</v>
      </c>
      <c r="R8" s="33">
        <f>SUM(G7:R7)</f>
        <v>0.38709677419354827</v>
      </c>
      <c r="S8" s="33">
        <f>SUM(G7:S7)</f>
        <v>0.41935483870967727</v>
      </c>
      <c r="T8" s="33">
        <f>SUM(G7:T7)</f>
        <v>0.45161290322580627</v>
      </c>
      <c r="U8" s="33">
        <f>SUM(G7:U7)</f>
        <v>0.48387096774193528</v>
      </c>
      <c r="V8" s="33">
        <f>SUM(G7:V7)</f>
        <v>0.51612903225806428</v>
      </c>
      <c r="W8" s="33">
        <f>SUM(G7:W7)</f>
        <v>0.54838709677419328</v>
      </c>
      <c r="X8" s="33">
        <f>SUM(G7:X7)</f>
        <v>0.58064516129032229</v>
      </c>
      <c r="Y8" s="33">
        <f>SUM(G7:Y7)</f>
        <v>0.61290322580645129</v>
      </c>
      <c r="Z8" s="33">
        <f>SUM(G7:Z7)</f>
        <v>0.64516129032258029</v>
      </c>
      <c r="AA8" s="33">
        <f>SUM(G7:AA7)</f>
        <v>0.6774193548387093</v>
      </c>
      <c r="AB8" s="33">
        <f>SUM(G7:AB7)</f>
        <v>0.7096774193548383</v>
      </c>
      <c r="AC8" s="33">
        <f>SUM(G7:AC7)</f>
        <v>0.74193548387096731</v>
      </c>
      <c r="AD8" s="33">
        <f>SUM(G7:AD7)</f>
        <v>0.77419354838709631</v>
      </c>
      <c r="AE8" s="33">
        <f>SUM(G7:AE7)</f>
        <v>0.80645161290322531</v>
      </c>
      <c r="AF8" s="33">
        <f>SUM(G7:AF7)</f>
        <v>0.83870967741935432</v>
      </c>
      <c r="AG8" s="33">
        <f>SUM(G7:AG7)</f>
        <v>0.87096774193548332</v>
      </c>
      <c r="AH8" s="33">
        <f>SUM(G7:AH7)</f>
        <v>0.90322580645161232</v>
      </c>
      <c r="AI8" s="33">
        <f>SUM(G7:AI7)</f>
        <v>0.93548387096774133</v>
      </c>
      <c r="AJ8" s="33">
        <f>SUM(G7:AJ7)</f>
        <v>0.96774193548387033</v>
      </c>
      <c r="AK8" s="33">
        <f>SUM(G7:AK7)</f>
        <v>0.99999999999999933</v>
      </c>
      <c r="AL8" s="33"/>
      <c r="AM8" s="33"/>
    </row>
    <row r="9" spans="2:39" x14ac:dyDescent="0.25">
      <c r="C9" s="53" t="s">
        <v>15</v>
      </c>
      <c r="D9" s="54">
        <v>0.49</v>
      </c>
    </row>
    <row r="10" spans="2:39" x14ac:dyDescent="0.25">
      <c r="C10" s="53" t="s">
        <v>26</v>
      </c>
      <c r="D10" s="54">
        <v>40</v>
      </c>
      <c r="F10" t="s">
        <v>39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92"/>
    </row>
    <row r="12" spans="2:39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9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1">
        <f>0.5+D9</f>
        <v>0.99</v>
      </c>
      <c r="C15" s="1">
        <f>0.5-D9</f>
        <v>1.0000000000000009E-2</v>
      </c>
    </row>
    <row r="16" spans="2:39" ht="15.75" thickBot="1" x14ac:dyDescent="0.3">
      <c r="B16" s="1">
        <f>0.5-D9</f>
        <v>1.0000000000000009E-2</v>
      </c>
      <c r="C16" s="1">
        <f>0.5+D9</f>
        <v>0.99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6">
        <f>D19*$C$12+(1-D19)*$C$13-C19</f>
        <v>5.222637750175867</v>
      </c>
      <c r="F19" s="47">
        <f>B19*$C$12+(1-B19)*$C$13-C19</f>
        <v>6.1000994968483937</v>
      </c>
      <c r="G19" s="44">
        <v>29</v>
      </c>
      <c r="H19" s="69">
        <v>1172.4540999999999</v>
      </c>
      <c r="I19" s="44">
        <v>30</v>
      </c>
      <c r="J19" s="45">
        <v>4.2609000000000001E-2</v>
      </c>
      <c r="K19" s="65">
        <f>ABS((100/$G19*I19)-100)</f>
        <v>3.4482758620689538</v>
      </c>
      <c r="L19" s="44">
        <v>45</v>
      </c>
      <c r="M19" s="45">
        <v>5.1421999999999999</v>
      </c>
      <c r="N19" s="112">
        <f>ABS((100/$G19*L19)-100)</f>
        <v>55.172413793103431</v>
      </c>
      <c r="O19" s="44">
        <v>29</v>
      </c>
      <c r="P19" s="45">
        <v>0</v>
      </c>
      <c r="Q19" s="84">
        <f>ABS((100/$G19*O19)-100)</f>
        <v>0</v>
      </c>
      <c r="R19" s="44">
        <v>15</v>
      </c>
      <c r="S19" s="45">
        <v>9.0242000000000004</v>
      </c>
      <c r="T19" s="84">
        <f>ABS((100/$G19*R19)-100)</f>
        <v>48.275862068965523</v>
      </c>
      <c r="U19" s="44">
        <v>25</v>
      </c>
      <c r="V19" s="45">
        <v>0.81230000000000002</v>
      </c>
      <c r="W19" s="84">
        <f>ABS((100/$G19*U19)-100)</f>
        <v>13.793103448275872</v>
      </c>
      <c r="X19" s="89"/>
      <c r="Y19" s="15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6">
        <f t="shared" ref="E20:E63" si="1">D20*$C$12+(1-D20)*$C$13-C20</f>
        <v>5.2226830828471851</v>
      </c>
      <c r="F20" s="47">
        <f t="shared" ref="F20:F63" si="2">B20*$C$12+(1-B20)*$C$13-C20</f>
        <v>8.0500497484241933</v>
      </c>
      <c r="G20" s="44">
        <v>29</v>
      </c>
      <c r="H20" s="69">
        <v>1172.4553000000001</v>
      </c>
      <c r="I20" s="44">
        <v>32</v>
      </c>
      <c r="J20" s="45">
        <v>0.36024</v>
      </c>
      <c r="K20" s="65">
        <f t="shared" ref="K20:K63" si="3">ABS((100/$G20*I20)-100)</f>
        <v>10.34482758620689</v>
      </c>
      <c r="L20" s="44">
        <v>45</v>
      </c>
      <c r="M20" s="45">
        <v>5.1421999999999999</v>
      </c>
      <c r="N20" s="112">
        <f t="shared" ref="N20:N63" si="4">ABS((100/$G20*L20)-100)</f>
        <v>55.172413793103431</v>
      </c>
      <c r="O20" s="44">
        <v>29</v>
      </c>
      <c r="P20" s="45">
        <v>0</v>
      </c>
      <c r="Q20" s="84">
        <f t="shared" ref="Q20:Q63" si="5">ABS((100/$G20*O20)-100)</f>
        <v>0</v>
      </c>
      <c r="R20" s="44">
        <v>15</v>
      </c>
      <c r="S20" s="45">
        <v>9.0242000000000004</v>
      </c>
      <c r="T20" s="84">
        <f t="shared" ref="T20:T63" si="6">ABS((100/$G20*R20)-100)</f>
        <v>48.275862068965523</v>
      </c>
      <c r="U20" s="44">
        <v>25</v>
      </c>
      <c r="V20" s="45">
        <v>0.81232000000000004</v>
      </c>
      <c r="W20" s="84">
        <f t="shared" ref="W20:W63" si="7">ABS((100/$G20*U20)-100)</f>
        <v>13.793103448275872</v>
      </c>
      <c r="X20" s="89"/>
      <c r="Y20" s="15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6">
        <f t="shared" si="1"/>
        <v>5.2227646805715526</v>
      </c>
      <c r="F21" s="47">
        <f t="shared" si="2"/>
        <v>10</v>
      </c>
      <c r="G21" s="44">
        <v>29</v>
      </c>
      <c r="H21" s="69">
        <v>1172.4576</v>
      </c>
      <c r="I21" s="44">
        <v>37</v>
      </c>
      <c r="J21" s="45">
        <v>1.5764</v>
      </c>
      <c r="K21" s="65">
        <f t="shared" si="3"/>
        <v>27.586206896551715</v>
      </c>
      <c r="L21" s="44">
        <v>45</v>
      </c>
      <c r="M21" s="45">
        <v>5.1421000000000001</v>
      </c>
      <c r="N21" s="112">
        <f t="shared" si="4"/>
        <v>55.172413793103431</v>
      </c>
      <c r="O21" s="44">
        <v>29</v>
      </c>
      <c r="P21" s="45">
        <v>0</v>
      </c>
      <c r="Q21" s="84">
        <f t="shared" si="5"/>
        <v>0</v>
      </c>
      <c r="R21" s="44">
        <v>15</v>
      </c>
      <c r="S21" s="45">
        <v>9.0243000000000002</v>
      </c>
      <c r="T21" s="84">
        <f t="shared" si="6"/>
        <v>48.275862068965523</v>
      </c>
      <c r="U21" s="44">
        <v>25</v>
      </c>
      <c r="V21" s="45">
        <v>0.81233999999999995</v>
      </c>
      <c r="W21" s="84">
        <f t="shared" si="7"/>
        <v>13.793103448275872</v>
      </c>
      <c r="X21" s="89"/>
      <c r="Y21" s="15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6">
        <f t="shared" si="1"/>
        <v>5.2229550698419036</v>
      </c>
      <c r="F22" s="47">
        <f t="shared" si="2"/>
        <v>11.949950251575803</v>
      </c>
      <c r="G22" s="44">
        <v>29</v>
      </c>
      <c r="H22" s="69">
        <v>1172.4629</v>
      </c>
      <c r="I22" s="44">
        <v>41</v>
      </c>
      <c r="J22" s="45">
        <v>3.0720000000000001</v>
      </c>
      <c r="K22" s="65">
        <f t="shared" si="3"/>
        <v>41.379310344827587</v>
      </c>
      <c r="L22" s="44">
        <v>45</v>
      </c>
      <c r="M22" s="45">
        <v>5.1417999999999999</v>
      </c>
      <c r="N22" s="112">
        <f t="shared" si="4"/>
        <v>55.172413793103431</v>
      </c>
      <c r="O22" s="44">
        <v>29</v>
      </c>
      <c r="P22" s="45">
        <v>0</v>
      </c>
      <c r="Q22" s="84">
        <f t="shared" si="5"/>
        <v>0</v>
      </c>
      <c r="R22" s="44">
        <v>15</v>
      </c>
      <c r="S22" s="45">
        <v>9.0244</v>
      </c>
      <c r="T22" s="84">
        <f t="shared" si="6"/>
        <v>48.275862068965523</v>
      </c>
      <c r="U22" s="44">
        <v>25</v>
      </c>
      <c r="V22" s="45">
        <v>0.81238999999999995</v>
      </c>
      <c r="W22" s="84">
        <f t="shared" si="7"/>
        <v>13.793103448275872</v>
      </c>
      <c r="X22" s="89"/>
      <c r="Y22" s="15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6">
        <f t="shared" si="1"/>
        <v>5.2239069023916969</v>
      </c>
      <c r="F23" s="47">
        <f t="shared" si="2"/>
        <v>13.89990050315161</v>
      </c>
      <c r="G23" s="44">
        <v>29</v>
      </c>
      <c r="H23" s="69">
        <v>1172.4894999999999</v>
      </c>
      <c r="I23" s="44">
        <v>44</v>
      </c>
      <c r="J23" s="45">
        <v>4.5632000000000001</v>
      </c>
      <c r="K23" s="65">
        <f t="shared" si="3"/>
        <v>51.724137931034477</v>
      </c>
      <c r="L23" s="44">
        <v>45</v>
      </c>
      <c r="M23" s="45">
        <v>5.1406000000000001</v>
      </c>
      <c r="N23" s="112">
        <f t="shared" si="4"/>
        <v>55.172413793103431</v>
      </c>
      <c r="O23" s="44">
        <v>29</v>
      </c>
      <c r="P23" s="45">
        <v>0</v>
      </c>
      <c r="Q23" s="84">
        <f t="shared" si="5"/>
        <v>0</v>
      </c>
      <c r="R23" s="44">
        <v>15</v>
      </c>
      <c r="S23" s="45">
        <v>9.0250000000000004</v>
      </c>
      <c r="T23" s="84">
        <f t="shared" si="6"/>
        <v>48.275862068965523</v>
      </c>
      <c r="U23" s="44">
        <v>25</v>
      </c>
      <c r="V23" s="45">
        <v>0.81264999999999998</v>
      </c>
      <c r="W23" s="84">
        <f t="shared" si="7"/>
        <v>13.793103448275872</v>
      </c>
      <c r="X23" s="89"/>
      <c r="Y23" s="15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6">
        <f t="shared" si="1"/>
        <v>2.7228770625743639</v>
      </c>
      <c r="F24" s="47">
        <f t="shared" si="2"/>
        <v>3.6000994968483937</v>
      </c>
      <c r="G24" s="44">
        <v>27</v>
      </c>
      <c r="H24" s="69">
        <v>1242.4949999999999</v>
      </c>
      <c r="I24" s="44">
        <v>27</v>
      </c>
      <c r="J24" s="45">
        <v>0</v>
      </c>
      <c r="K24" s="65">
        <f t="shared" si="3"/>
        <v>0</v>
      </c>
      <c r="L24" s="44">
        <v>41</v>
      </c>
      <c r="M24" s="45">
        <v>5.5118999999999998</v>
      </c>
      <c r="N24" s="112">
        <f t="shared" si="4"/>
        <v>51.851851851851848</v>
      </c>
      <c r="O24" s="44">
        <v>27</v>
      </c>
      <c r="P24" s="45">
        <v>0</v>
      </c>
      <c r="Q24" s="84">
        <f t="shared" si="5"/>
        <v>0</v>
      </c>
      <c r="R24" s="44">
        <v>15</v>
      </c>
      <c r="S24" s="45">
        <v>5.8971999999999998</v>
      </c>
      <c r="T24" s="84">
        <f t="shared" si="6"/>
        <v>44.444444444444443</v>
      </c>
      <c r="U24" s="44">
        <v>25</v>
      </c>
      <c r="V24" s="45">
        <v>0.16020000000000001</v>
      </c>
      <c r="W24" s="84">
        <f t="shared" si="7"/>
        <v>7.4074074074074048</v>
      </c>
      <c r="X24" s="89"/>
      <c r="Y24" s="15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6">
        <f t="shared" si="1"/>
        <v>2.7236060701469569</v>
      </c>
      <c r="F25" s="47">
        <f t="shared" si="2"/>
        <v>5.5500497484241933</v>
      </c>
      <c r="G25" s="44">
        <v>27</v>
      </c>
      <c r="H25" s="69">
        <v>1242.5165999999999</v>
      </c>
      <c r="I25" s="44">
        <v>29</v>
      </c>
      <c r="J25" s="45">
        <v>0.19835</v>
      </c>
      <c r="K25" s="65">
        <f t="shared" si="3"/>
        <v>7.4074074074074048</v>
      </c>
      <c r="L25" s="44">
        <v>41</v>
      </c>
      <c r="M25" s="45">
        <v>5.5110999999999999</v>
      </c>
      <c r="N25" s="112">
        <f t="shared" si="4"/>
        <v>51.851851851851848</v>
      </c>
      <c r="O25" s="44">
        <v>27</v>
      </c>
      <c r="P25" s="45">
        <v>0</v>
      </c>
      <c r="Q25" s="84">
        <f t="shared" si="5"/>
        <v>0</v>
      </c>
      <c r="R25" s="44">
        <v>15</v>
      </c>
      <c r="S25" s="45">
        <v>5.8975999999999997</v>
      </c>
      <c r="T25" s="84">
        <f t="shared" si="6"/>
        <v>44.444444444444443</v>
      </c>
      <c r="U25" s="44">
        <v>25</v>
      </c>
      <c r="V25" s="45">
        <v>0.1603</v>
      </c>
      <c r="W25" s="84">
        <f t="shared" si="7"/>
        <v>7.4074074074074048</v>
      </c>
      <c r="X25" s="89"/>
      <c r="Y25" s="15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6">
        <f t="shared" si="1"/>
        <v>2.7249180034751337</v>
      </c>
      <c r="F26" s="47">
        <f t="shared" si="2"/>
        <v>7.5</v>
      </c>
      <c r="G26" s="44">
        <v>27</v>
      </c>
      <c r="H26" s="69">
        <v>1242.5555999999999</v>
      </c>
      <c r="I26" s="44">
        <v>30</v>
      </c>
      <c r="J26" s="45">
        <v>0.43939</v>
      </c>
      <c r="K26" s="65">
        <f t="shared" si="3"/>
        <v>11.111111111111114</v>
      </c>
      <c r="L26" s="44">
        <v>41</v>
      </c>
      <c r="M26" s="45">
        <v>5.5095999999999998</v>
      </c>
      <c r="N26" s="112">
        <f t="shared" si="4"/>
        <v>51.851851851851848</v>
      </c>
      <c r="O26" s="44">
        <v>27</v>
      </c>
      <c r="P26" s="45">
        <v>0</v>
      </c>
      <c r="Q26" s="84">
        <f t="shared" si="5"/>
        <v>0</v>
      </c>
      <c r="R26" s="44">
        <v>15</v>
      </c>
      <c r="S26" s="45">
        <v>5.8982999999999999</v>
      </c>
      <c r="T26" s="84">
        <f t="shared" si="6"/>
        <v>44.444444444444443</v>
      </c>
      <c r="U26" s="44">
        <v>25</v>
      </c>
      <c r="V26" s="45">
        <v>0.16047</v>
      </c>
      <c r="W26" s="84">
        <f t="shared" si="7"/>
        <v>7.4074074074074048</v>
      </c>
      <c r="X26" s="89"/>
      <c r="Y26" s="15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6">
        <f t="shared" si="1"/>
        <v>2.7279777804766141</v>
      </c>
      <c r="F27" s="47">
        <f t="shared" si="2"/>
        <v>9.4499502515758032</v>
      </c>
      <c r="G27" s="44">
        <v>27</v>
      </c>
      <c r="H27" s="69">
        <v>1242.6465000000001</v>
      </c>
      <c r="I27" s="44">
        <v>35</v>
      </c>
      <c r="J27" s="45">
        <v>2.3565999999999998</v>
      </c>
      <c r="K27" s="65">
        <f t="shared" si="3"/>
        <v>29.629629629629619</v>
      </c>
      <c r="L27" s="44">
        <v>41</v>
      </c>
      <c r="M27" s="113">
        <v>5.5060000000000002</v>
      </c>
      <c r="N27" s="112">
        <f t="shared" si="4"/>
        <v>51.851851851851848</v>
      </c>
      <c r="O27" s="44">
        <v>27</v>
      </c>
      <c r="P27" s="51">
        <v>0</v>
      </c>
      <c r="Q27" s="84">
        <f t="shared" si="5"/>
        <v>0</v>
      </c>
      <c r="R27" s="44">
        <v>15</v>
      </c>
      <c r="S27" s="45">
        <v>5.8998999999999997</v>
      </c>
      <c r="T27" s="84">
        <f t="shared" si="6"/>
        <v>44.444444444444443</v>
      </c>
      <c r="U27" s="44">
        <v>25</v>
      </c>
      <c r="V27" s="45">
        <v>0.16087000000000001</v>
      </c>
      <c r="W27" s="84">
        <f t="shared" si="7"/>
        <v>7.4074074074074048</v>
      </c>
      <c r="X27" s="89"/>
      <c r="Y27" s="15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6">
        <f t="shared" si="1"/>
        <v>2.7432473099098367</v>
      </c>
      <c r="F28" s="47">
        <f t="shared" si="2"/>
        <v>11.39990050315161</v>
      </c>
      <c r="G28" s="44">
        <v>27</v>
      </c>
      <c r="H28" s="69">
        <v>1243.1003000000001</v>
      </c>
      <c r="I28" s="44">
        <v>40</v>
      </c>
      <c r="J28" s="45">
        <v>4.8894000000000002</v>
      </c>
      <c r="K28" s="65">
        <f t="shared" si="3"/>
        <v>48.148148148148152</v>
      </c>
      <c r="L28" s="44">
        <v>41</v>
      </c>
      <c r="M28" s="45">
        <v>5.4885999999999999</v>
      </c>
      <c r="N28" s="112">
        <f t="shared" si="4"/>
        <v>51.851851851851848</v>
      </c>
      <c r="O28" s="44">
        <v>27</v>
      </c>
      <c r="P28" s="45">
        <v>0</v>
      </c>
      <c r="Q28" s="84">
        <f t="shared" si="5"/>
        <v>0</v>
      </c>
      <c r="R28" s="44">
        <v>15</v>
      </c>
      <c r="S28" s="45">
        <v>5.9078999999999997</v>
      </c>
      <c r="T28" s="84">
        <f t="shared" si="6"/>
        <v>44.444444444444443</v>
      </c>
      <c r="U28" s="44">
        <v>25</v>
      </c>
      <c r="V28" s="45">
        <v>0.16286</v>
      </c>
      <c r="W28" s="84">
        <f t="shared" si="7"/>
        <v>7.4074074074074048</v>
      </c>
      <c r="X28" s="89"/>
      <c r="Y28" s="15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6">
        <f t="shared" si="1"/>
        <v>0.22672433528343738</v>
      </c>
      <c r="F29" s="47">
        <f t="shared" si="2"/>
        <v>1.1000994968483937</v>
      </c>
      <c r="G29" s="44">
        <v>25</v>
      </c>
      <c r="H29" s="69">
        <v>1307.1061999999999</v>
      </c>
      <c r="I29" s="44">
        <v>25</v>
      </c>
      <c r="J29" s="45">
        <v>0</v>
      </c>
      <c r="K29" s="65">
        <f t="shared" si="3"/>
        <v>0</v>
      </c>
      <c r="L29" s="44">
        <v>36</v>
      </c>
      <c r="M29" s="45">
        <v>4.6241000000000003</v>
      </c>
      <c r="N29" s="112">
        <f t="shared" si="4"/>
        <v>44</v>
      </c>
      <c r="O29" s="44">
        <v>25</v>
      </c>
      <c r="P29" s="45">
        <v>0</v>
      </c>
      <c r="Q29" s="84">
        <f t="shared" si="5"/>
        <v>0</v>
      </c>
      <c r="R29" s="44">
        <v>15</v>
      </c>
      <c r="S29" s="45">
        <v>3.5427</v>
      </c>
      <c r="T29" s="84">
        <f t="shared" si="6"/>
        <v>40</v>
      </c>
      <c r="U29" s="44">
        <v>24</v>
      </c>
      <c r="V29" s="45">
        <v>7.084E-3</v>
      </c>
      <c r="W29" s="84">
        <f t="shared" si="7"/>
        <v>4</v>
      </c>
      <c r="X29" s="98"/>
      <c r="Y29" s="15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6">
        <f t="shared" si="1"/>
        <v>0.23842623771519023</v>
      </c>
      <c r="F30" s="47">
        <f t="shared" si="2"/>
        <v>3.0500497484241933</v>
      </c>
      <c r="G30" s="44">
        <v>25</v>
      </c>
      <c r="H30" s="69">
        <v>1307.4736</v>
      </c>
      <c r="I30" s="44">
        <v>27</v>
      </c>
      <c r="J30" s="45">
        <v>0.22819</v>
      </c>
      <c r="K30" s="65">
        <f t="shared" si="3"/>
        <v>8</v>
      </c>
      <c r="L30" s="44">
        <v>36</v>
      </c>
      <c r="M30" s="45">
        <v>4.6139000000000001</v>
      </c>
      <c r="N30" s="112">
        <f t="shared" si="4"/>
        <v>44</v>
      </c>
      <c r="O30" s="44">
        <v>25</v>
      </c>
      <c r="P30" s="45">
        <v>0</v>
      </c>
      <c r="Q30" s="84">
        <f t="shared" si="5"/>
        <v>0</v>
      </c>
      <c r="R30" s="44">
        <v>15</v>
      </c>
      <c r="S30" s="45">
        <v>3.5476999999999999</v>
      </c>
      <c r="T30" s="84">
        <f t="shared" si="6"/>
        <v>40</v>
      </c>
      <c r="U30" s="44">
        <v>24</v>
      </c>
      <c r="V30" s="45">
        <v>7.7964999999999996E-3</v>
      </c>
      <c r="W30" s="84">
        <f t="shared" si="7"/>
        <v>4</v>
      </c>
      <c r="X30" s="98"/>
      <c r="Y30" s="15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6">
        <f t="shared" si="1"/>
        <v>0.25941755904451647</v>
      </c>
      <c r="F31" s="47">
        <f t="shared" si="2"/>
        <v>5</v>
      </c>
      <c r="G31" s="44">
        <v>25</v>
      </c>
      <c r="H31" s="69">
        <v>1308.1324999999999</v>
      </c>
      <c r="I31" s="44">
        <v>28</v>
      </c>
      <c r="J31" s="45">
        <v>0.46434999999999998</v>
      </c>
      <c r="K31" s="65">
        <f t="shared" si="3"/>
        <v>12</v>
      </c>
      <c r="L31" s="44">
        <v>36</v>
      </c>
      <c r="M31" s="45">
        <v>4.5956000000000001</v>
      </c>
      <c r="N31" s="112">
        <f t="shared" si="4"/>
        <v>44</v>
      </c>
      <c r="O31" s="44">
        <v>25</v>
      </c>
      <c r="P31" s="45">
        <v>0</v>
      </c>
      <c r="Q31" s="84">
        <f t="shared" si="5"/>
        <v>0</v>
      </c>
      <c r="R31" s="44">
        <v>15</v>
      </c>
      <c r="S31" s="45">
        <v>3.5565000000000002</v>
      </c>
      <c r="T31" s="84">
        <f t="shared" si="6"/>
        <v>40</v>
      </c>
      <c r="U31" s="44">
        <v>24</v>
      </c>
      <c r="V31" s="45">
        <v>9.0735999999999994E-3</v>
      </c>
      <c r="W31" s="84">
        <f t="shared" si="7"/>
        <v>4</v>
      </c>
      <c r="X31" s="98"/>
      <c r="Y31" s="15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6">
        <f t="shared" si="1"/>
        <v>0.3080398630481902</v>
      </c>
      <c r="F32" s="47">
        <f t="shared" si="2"/>
        <v>6.9499502515758032</v>
      </c>
      <c r="G32" s="44">
        <v>25</v>
      </c>
      <c r="H32" s="69">
        <v>1309.6578999999999</v>
      </c>
      <c r="I32" s="44">
        <v>30</v>
      </c>
      <c r="J32" s="45">
        <v>1.1914</v>
      </c>
      <c r="K32" s="65">
        <f t="shared" si="3"/>
        <v>20</v>
      </c>
      <c r="L32" s="44">
        <v>36</v>
      </c>
      <c r="M32" s="45">
        <v>4.5533999999999999</v>
      </c>
      <c r="N32" s="112">
        <f t="shared" si="4"/>
        <v>44</v>
      </c>
      <c r="O32" s="44">
        <v>25</v>
      </c>
      <c r="P32" s="45">
        <v>0</v>
      </c>
      <c r="Q32" s="84">
        <f t="shared" si="5"/>
        <v>0</v>
      </c>
      <c r="R32" s="44">
        <v>15</v>
      </c>
      <c r="S32" s="45">
        <v>3.5769000000000002</v>
      </c>
      <c r="T32" s="84">
        <f t="shared" si="6"/>
        <v>40</v>
      </c>
      <c r="U32" s="44">
        <v>24</v>
      </c>
      <c r="V32" s="45">
        <v>1.2024E-2</v>
      </c>
      <c r="W32" s="84">
        <f t="shared" si="7"/>
        <v>4</v>
      </c>
      <c r="X32" s="98"/>
      <c r="Y32" s="15"/>
      <c r="Z32" s="77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6">
        <f t="shared" si="1"/>
        <v>0.54388539293382543</v>
      </c>
      <c r="F33" s="47">
        <f t="shared" si="2"/>
        <v>8.8999005031516099</v>
      </c>
      <c r="G33" s="44">
        <v>25</v>
      </c>
      <c r="H33" s="69">
        <v>1317.0291999999999</v>
      </c>
      <c r="I33" s="44">
        <v>34</v>
      </c>
      <c r="J33" s="45">
        <v>3.1816</v>
      </c>
      <c r="K33" s="65">
        <f t="shared" si="3"/>
        <v>36</v>
      </c>
      <c r="L33" s="44">
        <v>36</v>
      </c>
      <c r="M33" s="45">
        <v>4.3510999999999997</v>
      </c>
      <c r="N33" s="112">
        <f t="shared" si="4"/>
        <v>44</v>
      </c>
      <c r="O33" s="44">
        <v>25</v>
      </c>
      <c r="P33" s="45">
        <v>0</v>
      </c>
      <c r="Q33" s="84">
        <f t="shared" si="5"/>
        <v>0</v>
      </c>
      <c r="R33" s="44">
        <v>15</v>
      </c>
      <c r="S33" s="45">
        <v>3.6747000000000001</v>
      </c>
      <c r="T33" s="84">
        <f t="shared" si="6"/>
        <v>40</v>
      </c>
      <c r="U33" s="44">
        <v>24</v>
      </c>
      <c r="V33" s="45">
        <v>2.6155000000000001E-2</v>
      </c>
      <c r="W33" s="84">
        <f t="shared" si="7"/>
        <v>4</v>
      </c>
      <c r="X33" s="100"/>
      <c r="Y33" s="100"/>
      <c r="Z33" s="78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6">
        <f t="shared" si="1"/>
        <v>-2.2118219523581235</v>
      </c>
      <c r="F34" s="47">
        <f t="shared" si="2"/>
        <v>-1.3999005031516063</v>
      </c>
      <c r="G34" s="44">
        <v>22</v>
      </c>
      <c r="H34" s="69">
        <v>1367.5335</v>
      </c>
      <c r="I34" s="44">
        <v>23</v>
      </c>
      <c r="J34" s="45">
        <v>2.2912999999999999E-2</v>
      </c>
      <c r="K34" s="65">
        <f t="shared" si="3"/>
        <v>4.545454545454561</v>
      </c>
      <c r="L34" s="44">
        <v>30</v>
      </c>
      <c r="M34" s="45">
        <v>2.3540000000000001</v>
      </c>
      <c r="N34" s="112">
        <f t="shared" si="4"/>
        <v>36.363636363636374</v>
      </c>
      <c r="O34" s="44">
        <v>22</v>
      </c>
      <c r="P34" s="45">
        <v>0</v>
      </c>
      <c r="Q34" s="84">
        <f t="shared" si="5"/>
        <v>1.4210854715202004E-14</v>
      </c>
      <c r="R34" s="44">
        <v>15</v>
      </c>
      <c r="S34" s="45">
        <v>1.8804000000000001</v>
      </c>
      <c r="T34" s="84">
        <f t="shared" si="6"/>
        <v>31.818181818181813</v>
      </c>
      <c r="U34" s="44">
        <v>24</v>
      </c>
      <c r="V34" s="45">
        <v>0.12016</v>
      </c>
      <c r="W34" s="84">
        <f t="shared" si="7"/>
        <v>9.0909090909090935</v>
      </c>
      <c r="X34" s="100"/>
      <c r="Y34" s="100"/>
      <c r="Z34" s="78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6">
        <f t="shared" si="1"/>
        <v>-2.0293801677799053</v>
      </c>
      <c r="F35" s="47">
        <f t="shared" si="2"/>
        <v>0.5500497484241933</v>
      </c>
      <c r="G35" s="44">
        <v>22</v>
      </c>
      <c r="H35" s="69">
        <v>1373.6603</v>
      </c>
      <c r="I35" s="44">
        <v>24</v>
      </c>
      <c r="J35" s="45">
        <v>9.9608000000000002E-2</v>
      </c>
      <c r="K35" s="65">
        <f t="shared" si="3"/>
        <v>9.0909090909090935</v>
      </c>
      <c r="L35" s="44">
        <v>30</v>
      </c>
      <c r="M35" s="45">
        <v>2.2551999999999999</v>
      </c>
      <c r="N35" s="112">
        <f t="shared" si="4"/>
        <v>36.363636363636374</v>
      </c>
      <c r="O35" s="44">
        <v>22</v>
      </c>
      <c r="P35" s="45">
        <v>0</v>
      </c>
      <c r="Q35" s="84">
        <f t="shared" si="5"/>
        <v>1.4210854715202004E-14</v>
      </c>
      <c r="R35" s="44">
        <v>15</v>
      </c>
      <c r="S35" s="45">
        <v>1.9289000000000001</v>
      </c>
      <c r="T35" s="84">
        <f t="shared" si="6"/>
        <v>31.818181818181813</v>
      </c>
      <c r="U35" s="44">
        <v>24</v>
      </c>
      <c r="V35" s="45">
        <v>9.9608000000000002E-2</v>
      </c>
      <c r="W35" s="84">
        <f t="shared" si="7"/>
        <v>9.0909090909090935</v>
      </c>
      <c r="X35" s="100"/>
      <c r="Y35" s="100"/>
      <c r="Z35" s="78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6">
        <f t="shared" si="1"/>
        <v>-1.7180722787776421</v>
      </c>
      <c r="F36" s="47">
        <f t="shared" si="2"/>
        <v>2.5</v>
      </c>
      <c r="G36" s="44">
        <v>23</v>
      </c>
      <c r="H36" s="69">
        <v>1384.0314000000001</v>
      </c>
      <c r="I36" s="44">
        <v>26</v>
      </c>
      <c r="J36" s="45">
        <v>0.42824000000000001</v>
      </c>
      <c r="K36" s="65">
        <f t="shared" si="3"/>
        <v>13.043478260869563</v>
      </c>
      <c r="L36" s="44">
        <v>30</v>
      </c>
      <c r="M36" s="45">
        <v>2.0931000000000002</v>
      </c>
      <c r="N36" s="112">
        <f t="shared" si="4"/>
        <v>30.434782608695656</v>
      </c>
      <c r="O36" s="44">
        <v>22</v>
      </c>
      <c r="P36" s="45">
        <v>3.6597999999999999E-3</v>
      </c>
      <c r="Q36" s="84">
        <f t="shared" si="5"/>
        <v>4.3478260869565304</v>
      </c>
      <c r="R36" s="44">
        <v>15</v>
      </c>
      <c r="S36" s="45">
        <v>2.0143</v>
      </c>
      <c r="T36" s="84">
        <f t="shared" si="6"/>
        <v>34.782608695652172</v>
      </c>
      <c r="U36" s="44">
        <v>24</v>
      </c>
      <c r="V36" s="45">
        <v>6.8779999999999994E-2</v>
      </c>
      <c r="W36" s="84">
        <f t="shared" si="7"/>
        <v>4.3478260869565162</v>
      </c>
      <c r="X36" s="100"/>
      <c r="Y36" s="100"/>
      <c r="Z36" s="78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6">
        <f t="shared" si="1"/>
        <v>-1.0668146748025435</v>
      </c>
      <c r="F37" s="47">
        <f t="shared" si="2"/>
        <v>4.4499502515758032</v>
      </c>
      <c r="G37" s="44">
        <v>23</v>
      </c>
      <c r="H37" s="69">
        <v>1405.2865999999999</v>
      </c>
      <c r="I37" s="44">
        <v>27</v>
      </c>
      <c r="J37" s="45">
        <v>0.56347000000000003</v>
      </c>
      <c r="K37" s="65">
        <f t="shared" si="3"/>
        <v>17.391304347826079</v>
      </c>
      <c r="L37" s="44">
        <v>30</v>
      </c>
      <c r="M37" s="45">
        <v>1.79</v>
      </c>
      <c r="N37" s="112">
        <f t="shared" si="4"/>
        <v>30.434782608695656</v>
      </c>
      <c r="O37" s="44">
        <v>22</v>
      </c>
      <c r="P37" s="45">
        <v>3.7546000000000003E-2</v>
      </c>
      <c r="Q37" s="84">
        <f t="shared" si="5"/>
        <v>4.3478260869565304</v>
      </c>
      <c r="R37" s="44">
        <v>15</v>
      </c>
      <c r="S37" s="45">
        <v>2.2155</v>
      </c>
      <c r="T37" s="84">
        <f t="shared" si="6"/>
        <v>34.782608695652172</v>
      </c>
      <c r="U37" s="44">
        <v>24</v>
      </c>
      <c r="V37" s="45">
        <v>3.2493000000000001E-2</v>
      </c>
      <c r="W37" s="84">
        <f t="shared" si="7"/>
        <v>4.3478260869565162</v>
      </c>
      <c r="X37" s="100"/>
      <c r="Y37" s="100"/>
      <c r="Z37" s="78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6">
        <f t="shared" si="1"/>
        <v>1.150919176591124</v>
      </c>
      <c r="F38" s="47">
        <f t="shared" si="2"/>
        <v>6.3999005031516099</v>
      </c>
      <c r="G38" s="44">
        <v>25</v>
      </c>
      <c r="H38" s="69">
        <v>1475.8713</v>
      </c>
      <c r="I38" s="44">
        <v>29</v>
      </c>
      <c r="J38" s="45">
        <v>0.59991000000000005</v>
      </c>
      <c r="K38" s="65">
        <f t="shared" si="3"/>
        <v>16</v>
      </c>
      <c r="L38" s="44">
        <v>30</v>
      </c>
      <c r="M38" s="45">
        <v>0.93064000000000002</v>
      </c>
      <c r="N38" s="112">
        <f t="shared" si="4"/>
        <v>20</v>
      </c>
      <c r="O38" s="44">
        <v>22</v>
      </c>
      <c r="P38" s="45">
        <v>0.24679000000000001</v>
      </c>
      <c r="Q38" s="84">
        <f t="shared" si="5"/>
        <v>12</v>
      </c>
      <c r="R38" s="44">
        <v>15</v>
      </c>
      <c r="S38" s="45">
        <v>2.9609000000000001</v>
      </c>
      <c r="T38" s="84">
        <f t="shared" si="6"/>
        <v>40</v>
      </c>
      <c r="U38" s="44">
        <v>24</v>
      </c>
      <c r="V38" s="45">
        <v>1.8977999999999998E-2</v>
      </c>
      <c r="W38" s="84">
        <f t="shared" si="7"/>
        <v>4</v>
      </c>
      <c r="X38" s="100"/>
      <c r="Y38" s="100"/>
      <c r="Z38" s="78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6">
        <f t="shared" si="1"/>
        <v>-3.8219024930885759</v>
      </c>
      <c r="F39" s="47">
        <f t="shared" si="2"/>
        <v>-3.8999005031516063</v>
      </c>
      <c r="G39" s="44">
        <v>20</v>
      </c>
      <c r="H39" s="69">
        <v>1450.9176</v>
      </c>
      <c r="I39" s="44">
        <v>20</v>
      </c>
      <c r="J39" s="45">
        <v>0</v>
      </c>
      <c r="K39" s="65">
        <f t="shared" si="3"/>
        <v>0</v>
      </c>
      <c r="L39" s="44">
        <v>28</v>
      </c>
      <c r="M39" s="45">
        <v>2.0411000000000001</v>
      </c>
      <c r="N39" s="65">
        <f t="shared" si="4"/>
        <v>40</v>
      </c>
      <c r="O39" s="44">
        <v>20</v>
      </c>
      <c r="P39" s="45">
        <v>0</v>
      </c>
      <c r="Q39" s="84">
        <f t="shared" si="5"/>
        <v>0</v>
      </c>
      <c r="R39" s="44">
        <v>15</v>
      </c>
      <c r="S39" s="45">
        <v>0.92420000000000002</v>
      </c>
      <c r="T39" s="84">
        <f t="shared" si="6"/>
        <v>25</v>
      </c>
      <c r="U39" s="44">
        <v>23</v>
      </c>
      <c r="V39" s="45">
        <v>0.2447</v>
      </c>
      <c r="W39" s="84">
        <f t="shared" si="7"/>
        <v>15</v>
      </c>
      <c r="X39" s="100"/>
      <c r="Y39" s="100"/>
      <c r="Z39" s="78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6">
        <f t="shared" si="1"/>
        <v>-1.9109512465442897</v>
      </c>
      <c r="F40" s="47">
        <f t="shared" si="2"/>
        <v>-1.9499502515758067</v>
      </c>
      <c r="G40" s="44">
        <v>22</v>
      </c>
      <c r="H40" s="69">
        <v>1515.87</v>
      </c>
      <c r="I40" s="44">
        <v>21</v>
      </c>
      <c r="J40" s="45">
        <v>1.0298E-2</v>
      </c>
      <c r="K40" s="65">
        <f t="shared" si="3"/>
        <v>4.5454545454545325</v>
      </c>
      <c r="L40" s="44">
        <v>28</v>
      </c>
      <c r="M40" s="45">
        <v>1.2605</v>
      </c>
      <c r="N40" s="65">
        <f t="shared" si="4"/>
        <v>27.27272727272728</v>
      </c>
      <c r="O40" s="44">
        <v>20</v>
      </c>
      <c r="P40" s="45">
        <v>8.0837999999999993E-2</v>
      </c>
      <c r="Q40" s="84">
        <f t="shared" si="5"/>
        <v>9.0909090909090793</v>
      </c>
      <c r="R40" s="44">
        <v>15</v>
      </c>
      <c r="S40" s="45">
        <v>1.3301000000000001</v>
      </c>
      <c r="T40" s="84">
        <f t="shared" si="6"/>
        <v>31.818181818181813</v>
      </c>
      <c r="U40" s="44">
        <v>23</v>
      </c>
      <c r="V40" s="45">
        <v>5.0536999999999999E-2</v>
      </c>
      <c r="W40" s="84">
        <f t="shared" si="7"/>
        <v>4.545454545454561</v>
      </c>
      <c r="X40" s="100"/>
      <c r="Y40" s="100"/>
      <c r="Z40" s="78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23</v>
      </c>
      <c r="H41" s="69">
        <v>1578.614</v>
      </c>
      <c r="I41" s="44">
        <v>23</v>
      </c>
      <c r="J41" s="45">
        <v>0</v>
      </c>
      <c r="K41" s="65">
        <f t="shared" si="3"/>
        <v>0</v>
      </c>
      <c r="L41" s="44">
        <v>28</v>
      </c>
      <c r="M41" s="45">
        <v>0.67464000000000002</v>
      </c>
      <c r="N41" s="65">
        <f t="shared" si="4"/>
        <v>21.739130434782595</v>
      </c>
      <c r="O41" s="44">
        <v>20</v>
      </c>
      <c r="P41" s="45">
        <v>0.28244000000000002</v>
      </c>
      <c r="Q41" s="84">
        <f t="shared" si="5"/>
        <v>13.043478260869563</v>
      </c>
      <c r="R41" s="44">
        <v>15</v>
      </c>
      <c r="S41" s="45">
        <v>1.8323</v>
      </c>
      <c r="T41" s="84">
        <f t="shared" si="6"/>
        <v>34.782608695652172</v>
      </c>
      <c r="U41" s="44">
        <v>23</v>
      </c>
      <c r="V41" s="45">
        <v>0</v>
      </c>
      <c r="W41" s="84">
        <f t="shared" si="7"/>
        <v>0</v>
      </c>
      <c r="X41" s="100"/>
      <c r="Y41" s="100"/>
      <c r="Z41" s="78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6">
        <f t="shared" si="1"/>
        <v>1.9109512465442862</v>
      </c>
      <c r="F42" s="47">
        <f t="shared" si="2"/>
        <v>1.9499502515758032</v>
      </c>
      <c r="G42" s="44">
        <v>25</v>
      </c>
      <c r="H42" s="69">
        <v>1638.8933999999999</v>
      </c>
      <c r="I42" s="44">
        <v>25</v>
      </c>
      <c r="J42" s="45">
        <v>0</v>
      </c>
      <c r="K42" s="65">
        <f t="shared" si="3"/>
        <v>0</v>
      </c>
      <c r="L42" s="44">
        <v>28</v>
      </c>
      <c r="M42" s="45">
        <v>0.27328000000000002</v>
      </c>
      <c r="N42" s="65">
        <f t="shared" si="4"/>
        <v>12</v>
      </c>
      <c r="O42" s="44">
        <v>20</v>
      </c>
      <c r="P42" s="45">
        <v>0.60657000000000005</v>
      </c>
      <c r="Q42" s="84">
        <f t="shared" si="5"/>
        <v>20</v>
      </c>
      <c r="R42" s="44">
        <v>15</v>
      </c>
      <c r="S42" s="45">
        <v>2.4367000000000001</v>
      </c>
      <c r="T42" s="84">
        <f t="shared" si="6"/>
        <v>40</v>
      </c>
      <c r="U42" s="44">
        <v>23</v>
      </c>
      <c r="V42" s="45">
        <v>9.0705999999999995E-2</v>
      </c>
      <c r="W42" s="84">
        <f t="shared" si="7"/>
        <v>8</v>
      </c>
      <c r="X42" s="100"/>
      <c r="Y42" s="100"/>
      <c r="Z42" s="78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6">
        <f t="shared" si="1"/>
        <v>3.8219024930885759</v>
      </c>
      <c r="F43" s="47">
        <f t="shared" si="2"/>
        <v>3.8999005031516099</v>
      </c>
      <c r="G43" s="44">
        <v>27</v>
      </c>
      <c r="H43" s="69">
        <v>1696.4909</v>
      </c>
      <c r="I43" s="44">
        <v>27</v>
      </c>
      <c r="J43" s="45">
        <v>0</v>
      </c>
      <c r="K43" s="65">
        <f t="shared" si="3"/>
        <v>0</v>
      </c>
      <c r="L43" s="44">
        <v>28</v>
      </c>
      <c r="M43" s="45">
        <v>4.7697999999999997E-2</v>
      </c>
      <c r="N43" s="65">
        <f t="shared" si="4"/>
        <v>3.7037037037037095</v>
      </c>
      <c r="O43" s="44">
        <v>20</v>
      </c>
      <c r="P43" s="45">
        <v>1.0548999999999999</v>
      </c>
      <c r="Q43" s="84">
        <f t="shared" si="5"/>
        <v>25.925925925925924</v>
      </c>
      <c r="R43" s="44">
        <v>15</v>
      </c>
      <c r="S43" s="45">
        <v>3.1488</v>
      </c>
      <c r="T43" s="84">
        <f t="shared" si="6"/>
        <v>44.444444444444443</v>
      </c>
      <c r="U43" s="44">
        <v>23</v>
      </c>
      <c r="V43" s="45">
        <v>0.32106000000000001</v>
      </c>
      <c r="W43" s="84">
        <f t="shared" si="7"/>
        <v>14.81481481481481</v>
      </c>
      <c r="X43" s="100"/>
      <c r="Y43" s="100"/>
      <c r="Z43" s="78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6">
        <f t="shared" si="1"/>
        <v>-1.150919176591124</v>
      </c>
      <c r="F44" s="47">
        <f t="shared" si="2"/>
        <v>-6.3999005031516063</v>
      </c>
      <c r="G44" s="44">
        <v>21</v>
      </c>
      <c r="H44" s="69">
        <v>1678.7609</v>
      </c>
      <c r="I44" s="44">
        <v>18</v>
      </c>
      <c r="J44" s="45">
        <v>0.27948000000000001</v>
      </c>
      <c r="K44" s="65">
        <f t="shared" si="3"/>
        <v>14.285714285714292</v>
      </c>
      <c r="L44" s="44">
        <v>25</v>
      </c>
      <c r="M44" s="45">
        <v>0.31827</v>
      </c>
      <c r="N44" s="65">
        <f t="shared" si="4"/>
        <v>19.047619047619051</v>
      </c>
      <c r="O44" s="44">
        <v>17</v>
      </c>
      <c r="P44" s="45">
        <v>0.46875</v>
      </c>
      <c r="Q44" s="84">
        <f t="shared" si="5"/>
        <v>19.047619047619051</v>
      </c>
      <c r="R44" s="44">
        <v>15</v>
      </c>
      <c r="S44" s="45">
        <v>0.99006000000000005</v>
      </c>
      <c r="T44" s="84">
        <f t="shared" si="6"/>
        <v>28.571428571428569</v>
      </c>
      <c r="U44" s="44">
        <v>23</v>
      </c>
      <c r="V44" s="45">
        <v>5.7935E-2</v>
      </c>
      <c r="W44" s="84">
        <f t="shared" si="7"/>
        <v>9.5238095238095184</v>
      </c>
      <c r="X44" s="100"/>
      <c r="Y44" s="100"/>
      <c r="Z44" s="78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6">
        <f t="shared" si="1"/>
        <v>1.0668146748025435</v>
      </c>
      <c r="F45" s="47">
        <f t="shared" si="2"/>
        <v>-4.4499502515758067</v>
      </c>
      <c r="G45" s="44">
        <v>23</v>
      </c>
      <c r="H45" s="69">
        <v>1751.2420999999999</v>
      </c>
      <c r="I45" s="44">
        <v>19</v>
      </c>
      <c r="J45" s="45">
        <v>0.42269000000000001</v>
      </c>
      <c r="K45" s="65">
        <f t="shared" si="3"/>
        <v>17.391304347826093</v>
      </c>
      <c r="L45" s="44">
        <v>25</v>
      </c>
      <c r="M45" s="45">
        <v>5.6655999999999998E-2</v>
      </c>
      <c r="N45" s="65">
        <f t="shared" si="4"/>
        <v>8.6956521739130324</v>
      </c>
      <c r="O45" s="44">
        <v>17</v>
      </c>
      <c r="P45" s="45">
        <v>0.89029999999999998</v>
      </c>
      <c r="Q45" s="84">
        <f t="shared" si="5"/>
        <v>26.08695652173914</v>
      </c>
      <c r="R45" s="44">
        <v>15</v>
      </c>
      <c r="S45" s="45">
        <v>1.5246999999999999</v>
      </c>
      <c r="T45" s="84">
        <f t="shared" si="6"/>
        <v>34.782608695652172</v>
      </c>
      <c r="U45" s="44">
        <v>23</v>
      </c>
      <c r="V45" s="45">
        <v>0</v>
      </c>
      <c r="W45" s="84">
        <f t="shared" si="7"/>
        <v>0</v>
      </c>
      <c r="X45" s="100"/>
      <c r="Y45" s="100"/>
      <c r="Z45" s="78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6">
        <f t="shared" si="1"/>
        <v>1.7180722787776403</v>
      </c>
      <c r="F46" s="47">
        <f t="shared" si="2"/>
        <v>-2.5</v>
      </c>
      <c r="G46" s="44">
        <v>24</v>
      </c>
      <c r="H46" s="69">
        <v>1771.7448999999999</v>
      </c>
      <c r="I46" s="44">
        <v>20</v>
      </c>
      <c r="J46" s="45">
        <v>0.34860999999999998</v>
      </c>
      <c r="K46" s="65">
        <f t="shared" si="3"/>
        <v>16.666666666666657</v>
      </c>
      <c r="L46" s="44">
        <v>25</v>
      </c>
      <c r="M46" s="45">
        <v>2.2609000000000001E-2</v>
      </c>
      <c r="N46" s="65">
        <f t="shared" si="4"/>
        <v>4.1666666666666714</v>
      </c>
      <c r="O46" s="44">
        <v>17</v>
      </c>
      <c r="P46" s="45">
        <v>1.0466</v>
      </c>
      <c r="Q46" s="84">
        <f t="shared" si="5"/>
        <v>29.166666666666657</v>
      </c>
      <c r="R46" s="44">
        <v>15</v>
      </c>
      <c r="S46" s="45">
        <v>1.7126999999999999</v>
      </c>
      <c r="T46" s="84">
        <f t="shared" si="6"/>
        <v>37.499999999999993</v>
      </c>
      <c r="U46" s="44">
        <v>23</v>
      </c>
      <c r="V46" s="45">
        <v>2.2459E-2</v>
      </c>
      <c r="W46" s="84">
        <f t="shared" si="7"/>
        <v>4.1666666666666572</v>
      </c>
      <c r="X46" s="100"/>
      <c r="Y46" s="100"/>
      <c r="Z46" s="78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6">
        <f t="shared" si="1"/>
        <v>2.0293801677799053</v>
      </c>
      <c r="F47" s="47">
        <f t="shared" si="2"/>
        <v>-0.55004974842419685</v>
      </c>
      <c r="G47" s="44">
        <v>24</v>
      </c>
      <c r="H47" s="69">
        <v>1781.4711</v>
      </c>
      <c r="I47" s="44">
        <v>22</v>
      </c>
      <c r="J47" s="45">
        <v>0.11394</v>
      </c>
      <c r="K47" s="65">
        <f t="shared" si="3"/>
        <v>8.3333333333333286</v>
      </c>
      <c r="L47" s="44">
        <v>25</v>
      </c>
      <c r="M47" s="45">
        <v>9.0261999999999998E-3</v>
      </c>
      <c r="N47" s="65">
        <f t="shared" si="4"/>
        <v>4.1666666666666714</v>
      </c>
      <c r="O47" s="44">
        <v>17</v>
      </c>
      <c r="P47" s="45">
        <v>1.1224000000000001</v>
      </c>
      <c r="Q47" s="84">
        <f t="shared" si="5"/>
        <v>29.166666666666657</v>
      </c>
      <c r="R47" s="44">
        <v>15</v>
      </c>
      <c r="S47" s="45">
        <v>1.8035000000000001</v>
      </c>
      <c r="T47" s="84">
        <f t="shared" si="6"/>
        <v>37.499999999999993</v>
      </c>
      <c r="U47" s="44">
        <v>23</v>
      </c>
      <c r="V47" s="45">
        <v>3.5409000000000003E-2</v>
      </c>
      <c r="W47" s="84">
        <f t="shared" si="7"/>
        <v>4.1666666666666572</v>
      </c>
      <c r="X47" s="15"/>
      <c r="Y47" s="100"/>
      <c r="Z47" s="78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6">
        <f t="shared" si="1"/>
        <v>2.2118219523581217</v>
      </c>
      <c r="F48" s="47">
        <f t="shared" si="2"/>
        <v>1.3999005031516099</v>
      </c>
      <c r="G48" s="44">
        <v>24</v>
      </c>
      <c r="H48" s="69">
        <v>1787.1463000000001</v>
      </c>
      <c r="I48" s="44">
        <v>24</v>
      </c>
      <c r="J48" s="45">
        <v>0</v>
      </c>
      <c r="K48" s="65">
        <f t="shared" si="3"/>
        <v>0</v>
      </c>
      <c r="L48" s="44">
        <v>25</v>
      </c>
      <c r="M48" s="45">
        <v>1.1345999999999999E-3</v>
      </c>
      <c r="N48" s="65">
        <f t="shared" si="4"/>
        <v>4.1666666666666714</v>
      </c>
      <c r="O48" s="44">
        <v>17</v>
      </c>
      <c r="P48" s="45">
        <v>1.1665000000000001</v>
      </c>
      <c r="Q48" s="84">
        <f t="shared" si="5"/>
        <v>29.166666666666657</v>
      </c>
      <c r="R48" s="44">
        <v>15</v>
      </c>
      <c r="S48" s="45">
        <v>1.8563000000000001</v>
      </c>
      <c r="T48" s="84">
        <f t="shared" si="6"/>
        <v>37.499999999999993</v>
      </c>
      <c r="U48" s="44">
        <v>23</v>
      </c>
      <c r="V48" s="45">
        <v>4.2932999999999999E-2</v>
      </c>
      <c r="W48" s="84">
        <f t="shared" si="7"/>
        <v>4.1666666666666572</v>
      </c>
      <c r="X48" s="15"/>
      <c r="Y48" s="100"/>
      <c r="Z48" s="78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6">
        <f t="shared" si="1"/>
        <v>-0.54388539293382721</v>
      </c>
      <c r="F49" s="47">
        <f t="shared" si="2"/>
        <v>-8.8999005031516063</v>
      </c>
      <c r="G49" s="44">
        <v>21</v>
      </c>
      <c r="H49" s="69">
        <v>1835.7041999999999</v>
      </c>
      <c r="I49" s="44">
        <v>15</v>
      </c>
      <c r="J49" s="45">
        <v>0.69125999999999999</v>
      </c>
      <c r="K49" s="112">
        <f t="shared" si="3"/>
        <v>28.571428571428569</v>
      </c>
      <c r="L49" s="44">
        <v>21</v>
      </c>
      <c r="M49" s="45">
        <v>0</v>
      </c>
      <c r="N49" s="65">
        <f t="shared" si="4"/>
        <v>0</v>
      </c>
      <c r="O49" s="44">
        <v>15</v>
      </c>
      <c r="P49" s="45">
        <v>0.69125999999999999</v>
      </c>
      <c r="Q49" s="84">
        <f t="shared" si="5"/>
        <v>28.571428571428569</v>
      </c>
      <c r="R49" s="44">
        <v>15</v>
      </c>
      <c r="S49" s="45">
        <v>0.69125999999999999</v>
      </c>
      <c r="T49" s="84">
        <f t="shared" si="6"/>
        <v>28.571428571428569</v>
      </c>
      <c r="U49" s="44">
        <v>22</v>
      </c>
      <c r="V49" s="45">
        <v>2.1908E-2</v>
      </c>
      <c r="W49" s="84">
        <f t="shared" si="7"/>
        <v>4.7619047619047592</v>
      </c>
      <c r="X49" s="100"/>
      <c r="Y49" s="100"/>
      <c r="Z49" s="78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6">
        <f t="shared" si="1"/>
        <v>-0.3080398630481902</v>
      </c>
      <c r="F50" s="47">
        <f t="shared" si="2"/>
        <v>-6.9499502515758067</v>
      </c>
      <c r="G50" s="44">
        <v>21</v>
      </c>
      <c r="H50" s="69">
        <v>1843.5612000000001</v>
      </c>
      <c r="I50" s="44">
        <v>16</v>
      </c>
      <c r="J50" s="45">
        <v>0.51697000000000004</v>
      </c>
      <c r="K50" s="65">
        <f t="shared" si="3"/>
        <v>23.80952380952381</v>
      </c>
      <c r="L50" s="44">
        <v>21</v>
      </c>
      <c r="M50" s="45">
        <v>0</v>
      </c>
      <c r="N50" s="65">
        <f t="shared" si="4"/>
        <v>0</v>
      </c>
      <c r="O50" s="44">
        <v>15</v>
      </c>
      <c r="P50" s="45">
        <v>0.73389000000000004</v>
      </c>
      <c r="Q50" s="84">
        <f t="shared" si="5"/>
        <v>28.571428571428569</v>
      </c>
      <c r="R50" s="44">
        <v>15</v>
      </c>
      <c r="S50" s="45">
        <v>0.73389000000000004</v>
      </c>
      <c r="T50" s="84">
        <f t="shared" si="6"/>
        <v>28.571428571428569</v>
      </c>
      <c r="U50" s="44">
        <v>22</v>
      </c>
      <c r="V50" s="45">
        <v>1.289E-2</v>
      </c>
      <c r="W50" s="84">
        <f t="shared" si="7"/>
        <v>4.7619047619047592</v>
      </c>
      <c r="X50" s="15"/>
      <c r="Y50" s="100"/>
      <c r="Z50" s="78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6">
        <f t="shared" si="1"/>
        <v>-0.25941755904451824</v>
      </c>
      <c r="F51" s="47">
        <f t="shared" si="2"/>
        <v>-5</v>
      </c>
      <c r="G51" s="44">
        <v>21</v>
      </c>
      <c r="H51" s="69">
        <v>1845.1757</v>
      </c>
      <c r="I51" s="44">
        <v>17</v>
      </c>
      <c r="J51" s="45">
        <v>0.34387000000000001</v>
      </c>
      <c r="K51" s="65">
        <f t="shared" si="3"/>
        <v>19.047619047619051</v>
      </c>
      <c r="L51" s="44">
        <v>21</v>
      </c>
      <c r="M51" s="45">
        <v>0</v>
      </c>
      <c r="N51" s="65">
        <f t="shared" si="4"/>
        <v>0</v>
      </c>
      <c r="O51" s="44">
        <v>15</v>
      </c>
      <c r="P51" s="45">
        <v>0.74263999999999997</v>
      </c>
      <c r="Q51" s="84">
        <f t="shared" si="5"/>
        <v>28.571428571428569</v>
      </c>
      <c r="R51" s="44">
        <v>15</v>
      </c>
      <c r="S51" s="45">
        <v>0.74263999999999997</v>
      </c>
      <c r="T51" s="84">
        <f t="shared" si="6"/>
        <v>28.571428571428569</v>
      </c>
      <c r="U51" s="44">
        <v>22</v>
      </c>
      <c r="V51" s="45">
        <v>1.1039999999999999E-2</v>
      </c>
      <c r="W51" s="84">
        <f t="shared" si="7"/>
        <v>4.7619047619047592</v>
      </c>
      <c r="X51" s="15"/>
      <c r="Y51" s="100"/>
      <c r="Z51" s="78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6">
        <f t="shared" si="1"/>
        <v>-0.23842623771518845</v>
      </c>
      <c r="F52" s="47">
        <f t="shared" si="2"/>
        <v>-3.0500497484241968</v>
      </c>
      <c r="G52" s="44">
        <v>21</v>
      </c>
      <c r="H52" s="69">
        <v>1845.8697</v>
      </c>
      <c r="I52" s="44">
        <v>19</v>
      </c>
      <c r="J52" s="45">
        <v>9.6840999999999997E-2</v>
      </c>
      <c r="K52" s="112">
        <f t="shared" si="3"/>
        <v>9.5238095238095184</v>
      </c>
      <c r="L52" s="44">
        <v>21</v>
      </c>
      <c r="M52" s="45">
        <v>0</v>
      </c>
      <c r="N52" s="112">
        <f t="shared" si="4"/>
        <v>0</v>
      </c>
      <c r="O52" s="44">
        <v>15</v>
      </c>
      <c r="P52" s="45">
        <v>0.74641000000000002</v>
      </c>
      <c r="Q52" s="115">
        <f t="shared" si="5"/>
        <v>28.571428571428569</v>
      </c>
      <c r="R52" s="44">
        <v>15</v>
      </c>
      <c r="S52" s="45">
        <v>0.74641000000000002</v>
      </c>
      <c r="T52" s="84">
        <f t="shared" si="6"/>
        <v>28.571428571428569</v>
      </c>
      <c r="U52" s="44">
        <v>22</v>
      </c>
      <c r="V52" s="45">
        <v>1.0243E-2</v>
      </c>
      <c r="W52" s="84">
        <f t="shared" si="7"/>
        <v>4.7619047619047592</v>
      </c>
      <c r="X52" s="15"/>
      <c r="Y52" s="100"/>
      <c r="Z52" s="78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6">
        <f t="shared" si="1"/>
        <v>-0.22672433528343561</v>
      </c>
      <c r="F53" s="47">
        <f t="shared" si="2"/>
        <v>-1.1000994968483901</v>
      </c>
      <c r="G53" s="44">
        <v>21</v>
      </c>
      <c r="H53" s="69">
        <v>1846.2565999999999</v>
      </c>
      <c r="I53" s="44">
        <v>20</v>
      </c>
      <c r="J53" s="45">
        <v>2.9513000000000001E-2</v>
      </c>
      <c r="K53" s="65">
        <f t="shared" si="3"/>
        <v>4.7619047619047592</v>
      </c>
      <c r="L53" s="44">
        <v>21</v>
      </c>
      <c r="M53" s="45">
        <v>0</v>
      </c>
      <c r="N53" s="65">
        <f t="shared" si="4"/>
        <v>0</v>
      </c>
      <c r="O53" s="44">
        <v>15</v>
      </c>
      <c r="P53" s="45">
        <v>0.74851000000000001</v>
      </c>
      <c r="Q53" s="84">
        <f t="shared" si="5"/>
        <v>28.571428571428569</v>
      </c>
      <c r="R53" s="44">
        <v>15</v>
      </c>
      <c r="S53" s="45">
        <v>0.74851000000000001</v>
      </c>
      <c r="T53" s="84">
        <f t="shared" si="6"/>
        <v>28.571428571428569</v>
      </c>
      <c r="U53" s="44">
        <v>22</v>
      </c>
      <c r="V53" s="45">
        <v>9.7987000000000005E-3</v>
      </c>
      <c r="W53" s="84">
        <f t="shared" si="7"/>
        <v>4.7619047619047592</v>
      </c>
      <c r="X53" s="15"/>
      <c r="Y53" s="100"/>
      <c r="Z53" s="78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6">
        <f t="shared" si="1"/>
        <v>-2.7432473099098331</v>
      </c>
      <c r="F54" s="47">
        <f t="shared" si="2"/>
        <v>-11.399900503151606</v>
      </c>
      <c r="G54" s="44">
        <v>18</v>
      </c>
      <c r="H54" s="69">
        <v>1894.4446</v>
      </c>
      <c r="I54" s="44">
        <v>12</v>
      </c>
      <c r="J54" s="45">
        <v>0.59353999999999996</v>
      </c>
      <c r="K54" s="65">
        <f t="shared" si="3"/>
        <v>33.333333333333343</v>
      </c>
      <c r="L54" s="44">
        <v>18</v>
      </c>
      <c r="M54" s="45">
        <v>0</v>
      </c>
      <c r="N54" s="65">
        <f t="shared" si="4"/>
        <v>0</v>
      </c>
      <c r="O54" s="44">
        <v>12</v>
      </c>
      <c r="P54" s="45">
        <v>0.59353999999999996</v>
      </c>
      <c r="Q54" s="84">
        <f t="shared" si="5"/>
        <v>33.333333333333343</v>
      </c>
      <c r="R54" s="44">
        <v>15</v>
      </c>
      <c r="S54" s="45">
        <v>0.13335</v>
      </c>
      <c r="T54" s="84">
        <f t="shared" si="6"/>
        <v>16.666666666666671</v>
      </c>
      <c r="U54" s="44">
        <v>20</v>
      </c>
      <c r="V54" s="45">
        <v>9.4988000000000003E-2</v>
      </c>
      <c r="W54" s="84">
        <f t="shared" si="7"/>
        <v>11.111111111111114</v>
      </c>
      <c r="X54" s="15"/>
      <c r="Y54" s="100"/>
      <c r="Z54" s="78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6">
        <f t="shared" si="1"/>
        <v>-2.7279777804766105</v>
      </c>
      <c r="F55" s="47">
        <f t="shared" si="2"/>
        <v>-9.4499502515758067</v>
      </c>
      <c r="G55" s="44">
        <v>18</v>
      </c>
      <c r="H55" s="69">
        <v>1894.9788000000001</v>
      </c>
      <c r="I55" s="44">
        <v>13</v>
      </c>
      <c r="J55" s="45">
        <v>0.40592</v>
      </c>
      <c r="K55" s="65">
        <f t="shared" si="3"/>
        <v>27.777777777777786</v>
      </c>
      <c r="L55" s="44">
        <v>18</v>
      </c>
      <c r="M55" s="45">
        <v>0</v>
      </c>
      <c r="N55" s="65">
        <f t="shared" si="4"/>
        <v>0</v>
      </c>
      <c r="O55" s="44">
        <v>12</v>
      </c>
      <c r="P55" s="45">
        <v>0.59579000000000004</v>
      </c>
      <c r="Q55" s="84">
        <f t="shared" si="5"/>
        <v>33.333333333333343</v>
      </c>
      <c r="R55" s="44">
        <v>15</v>
      </c>
      <c r="S55" s="45">
        <v>0.13464000000000001</v>
      </c>
      <c r="T55" s="84">
        <f t="shared" si="6"/>
        <v>16.666666666666671</v>
      </c>
      <c r="U55" s="44">
        <v>20</v>
      </c>
      <c r="V55" s="45">
        <v>9.3953999999999996E-2</v>
      </c>
      <c r="W55" s="84">
        <f t="shared" si="7"/>
        <v>11.111111111111114</v>
      </c>
      <c r="X55" s="15"/>
      <c r="Y55" s="100"/>
      <c r="Z55" s="78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6">
        <f t="shared" si="1"/>
        <v>-2.7249180034751319</v>
      </c>
      <c r="F56" s="47">
        <f t="shared" si="2"/>
        <v>-7.5</v>
      </c>
      <c r="G56" s="44">
        <v>18</v>
      </c>
      <c r="H56" s="69">
        <v>1895.0858000000001</v>
      </c>
      <c r="I56" s="44">
        <v>14</v>
      </c>
      <c r="J56" s="45">
        <v>0.25252000000000002</v>
      </c>
      <c r="K56" s="112">
        <f t="shared" si="3"/>
        <v>22.222222222222229</v>
      </c>
      <c r="L56" s="44">
        <v>18</v>
      </c>
      <c r="M56" s="45">
        <v>0</v>
      </c>
      <c r="N56" s="112">
        <f t="shared" si="4"/>
        <v>0</v>
      </c>
      <c r="O56" s="44">
        <v>12</v>
      </c>
      <c r="P56" s="45">
        <v>0.59623999999999999</v>
      </c>
      <c r="Q56" s="115">
        <f t="shared" si="5"/>
        <v>33.333333333333343</v>
      </c>
      <c r="R56" s="44">
        <v>15</v>
      </c>
      <c r="S56" s="45">
        <v>0.13489000000000001</v>
      </c>
      <c r="T56" s="84">
        <f t="shared" si="6"/>
        <v>16.666666666666671</v>
      </c>
      <c r="U56" s="44">
        <v>20</v>
      </c>
      <c r="V56" s="45">
        <v>9.3745999999999996E-2</v>
      </c>
      <c r="W56" s="84">
        <f t="shared" si="7"/>
        <v>11.111111111111114</v>
      </c>
      <c r="X56" s="15"/>
      <c r="Y56" s="100"/>
      <c r="Z56" s="78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6">
        <f t="shared" si="1"/>
        <v>-2.7236060701469569</v>
      </c>
      <c r="F57" s="47">
        <f t="shared" si="2"/>
        <v>-5.5500497484241968</v>
      </c>
      <c r="G57" s="44">
        <v>18</v>
      </c>
      <c r="H57" s="69">
        <v>1895.1316999999999</v>
      </c>
      <c r="I57" s="44">
        <v>16</v>
      </c>
      <c r="J57" s="45">
        <v>5.3608000000000003E-2</v>
      </c>
      <c r="K57" s="65">
        <f t="shared" si="3"/>
        <v>11.111111111111114</v>
      </c>
      <c r="L57" s="44">
        <v>18</v>
      </c>
      <c r="M57" s="45">
        <v>0</v>
      </c>
      <c r="N57" s="65">
        <f t="shared" si="4"/>
        <v>0</v>
      </c>
      <c r="O57" s="44">
        <v>12</v>
      </c>
      <c r="P57" s="45">
        <v>0.59643000000000002</v>
      </c>
      <c r="Q57" s="84">
        <f t="shared" si="5"/>
        <v>33.333333333333343</v>
      </c>
      <c r="R57" s="44">
        <v>15</v>
      </c>
      <c r="S57" s="45">
        <v>0.13500000000000001</v>
      </c>
      <c r="T57" s="84">
        <f t="shared" si="6"/>
        <v>16.666666666666671</v>
      </c>
      <c r="U57" s="44">
        <v>20</v>
      </c>
      <c r="V57" s="45">
        <v>9.3658000000000005E-2</v>
      </c>
      <c r="W57" s="84">
        <f t="shared" si="7"/>
        <v>11.111111111111114</v>
      </c>
      <c r="X57" s="15"/>
      <c r="Y57" s="100"/>
      <c r="Z57" s="78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6">
        <f t="shared" si="1"/>
        <v>-2.7228770625743621</v>
      </c>
      <c r="F58" s="47">
        <f t="shared" si="2"/>
        <v>-3.6000994968483901</v>
      </c>
      <c r="G58" s="44">
        <v>18</v>
      </c>
      <c r="H58" s="69">
        <v>1895.1572000000001</v>
      </c>
      <c r="I58" s="44">
        <v>17</v>
      </c>
      <c r="J58" s="45">
        <v>8.5953000000000002E-3</v>
      </c>
      <c r="K58" s="65">
        <f t="shared" si="3"/>
        <v>5.5555555555555571</v>
      </c>
      <c r="L58" s="44">
        <v>18</v>
      </c>
      <c r="M58" s="45">
        <v>0</v>
      </c>
      <c r="N58" s="65">
        <f t="shared" si="4"/>
        <v>0</v>
      </c>
      <c r="O58" s="44">
        <v>12</v>
      </c>
      <c r="P58" s="45">
        <v>0.59653999999999996</v>
      </c>
      <c r="Q58" s="84">
        <f t="shared" si="5"/>
        <v>33.333333333333343</v>
      </c>
      <c r="R58" s="44">
        <v>15</v>
      </c>
      <c r="S58" s="45">
        <v>0.13507</v>
      </c>
      <c r="T58" s="84">
        <f t="shared" si="6"/>
        <v>16.666666666666671</v>
      </c>
      <c r="U58" s="44">
        <v>20</v>
      </c>
      <c r="V58" s="45">
        <v>9.3607999999999997E-2</v>
      </c>
      <c r="W58" s="84">
        <f t="shared" si="7"/>
        <v>11.111111111111114</v>
      </c>
      <c r="X58" s="15"/>
      <c r="Y58" s="100"/>
      <c r="Z58" s="78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6">
        <f t="shared" si="1"/>
        <v>-5.2239069023916969</v>
      </c>
      <c r="F59" s="47">
        <f t="shared" si="2"/>
        <v>-13.899900503151606</v>
      </c>
      <c r="G59" s="44">
        <v>14</v>
      </c>
      <c r="H59" s="69">
        <v>1934.9087999999999</v>
      </c>
      <c r="I59" s="44">
        <v>10</v>
      </c>
      <c r="J59" s="45">
        <v>0.29809999999999998</v>
      </c>
      <c r="K59" s="112">
        <f t="shared" si="3"/>
        <v>28.571428571428569</v>
      </c>
      <c r="L59" s="44">
        <v>14</v>
      </c>
      <c r="M59" s="45">
        <v>0</v>
      </c>
      <c r="N59" s="112">
        <f t="shared" si="4"/>
        <v>0</v>
      </c>
      <c r="O59" s="44">
        <v>10</v>
      </c>
      <c r="P59" s="45">
        <v>0.29809999999999998</v>
      </c>
      <c r="Q59" s="115">
        <f t="shared" si="5"/>
        <v>28.571428571428569</v>
      </c>
      <c r="R59" s="44">
        <v>15</v>
      </c>
      <c r="S59" s="45">
        <v>1.3972999999999999E-2</v>
      </c>
      <c r="T59" s="84">
        <f t="shared" si="6"/>
        <v>7.142857142857153</v>
      </c>
      <c r="U59" s="44">
        <v>19</v>
      </c>
      <c r="V59" s="45">
        <v>0.42625000000000002</v>
      </c>
      <c r="W59" s="84">
        <f t="shared" si="7"/>
        <v>35.714285714285722</v>
      </c>
      <c r="X59" s="15"/>
      <c r="Y59" s="100"/>
      <c r="Z59" s="78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6">
        <f t="shared" si="1"/>
        <v>-5.2229550698419054</v>
      </c>
      <c r="F60" s="47">
        <f t="shared" si="2"/>
        <v>-11.949950251575807</v>
      </c>
      <c r="G60" s="44">
        <v>14</v>
      </c>
      <c r="H60" s="69">
        <v>1934.9440999999999</v>
      </c>
      <c r="I60" s="44">
        <v>11</v>
      </c>
      <c r="J60" s="45">
        <v>0.17055999999999999</v>
      </c>
      <c r="K60" s="112">
        <f t="shared" si="3"/>
        <v>21.428571428571431</v>
      </c>
      <c r="L60" s="44">
        <v>14</v>
      </c>
      <c r="M60" s="45">
        <v>0</v>
      </c>
      <c r="N60" s="112">
        <f t="shared" si="4"/>
        <v>0</v>
      </c>
      <c r="O60" s="44">
        <v>10</v>
      </c>
      <c r="P60" s="45">
        <v>0.29816999999999999</v>
      </c>
      <c r="Q60" s="115">
        <f t="shared" si="5"/>
        <v>28.571428571428569</v>
      </c>
      <c r="R60" s="44">
        <v>15</v>
      </c>
      <c r="S60" s="45">
        <v>1.3949E-2</v>
      </c>
      <c r="T60" s="84">
        <f t="shared" si="6"/>
        <v>7.142857142857153</v>
      </c>
      <c r="U60" s="44">
        <v>19</v>
      </c>
      <c r="V60" s="45">
        <v>0.42609999999999998</v>
      </c>
      <c r="W60" s="84">
        <f t="shared" si="7"/>
        <v>35.714285714285722</v>
      </c>
      <c r="X60" s="15"/>
      <c r="Y60" s="100"/>
      <c r="Z60" s="78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6">
        <f t="shared" si="1"/>
        <v>-5.2227646805715509</v>
      </c>
      <c r="F61" s="47">
        <f t="shared" si="2"/>
        <v>-10</v>
      </c>
      <c r="G61" s="44">
        <v>14</v>
      </c>
      <c r="H61" s="69">
        <v>1934.9512</v>
      </c>
      <c r="I61" s="44">
        <v>11</v>
      </c>
      <c r="J61" s="45">
        <v>0.17057</v>
      </c>
      <c r="K61" s="65">
        <f t="shared" si="3"/>
        <v>21.428571428571431</v>
      </c>
      <c r="L61" s="44">
        <v>14</v>
      </c>
      <c r="M61" s="45">
        <v>0</v>
      </c>
      <c r="N61" s="65">
        <f t="shared" si="4"/>
        <v>0</v>
      </c>
      <c r="O61" s="44">
        <v>10</v>
      </c>
      <c r="P61" s="45">
        <v>0.29819000000000001</v>
      </c>
      <c r="Q61" s="84">
        <f t="shared" si="5"/>
        <v>28.571428571428569</v>
      </c>
      <c r="R61" s="44">
        <v>15</v>
      </c>
      <c r="S61" s="45">
        <v>1.3944E-2</v>
      </c>
      <c r="T61" s="84">
        <f t="shared" si="6"/>
        <v>7.142857142857153</v>
      </c>
      <c r="U61" s="44">
        <v>19</v>
      </c>
      <c r="V61" s="45">
        <v>0.42608000000000001</v>
      </c>
      <c r="W61" s="84">
        <f t="shared" si="7"/>
        <v>35.714285714285722</v>
      </c>
      <c r="X61" s="15"/>
      <c r="Y61" s="100"/>
      <c r="Z61" s="78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6">
        <f t="shared" si="1"/>
        <v>-5.2226830828471833</v>
      </c>
      <c r="F62" s="47">
        <f t="shared" si="2"/>
        <v>-8.0500497484241968</v>
      </c>
      <c r="G62" s="44">
        <v>14</v>
      </c>
      <c r="H62" s="69">
        <v>1934.9541999999999</v>
      </c>
      <c r="I62" s="44">
        <v>12</v>
      </c>
      <c r="J62" s="45">
        <v>7.8334000000000001E-2</v>
      </c>
      <c r="K62" s="65">
        <f t="shared" si="3"/>
        <v>14.285714285714278</v>
      </c>
      <c r="L62" s="44">
        <v>14</v>
      </c>
      <c r="M62" s="45">
        <v>0</v>
      </c>
      <c r="N62" s="65">
        <f t="shared" si="4"/>
        <v>0</v>
      </c>
      <c r="O62" s="44">
        <v>10</v>
      </c>
      <c r="P62" s="45">
        <v>0.29819000000000001</v>
      </c>
      <c r="Q62" s="84">
        <f t="shared" si="5"/>
        <v>28.571428571428569</v>
      </c>
      <c r="R62" s="44">
        <v>15</v>
      </c>
      <c r="S62" s="45">
        <v>1.3942E-2</v>
      </c>
      <c r="T62" s="84">
        <f t="shared" si="6"/>
        <v>7.142857142857153</v>
      </c>
      <c r="U62" s="44">
        <v>19</v>
      </c>
      <c r="V62" s="45">
        <v>0.42605999999999999</v>
      </c>
      <c r="W62" s="84">
        <f t="shared" si="7"/>
        <v>35.714285714285722</v>
      </c>
      <c r="X62" s="15"/>
      <c r="Y62" s="100"/>
      <c r="Z62" s="78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6">
        <f t="shared" si="1"/>
        <v>-5.2226377501758705</v>
      </c>
      <c r="F63" s="47">
        <f t="shared" si="2"/>
        <v>-6.1000994968483901</v>
      </c>
      <c r="G63" s="70">
        <v>14</v>
      </c>
      <c r="H63" s="69">
        <v>1934.9541999999999</v>
      </c>
      <c r="I63" s="44">
        <v>14</v>
      </c>
      <c r="J63" s="45">
        <v>0</v>
      </c>
      <c r="K63" s="65">
        <f t="shared" si="3"/>
        <v>0</v>
      </c>
      <c r="L63" s="44">
        <v>14</v>
      </c>
      <c r="M63" s="45">
        <v>0</v>
      </c>
      <c r="N63" s="65">
        <f t="shared" si="4"/>
        <v>0</v>
      </c>
      <c r="O63" s="44">
        <v>10</v>
      </c>
      <c r="P63" s="45">
        <v>0.29819000000000001</v>
      </c>
      <c r="Q63" s="84">
        <f t="shared" si="5"/>
        <v>28.571428571428569</v>
      </c>
      <c r="R63" s="44">
        <v>15</v>
      </c>
      <c r="S63" s="45">
        <v>1.3941E-2</v>
      </c>
      <c r="T63" s="84">
        <f t="shared" si="6"/>
        <v>7.142857142857153</v>
      </c>
      <c r="U63" s="44">
        <v>19</v>
      </c>
      <c r="V63" s="45">
        <v>0.42605999999999999</v>
      </c>
      <c r="W63" s="84">
        <f t="shared" si="7"/>
        <v>35.714285714285722</v>
      </c>
      <c r="X63" s="15"/>
      <c r="Y63" s="100"/>
      <c r="Z63" s="78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0.64806865111111123</v>
      </c>
      <c r="K64" s="35"/>
      <c r="L64" s="34"/>
      <c r="M64" s="48">
        <f>AVERAGE(M19:M63)</f>
        <v>2.0022678622222219</v>
      </c>
      <c r="N64" s="35"/>
      <c r="O64" s="34"/>
      <c r="P64" s="48">
        <f>AVERAGE(P19:P63)</f>
        <v>0.33643075111111115</v>
      </c>
      <c r="Q64" s="35"/>
      <c r="R64" s="34"/>
      <c r="S64" s="48">
        <f>AVERAGE(S19:S63)</f>
        <v>2.7885837555555546</v>
      </c>
      <c r="T64" s="35"/>
      <c r="U64" s="34"/>
      <c r="V64" s="48">
        <f>AVERAGE(V19:V63)</f>
        <v>0.19557721777777776</v>
      </c>
      <c r="W64" s="35"/>
      <c r="X64" s="102"/>
      <c r="Y64" s="102"/>
      <c r="Z64" s="77"/>
    </row>
    <row r="65" spans="2:25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1.1515996731896883</v>
      </c>
      <c r="K65" s="37"/>
      <c r="L65" s="36"/>
      <c r="M65" s="49">
        <f>_xlfn.STDEV.S(M19:M63)</f>
        <v>2.2975128294456653</v>
      </c>
      <c r="N65" s="37"/>
      <c r="O65" s="36"/>
      <c r="P65" s="49">
        <f>_xlfn.STDEV.S(P19:P63)</f>
        <v>0.37442288819239261</v>
      </c>
      <c r="Q65" s="37"/>
      <c r="R65" s="36"/>
      <c r="S65" s="49">
        <f>_xlfn.STDEV.S(S19:S63)</f>
        <v>2.8522390493213496</v>
      </c>
      <c r="T65" s="37"/>
      <c r="U65" s="36"/>
      <c r="V65" s="49">
        <f>_xlfn.STDEV.S(V19:V63)</f>
        <v>0.25554879278305448</v>
      </c>
      <c r="W65" s="37"/>
      <c r="X65" s="95"/>
      <c r="Y65" s="95"/>
    </row>
    <row r="66" spans="2:25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1.3941E-2</v>
      </c>
      <c r="T66" s="37"/>
      <c r="U66" s="36"/>
      <c r="V66" s="49">
        <f>MIN(V19:V63)</f>
        <v>0</v>
      </c>
      <c r="W66" s="37"/>
    </row>
    <row r="67" spans="2:25" ht="15.75" thickBot="1" x14ac:dyDescent="0.3">
      <c r="B67" s="14"/>
      <c r="C67" s="5"/>
      <c r="G67" s="147"/>
      <c r="H67" s="29" t="s">
        <v>34</v>
      </c>
      <c r="I67" s="38"/>
      <c r="J67" s="50">
        <f>MAX(J19:J63)</f>
        <v>4.8894000000000002</v>
      </c>
      <c r="K67" s="39"/>
      <c r="L67" s="42"/>
      <c r="M67" s="50">
        <f>MAX(M19:M63)</f>
        <v>5.5118999999999998</v>
      </c>
      <c r="N67" s="39"/>
      <c r="O67" s="42"/>
      <c r="P67" s="50">
        <f>MAX(P19:P63)</f>
        <v>1.1665000000000001</v>
      </c>
      <c r="Q67" s="39"/>
      <c r="R67" s="42"/>
      <c r="S67" s="50">
        <f>MAX(S19:S63)</f>
        <v>9.0250000000000004</v>
      </c>
      <c r="T67" s="39"/>
      <c r="U67" s="42"/>
      <c r="V67" s="50">
        <f>MAX(V19:V63)</f>
        <v>0.81264999999999998</v>
      </c>
      <c r="W67" s="39"/>
    </row>
    <row r="68" spans="2:25" x14ac:dyDescent="0.25">
      <c r="B68" s="14"/>
      <c r="C68" s="5"/>
      <c r="G68" s="148" t="s">
        <v>75</v>
      </c>
      <c r="H68" s="67" t="s">
        <v>33</v>
      </c>
      <c r="I68" s="34"/>
      <c r="J68" s="48">
        <f>AVERAGE(J19:J23,J26:J28,J32:J33,J38)</f>
        <v>2.0247953636363638</v>
      </c>
      <c r="K68" s="35"/>
    </row>
    <row r="69" spans="2:25" x14ac:dyDescent="0.25">
      <c r="B69" s="14"/>
      <c r="C69" s="5"/>
      <c r="G69" s="149"/>
      <c r="H69" s="28" t="s">
        <v>32</v>
      </c>
      <c r="I69" s="36"/>
      <c r="J69" s="49">
        <f>_xlfn.STDEV.S(J19:J23,J26:J28,J32:J33,J38)</f>
        <v>1.7127057159373456</v>
      </c>
      <c r="K69" s="37"/>
    </row>
    <row r="70" spans="2:25" x14ac:dyDescent="0.25">
      <c r="B70" s="14"/>
      <c r="C70" s="5"/>
      <c r="G70" s="149"/>
      <c r="H70" s="28" t="s">
        <v>31</v>
      </c>
      <c r="I70" s="36"/>
      <c r="J70" s="49">
        <f>MIN(J19:J23,J26:J28,J32:J33,J38)</f>
        <v>4.2609000000000001E-2</v>
      </c>
      <c r="K70" s="37"/>
    </row>
    <row r="71" spans="2:25" ht="15.75" thickBot="1" x14ac:dyDescent="0.3">
      <c r="B71" s="14"/>
      <c r="C71" s="5"/>
      <c r="G71" s="149"/>
      <c r="H71" s="29" t="s">
        <v>34</v>
      </c>
      <c r="I71" s="38"/>
      <c r="J71" s="50">
        <f>MAX(J19:J23,J26:J28,J32:J33,J38)</f>
        <v>4.8894000000000002</v>
      </c>
      <c r="K71" s="39"/>
      <c r="Q71" s="80"/>
      <c r="R71" s="80"/>
    </row>
    <row r="72" spans="2:25" x14ac:dyDescent="0.25">
      <c r="B72" s="14"/>
      <c r="C72" s="5"/>
      <c r="J72" s="127"/>
      <c r="Q72" s="80"/>
      <c r="R72" s="80"/>
    </row>
    <row r="73" spans="2:25" x14ac:dyDescent="0.25">
      <c r="B73" s="14"/>
      <c r="C73" s="5"/>
      <c r="Q73" s="80"/>
      <c r="R73" s="80"/>
    </row>
    <row r="74" spans="2:25" x14ac:dyDescent="0.25">
      <c r="B74" s="14"/>
      <c r="C74" s="5"/>
      <c r="Q74" s="80"/>
      <c r="R74" s="80"/>
    </row>
    <row r="75" spans="2:25" x14ac:dyDescent="0.25">
      <c r="B75" s="14"/>
      <c r="C75" s="5"/>
      <c r="J75" s="127"/>
      <c r="Q75" s="80"/>
      <c r="R75" s="80"/>
    </row>
    <row r="76" spans="2:25" x14ac:dyDescent="0.25">
      <c r="B76" s="14"/>
      <c r="C76" s="5"/>
      <c r="J76" s="127"/>
      <c r="Q76" s="80"/>
      <c r="R76" s="80"/>
    </row>
    <row r="77" spans="2:25" x14ac:dyDescent="0.25">
      <c r="B77" s="14"/>
      <c r="C77" s="5"/>
      <c r="J77" s="127"/>
      <c r="Q77" s="80"/>
      <c r="R77" s="80"/>
    </row>
    <row r="78" spans="2:25" x14ac:dyDescent="0.25">
      <c r="B78" s="14"/>
      <c r="C78" s="5"/>
      <c r="J78" s="127"/>
      <c r="Q78" s="80"/>
      <c r="R78" s="80"/>
    </row>
    <row r="79" spans="2:25" x14ac:dyDescent="0.25">
      <c r="B79" s="14"/>
      <c r="C79" s="5"/>
      <c r="Q79" s="80"/>
      <c r="R79" s="80"/>
    </row>
    <row r="80" spans="2:25" x14ac:dyDescent="0.25">
      <c r="B80" s="14"/>
      <c r="C80" s="5"/>
      <c r="P80" s="80"/>
      <c r="Q80" s="80"/>
      <c r="R80" s="80"/>
    </row>
    <row r="81" spans="2:308" x14ac:dyDescent="0.25">
      <c r="B81" s="14"/>
      <c r="C81" s="5"/>
      <c r="O81" s="80"/>
      <c r="P81" s="80"/>
      <c r="Q81" s="80"/>
      <c r="R81" s="80"/>
    </row>
    <row r="82" spans="2:308" x14ac:dyDescent="0.25">
      <c r="B82" s="14"/>
      <c r="C82" s="5"/>
      <c r="E82" s="74" t="s">
        <v>45</v>
      </c>
      <c r="O82" s="80"/>
      <c r="P82" s="80"/>
      <c r="Q82" s="80"/>
      <c r="R82" s="80"/>
    </row>
    <row r="83" spans="2:308" x14ac:dyDescent="0.25">
      <c r="B83" s="14"/>
      <c r="C83" s="5"/>
      <c r="E83" s="59"/>
      <c r="F83" s="57" t="s">
        <v>30</v>
      </c>
      <c r="G83" s="57" t="s">
        <v>7</v>
      </c>
      <c r="H83" s="57" t="s">
        <v>8</v>
      </c>
      <c r="I83" s="57" t="s">
        <v>70</v>
      </c>
      <c r="J83" s="58" t="s">
        <v>80</v>
      </c>
      <c r="K83" s="83"/>
      <c r="L83" s="80"/>
      <c r="M83" s="80"/>
    </row>
    <row r="84" spans="2:308" x14ac:dyDescent="0.25">
      <c r="B84" s="14"/>
      <c r="C84" s="5"/>
      <c r="E84" s="117" t="s">
        <v>46</v>
      </c>
      <c r="F84" s="118">
        <f>J64</f>
        <v>0.64806865111111123</v>
      </c>
      <c r="G84" s="118">
        <f>M64</f>
        <v>2.0022678622222219</v>
      </c>
      <c r="H84" s="118">
        <f>P64</f>
        <v>0.33643075111111115</v>
      </c>
      <c r="I84" s="118">
        <f>S64</f>
        <v>2.7885837555555546</v>
      </c>
      <c r="J84" s="119">
        <f>V64</f>
        <v>0.19557721777777776</v>
      </c>
      <c r="K84" s="83"/>
      <c r="L84" s="80"/>
      <c r="M84" s="80"/>
    </row>
    <row r="85" spans="2:308" x14ac:dyDescent="0.25">
      <c r="B85" s="14"/>
      <c r="C85" s="5"/>
      <c r="E85" s="60" t="s">
        <v>78</v>
      </c>
      <c r="F85" s="61">
        <f>MEDIAN(J19:J63)</f>
        <v>0.25252000000000002</v>
      </c>
      <c r="G85" s="61">
        <f>MEDIAN(M19:M63)</f>
        <v>0.67464000000000002</v>
      </c>
      <c r="H85" s="61">
        <f>MEDIAN(P19:P63)</f>
        <v>0.28244000000000002</v>
      </c>
      <c r="I85" s="61">
        <f>MEDIAN(S19:S63)</f>
        <v>1.8563000000000001</v>
      </c>
      <c r="J85" s="62">
        <f>MEDIAN(V19:V63)</f>
        <v>9.3658000000000005E-2</v>
      </c>
      <c r="K85" s="83"/>
      <c r="L85" s="80"/>
      <c r="M85" s="80"/>
    </row>
    <row r="86" spans="2:308" x14ac:dyDescent="0.25">
      <c r="B86" s="14"/>
      <c r="C86" s="5"/>
      <c r="E86" s="60" t="s">
        <v>47</v>
      </c>
      <c r="F86" s="61">
        <f t="shared" ref="F86:F88" si="8">J65</f>
        <v>1.1515996731896883</v>
      </c>
      <c r="G86" s="61">
        <f t="shared" ref="G86:G88" si="9">M65</f>
        <v>2.2975128294456653</v>
      </c>
      <c r="H86" s="61">
        <f t="shared" ref="H86:H88" si="10">P65</f>
        <v>0.37442288819239261</v>
      </c>
      <c r="I86" s="61">
        <f t="shared" ref="I86:I88" si="11">S65</f>
        <v>2.8522390493213496</v>
      </c>
      <c r="J86" s="62">
        <f>V65</f>
        <v>0.25554879278305448</v>
      </c>
      <c r="K86" s="83"/>
      <c r="L86" s="80"/>
      <c r="M86" s="80"/>
    </row>
    <row r="87" spans="2:308" x14ac:dyDescent="0.25">
      <c r="B87" s="14"/>
      <c r="C87" s="5"/>
      <c r="E87" s="60" t="s">
        <v>48</v>
      </c>
      <c r="F87" s="61">
        <f t="shared" si="8"/>
        <v>0</v>
      </c>
      <c r="G87" s="61">
        <f t="shared" si="9"/>
        <v>0</v>
      </c>
      <c r="H87" s="61">
        <f t="shared" si="10"/>
        <v>0</v>
      </c>
      <c r="I87" s="61">
        <f t="shared" si="11"/>
        <v>1.3941E-2</v>
      </c>
      <c r="J87" s="62">
        <f>V66</f>
        <v>0</v>
      </c>
      <c r="K87" s="83"/>
      <c r="L87" s="80"/>
      <c r="M87" s="80"/>
    </row>
    <row r="88" spans="2:308" x14ac:dyDescent="0.25">
      <c r="B88" s="14"/>
      <c r="C88" s="5"/>
      <c r="E88" s="60" t="s">
        <v>49</v>
      </c>
      <c r="F88" s="61">
        <f t="shared" si="8"/>
        <v>4.8894000000000002</v>
      </c>
      <c r="G88" s="61">
        <f t="shared" si="9"/>
        <v>5.5118999999999998</v>
      </c>
      <c r="H88" s="61">
        <f t="shared" si="10"/>
        <v>1.1665000000000001</v>
      </c>
      <c r="I88" s="61">
        <f t="shared" si="11"/>
        <v>9.0250000000000004</v>
      </c>
      <c r="J88" s="62">
        <f>V67</f>
        <v>0.81264999999999998</v>
      </c>
      <c r="K88" s="83"/>
      <c r="L88" s="80"/>
      <c r="M88" s="80"/>
    </row>
    <row r="89" spans="2:308" x14ac:dyDescent="0.25">
      <c r="B89" s="14"/>
      <c r="C89" s="5"/>
      <c r="E89" s="131">
        <v>0.25</v>
      </c>
      <c r="F89" s="133">
        <f>PERCENTILE(J19:J63,0.25)</f>
        <v>2.9513000000000001E-2</v>
      </c>
      <c r="G89" s="133">
        <f>PERCENTILE(M19:M63,0.25)</f>
        <v>0</v>
      </c>
      <c r="H89" s="61">
        <f>PERCENTILE(P19:P63,0.25)</f>
        <v>0</v>
      </c>
      <c r="I89" s="61">
        <f>PERCENTILE(S19:S63,0.25)</f>
        <v>0.73389000000000004</v>
      </c>
      <c r="J89" s="62">
        <f>PERCENTILE(V19:V63,0.25)</f>
        <v>2.1908E-2</v>
      </c>
      <c r="O89" s="80"/>
      <c r="P89" s="83"/>
      <c r="Q89" s="80"/>
      <c r="R89" s="80"/>
    </row>
    <row r="90" spans="2:308" x14ac:dyDescent="0.25">
      <c r="B90" s="14"/>
      <c r="C90" s="5"/>
      <c r="E90" s="132">
        <v>0.75</v>
      </c>
      <c r="F90" s="56">
        <f>PERCENTILE(J19:J63,0.75)</f>
        <v>0.51697000000000004</v>
      </c>
      <c r="G90" s="56">
        <f>PERCENTILE(M19:M63,0.75)</f>
        <v>4.6139000000000001</v>
      </c>
      <c r="H90" s="56">
        <f>PERCENTILE(P19:P63,0.75)</f>
        <v>0.59653999999999996</v>
      </c>
      <c r="I90" s="56">
        <f>PERCENTILE(S19:S63,0.75)</f>
        <v>3.5769000000000002</v>
      </c>
      <c r="J90" s="63">
        <f>PERCENTILE(V19:V63,0.75)</f>
        <v>0.2447</v>
      </c>
      <c r="O90" s="80"/>
      <c r="P90" s="83"/>
      <c r="Q90" s="80"/>
      <c r="R90" s="80"/>
    </row>
    <row r="91" spans="2:308" x14ac:dyDescent="0.25">
      <c r="B91" s="14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80"/>
      <c r="P91" s="83"/>
      <c r="Q91" s="80"/>
      <c r="R91" s="80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</row>
    <row r="92" spans="2:308" x14ac:dyDescent="0.25">
      <c r="B92" s="14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80"/>
      <c r="P92" s="83"/>
      <c r="Q92" s="80"/>
      <c r="R92" s="80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</row>
    <row r="93" spans="2:308" x14ac:dyDescent="0.25">
      <c r="B93" s="14"/>
      <c r="O93" s="80"/>
      <c r="P93" s="83"/>
      <c r="Q93" s="80"/>
      <c r="R93" s="80"/>
    </row>
    <row r="94" spans="2:308" x14ac:dyDescent="0.25">
      <c r="B94" s="14"/>
      <c r="O94" s="83"/>
      <c r="P94" s="83"/>
      <c r="Q94" s="80"/>
      <c r="R94" s="80"/>
    </row>
    <row r="95" spans="2:308" x14ac:dyDescent="0.25">
      <c r="B95" s="14"/>
      <c r="O95" s="83"/>
      <c r="P95" s="83"/>
      <c r="Q95" s="80"/>
      <c r="R95" s="80"/>
    </row>
    <row r="96" spans="2:308" x14ac:dyDescent="0.25">
      <c r="B96" s="14"/>
      <c r="O96" s="83"/>
      <c r="P96" s="83"/>
      <c r="Q96" s="80"/>
      <c r="R96" s="80"/>
    </row>
    <row r="97" spans="2:18" x14ac:dyDescent="0.25">
      <c r="B97" s="14"/>
      <c r="O97" s="83"/>
      <c r="P97" s="83"/>
      <c r="Q97" s="80"/>
      <c r="R97" s="80"/>
    </row>
    <row r="98" spans="2:18" x14ac:dyDescent="0.25">
      <c r="B98" s="14"/>
      <c r="O98" s="83"/>
      <c r="P98" s="83"/>
      <c r="Q98" s="80"/>
      <c r="R98" s="80"/>
    </row>
    <row r="99" spans="2:18" x14ac:dyDescent="0.25">
      <c r="B99" s="14"/>
      <c r="O99" s="83"/>
      <c r="P99" s="83"/>
      <c r="Q99" s="80"/>
      <c r="R99" s="80"/>
    </row>
    <row r="100" spans="2:18" x14ac:dyDescent="0.25">
      <c r="B100" s="14"/>
      <c r="O100" s="83"/>
      <c r="P100" s="83"/>
      <c r="Q100" s="80"/>
      <c r="R100" s="80"/>
    </row>
    <row r="101" spans="2:18" x14ac:dyDescent="0.25">
      <c r="B101" s="14"/>
      <c r="O101" s="83"/>
      <c r="P101" s="83"/>
      <c r="Q101" s="80"/>
      <c r="R101" s="80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14"/>
      <c r="O109" s="83"/>
      <c r="P109" s="83"/>
      <c r="Q109" s="80"/>
      <c r="R109" s="80"/>
    </row>
    <row r="110" spans="2:18" x14ac:dyDescent="0.25">
      <c r="B110" s="5"/>
      <c r="O110" s="83"/>
      <c r="P110" s="83"/>
      <c r="Q110" s="80"/>
      <c r="R110" s="80"/>
    </row>
    <row r="111" spans="2:18" x14ac:dyDescent="0.25">
      <c r="B111" s="5"/>
      <c r="O111" s="83"/>
      <c r="P111" s="83"/>
      <c r="Q111" s="80"/>
      <c r="R111" s="80"/>
    </row>
    <row r="112" spans="2:18" x14ac:dyDescent="0.25">
      <c r="B112" s="5"/>
      <c r="O112" s="83"/>
      <c r="P112" s="83"/>
      <c r="Q112" s="80"/>
      <c r="R112" s="80"/>
    </row>
    <row r="113" spans="2:18" x14ac:dyDescent="0.25">
      <c r="B113" s="5"/>
      <c r="O113" s="83"/>
      <c r="P113" s="83"/>
      <c r="Q113" s="80"/>
      <c r="R113" s="80"/>
    </row>
    <row r="114" spans="2:18" x14ac:dyDescent="0.25">
      <c r="O114" s="83"/>
      <c r="P114" s="83"/>
      <c r="Q114" s="80"/>
      <c r="R114" s="80"/>
    </row>
    <row r="115" spans="2:18" x14ac:dyDescent="0.25">
      <c r="O115" s="83"/>
      <c r="P115" s="83"/>
      <c r="Q115" s="80"/>
      <c r="R115" s="80"/>
    </row>
    <row r="116" spans="2:18" x14ac:dyDescent="0.25">
      <c r="O116" s="83"/>
      <c r="P116" s="83"/>
      <c r="Q116" s="80"/>
      <c r="R116" s="82"/>
    </row>
    <row r="117" spans="2:18" x14ac:dyDescent="0.25">
      <c r="O117" s="83"/>
      <c r="P117" s="83"/>
      <c r="Q117" s="83"/>
    </row>
    <row r="118" spans="2:18" x14ac:dyDescent="0.25">
      <c r="O118" s="83"/>
      <c r="P118" s="82"/>
      <c r="Q118" s="82"/>
      <c r="R118" s="82"/>
    </row>
    <row r="119" spans="2:18" x14ac:dyDescent="0.25">
      <c r="O119" s="83"/>
      <c r="P119" s="80"/>
      <c r="Q119" s="81"/>
    </row>
    <row r="120" spans="2:18" x14ac:dyDescent="0.25">
      <c r="O120" s="83"/>
      <c r="P120" s="83"/>
      <c r="Q120" s="82"/>
    </row>
    <row r="121" spans="2:18" x14ac:dyDescent="0.25">
      <c r="O121" s="83"/>
      <c r="P121" s="83"/>
    </row>
    <row r="122" spans="2:18" x14ac:dyDescent="0.25">
      <c r="O122" s="82"/>
      <c r="P122" s="82"/>
    </row>
  </sheetData>
  <mergeCells count="8">
    <mergeCell ref="U17:W17"/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6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7"/>
  <sheetViews>
    <sheetView showGridLines="0" zoomScale="70" zoomScaleNormal="70" workbookViewId="0">
      <selection activeCell="F77" sqref="F77:J8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54">
        <v>1</v>
      </c>
      <c r="F5" t="s">
        <v>38</v>
      </c>
    </row>
    <row r="6" spans="2:38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3.2258064516129031E-2</v>
      </c>
      <c r="H8" s="114">
        <f>SUM(G7:H7)</f>
        <v>6.4516129032258063E-2</v>
      </c>
      <c r="I8" s="114">
        <f>SUM(G7:I7)</f>
        <v>9.6774193548387094E-2</v>
      </c>
      <c r="J8" s="114">
        <f>SUM(G7:J7)</f>
        <v>0.12903225806451613</v>
      </c>
      <c r="K8" s="114">
        <f>SUM(G7:K7)</f>
        <v>0.16129032258064516</v>
      </c>
      <c r="L8" s="114">
        <f>SUM(G7:L7)</f>
        <v>0.19354838709677419</v>
      </c>
      <c r="M8" s="114">
        <f>SUM(G7:M7)</f>
        <v>0.22580645161290322</v>
      </c>
      <c r="N8" s="114">
        <f>SUM(G7:N7)</f>
        <v>0.25806451612903225</v>
      </c>
      <c r="O8" s="114">
        <f>SUM(G7:O7)</f>
        <v>0.29032258064516125</v>
      </c>
      <c r="P8" s="114">
        <f>SUM(G7:P7)</f>
        <v>0.32258064516129026</v>
      </c>
      <c r="Q8" s="114">
        <f>SUM(G7:Q7)</f>
        <v>0.35483870967741926</v>
      </c>
      <c r="R8" s="114">
        <f>SUM(G7:R7)</f>
        <v>0.38709677419354827</v>
      </c>
      <c r="S8" s="114">
        <f>SUM(G7:S7)</f>
        <v>0.41935483870967727</v>
      </c>
      <c r="T8" s="114">
        <f>SUM(G7:T7)</f>
        <v>0.45161290322580627</v>
      </c>
      <c r="U8" s="114">
        <f>SUM(G7:U7)</f>
        <v>0.48387096774193528</v>
      </c>
      <c r="V8" s="114">
        <f>SUM(G7:V7)</f>
        <v>0.51612903225806428</v>
      </c>
      <c r="W8" s="114">
        <f>SUM(G7:W7)</f>
        <v>0.54838709677419328</v>
      </c>
      <c r="X8" s="114">
        <f>SUM(G7:X7)</f>
        <v>0.58064516129032229</v>
      </c>
      <c r="Y8" s="114">
        <f>SUM(G7:Y7)</f>
        <v>0.61290322580645129</v>
      </c>
      <c r="Z8" s="114">
        <f>SUM(G7:Z7)</f>
        <v>0.64516129032258029</v>
      </c>
      <c r="AA8" s="114">
        <f>SUM(G7:AA7)</f>
        <v>0.6774193548387093</v>
      </c>
      <c r="AB8" s="114">
        <f>SUM(G7:AB7)</f>
        <v>0.7096774193548383</v>
      </c>
      <c r="AC8" s="114">
        <f>SUM(G7:AC7)</f>
        <v>0.74193548387096731</v>
      </c>
      <c r="AD8" s="114">
        <f>SUM(G7:AD7)</f>
        <v>0.77419354838709631</v>
      </c>
      <c r="AE8" s="114">
        <f>SUM(G7:AE7)</f>
        <v>0.80645161290322531</v>
      </c>
      <c r="AF8" s="114">
        <f>SUM(G7:AF7)</f>
        <v>0.83870967741935432</v>
      </c>
      <c r="AG8" s="114">
        <f>SUM(G7:AG7)</f>
        <v>0.87096774193548332</v>
      </c>
      <c r="AH8" s="114">
        <f>SUM(G7:AH7)</f>
        <v>0.90322580645161232</v>
      </c>
      <c r="AI8" s="114">
        <f>SUM(G7:AI7)</f>
        <v>0.93548387096774133</v>
      </c>
      <c r="AJ8" s="114">
        <f>SUM(G7:AJ7)</f>
        <v>0.96774193548387033</v>
      </c>
      <c r="AK8" s="114">
        <f>SUM(G7:AK7)</f>
        <v>0.99999999999999933</v>
      </c>
      <c r="AL8" s="114"/>
    </row>
    <row r="9" spans="2:38" x14ac:dyDescent="0.25">
      <c r="C9" s="53" t="s">
        <v>15</v>
      </c>
      <c r="D9" s="54">
        <v>0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91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0.5</v>
      </c>
      <c r="C15" s="32">
        <f>0.5-D9</f>
        <v>0.5</v>
      </c>
    </row>
    <row r="16" spans="2:38" ht="15.75" thickBot="1" x14ac:dyDescent="0.3">
      <c r="B16" s="32">
        <f>0.5-D9</f>
        <v>0.5</v>
      </c>
      <c r="C16" s="32">
        <f>0.5+D9</f>
        <v>0.5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  <c r="Z18" s="95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6">
        <f>D19*$C$12+(1-D19)*$C$13-C19</f>
        <v>10</v>
      </c>
      <c r="F19" s="47">
        <f>B19*$C$12+(1-B19)*$C$13-C19</f>
        <v>6.1000994968483937</v>
      </c>
      <c r="G19" s="44">
        <v>60</v>
      </c>
      <c r="H19" s="69"/>
      <c r="I19" s="44">
        <f>'HL-LL_3a'!I19</f>
        <v>56</v>
      </c>
      <c r="J19" s="45">
        <v>0.40438000000000002</v>
      </c>
      <c r="K19" s="65">
        <f>ABS((100/$G19*I19)-100)</f>
        <v>6.6666666666666572</v>
      </c>
      <c r="L19" s="44">
        <f>'HL-LL_3a'!L19</f>
        <v>65</v>
      </c>
      <c r="M19" s="45">
        <v>0.60558999999999996</v>
      </c>
      <c r="N19" s="65">
        <f>ABS((100/$G19*L19)-100)</f>
        <v>8.3333333333333428</v>
      </c>
      <c r="O19" s="44">
        <f>'HL-LL_3a'!O19</f>
        <v>54</v>
      </c>
      <c r="P19" s="45">
        <v>0.89166999999999996</v>
      </c>
      <c r="Q19" s="84">
        <f>ABS((100/$G19*O19)-100)</f>
        <v>10</v>
      </c>
      <c r="R19" s="44">
        <v>15</v>
      </c>
      <c r="S19" s="45"/>
      <c r="T19" s="84">
        <f>ABS((100/$G19*R19)-100)</f>
        <v>75</v>
      </c>
      <c r="U19" s="44">
        <v>29</v>
      </c>
      <c r="V19" s="45"/>
      <c r="W19" s="84">
        <f>ABS((100/$G19*U19)-100)</f>
        <v>51.666666666666664</v>
      </c>
      <c r="X19" s="89"/>
      <c r="Y19" s="15"/>
      <c r="Z19" s="97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6">
        <f t="shared" ref="E20:E63" si="1">D20*$C$12+(1-D20)*$C$13-C20</f>
        <v>10</v>
      </c>
      <c r="F20" s="47">
        <f t="shared" ref="F20:F63" si="2">B20*$C$12+(1-B20)*$C$13-C20</f>
        <v>8.0500497484241933</v>
      </c>
      <c r="G20" s="44">
        <v>60</v>
      </c>
      <c r="H20" s="69"/>
      <c r="I20" s="44">
        <f>'HL-LL_3a'!I20</f>
        <v>58</v>
      </c>
      <c r="J20" s="45">
        <v>0.1052</v>
      </c>
      <c r="K20" s="65">
        <f t="shared" ref="K20:K63" si="3">ABS((100/$G20*I20)-100)</f>
        <v>3.3333333333333286</v>
      </c>
      <c r="L20" s="44">
        <f>'HL-LL_3a'!L20</f>
        <v>65</v>
      </c>
      <c r="M20" s="45">
        <v>0.60558999999999996</v>
      </c>
      <c r="N20" s="65">
        <f t="shared" ref="N20:N63" si="4">ABS((100/$G20*L20)-100)</f>
        <v>8.3333333333333428</v>
      </c>
      <c r="O20" s="44">
        <f>'HL-LL_3a'!O20</f>
        <v>54</v>
      </c>
      <c r="P20" s="45">
        <v>0.89166999999999996</v>
      </c>
      <c r="Q20" s="84">
        <f t="shared" ref="Q20:Q63" si="5">ABS((100/$G20*O20)-100)</f>
        <v>10</v>
      </c>
      <c r="R20" s="44">
        <v>15</v>
      </c>
      <c r="S20" s="45"/>
      <c r="T20" s="84">
        <f t="shared" ref="T20:T63" si="6">ABS((100/$G20*R20)-100)</f>
        <v>75</v>
      </c>
      <c r="U20" s="44">
        <v>29</v>
      </c>
      <c r="V20" s="45"/>
      <c r="W20" s="84">
        <f t="shared" ref="W20:W63" si="7">ABS((100/$G20*U20)-100)</f>
        <v>51.666666666666664</v>
      </c>
      <c r="X20" s="89"/>
      <c r="Y20" s="15"/>
      <c r="Z20" s="97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6">
        <f t="shared" si="1"/>
        <v>10</v>
      </c>
      <c r="F21" s="47">
        <f t="shared" si="2"/>
        <v>10</v>
      </c>
      <c r="G21" s="44">
        <v>60</v>
      </c>
      <c r="H21" s="69"/>
      <c r="I21" s="44">
        <f>'HL-LL_3a'!I21</f>
        <v>60</v>
      </c>
      <c r="J21" s="45">
        <v>0</v>
      </c>
      <c r="K21" s="65">
        <f t="shared" si="3"/>
        <v>0</v>
      </c>
      <c r="L21" s="44">
        <f>'HL-LL_3a'!L21</f>
        <v>65</v>
      </c>
      <c r="M21" s="45">
        <v>0.60558999999999996</v>
      </c>
      <c r="N21" s="65">
        <f t="shared" si="4"/>
        <v>8.3333333333333428</v>
      </c>
      <c r="O21" s="44">
        <f>'HL-LL_3a'!O21</f>
        <v>54</v>
      </c>
      <c r="P21" s="45">
        <v>0.89166999999999996</v>
      </c>
      <c r="Q21" s="84">
        <f t="shared" si="5"/>
        <v>10</v>
      </c>
      <c r="R21" s="44">
        <v>15</v>
      </c>
      <c r="S21" s="45"/>
      <c r="T21" s="84">
        <f t="shared" si="6"/>
        <v>75</v>
      </c>
      <c r="U21" s="44">
        <v>29</v>
      </c>
      <c r="V21" s="45"/>
      <c r="W21" s="84">
        <f t="shared" si="7"/>
        <v>51.666666666666664</v>
      </c>
      <c r="X21" s="89"/>
      <c r="Y21" s="15"/>
      <c r="Z21" s="97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6">
        <f t="shared" si="1"/>
        <v>10</v>
      </c>
      <c r="F22" s="47">
        <f t="shared" si="2"/>
        <v>11.949950251575803</v>
      </c>
      <c r="G22" s="44">
        <v>60</v>
      </c>
      <c r="H22" s="69"/>
      <c r="I22" s="44">
        <f>'HL-LL_3a'!I22</f>
        <v>62</v>
      </c>
      <c r="J22" s="45">
        <v>9.1049000000000005E-2</v>
      </c>
      <c r="K22" s="65">
        <f t="shared" si="3"/>
        <v>3.3333333333333428</v>
      </c>
      <c r="L22" s="44">
        <f>'HL-LL_3a'!L22</f>
        <v>65</v>
      </c>
      <c r="M22" s="45">
        <v>0.60558999999999996</v>
      </c>
      <c r="N22" s="65">
        <f t="shared" si="4"/>
        <v>8.3333333333333428</v>
      </c>
      <c r="O22" s="44">
        <f>'HL-LL_3a'!O22</f>
        <v>54</v>
      </c>
      <c r="P22" s="45">
        <v>0.89166999999999996</v>
      </c>
      <c r="Q22" s="84">
        <f t="shared" si="5"/>
        <v>10</v>
      </c>
      <c r="R22" s="44">
        <v>15</v>
      </c>
      <c r="S22" s="45"/>
      <c r="T22" s="84">
        <f t="shared" si="6"/>
        <v>75</v>
      </c>
      <c r="U22" s="44">
        <v>29</v>
      </c>
      <c r="V22" s="45"/>
      <c r="W22" s="84">
        <f t="shared" si="7"/>
        <v>51.666666666666664</v>
      </c>
      <c r="X22" s="89"/>
      <c r="Y22" s="15"/>
      <c r="Z22" s="97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6">
        <f t="shared" si="1"/>
        <v>10</v>
      </c>
      <c r="F23" s="47">
        <f t="shared" si="2"/>
        <v>13.89990050315161</v>
      </c>
      <c r="G23" s="44">
        <v>60</v>
      </c>
      <c r="H23" s="69"/>
      <c r="I23" s="44">
        <f>'HL-LL_3a'!I23</f>
        <v>64</v>
      </c>
      <c r="J23" s="45">
        <v>0.38252000000000003</v>
      </c>
      <c r="K23" s="65">
        <f t="shared" si="3"/>
        <v>6.6666666666666714</v>
      </c>
      <c r="L23" s="44">
        <f>'HL-LL_3a'!L23</f>
        <v>65</v>
      </c>
      <c r="M23" s="45">
        <v>0.60558999999999996</v>
      </c>
      <c r="N23" s="65">
        <f t="shared" si="4"/>
        <v>8.3333333333333428</v>
      </c>
      <c r="O23" s="44">
        <f>'HL-LL_3a'!O23</f>
        <v>54</v>
      </c>
      <c r="P23" s="45">
        <v>0.89166999999999996</v>
      </c>
      <c r="Q23" s="84">
        <f t="shared" si="5"/>
        <v>10</v>
      </c>
      <c r="R23" s="44">
        <v>15</v>
      </c>
      <c r="S23" s="45"/>
      <c r="T23" s="84">
        <f t="shared" si="6"/>
        <v>75</v>
      </c>
      <c r="U23" s="44">
        <v>29</v>
      </c>
      <c r="V23" s="45"/>
      <c r="W23" s="84">
        <f t="shared" si="7"/>
        <v>51.666666666666664</v>
      </c>
      <c r="X23" s="89"/>
      <c r="Y23" s="15"/>
      <c r="Z23" s="97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6">
        <f t="shared" si="1"/>
        <v>7.5</v>
      </c>
      <c r="F24" s="47">
        <f t="shared" si="2"/>
        <v>3.6000994968483937</v>
      </c>
      <c r="G24" s="44">
        <v>54</v>
      </c>
      <c r="H24" s="69"/>
      <c r="I24" s="44">
        <f>'HL-LL_3a'!I24</f>
        <v>47</v>
      </c>
      <c r="J24" s="45">
        <v>0.97840000000000005</v>
      </c>
      <c r="K24" s="65">
        <f t="shared" si="3"/>
        <v>12.962962962962962</v>
      </c>
      <c r="L24" s="44">
        <f>'HL-LL_3a'!L24</f>
        <v>61</v>
      </c>
      <c r="M24" s="45">
        <v>0.89510999999999996</v>
      </c>
      <c r="N24" s="65">
        <f t="shared" si="4"/>
        <v>12.962962962962962</v>
      </c>
      <c r="O24" s="44">
        <f>'HL-LL_3a'!O24</f>
        <v>44</v>
      </c>
      <c r="P24" s="45">
        <v>1.8568</v>
      </c>
      <c r="Q24" s="84">
        <f t="shared" si="5"/>
        <v>18.518518518518519</v>
      </c>
      <c r="R24" s="44">
        <v>15</v>
      </c>
      <c r="S24" s="45"/>
      <c r="T24" s="84">
        <f t="shared" si="6"/>
        <v>72.222222222222229</v>
      </c>
      <c r="U24" s="44">
        <v>29</v>
      </c>
      <c r="V24" s="45"/>
      <c r="W24" s="84">
        <f t="shared" si="7"/>
        <v>46.296296296296298</v>
      </c>
      <c r="X24" s="89"/>
      <c r="Y24" s="15"/>
      <c r="Z24" s="97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6">
        <f t="shared" si="1"/>
        <v>7.5</v>
      </c>
      <c r="F25" s="47">
        <f t="shared" si="2"/>
        <v>5.5500497484241933</v>
      </c>
      <c r="G25" s="44">
        <v>54</v>
      </c>
      <c r="H25" s="69"/>
      <c r="I25" s="44">
        <f>'HL-LL_3a'!I25</f>
        <v>51</v>
      </c>
      <c r="J25" s="45">
        <v>0.21357000000000001</v>
      </c>
      <c r="K25" s="65">
        <f t="shared" si="3"/>
        <v>5.5555555555555571</v>
      </c>
      <c r="L25" s="44">
        <f>'HL-LL_3a'!L25</f>
        <v>61</v>
      </c>
      <c r="M25" s="45">
        <v>0.89510999999999996</v>
      </c>
      <c r="N25" s="65">
        <f t="shared" si="4"/>
        <v>12.962962962962962</v>
      </c>
      <c r="O25" s="44">
        <f>'HL-LL_3a'!O25</f>
        <v>44</v>
      </c>
      <c r="P25" s="45">
        <v>1.8568</v>
      </c>
      <c r="Q25" s="84">
        <f t="shared" si="5"/>
        <v>18.518518518518519</v>
      </c>
      <c r="R25" s="44">
        <v>15</v>
      </c>
      <c r="S25" s="45"/>
      <c r="T25" s="84">
        <f t="shared" si="6"/>
        <v>72.222222222222229</v>
      </c>
      <c r="U25" s="44">
        <v>29</v>
      </c>
      <c r="V25" s="45"/>
      <c r="W25" s="84">
        <f t="shared" si="7"/>
        <v>46.296296296296298</v>
      </c>
      <c r="X25" s="89"/>
      <c r="Y25" s="15"/>
      <c r="Z25" s="97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6">
        <f t="shared" si="1"/>
        <v>7.5</v>
      </c>
      <c r="F26" s="47">
        <f t="shared" si="2"/>
        <v>7.5</v>
      </c>
      <c r="G26" s="44">
        <v>54</v>
      </c>
      <c r="H26" s="69"/>
      <c r="I26" s="44">
        <f>'HL-LL_3a'!I26</f>
        <v>54</v>
      </c>
      <c r="J26" s="45">
        <v>0</v>
      </c>
      <c r="K26" s="65">
        <f t="shared" si="3"/>
        <v>0</v>
      </c>
      <c r="L26" s="44">
        <f>'HL-LL_3a'!L26</f>
        <v>61</v>
      </c>
      <c r="M26" s="45">
        <v>0.89510999999999996</v>
      </c>
      <c r="N26" s="65">
        <f t="shared" si="4"/>
        <v>12.962962962962962</v>
      </c>
      <c r="O26" s="44">
        <f>'HL-LL_3a'!O26</f>
        <v>44</v>
      </c>
      <c r="P26" s="45">
        <v>1.8568</v>
      </c>
      <c r="Q26" s="84">
        <f t="shared" si="5"/>
        <v>18.518518518518519</v>
      </c>
      <c r="R26" s="44">
        <v>15</v>
      </c>
      <c r="S26" s="45"/>
      <c r="T26" s="84">
        <f t="shared" si="6"/>
        <v>72.222222222222229</v>
      </c>
      <c r="U26" s="44">
        <v>29</v>
      </c>
      <c r="V26" s="45"/>
      <c r="W26" s="84">
        <f t="shared" si="7"/>
        <v>46.296296296296298</v>
      </c>
      <c r="X26" s="89"/>
      <c r="Y26" s="15"/>
      <c r="Z26" s="97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6">
        <f t="shared" si="1"/>
        <v>7.5</v>
      </c>
      <c r="F27" s="47">
        <f t="shared" si="2"/>
        <v>9.4499502515758032</v>
      </c>
      <c r="G27" s="44">
        <v>54</v>
      </c>
      <c r="H27" s="69"/>
      <c r="I27" s="44">
        <f>'HL-LL_3a'!I27</f>
        <v>57</v>
      </c>
      <c r="J27" s="45">
        <v>0.13474</v>
      </c>
      <c r="K27" s="65">
        <f t="shared" si="3"/>
        <v>5.5555555555555571</v>
      </c>
      <c r="L27" s="44">
        <f>'HL-LL_3a'!L27</f>
        <v>61</v>
      </c>
      <c r="M27" s="51">
        <v>0.89510999999999996</v>
      </c>
      <c r="N27" s="65">
        <f t="shared" si="4"/>
        <v>12.962962962962962</v>
      </c>
      <c r="O27" s="44">
        <f>'HL-LL_3a'!O27</f>
        <v>44</v>
      </c>
      <c r="P27" s="51">
        <v>1.8568</v>
      </c>
      <c r="Q27" s="84">
        <f t="shared" si="5"/>
        <v>18.518518518518519</v>
      </c>
      <c r="R27" s="44">
        <v>15</v>
      </c>
      <c r="S27" s="45"/>
      <c r="T27" s="84">
        <f t="shared" si="6"/>
        <v>72.222222222222229</v>
      </c>
      <c r="U27" s="44">
        <v>29</v>
      </c>
      <c r="V27" s="45"/>
      <c r="W27" s="84">
        <f t="shared" si="7"/>
        <v>46.296296296296298</v>
      </c>
      <c r="X27" s="89"/>
      <c r="Y27" s="15"/>
      <c r="Z27" s="97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6">
        <f t="shared" si="1"/>
        <v>7.5</v>
      </c>
      <c r="F28" s="47">
        <f t="shared" si="2"/>
        <v>11.39990050315161</v>
      </c>
      <c r="G28" s="44">
        <v>54</v>
      </c>
      <c r="H28" s="69"/>
      <c r="I28" s="44">
        <f>'HL-LL_3a'!I28</f>
        <v>60</v>
      </c>
      <c r="J28" s="45">
        <v>0.64146000000000003</v>
      </c>
      <c r="K28" s="65">
        <f t="shared" si="3"/>
        <v>11.111111111111114</v>
      </c>
      <c r="L28" s="44">
        <f>'HL-LL_3a'!L28</f>
        <v>61</v>
      </c>
      <c r="M28" s="45">
        <v>0.89510999999999996</v>
      </c>
      <c r="N28" s="65">
        <f t="shared" si="4"/>
        <v>12.962962962962962</v>
      </c>
      <c r="O28" s="44">
        <f>'HL-LL_3a'!O28</f>
        <v>44</v>
      </c>
      <c r="P28" s="45">
        <v>1.8568</v>
      </c>
      <c r="Q28" s="84">
        <f t="shared" si="5"/>
        <v>18.518518518518519</v>
      </c>
      <c r="R28" s="44">
        <v>15</v>
      </c>
      <c r="S28" s="45"/>
      <c r="T28" s="84">
        <f t="shared" si="6"/>
        <v>72.222222222222229</v>
      </c>
      <c r="U28" s="44">
        <v>29</v>
      </c>
      <c r="V28" s="45"/>
      <c r="W28" s="84">
        <f t="shared" si="7"/>
        <v>46.296296296296298</v>
      </c>
      <c r="X28" s="89"/>
      <c r="Y28" s="15"/>
      <c r="Z28" s="97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6">
        <f t="shared" si="1"/>
        <v>5</v>
      </c>
      <c r="F29" s="47">
        <f t="shared" si="2"/>
        <v>1.1000994968483937</v>
      </c>
      <c r="G29" s="44">
        <v>48</v>
      </c>
      <c r="H29" s="69"/>
      <c r="I29" s="44">
        <f>'HL-LL_3a'!I29</f>
        <v>30</v>
      </c>
      <c r="J29" s="45">
        <v>2.9432999999999998</v>
      </c>
      <c r="K29" s="65">
        <f t="shared" si="3"/>
        <v>37.499999999999993</v>
      </c>
      <c r="L29" s="44">
        <f>'HL-LL_3a'!L29</f>
        <v>57</v>
      </c>
      <c r="M29" s="45">
        <v>1.3509</v>
      </c>
      <c r="N29" s="65">
        <f t="shared" si="4"/>
        <v>18.750000000000014</v>
      </c>
      <c r="O29" s="44">
        <f>'HL-LL_3a'!O29</f>
        <v>29</v>
      </c>
      <c r="P29" s="45">
        <v>3.2927</v>
      </c>
      <c r="Q29" s="84">
        <f t="shared" si="5"/>
        <v>39.583333333333329</v>
      </c>
      <c r="R29" s="44">
        <v>15</v>
      </c>
      <c r="S29" s="45"/>
      <c r="T29" s="84">
        <f t="shared" si="6"/>
        <v>68.75</v>
      </c>
      <c r="U29" s="44">
        <v>29</v>
      </c>
      <c r="V29" s="45"/>
      <c r="W29" s="84">
        <f t="shared" si="7"/>
        <v>39.583333333333329</v>
      </c>
      <c r="X29" s="98"/>
      <c r="Y29" s="15"/>
      <c r="Z29" s="97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6">
        <f t="shared" si="1"/>
        <v>5</v>
      </c>
      <c r="F30" s="47">
        <f t="shared" si="2"/>
        <v>3.0500497484241933</v>
      </c>
      <c r="G30" s="44">
        <v>48</v>
      </c>
      <c r="H30" s="69"/>
      <c r="I30" s="44">
        <f>'HL-LL_3a'!I30</f>
        <v>41</v>
      </c>
      <c r="J30" s="45">
        <v>0.50024000000000002</v>
      </c>
      <c r="K30" s="65">
        <f t="shared" si="3"/>
        <v>14.583333333333329</v>
      </c>
      <c r="L30" s="44">
        <f>'HL-LL_3a'!L30</f>
        <v>57</v>
      </c>
      <c r="M30" s="45">
        <v>1.3509</v>
      </c>
      <c r="N30" s="65">
        <f t="shared" si="4"/>
        <v>18.750000000000014</v>
      </c>
      <c r="O30" s="44">
        <f>'HL-LL_3a'!O30</f>
        <v>29</v>
      </c>
      <c r="P30" s="45">
        <v>3.2927</v>
      </c>
      <c r="Q30" s="84">
        <f t="shared" si="5"/>
        <v>39.583333333333329</v>
      </c>
      <c r="R30" s="44">
        <v>15</v>
      </c>
      <c r="S30" s="45"/>
      <c r="T30" s="84">
        <f t="shared" si="6"/>
        <v>68.75</v>
      </c>
      <c r="U30" s="44">
        <v>29</v>
      </c>
      <c r="V30" s="45"/>
      <c r="W30" s="84">
        <f t="shared" si="7"/>
        <v>39.583333333333329</v>
      </c>
      <c r="X30" s="98"/>
      <c r="Y30" s="15"/>
      <c r="Z30" s="97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6">
        <f t="shared" si="1"/>
        <v>5</v>
      </c>
      <c r="F31" s="47">
        <f t="shared" si="2"/>
        <v>5</v>
      </c>
      <c r="G31" s="44">
        <v>48</v>
      </c>
      <c r="H31" s="69"/>
      <c r="I31" s="44">
        <f>'HL-LL_3a'!I31</f>
        <v>48</v>
      </c>
      <c r="J31" s="45">
        <v>0</v>
      </c>
      <c r="K31" s="65">
        <f t="shared" si="3"/>
        <v>0</v>
      </c>
      <c r="L31" s="44">
        <f>'HL-LL_3a'!L31</f>
        <v>57</v>
      </c>
      <c r="M31" s="45">
        <v>1.3509</v>
      </c>
      <c r="N31" s="65">
        <f t="shared" si="4"/>
        <v>18.750000000000014</v>
      </c>
      <c r="O31" s="44">
        <f>'HL-LL_3a'!O31</f>
        <v>29</v>
      </c>
      <c r="P31" s="45">
        <v>3.2927</v>
      </c>
      <c r="Q31" s="84">
        <f t="shared" si="5"/>
        <v>39.583333333333329</v>
      </c>
      <c r="R31" s="44">
        <v>15</v>
      </c>
      <c r="S31" s="45"/>
      <c r="T31" s="84">
        <f t="shared" si="6"/>
        <v>68.75</v>
      </c>
      <c r="U31" s="44">
        <v>29</v>
      </c>
      <c r="V31" s="45"/>
      <c r="W31" s="84">
        <f t="shared" si="7"/>
        <v>39.583333333333329</v>
      </c>
      <c r="X31" s="98"/>
      <c r="Y31" s="15"/>
      <c r="Z31" s="97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6">
        <f t="shared" si="1"/>
        <v>5</v>
      </c>
      <c r="F32" s="47">
        <f t="shared" si="2"/>
        <v>6.9499502515758032</v>
      </c>
      <c r="G32" s="44">
        <v>48</v>
      </c>
      <c r="H32" s="69"/>
      <c r="I32" s="44">
        <f>'HL-LL_3a'!I32</f>
        <v>52</v>
      </c>
      <c r="J32" s="45">
        <v>0.27406999999999998</v>
      </c>
      <c r="K32" s="65">
        <f t="shared" si="3"/>
        <v>8.3333333333333428</v>
      </c>
      <c r="L32" s="44">
        <f>'HL-LL_3a'!L32</f>
        <v>57</v>
      </c>
      <c r="M32" s="45">
        <v>1.3509</v>
      </c>
      <c r="N32" s="65">
        <f t="shared" si="4"/>
        <v>18.750000000000014</v>
      </c>
      <c r="O32" s="44">
        <f>'HL-LL_3a'!O32</f>
        <v>29</v>
      </c>
      <c r="P32" s="45">
        <v>3.2927</v>
      </c>
      <c r="Q32" s="84">
        <f t="shared" si="5"/>
        <v>39.583333333333329</v>
      </c>
      <c r="R32" s="44">
        <v>15</v>
      </c>
      <c r="S32" s="45"/>
      <c r="T32" s="84">
        <f t="shared" si="6"/>
        <v>68.75</v>
      </c>
      <c r="U32" s="44">
        <v>29</v>
      </c>
      <c r="V32" s="45"/>
      <c r="W32" s="84">
        <f t="shared" si="7"/>
        <v>39.583333333333329</v>
      </c>
      <c r="X32" s="98"/>
      <c r="Y32" s="15"/>
      <c r="Z32" s="99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6">
        <f t="shared" si="1"/>
        <v>5</v>
      </c>
      <c r="F33" s="47">
        <f t="shared" si="2"/>
        <v>8.8999005031516099</v>
      </c>
      <c r="G33" s="44">
        <v>48</v>
      </c>
      <c r="H33" s="69"/>
      <c r="I33" s="44">
        <f>'HL-LL_3a'!I33</f>
        <v>55</v>
      </c>
      <c r="J33" s="45">
        <v>0.81459999999999999</v>
      </c>
      <c r="K33" s="65">
        <f t="shared" si="3"/>
        <v>14.583333333333343</v>
      </c>
      <c r="L33" s="44">
        <f>'HL-LL_3a'!L33</f>
        <v>57</v>
      </c>
      <c r="M33" s="45">
        <v>1.3509</v>
      </c>
      <c r="N33" s="65">
        <f t="shared" si="4"/>
        <v>18.750000000000014</v>
      </c>
      <c r="O33" s="44">
        <f>'HL-LL_3a'!O33</f>
        <v>29</v>
      </c>
      <c r="P33" s="45">
        <v>3.2927</v>
      </c>
      <c r="Q33" s="84">
        <f t="shared" si="5"/>
        <v>39.583333333333329</v>
      </c>
      <c r="R33" s="44">
        <v>15</v>
      </c>
      <c r="S33" s="45"/>
      <c r="T33" s="84">
        <f t="shared" si="6"/>
        <v>68.75</v>
      </c>
      <c r="U33" s="44">
        <v>29</v>
      </c>
      <c r="V33" s="45"/>
      <c r="W33" s="84">
        <f t="shared" si="7"/>
        <v>39.583333333333329</v>
      </c>
      <c r="X33" s="100"/>
      <c r="Y33" s="100"/>
      <c r="Z33" s="101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6">
        <f t="shared" si="1"/>
        <v>2.5</v>
      </c>
      <c r="F34" s="47">
        <f t="shared" si="2"/>
        <v>-1.3999005031516063</v>
      </c>
      <c r="G34" s="44">
        <v>37</v>
      </c>
      <c r="H34" s="69"/>
      <c r="I34" s="44">
        <f>'HL-LL_3a'!I34</f>
        <v>27</v>
      </c>
      <c r="J34" s="45">
        <v>0.81059999999999999</v>
      </c>
      <c r="K34" s="65">
        <f t="shared" si="3"/>
        <v>27.027027027027032</v>
      </c>
      <c r="L34" s="44">
        <f>'HL-LL_3a'!L34</f>
        <v>52</v>
      </c>
      <c r="M34" s="45">
        <v>2.0413999999999999</v>
      </c>
      <c r="N34" s="65">
        <f t="shared" si="4"/>
        <v>40.540540540540547</v>
      </c>
      <c r="O34" s="44">
        <f>'HL-LL_3a'!O34</f>
        <v>26</v>
      </c>
      <c r="P34" s="45">
        <v>1.1154999999999999</v>
      </c>
      <c r="Q34" s="84">
        <f t="shared" si="5"/>
        <v>29.729729729729726</v>
      </c>
      <c r="R34" s="44">
        <v>15</v>
      </c>
      <c r="S34" s="45"/>
      <c r="T34" s="84">
        <f t="shared" si="6"/>
        <v>59.45945945945946</v>
      </c>
      <c r="U34" s="44">
        <v>29</v>
      </c>
      <c r="V34" s="45"/>
      <c r="W34" s="84">
        <f t="shared" si="7"/>
        <v>21.621621621621628</v>
      </c>
      <c r="X34" s="100"/>
      <c r="Y34" s="100"/>
      <c r="Z34" s="101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6">
        <f t="shared" si="1"/>
        <v>2.5</v>
      </c>
      <c r="F35" s="47">
        <f t="shared" si="2"/>
        <v>0.5500497484241933</v>
      </c>
      <c r="G35" s="44">
        <v>37</v>
      </c>
      <c r="H35" s="69"/>
      <c r="I35" s="44">
        <f>'HL-LL_3a'!I35</f>
        <v>29</v>
      </c>
      <c r="J35" s="45">
        <v>0.37573000000000001</v>
      </c>
      <c r="K35" s="65">
        <f t="shared" si="3"/>
        <v>21.621621621621628</v>
      </c>
      <c r="L35" s="44">
        <f>'HL-LL_3a'!L35</f>
        <v>52</v>
      </c>
      <c r="M35" s="45">
        <v>2.0413999999999999</v>
      </c>
      <c r="N35" s="65">
        <f t="shared" si="4"/>
        <v>40.540540540540547</v>
      </c>
      <c r="O35" s="44">
        <f>'HL-LL_3a'!O35</f>
        <v>26</v>
      </c>
      <c r="P35" s="45">
        <v>1.1154999999999999</v>
      </c>
      <c r="Q35" s="84">
        <f t="shared" si="5"/>
        <v>29.729729729729726</v>
      </c>
      <c r="R35" s="44">
        <v>15</v>
      </c>
      <c r="S35" s="45"/>
      <c r="T35" s="84">
        <f t="shared" si="6"/>
        <v>59.45945945945946</v>
      </c>
      <c r="U35" s="44">
        <v>29</v>
      </c>
      <c r="V35" s="45"/>
      <c r="W35" s="84">
        <f t="shared" si="7"/>
        <v>21.621621621621628</v>
      </c>
      <c r="X35" s="100"/>
      <c r="Y35" s="100"/>
      <c r="Z35" s="101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6">
        <f t="shared" si="1"/>
        <v>2.5</v>
      </c>
      <c r="F36" s="47">
        <f t="shared" si="2"/>
        <v>2.5</v>
      </c>
      <c r="G36" s="44">
        <v>37</v>
      </c>
      <c r="H36" s="69"/>
      <c r="I36" s="44">
        <f>'HL-LL_3a'!I36</f>
        <v>37</v>
      </c>
      <c r="J36" s="45">
        <v>0</v>
      </c>
      <c r="K36" s="65">
        <f t="shared" si="3"/>
        <v>0</v>
      </c>
      <c r="L36" s="44">
        <f>'HL-LL_3a'!L36</f>
        <v>52</v>
      </c>
      <c r="M36" s="45">
        <v>2.0413999999999999</v>
      </c>
      <c r="N36" s="65">
        <f t="shared" si="4"/>
        <v>40.540540540540547</v>
      </c>
      <c r="O36" s="44">
        <f>'HL-LL_3a'!O36</f>
        <v>26</v>
      </c>
      <c r="P36" s="45">
        <v>1.1154999999999999</v>
      </c>
      <c r="Q36" s="84">
        <f t="shared" si="5"/>
        <v>29.729729729729726</v>
      </c>
      <c r="R36" s="44">
        <v>15</v>
      </c>
      <c r="S36" s="45"/>
      <c r="T36" s="84">
        <f t="shared" si="6"/>
        <v>59.45945945945946</v>
      </c>
      <c r="U36" s="44">
        <v>29</v>
      </c>
      <c r="V36" s="45"/>
      <c r="W36" s="84">
        <f t="shared" si="7"/>
        <v>21.621621621621628</v>
      </c>
      <c r="X36" s="100"/>
      <c r="Y36" s="100"/>
      <c r="Z36" s="101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6">
        <f t="shared" si="1"/>
        <v>2.5</v>
      </c>
      <c r="F37" s="47">
        <f t="shared" si="2"/>
        <v>4.4499502515758032</v>
      </c>
      <c r="G37" s="44">
        <v>37</v>
      </c>
      <c r="H37" s="69"/>
      <c r="I37" s="44">
        <f>'HL-LL_3a'!I37</f>
        <v>45</v>
      </c>
      <c r="J37" s="45">
        <v>0.51471</v>
      </c>
      <c r="K37" s="65">
        <f t="shared" si="3"/>
        <v>21.621621621621614</v>
      </c>
      <c r="L37" s="44">
        <f>'HL-LL_3a'!L37</f>
        <v>52</v>
      </c>
      <c r="M37" s="45">
        <v>2.0413999999999999</v>
      </c>
      <c r="N37" s="65">
        <f t="shared" si="4"/>
        <v>40.540540540540547</v>
      </c>
      <c r="O37" s="44">
        <f>'HL-LL_3a'!O37</f>
        <v>26</v>
      </c>
      <c r="P37" s="45">
        <v>1.1154999999999999</v>
      </c>
      <c r="Q37" s="84">
        <f t="shared" si="5"/>
        <v>29.729729729729726</v>
      </c>
      <c r="R37" s="44">
        <v>15</v>
      </c>
      <c r="S37" s="45"/>
      <c r="T37" s="84">
        <f t="shared" si="6"/>
        <v>59.45945945945946</v>
      </c>
      <c r="U37" s="44">
        <v>29</v>
      </c>
      <c r="V37" s="45"/>
      <c r="W37" s="84">
        <f t="shared" si="7"/>
        <v>21.621621621621628</v>
      </c>
      <c r="X37" s="100"/>
      <c r="Y37" s="100"/>
      <c r="Z37" s="101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6">
        <f t="shared" si="1"/>
        <v>2.5</v>
      </c>
      <c r="F38" s="47">
        <f t="shared" si="2"/>
        <v>6.3999005031516099</v>
      </c>
      <c r="G38" s="44">
        <v>37</v>
      </c>
      <c r="H38" s="69"/>
      <c r="I38" s="44">
        <f>'HL-LL_3a'!I38</f>
        <v>50</v>
      </c>
      <c r="J38" s="45">
        <v>1.4754</v>
      </c>
      <c r="K38" s="65">
        <f t="shared" si="3"/>
        <v>35.13513513513513</v>
      </c>
      <c r="L38" s="44">
        <f>'HL-LL_3a'!L38</f>
        <v>52</v>
      </c>
      <c r="M38" s="45">
        <v>2.0413999999999999</v>
      </c>
      <c r="N38" s="65">
        <f t="shared" si="4"/>
        <v>40.540540540540547</v>
      </c>
      <c r="O38" s="44">
        <f>'HL-LL_3a'!O38</f>
        <v>26</v>
      </c>
      <c r="P38" s="45">
        <v>1.1154999999999999</v>
      </c>
      <c r="Q38" s="84">
        <f t="shared" si="5"/>
        <v>29.729729729729726</v>
      </c>
      <c r="R38" s="44">
        <v>15</v>
      </c>
      <c r="S38" s="45"/>
      <c r="T38" s="84">
        <f t="shared" si="6"/>
        <v>59.45945945945946</v>
      </c>
      <c r="U38" s="44">
        <v>29</v>
      </c>
      <c r="V38" s="45"/>
      <c r="W38" s="84">
        <f t="shared" si="7"/>
        <v>21.621621621621628</v>
      </c>
      <c r="X38" s="100"/>
      <c r="Y38" s="100"/>
      <c r="Z38" s="101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6">
        <f t="shared" si="1"/>
        <v>0</v>
      </c>
      <c r="F39" s="47">
        <f t="shared" si="2"/>
        <v>-3.8999005031516063</v>
      </c>
      <c r="G39" s="44">
        <v>28</v>
      </c>
      <c r="H39" s="69"/>
      <c r="I39" s="44">
        <f>'HL-LL_3a'!I39</f>
        <v>24</v>
      </c>
      <c r="J39" s="45">
        <v>0.52876999999999996</v>
      </c>
      <c r="K39" s="65">
        <f t="shared" si="3"/>
        <v>14.285714285714278</v>
      </c>
      <c r="L39" s="44">
        <f>'HL-LL_3a'!L39</f>
        <v>47</v>
      </c>
      <c r="M39" s="45">
        <v>3.7071000000000001</v>
      </c>
      <c r="N39" s="65">
        <f t="shared" si="4"/>
        <v>67.857142857142861</v>
      </c>
      <c r="O39" s="44">
        <f>'HL-LL_3a'!O39</f>
        <v>23</v>
      </c>
      <c r="P39" s="45">
        <v>0.79347999999999996</v>
      </c>
      <c r="Q39" s="84">
        <f t="shared" si="5"/>
        <v>17.857142857142847</v>
      </c>
      <c r="R39" s="44">
        <v>15</v>
      </c>
      <c r="S39" s="45"/>
      <c r="T39" s="84">
        <f t="shared" si="6"/>
        <v>46.428571428571423</v>
      </c>
      <c r="U39" s="44">
        <v>29</v>
      </c>
      <c r="V39" s="45"/>
      <c r="W39" s="84">
        <f t="shared" si="7"/>
        <v>3.5714285714285836</v>
      </c>
      <c r="X39" s="100"/>
      <c r="Y39" s="100"/>
      <c r="Z39" s="101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6">
        <f t="shared" si="1"/>
        <v>0</v>
      </c>
      <c r="F40" s="47">
        <f t="shared" si="2"/>
        <v>-1.9499502515758067</v>
      </c>
      <c r="G40" s="44">
        <v>28</v>
      </c>
      <c r="H40" s="69"/>
      <c r="I40" s="44">
        <f>'HL-LL_3a'!I40</f>
        <v>26</v>
      </c>
      <c r="J40" s="45">
        <v>0.15675</v>
      </c>
      <c r="K40" s="65">
        <f t="shared" si="3"/>
        <v>7.1428571428571388</v>
      </c>
      <c r="L40" s="44">
        <f>'HL-LL_3a'!L40</f>
        <v>47</v>
      </c>
      <c r="M40" s="45">
        <v>3.7071000000000001</v>
      </c>
      <c r="N40" s="65">
        <f t="shared" si="4"/>
        <v>67.857142857142861</v>
      </c>
      <c r="O40" s="44">
        <f>'HL-LL_3a'!O40</f>
        <v>23</v>
      </c>
      <c r="P40" s="45">
        <v>0.79347999999999996</v>
      </c>
      <c r="Q40" s="84">
        <f t="shared" si="5"/>
        <v>17.857142857142847</v>
      </c>
      <c r="R40" s="44">
        <v>15</v>
      </c>
      <c r="S40" s="45"/>
      <c r="T40" s="84">
        <f t="shared" si="6"/>
        <v>46.428571428571423</v>
      </c>
      <c r="U40" s="44">
        <v>29</v>
      </c>
      <c r="V40" s="45"/>
      <c r="W40" s="84">
        <f t="shared" si="7"/>
        <v>3.5714285714285836</v>
      </c>
      <c r="X40" s="100"/>
      <c r="Y40" s="100"/>
      <c r="Z40" s="101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28</v>
      </c>
      <c r="H41" s="69"/>
      <c r="I41" s="44">
        <f>'HL-LL_3a'!I41</f>
        <v>28</v>
      </c>
      <c r="J41" s="45">
        <v>0</v>
      </c>
      <c r="K41" s="65">
        <f t="shared" si="3"/>
        <v>0</v>
      </c>
      <c r="L41" s="44">
        <f>'HL-LL_3a'!L41</f>
        <v>47</v>
      </c>
      <c r="M41" s="45">
        <v>3.7071000000000001</v>
      </c>
      <c r="N41" s="65">
        <f t="shared" si="4"/>
        <v>67.857142857142861</v>
      </c>
      <c r="O41" s="44">
        <f>'HL-LL_3a'!O41</f>
        <v>23</v>
      </c>
      <c r="P41" s="45">
        <v>0.79347999999999996</v>
      </c>
      <c r="Q41" s="84">
        <f t="shared" si="5"/>
        <v>17.857142857142847</v>
      </c>
      <c r="R41" s="44">
        <v>15</v>
      </c>
      <c r="S41" s="45"/>
      <c r="T41" s="84">
        <f t="shared" si="6"/>
        <v>46.428571428571423</v>
      </c>
      <c r="U41" s="44">
        <v>29</v>
      </c>
      <c r="V41" s="45"/>
      <c r="W41" s="84">
        <f t="shared" si="7"/>
        <v>3.5714285714285836</v>
      </c>
      <c r="X41" s="100"/>
      <c r="Y41" s="100"/>
      <c r="Z41" s="101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6">
        <f t="shared" si="1"/>
        <v>0</v>
      </c>
      <c r="F42" s="47">
        <f t="shared" si="2"/>
        <v>1.9499502515758032</v>
      </c>
      <c r="G42" s="44">
        <v>28</v>
      </c>
      <c r="H42" s="69"/>
      <c r="I42" s="44">
        <f>'HL-LL_3a'!I42</f>
        <v>33</v>
      </c>
      <c r="J42" s="45">
        <v>0.45154</v>
      </c>
      <c r="K42" s="65">
        <f t="shared" si="3"/>
        <v>17.857142857142861</v>
      </c>
      <c r="L42" s="44">
        <f>'HL-LL_3a'!L42</f>
        <v>47</v>
      </c>
      <c r="M42" s="45">
        <v>3.7071000000000001</v>
      </c>
      <c r="N42" s="65">
        <f t="shared" si="4"/>
        <v>67.857142857142861</v>
      </c>
      <c r="O42" s="44">
        <f>'HL-LL_3a'!O42</f>
        <v>23</v>
      </c>
      <c r="P42" s="45">
        <v>0.79347999999999996</v>
      </c>
      <c r="Q42" s="84">
        <f t="shared" si="5"/>
        <v>17.857142857142847</v>
      </c>
      <c r="R42" s="44">
        <v>15</v>
      </c>
      <c r="S42" s="45"/>
      <c r="T42" s="84">
        <f t="shared" si="6"/>
        <v>46.428571428571423</v>
      </c>
      <c r="U42" s="44">
        <v>29</v>
      </c>
      <c r="V42" s="45"/>
      <c r="W42" s="84">
        <f t="shared" si="7"/>
        <v>3.5714285714285836</v>
      </c>
      <c r="X42" s="100"/>
      <c r="Y42" s="100"/>
      <c r="Z42" s="101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6">
        <f t="shared" si="1"/>
        <v>0</v>
      </c>
      <c r="F43" s="47">
        <f t="shared" si="2"/>
        <v>3.8999005031516099</v>
      </c>
      <c r="G43" s="44">
        <v>28</v>
      </c>
      <c r="H43" s="69"/>
      <c r="I43" s="44">
        <f>'HL-LL_3a'!I43</f>
        <v>44</v>
      </c>
      <c r="J43" s="45">
        <v>2.7480000000000002</v>
      </c>
      <c r="K43" s="65">
        <f t="shared" si="3"/>
        <v>57.142857142857139</v>
      </c>
      <c r="L43" s="44">
        <f>'HL-LL_3a'!L43</f>
        <v>47</v>
      </c>
      <c r="M43" s="45">
        <v>3.7071000000000001</v>
      </c>
      <c r="N43" s="65">
        <f t="shared" si="4"/>
        <v>67.857142857142861</v>
      </c>
      <c r="O43" s="44">
        <f>'HL-LL_3a'!O43</f>
        <v>23</v>
      </c>
      <c r="P43" s="45">
        <v>0.79347999999999996</v>
      </c>
      <c r="Q43" s="84">
        <f t="shared" si="5"/>
        <v>17.857142857142847</v>
      </c>
      <c r="R43" s="44">
        <v>15</v>
      </c>
      <c r="S43" s="45"/>
      <c r="T43" s="84">
        <f t="shared" si="6"/>
        <v>46.428571428571423</v>
      </c>
      <c r="U43" s="44">
        <v>29</v>
      </c>
      <c r="V43" s="45"/>
      <c r="W43" s="84">
        <f t="shared" si="7"/>
        <v>3.5714285714285836</v>
      </c>
      <c r="X43" s="100"/>
      <c r="Y43" s="100"/>
      <c r="Z43" s="101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6">
        <f t="shared" si="1"/>
        <v>-2.5</v>
      </c>
      <c r="F44" s="47">
        <f t="shared" si="2"/>
        <v>-6.3999005031516063</v>
      </c>
      <c r="G44" s="44">
        <v>25</v>
      </c>
      <c r="H44" s="69"/>
      <c r="I44" s="44">
        <f>'HL-LL_3a'!I44</f>
        <v>21</v>
      </c>
      <c r="J44" s="45">
        <v>0.41287000000000001</v>
      </c>
      <c r="K44" s="65">
        <f t="shared" si="3"/>
        <v>16</v>
      </c>
      <c r="L44" s="44">
        <f>'HL-LL_3a'!L44</f>
        <v>38</v>
      </c>
      <c r="M44" s="45">
        <v>3.1926999999999999</v>
      </c>
      <c r="N44" s="65">
        <f t="shared" si="4"/>
        <v>52</v>
      </c>
      <c r="O44" s="44">
        <f>'HL-LL_3a'!O44</f>
        <v>20</v>
      </c>
      <c r="P44" s="45">
        <v>0.63783000000000001</v>
      </c>
      <c r="Q44" s="84">
        <f t="shared" si="5"/>
        <v>20</v>
      </c>
      <c r="R44" s="44">
        <v>15</v>
      </c>
      <c r="S44" s="45"/>
      <c r="T44" s="84">
        <f t="shared" si="6"/>
        <v>40</v>
      </c>
      <c r="U44" s="44">
        <v>29</v>
      </c>
      <c r="V44" s="45"/>
      <c r="W44" s="84">
        <f t="shared" si="7"/>
        <v>16</v>
      </c>
      <c r="X44" s="100"/>
      <c r="Y44" s="100"/>
      <c r="Z44" s="101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6">
        <f t="shared" si="1"/>
        <v>-2.5</v>
      </c>
      <c r="F45" s="47">
        <f t="shared" si="2"/>
        <v>-4.4499502515758067</v>
      </c>
      <c r="G45" s="44">
        <v>25</v>
      </c>
      <c r="H45" s="69"/>
      <c r="I45" s="44">
        <f>'HL-LL_3a'!I45</f>
        <v>23</v>
      </c>
      <c r="J45" s="45">
        <v>0.10795</v>
      </c>
      <c r="K45" s="65">
        <f t="shared" si="3"/>
        <v>8</v>
      </c>
      <c r="L45" s="44">
        <f>'HL-LL_3a'!L45</f>
        <v>38</v>
      </c>
      <c r="M45" s="45">
        <v>3.1926999999999999</v>
      </c>
      <c r="N45" s="65">
        <f t="shared" si="4"/>
        <v>52</v>
      </c>
      <c r="O45" s="44">
        <f>'HL-LL_3a'!O45</f>
        <v>20</v>
      </c>
      <c r="P45" s="45">
        <v>0.63783000000000001</v>
      </c>
      <c r="Q45" s="84">
        <f t="shared" si="5"/>
        <v>20</v>
      </c>
      <c r="R45" s="44">
        <v>15</v>
      </c>
      <c r="S45" s="45"/>
      <c r="T45" s="84">
        <f t="shared" si="6"/>
        <v>40</v>
      </c>
      <c r="U45" s="44">
        <v>29</v>
      </c>
      <c r="V45" s="45"/>
      <c r="W45" s="84">
        <f t="shared" si="7"/>
        <v>16</v>
      </c>
      <c r="X45" s="100"/>
      <c r="Y45" s="100"/>
      <c r="Z45" s="101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6">
        <f t="shared" si="1"/>
        <v>-2.5</v>
      </c>
      <c r="F46" s="47">
        <f t="shared" si="2"/>
        <v>-2.5</v>
      </c>
      <c r="G46" s="44">
        <v>25</v>
      </c>
      <c r="H46" s="69"/>
      <c r="I46" s="44">
        <f>'HL-LL_3a'!I46</f>
        <v>25</v>
      </c>
      <c r="J46" s="45">
        <v>0</v>
      </c>
      <c r="K46" s="65">
        <f t="shared" si="3"/>
        <v>0</v>
      </c>
      <c r="L46" s="44">
        <f>'HL-LL_3a'!L46</f>
        <v>38</v>
      </c>
      <c r="M46" s="45">
        <v>3.1926999999999999</v>
      </c>
      <c r="N46" s="65">
        <f t="shared" si="4"/>
        <v>52</v>
      </c>
      <c r="O46" s="44">
        <f>'HL-LL_3a'!O46</f>
        <v>20</v>
      </c>
      <c r="P46" s="45">
        <v>0.63783000000000001</v>
      </c>
      <c r="Q46" s="84">
        <f t="shared" si="5"/>
        <v>20</v>
      </c>
      <c r="R46" s="44">
        <v>15</v>
      </c>
      <c r="S46" s="45"/>
      <c r="T46" s="84">
        <f t="shared" si="6"/>
        <v>40</v>
      </c>
      <c r="U46" s="44">
        <v>29</v>
      </c>
      <c r="V46" s="45"/>
      <c r="W46" s="84">
        <f t="shared" si="7"/>
        <v>16</v>
      </c>
      <c r="X46" s="100"/>
      <c r="Y46" s="100"/>
      <c r="Z46" s="101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6">
        <f t="shared" si="1"/>
        <v>-2.5</v>
      </c>
      <c r="F47" s="47">
        <f t="shared" si="2"/>
        <v>-0.55004974842419685</v>
      </c>
      <c r="G47" s="44">
        <v>25</v>
      </c>
      <c r="H47" s="69"/>
      <c r="I47" s="44">
        <f>'HL-LL_3a'!I47</f>
        <v>28</v>
      </c>
      <c r="J47" s="45">
        <v>0.21904999999999999</v>
      </c>
      <c r="K47" s="65">
        <f t="shared" si="3"/>
        <v>12</v>
      </c>
      <c r="L47" s="44">
        <f>'HL-LL_3a'!L47</f>
        <v>38</v>
      </c>
      <c r="M47" s="45">
        <v>3.1926999999999999</v>
      </c>
      <c r="N47" s="65">
        <f t="shared" si="4"/>
        <v>52</v>
      </c>
      <c r="O47" s="44">
        <f>'HL-LL_3a'!O47</f>
        <v>20</v>
      </c>
      <c r="P47" s="45">
        <v>0.63783000000000001</v>
      </c>
      <c r="Q47" s="84">
        <f t="shared" si="5"/>
        <v>20</v>
      </c>
      <c r="R47" s="44">
        <v>15</v>
      </c>
      <c r="S47" s="45"/>
      <c r="T47" s="84">
        <f t="shared" si="6"/>
        <v>40</v>
      </c>
      <c r="U47" s="44">
        <v>29</v>
      </c>
      <c r="V47" s="45"/>
      <c r="W47" s="84">
        <f t="shared" si="7"/>
        <v>16</v>
      </c>
      <c r="X47" s="15"/>
      <c r="Y47" s="100"/>
      <c r="Z47" s="101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6">
        <f t="shared" si="1"/>
        <v>-2.5</v>
      </c>
      <c r="F48" s="47">
        <f t="shared" si="2"/>
        <v>1.3999005031516099</v>
      </c>
      <c r="G48" s="44">
        <v>25</v>
      </c>
      <c r="H48" s="69"/>
      <c r="I48" s="44">
        <f>'HL-LL_3a'!I48</f>
        <v>30</v>
      </c>
      <c r="J48" s="45">
        <v>0.62917000000000001</v>
      </c>
      <c r="K48" s="65">
        <f t="shared" si="3"/>
        <v>20</v>
      </c>
      <c r="L48" s="44">
        <f>'HL-LL_3a'!L48</f>
        <v>38</v>
      </c>
      <c r="M48" s="45">
        <v>3.1926999999999999</v>
      </c>
      <c r="N48" s="65">
        <f t="shared" si="4"/>
        <v>52</v>
      </c>
      <c r="O48" s="44">
        <f>'HL-LL_3a'!O48</f>
        <v>20</v>
      </c>
      <c r="P48" s="45">
        <v>0.63783000000000001</v>
      </c>
      <c r="Q48" s="84">
        <f t="shared" si="5"/>
        <v>20</v>
      </c>
      <c r="R48" s="44">
        <v>15</v>
      </c>
      <c r="S48" s="45"/>
      <c r="T48" s="84">
        <f t="shared" si="6"/>
        <v>40</v>
      </c>
      <c r="U48" s="44">
        <v>29</v>
      </c>
      <c r="V48" s="45"/>
      <c r="W48" s="84">
        <f t="shared" si="7"/>
        <v>16</v>
      </c>
      <c r="X48" s="15"/>
      <c r="Y48" s="100"/>
      <c r="Z48" s="101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6">
        <f t="shared" si="1"/>
        <v>-5</v>
      </c>
      <c r="F49" s="47">
        <f t="shared" si="2"/>
        <v>-8.8999005031516063</v>
      </c>
      <c r="G49" s="44">
        <v>22</v>
      </c>
      <c r="H49" s="69"/>
      <c r="I49" s="44">
        <f>'HL-LL_3a'!I49</f>
        <v>18</v>
      </c>
      <c r="J49" s="45">
        <v>0.28924</v>
      </c>
      <c r="K49" s="65">
        <f t="shared" si="3"/>
        <v>18.181818181818173</v>
      </c>
      <c r="L49" s="44">
        <f>'HL-LL_3a'!L49</f>
        <v>28</v>
      </c>
      <c r="M49" s="45">
        <v>0.98440000000000005</v>
      </c>
      <c r="N49" s="65">
        <f t="shared" si="4"/>
        <v>27.27272727272728</v>
      </c>
      <c r="O49" s="44">
        <f>'HL-LL_3a'!O49</f>
        <v>17</v>
      </c>
      <c r="P49" s="45">
        <v>0.47604999999999997</v>
      </c>
      <c r="Q49" s="84">
        <f t="shared" si="5"/>
        <v>22.72727272727272</v>
      </c>
      <c r="R49" s="44">
        <v>15</v>
      </c>
      <c r="S49" s="45"/>
      <c r="T49" s="84">
        <f t="shared" si="6"/>
        <v>31.818181818181813</v>
      </c>
      <c r="U49" s="44">
        <v>29</v>
      </c>
      <c r="V49" s="45"/>
      <c r="W49" s="84">
        <f t="shared" si="7"/>
        <v>31.818181818181841</v>
      </c>
      <c r="X49" s="100"/>
      <c r="Y49" s="100"/>
      <c r="Z49" s="101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6">
        <f t="shared" si="1"/>
        <v>-5</v>
      </c>
      <c r="F50" s="47">
        <f t="shared" si="2"/>
        <v>-6.9499502515758067</v>
      </c>
      <c r="G50" s="44">
        <v>22</v>
      </c>
      <c r="H50" s="69"/>
      <c r="I50" s="44">
        <f>'HL-LL_3a'!I50</f>
        <v>20</v>
      </c>
      <c r="J50" s="45">
        <v>5.2538000000000001E-2</v>
      </c>
      <c r="K50" s="112">
        <f t="shared" si="3"/>
        <v>9.0909090909090793</v>
      </c>
      <c r="L50" s="44">
        <f>'HL-LL_3a'!L50</f>
        <v>28</v>
      </c>
      <c r="M50" s="45">
        <v>0.98440000000000005</v>
      </c>
      <c r="N50" s="112">
        <f t="shared" si="4"/>
        <v>27.27272727272728</v>
      </c>
      <c r="O50" s="44">
        <f>'HL-LL_3a'!O50</f>
        <v>17</v>
      </c>
      <c r="P50" s="45">
        <v>0.47604999999999997</v>
      </c>
      <c r="Q50" s="115">
        <f t="shared" si="5"/>
        <v>22.72727272727272</v>
      </c>
      <c r="R50" s="44">
        <v>15</v>
      </c>
      <c r="S50" s="45"/>
      <c r="T50" s="84">
        <f t="shared" si="6"/>
        <v>31.818181818181813</v>
      </c>
      <c r="U50" s="44">
        <v>29</v>
      </c>
      <c r="V50" s="45"/>
      <c r="W50" s="84">
        <f t="shared" si="7"/>
        <v>31.818181818181841</v>
      </c>
      <c r="X50" s="15"/>
      <c r="Y50" s="100"/>
      <c r="Z50" s="101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6">
        <f t="shared" si="1"/>
        <v>-5</v>
      </c>
      <c r="F51" s="47">
        <f t="shared" si="2"/>
        <v>-5</v>
      </c>
      <c r="G51" s="44">
        <v>22</v>
      </c>
      <c r="H51" s="69"/>
      <c r="I51" s="44">
        <f>'HL-LL_3a'!I51</f>
        <v>22</v>
      </c>
      <c r="J51" s="45">
        <v>0</v>
      </c>
      <c r="K51" s="112">
        <f t="shared" si="3"/>
        <v>1.4210854715202004E-14</v>
      </c>
      <c r="L51" s="44">
        <f>'HL-LL_3a'!L51</f>
        <v>28</v>
      </c>
      <c r="M51" s="45">
        <v>0.98440000000000005</v>
      </c>
      <c r="N51" s="112">
        <f t="shared" si="4"/>
        <v>27.27272727272728</v>
      </c>
      <c r="O51" s="44">
        <f>'HL-LL_3a'!O51</f>
        <v>17</v>
      </c>
      <c r="P51" s="45">
        <v>0.47604999999999997</v>
      </c>
      <c r="Q51" s="115">
        <f t="shared" si="5"/>
        <v>22.72727272727272</v>
      </c>
      <c r="R51" s="44">
        <v>15</v>
      </c>
      <c r="S51" s="45"/>
      <c r="T51" s="84">
        <f t="shared" si="6"/>
        <v>31.818181818181813</v>
      </c>
      <c r="U51" s="44">
        <v>29</v>
      </c>
      <c r="V51" s="45"/>
      <c r="W51" s="84">
        <f t="shared" si="7"/>
        <v>31.818181818181841</v>
      </c>
      <c r="X51" s="15"/>
      <c r="Y51" s="100"/>
      <c r="Z51" s="101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6">
        <f t="shared" si="1"/>
        <v>-5</v>
      </c>
      <c r="F52" s="47">
        <f t="shared" si="2"/>
        <v>-3.0500497484241968</v>
      </c>
      <c r="G52" s="44">
        <v>22</v>
      </c>
      <c r="H52" s="69"/>
      <c r="I52" s="44">
        <f>'HL-LL_3a'!I52</f>
        <v>24</v>
      </c>
      <c r="J52" s="45">
        <v>0.13466</v>
      </c>
      <c r="K52" s="65">
        <f t="shared" si="3"/>
        <v>9.0909090909090935</v>
      </c>
      <c r="L52" s="44">
        <f>'HL-LL_3a'!L52</f>
        <v>28</v>
      </c>
      <c r="M52" s="45">
        <v>0.98440000000000005</v>
      </c>
      <c r="N52" s="65">
        <f t="shared" si="4"/>
        <v>27.27272727272728</v>
      </c>
      <c r="O52" s="44">
        <f>'HL-LL_3a'!O52</f>
        <v>17</v>
      </c>
      <c r="P52" s="45">
        <v>0.47604999999999997</v>
      </c>
      <c r="Q52" s="84">
        <f t="shared" si="5"/>
        <v>22.72727272727272</v>
      </c>
      <c r="R52" s="44">
        <v>15</v>
      </c>
      <c r="S52" s="45"/>
      <c r="T52" s="84">
        <f t="shared" si="6"/>
        <v>31.818181818181813</v>
      </c>
      <c r="U52" s="44">
        <v>29</v>
      </c>
      <c r="V52" s="45"/>
      <c r="W52" s="84">
        <f t="shared" si="7"/>
        <v>31.818181818181841</v>
      </c>
      <c r="X52" s="15"/>
      <c r="Y52" s="100"/>
      <c r="Z52" s="101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6">
        <f t="shared" si="1"/>
        <v>-5</v>
      </c>
      <c r="F53" s="47">
        <f t="shared" si="2"/>
        <v>-1.1000994968483901</v>
      </c>
      <c r="G53" s="44">
        <v>22</v>
      </c>
      <c r="H53" s="69"/>
      <c r="I53" s="44">
        <f>'HL-LL_3a'!I53</f>
        <v>26</v>
      </c>
      <c r="J53" s="45">
        <v>0.46089000000000002</v>
      </c>
      <c r="K53" s="112">
        <f t="shared" si="3"/>
        <v>18.181818181818187</v>
      </c>
      <c r="L53" s="44">
        <f>'HL-LL_3a'!L53</f>
        <v>28</v>
      </c>
      <c r="M53" s="45">
        <v>0.98440000000000005</v>
      </c>
      <c r="N53" s="112">
        <f t="shared" si="4"/>
        <v>27.27272727272728</v>
      </c>
      <c r="O53" s="44">
        <f>'HL-LL_3a'!O53</f>
        <v>17</v>
      </c>
      <c r="P53" s="45">
        <v>0.47604999999999997</v>
      </c>
      <c r="Q53" s="84">
        <f t="shared" si="5"/>
        <v>22.72727272727272</v>
      </c>
      <c r="R53" s="44">
        <v>15</v>
      </c>
      <c r="S53" s="45"/>
      <c r="T53" s="84">
        <f t="shared" si="6"/>
        <v>31.818181818181813</v>
      </c>
      <c r="U53" s="44">
        <v>29</v>
      </c>
      <c r="V53" s="45"/>
      <c r="W53" s="84">
        <f t="shared" si="7"/>
        <v>31.818181818181841</v>
      </c>
      <c r="X53" s="15"/>
      <c r="Y53" s="100"/>
      <c r="Z53" s="101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6">
        <f t="shared" si="1"/>
        <v>-7.5</v>
      </c>
      <c r="F54" s="47">
        <f t="shared" si="2"/>
        <v>-11.399900503151606</v>
      </c>
      <c r="G54" s="44">
        <v>18</v>
      </c>
      <c r="H54" s="69"/>
      <c r="I54" s="44">
        <f>'HL-LL_3a'!I54</f>
        <v>15</v>
      </c>
      <c r="J54" s="45">
        <v>0.18992000000000001</v>
      </c>
      <c r="K54" s="65">
        <f t="shared" si="3"/>
        <v>16.666666666666671</v>
      </c>
      <c r="L54" s="44">
        <f>'HL-LL_3a'!L54</f>
        <v>23</v>
      </c>
      <c r="M54" s="45">
        <v>0.56964000000000004</v>
      </c>
      <c r="N54" s="65">
        <f t="shared" si="4"/>
        <v>27.777777777777771</v>
      </c>
      <c r="O54" s="44">
        <f>'HL-LL_3a'!O54</f>
        <v>14</v>
      </c>
      <c r="P54" s="45">
        <v>0.34097</v>
      </c>
      <c r="Q54" s="84">
        <f t="shared" si="5"/>
        <v>22.222222222222229</v>
      </c>
      <c r="R54" s="44">
        <v>15</v>
      </c>
      <c r="S54" s="45"/>
      <c r="T54" s="84">
        <f t="shared" si="6"/>
        <v>16.666666666666671</v>
      </c>
      <c r="U54" s="44">
        <v>28</v>
      </c>
      <c r="V54" s="45"/>
      <c r="W54" s="84">
        <f t="shared" si="7"/>
        <v>55.555555555555543</v>
      </c>
      <c r="X54" s="15"/>
      <c r="Y54" s="100"/>
      <c r="Z54" s="101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6">
        <f t="shared" si="1"/>
        <v>-7.5</v>
      </c>
      <c r="F55" s="47">
        <f t="shared" si="2"/>
        <v>-9.4499502515758067</v>
      </c>
      <c r="G55" s="44">
        <v>18</v>
      </c>
      <c r="H55" s="69"/>
      <c r="I55" s="44">
        <f>'HL-LL_3a'!I55</f>
        <v>16</v>
      </c>
      <c r="J55" s="45">
        <v>8.2706000000000002E-2</v>
      </c>
      <c r="K55" s="112">
        <f t="shared" si="3"/>
        <v>11.111111111111114</v>
      </c>
      <c r="L55" s="44">
        <f>'HL-LL_3a'!L55</f>
        <v>23</v>
      </c>
      <c r="M55" s="45">
        <v>0.56964000000000004</v>
      </c>
      <c r="N55" s="112">
        <f t="shared" si="4"/>
        <v>27.777777777777771</v>
      </c>
      <c r="O55" s="44">
        <f>'HL-LL_3a'!O55</f>
        <v>14</v>
      </c>
      <c r="P55" s="45">
        <v>0.34097</v>
      </c>
      <c r="Q55" s="115">
        <f t="shared" si="5"/>
        <v>22.222222222222229</v>
      </c>
      <c r="R55" s="44">
        <v>15</v>
      </c>
      <c r="S55" s="45"/>
      <c r="T55" s="84">
        <f t="shared" si="6"/>
        <v>16.666666666666671</v>
      </c>
      <c r="U55" s="44">
        <v>28</v>
      </c>
      <c r="V55" s="45"/>
      <c r="W55" s="84">
        <f t="shared" si="7"/>
        <v>55.555555555555543</v>
      </c>
      <c r="X55" s="15"/>
      <c r="Y55" s="100"/>
      <c r="Z55" s="101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6">
        <f t="shared" si="1"/>
        <v>-7.5</v>
      </c>
      <c r="F56" s="47">
        <f t="shared" si="2"/>
        <v>-7.5</v>
      </c>
      <c r="G56" s="44">
        <v>18</v>
      </c>
      <c r="H56" s="69"/>
      <c r="I56" s="44">
        <f>'HL-LL_3a'!I56</f>
        <v>18</v>
      </c>
      <c r="J56" s="45">
        <v>0</v>
      </c>
      <c r="K56" s="112">
        <f t="shared" si="3"/>
        <v>0</v>
      </c>
      <c r="L56" s="44">
        <f>'HL-LL_3a'!L56</f>
        <v>23</v>
      </c>
      <c r="M56" s="45">
        <v>0.56964000000000004</v>
      </c>
      <c r="N56" s="112">
        <f t="shared" si="4"/>
        <v>27.777777777777771</v>
      </c>
      <c r="O56" s="44">
        <f>'HL-LL_3a'!O56</f>
        <v>14</v>
      </c>
      <c r="P56" s="45">
        <v>0.34097</v>
      </c>
      <c r="Q56" s="84">
        <f t="shared" si="5"/>
        <v>22.222222222222229</v>
      </c>
      <c r="R56" s="44">
        <v>15</v>
      </c>
      <c r="S56" s="45"/>
      <c r="T56" s="84">
        <f t="shared" si="6"/>
        <v>16.666666666666671</v>
      </c>
      <c r="U56" s="44">
        <v>28</v>
      </c>
      <c r="V56" s="45"/>
      <c r="W56" s="84">
        <f t="shared" si="7"/>
        <v>55.555555555555543</v>
      </c>
      <c r="X56" s="15"/>
      <c r="Y56" s="100"/>
      <c r="Z56" s="101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6">
        <f t="shared" si="1"/>
        <v>-7.5</v>
      </c>
      <c r="F57" s="47">
        <f t="shared" si="2"/>
        <v>-5.5500497484241968</v>
      </c>
      <c r="G57" s="44">
        <v>18</v>
      </c>
      <c r="H57" s="69"/>
      <c r="I57" s="44">
        <f>'HL-LL_3a'!I57</f>
        <v>20</v>
      </c>
      <c r="J57" s="45">
        <v>9.3790999999999999E-2</v>
      </c>
      <c r="K57" s="112">
        <f t="shared" si="3"/>
        <v>11.111111111111114</v>
      </c>
      <c r="L57" s="44">
        <f>'HL-LL_3a'!L57</f>
        <v>23</v>
      </c>
      <c r="M57" s="45">
        <v>0.56964000000000004</v>
      </c>
      <c r="N57" s="112">
        <f t="shared" si="4"/>
        <v>27.777777777777771</v>
      </c>
      <c r="O57" s="44">
        <f>'HL-LL_3a'!O57</f>
        <v>14</v>
      </c>
      <c r="P57" s="45">
        <v>0.34097</v>
      </c>
      <c r="Q57" s="115">
        <f t="shared" si="5"/>
        <v>22.222222222222229</v>
      </c>
      <c r="R57" s="44">
        <v>15</v>
      </c>
      <c r="S57" s="45"/>
      <c r="T57" s="84">
        <f t="shared" si="6"/>
        <v>16.666666666666671</v>
      </c>
      <c r="U57" s="44">
        <v>28</v>
      </c>
      <c r="V57" s="45"/>
      <c r="W57" s="84">
        <f t="shared" si="7"/>
        <v>55.555555555555543</v>
      </c>
      <c r="X57" s="15"/>
      <c r="Y57" s="100"/>
      <c r="Z57" s="101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6">
        <f t="shared" si="1"/>
        <v>-7.5</v>
      </c>
      <c r="F58" s="47">
        <f t="shared" si="2"/>
        <v>-3.6000994968483901</v>
      </c>
      <c r="G58" s="44">
        <v>18</v>
      </c>
      <c r="H58" s="69"/>
      <c r="I58" s="44">
        <f>'HL-LL_3a'!I58</f>
        <v>22</v>
      </c>
      <c r="J58" s="45">
        <v>0.36587999999999998</v>
      </c>
      <c r="K58" s="112">
        <f t="shared" si="3"/>
        <v>22.222222222222214</v>
      </c>
      <c r="L58" s="44">
        <f>'HL-LL_3a'!L58</f>
        <v>23</v>
      </c>
      <c r="M58" s="45">
        <v>0.56964000000000004</v>
      </c>
      <c r="N58" s="112">
        <f t="shared" si="4"/>
        <v>27.777777777777771</v>
      </c>
      <c r="O58" s="44">
        <f>'HL-LL_3a'!O58</f>
        <v>14</v>
      </c>
      <c r="P58" s="45">
        <v>0.34097</v>
      </c>
      <c r="Q58" s="115">
        <f t="shared" si="5"/>
        <v>22.222222222222229</v>
      </c>
      <c r="R58" s="44">
        <v>15</v>
      </c>
      <c r="S58" s="45"/>
      <c r="T58" s="84">
        <f t="shared" si="6"/>
        <v>16.666666666666671</v>
      </c>
      <c r="U58" s="44">
        <v>28</v>
      </c>
      <c r="V58" s="45"/>
      <c r="W58" s="84">
        <f t="shared" si="7"/>
        <v>55.555555555555543</v>
      </c>
      <c r="X58" s="15"/>
      <c r="Y58" s="100"/>
      <c r="Z58" s="101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6">
        <f t="shared" si="1"/>
        <v>-10</v>
      </c>
      <c r="F59" s="47">
        <f t="shared" si="2"/>
        <v>-13.899900503151606</v>
      </c>
      <c r="G59" s="44">
        <v>14</v>
      </c>
      <c r="H59" s="69"/>
      <c r="I59" s="44">
        <f>'HL-LL_3a'!I59</f>
        <v>12</v>
      </c>
      <c r="J59" s="45">
        <v>0.10763</v>
      </c>
      <c r="K59" s="112">
        <f t="shared" si="3"/>
        <v>14.285714285714278</v>
      </c>
      <c r="L59" s="44">
        <f>'HL-LL_3a'!L59</f>
        <v>19</v>
      </c>
      <c r="M59" s="45">
        <v>0.47869</v>
      </c>
      <c r="N59" s="112">
        <f t="shared" si="4"/>
        <v>35.714285714285722</v>
      </c>
      <c r="O59" s="44">
        <f>'HL-LL_3a'!O59</f>
        <v>11</v>
      </c>
      <c r="P59" s="45">
        <v>0.22541</v>
      </c>
      <c r="Q59" s="115">
        <f t="shared" si="5"/>
        <v>21.428571428571431</v>
      </c>
      <c r="R59" s="44">
        <v>15</v>
      </c>
      <c r="S59" s="45"/>
      <c r="T59" s="84">
        <f t="shared" si="6"/>
        <v>7.142857142857153</v>
      </c>
      <c r="U59" s="44">
        <v>27</v>
      </c>
      <c r="V59" s="45"/>
      <c r="W59" s="84">
        <f t="shared" si="7"/>
        <v>92.857142857142861</v>
      </c>
      <c r="X59" s="15"/>
      <c r="Y59" s="100"/>
      <c r="Z59" s="101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6">
        <f t="shared" si="1"/>
        <v>-10</v>
      </c>
      <c r="F60" s="47">
        <f t="shared" si="2"/>
        <v>-11.949950251575807</v>
      </c>
      <c r="G60" s="44">
        <v>14</v>
      </c>
      <c r="H60" s="69"/>
      <c r="I60" s="44">
        <f>'HL-LL_3a'!I60</f>
        <v>13</v>
      </c>
      <c r="J60" s="45">
        <v>3.2492E-2</v>
      </c>
      <c r="K60" s="112">
        <f t="shared" si="3"/>
        <v>7.1428571428571388</v>
      </c>
      <c r="L60" s="44">
        <f>'HL-LL_3a'!L60</f>
        <v>19</v>
      </c>
      <c r="M60" s="45">
        <v>0.47869</v>
      </c>
      <c r="N60" s="112">
        <f t="shared" si="4"/>
        <v>35.714285714285722</v>
      </c>
      <c r="O60" s="44">
        <f>'HL-LL_3a'!O60</f>
        <v>11</v>
      </c>
      <c r="P60" s="45">
        <v>0.22541</v>
      </c>
      <c r="Q60" s="84">
        <f t="shared" si="5"/>
        <v>21.428571428571431</v>
      </c>
      <c r="R60" s="44">
        <v>15</v>
      </c>
      <c r="S60" s="45"/>
      <c r="T60" s="84">
        <f t="shared" si="6"/>
        <v>7.142857142857153</v>
      </c>
      <c r="U60" s="44">
        <v>27</v>
      </c>
      <c r="V60" s="45"/>
      <c r="W60" s="84">
        <f t="shared" si="7"/>
        <v>92.857142857142861</v>
      </c>
      <c r="X60" s="15"/>
      <c r="Y60" s="100"/>
      <c r="Z60" s="101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6">
        <f t="shared" si="1"/>
        <v>-10</v>
      </c>
      <c r="F61" s="47">
        <f t="shared" si="2"/>
        <v>-10</v>
      </c>
      <c r="G61" s="44">
        <v>14</v>
      </c>
      <c r="H61" s="69"/>
      <c r="I61" s="44">
        <f>'HL-LL_3a'!I61</f>
        <v>14</v>
      </c>
      <c r="J61" s="45">
        <v>0</v>
      </c>
      <c r="K61" s="112">
        <f t="shared" si="3"/>
        <v>0</v>
      </c>
      <c r="L61" s="44">
        <f>'HL-LL_3a'!L61</f>
        <v>19</v>
      </c>
      <c r="M61" s="45">
        <v>0.47869</v>
      </c>
      <c r="N61" s="112">
        <f t="shared" si="4"/>
        <v>35.714285714285722</v>
      </c>
      <c r="O61" s="44">
        <f>'HL-LL_3a'!O61</f>
        <v>11</v>
      </c>
      <c r="P61" s="45">
        <v>0.22541</v>
      </c>
      <c r="Q61" s="115">
        <f t="shared" si="5"/>
        <v>21.428571428571431</v>
      </c>
      <c r="R61" s="44">
        <v>15</v>
      </c>
      <c r="S61" s="45"/>
      <c r="T61" s="84">
        <f t="shared" si="6"/>
        <v>7.142857142857153</v>
      </c>
      <c r="U61" s="44">
        <v>27</v>
      </c>
      <c r="V61" s="45"/>
      <c r="W61" s="84">
        <f t="shared" si="7"/>
        <v>92.857142857142861</v>
      </c>
      <c r="X61" s="15"/>
      <c r="Y61" s="100"/>
      <c r="Z61" s="101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6">
        <f t="shared" si="1"/>
        <v>-10</v>
      </c>
      <c r="F62" s="47">
        <f t="shared" si="2"/>
        <v>-8.0500497484241968</v>
      </c>
      <c r="G62" s="44">
        <v>14</v>
      </c>
      <c r="H62" s="69"/>
      <c r="I62" s="44">
        <f>'HL-LL_3a'!I62</f>
        <v>16</v>
      </c>
      <c r="J62" s="45">
        <v>6.3051999999999997E-2</v>
      </c>
      <c r="K62" s="112">
        <f t="shared" si="3"/>
        <v>14.285714285714292</v>
      </c>
      <c r="L62" s="44">
        <f>'HL-LL_3a'!L62</f>
        <v>19</v>
      </c>
      <c r="M62" s="45">
        <v>0.47869</v>
      </c>
      <c r="N62" s="112">
        <f t="shared" si="4"/>
        <v>35.714285714285722</v>
      </c>
      <c r="O62" s="44">
        <f>'HL-LL_3a'!O62</f>
        <v>11</v>
      </c>
      <c r="P62" s="45">
        <v>0.22541</v>
      </c>
      <c r="Q62" s="115">
        <f t="shared" si="5"/>
        <v>21.428571428571431</v>
      </c>
      <c r="R62" s="44">
        <v>15</v>
      </c>
      <c r="S62" s="45"/>
      <c r="T62" s="84">
        <f t="shared" si="6"/>
        <v>7.142857142857153</v>
      </c>
      <c r="U62" s="44">
        <v>27</v>
      </c>
      <c r="V62" s="45"/>
      <c r="W62" s="84">
        <f t="shared" si="7"/>
        <v>92.857142857142861</v>
      </c>
      <c r="X62" s="15"/>
      <c r="Y62" s="100"/>
      <c r="Z62" s="101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6">
        <f t="shared" si="1"/>
        <v>-10</v>
      </c>
      <c r="F63" s="47">
        <f t="shared" si="2"/>
        <v>-6.1000994968483901</v>
      </c>
      <c r="G63" s="70">
        <v>14</v>
      </c>
      <c r="H63" s="71"/>
      <c r="I63" s="44">
        <f>'HL-LL_3a'!I63</f>
        <v>18</v>
      </c>
      <c r="J63" s="45">
        <v>0.29720999999999997</v>
      </c>
      <c r="K63" s="112">
        <f t="shared" si="3"/>
        <v>28.571428571428584</v>
      </c>
      <c r="L63" s="44">
        <f>'HL-LL_3a'!L63</f>
        <v>19</v>
      </c>
      <c r="M63" s="45">
        <v>0.47869</v>
      </c>
      <c r="N63" s="112">
        <f t="shared" si="4"/>
        <v>35.714285714285722</v>
      </c>
      <c r="O63" s="44">
        <f>'HL-LL_3a'!O63</f>
        <v>11</v>
      </c>
      <c r="P63" s="45">
        <v>0.22541</v>
      </c>
      <c r="Q63" s="84">
        <f t="shared" si="5"/>
        <v>21.428571428571431</v>
      </c>
      <c r="R63" s="44">
        <v>15</v>
      </c>
      <c r="S63" s="45"/>
      <c r="T63" s="84">
        <f t="shared" si="6"/>
        <v>7.142857142857153</v>
      </c>
      <c r="U63" s="44">
        <v>27</v>
      </c>
      <c r="V63" s="45"/>
      <c r="W63" s="84">
        <f t="shared" si="7"/>
        <v>92.857142857142861</v>
      </c>
      <c r="X63" s="15"/>
      <c r="Y63" s="100"/>
      <c r="Z63" s="101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0.40186840000000001</v>
      </c>
      <c r="K64" s="35"/>
      <c r="L64" s="34"/>
      <c r="M64" s="48">
        <f>AVERAGE(M19:M63)</f>
        <v>1.5361700000000007</v>
      </c>
      <c r="N64" s="35"/>
      <c r="O64" s="34"/>
      <c r="P64" s="48">
        <f>AVERAGE(P19:P63)</f>
        <v>1.0700455555555553</v>
      </c>
      <c r="Q64" s="35"/>
      <c r="R64" s="34"/>
      <c r="S64" s="48" t="e">
        <f>AVERAGE(S19:S63)</f>
        <v>#DIV/0!</v>
      </c>
      <c r="T64" s="35"/>
      <c r="U64" s="34"/>
      <c r="V64" s="48" t="e">
        <f>AVERAGE(V19:V63)</f>
        <v>#DIV/0!</v>
      </c>
      <c r="W64" s="35"/>
      <c r="X64" s="102"/>
      <c r="Y64" s="102"/>
      <c r="Z64" s="99"/>
    </row>
    <row r="65" spans="2:23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0.61568912652067442</v>
      </c>
      <c r="K65" s="37"/>
      <c r="L65" s="36"/>
      <c r="M65" s="49">
        <f>_xlfn.STDEV.S(M19:M63)</f>
        <v>1.1372036285136202</v>
      </c>
      <c r="N65" s="37"/>
      <c r="O65" s="36"/>
      <c r="P65" s="49">
        <f>_xlfn.STDEV.S(P19:P63)</f>
        <v>0.92035993335995658</v>
      </c>
      <c r="Q65" s="37"/>
      <c r="R65" s="36"/>
      <c r="S65" s="49" t="e">
        <f>_xlfn.STDEV.S(S19:S63)</f>
        <v>#DIV/0!</v>
      </c>
      <c r="T65" s="37"/>
      <c r="U65" s="36"/>
      <c r="V65" s="49" t="e">
        <f>_xlfn.STDEV.S(V19:V63)</f>
        <v>#DIV/0!</v>
      </c>
      <c r="W65" s="37"/>
    </row>
    <row r="66" spans="2:23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0.47869</v>
      </c>
      <c r="N66" s="37"/>
      <c r="O66" s="36"/>
      <c r="P66" s="49">
        <f>MIN(P19:P63)</f>
        <v>0.22541</v>
      </c>
      <c r="Q66" s="37"/>
      <c r="R66" s="36"/>
      <c r="S66" s="49">
        <f>MIN(S19:S63)</f>
        <v>0</v>
      </c>
      <c r="T66" s="37"/>
      <c r="U66" s="36"/>
      <c r="V66" s="49">
        <f>MIN(V19:V63)</f>
        <v>0</v>
      </c>
      <c r="W66" s="37"/>
    </row>
    <row r="67" spans="2:23" ht="15.75" thickBot="1" x14ac:dyDescent="0.3">
      <c r="B67" s="14"/>
      <c r="C67" s="5"/>
      <c r="G67" s="150"/>
      <c r="H67" s="29" t="s">
        <v>34</v>
      </c>
      <c r="I67" s="38"/>
      <c r="J67" s="50">
        <f>MAX(J19:J63)</f>
        <v>2.9432999999999998</v>
      </c>
      <c r="K67" s="39"/>
      <c r="L67" s="42"/>
      <c r="M67" s="50">
        <f>MAX(M19:M63)</f>
        <v>3.7071000000000001</v>
      </c>
      <c r="N67" s="39"/>
      <c r="O67" s="42"/>
      <c r="P67" s="50">
        <f>MAX(P19:P63)</f>
        <v>3.2927</v>
      </c>
      <c r="Q67" s="39"/>
      <c r="R67" s="42"/>
      <c r="S67" s="50">
        <f>MAX(S19:S63)</f>
        <v>0</v>
      </c>
      <c r="T67" s="39"/>
      <c r="U67" s="42"/>
      <c r="V67" s="50">
        <f>MAX(V19:V63)</f>
        <v>0</v>
      </c>
      <c r="W67" s="39"/>
    </row>
    <row r="68" spans="2:23" ht="15" customHeight="1" x14ac:dyDescent="0.25">
      <c r="B68" s="14"/>
      <c r="C68" s="5"/>
      <c r="G68" s="148" t="s">
        <v>75</v>
      </c>
      <c r="H68" s="67" t="s">
        <v>33</v>
      </c>
      <c r="I68" s="34"/>
      <c r="J68" s="48">
        <f>AVERAGE(J34:J35,J42:J43,J48)</f>
        <v>1.0030080000000001</v>
      </c>
      <c r="K68" s="35"/>
    </row>
    <row r="69" spans="2:23" x14ac:dyDescent="0.25">
      <c r="B69" s="14"/>
      <c r="C69" s="5"/>
      <c r="G69" s="149"/>
      <c r="H69" s="28" t="s">
        <v>32</v>
      </c>
      <c r="I69" s="36"/>
      <c r="J69" s="49">
        <f>_xlfn.STDEV.S(J34:J35,J42:J43,J48)</f>
        <v>0.98986961427755726</v>
      </c>
      <c r="K69" s="37"/>
    </row>
    <row r="70" spans="2:23" x14ac:dyDescent="0.25">
      <c r="B70" s="14"/>
      <c r="C70" s="5"/>
      <c r="G70" s="149"/>
      <c r="H70" s="28" t="s">
        <v>31</v>
      </c>
      <c r="I70" s="36"/>
      <c r="J70" s="49">
        <f>MIN(J34:J35,J42:J43,J48)</f>
        <v>0.37573000000000001</v>
      </c>
      <c r="K70" s="37"/>
    </row>
    <row r="71" spans="2:23" ht="15.75" thickBot="1" x14ac:dyDescent="0.3">
      <c r="B71" s="14"/>
      <c r="C71" s="5"/>
      <c r="G71" s="149"/>
      <c r="H71" s="29" t="s">
        <v>34</v>
      </c>
      <c r="I71" s="38"/>
      <c r="J71" s="50">
        <f>MAX(J34:J35,J42:J43,J48)</f>
        <v>2.7480000000000002</v>
      </c>
      <c r="K71" s="39"/>
      <c r="Q71" s="80"/>
      <c r="R71" s="80"/>
    </row>
    <row r="72" spans="2:23" x14ac:dyDescent="0.25">
      <c r="B72" s="14"/>
      <c r="C72" s="5"/>
      <c r="Q72" s="80"/>
      <c r="R72" s="80"/>
    </row>
    <row r="73" spans="2:23" x14ac:dyDescent="0.25">
      <c r="B73" s="14"/>
      <c r="C73" s="5"/>
      <c r="P73" s="80"/>
      <c r="Q73" s="80"/>
      <c r="R73" s="80"/>
    </row>
    <row r="74" spans="2:23" x14ac:dyDescent="0.25">
      <c r="B74" s="14"/>
      <c r="C74" s="5"/>
      <c r="O74" s="80"/>
      <c r="P74" s="80"/>
      <c r="Q74" s="80"/>
      <c r="R74" s="80"/>
    </row>
    <row r="75" spans="2:23" x14ac:dyDescent="0.25">
      <c r="B75" s="14"/>
      <c r="C75" s="5"/>
      <c r="E75" s="74" t="s">
        <v>45</v>
      </c>
      <c r="O75" s="80"/>
      <c r="P75" s="80"/>
      <c r="Q75" s="80"/>
      <c r="R75" s="80"/>
    </row>
    <row r="76" spans="2:23" x14ac:dyDescent="0.25">
      <c r="B76" s="14"/>
      <c r="C76" s="5"/>
      <c r="E76" s="59"/>
      <c r="F76" s="57" t="s">
        <v>30</v>
      </c>
      <c r="G76" s="57" t="s">
        <v>7</v>
      </c>
      <c r="H76" s="57" t="s">
        <v>8</v>
      </c>
      <c r="I76" s="57" t="s">
        <v>70</v>
      </c>
      <c r="J76" s="58" t="s">
        <v>80</v>
      </c>
      <c r="K76" s="83"/>
      <c r="L76" s="80"/>
      <c r="M76" s="80"/>
    </row>
    <row r="77" spans="2:23" x14ac:dyDescent="0.25">
      <c r="B77" s="14"/>
      <c r="C77" s="5"/>
      <c r="E77" s="117" t="s">
        <v>46</v>
      </c>
      <c r="F77" s="118">
        <f>J64</f>
        <v>0.40186840000000001</v>
      </c>
      <c r="G77" s="118">
        <f>M64</f>
        <v>1.5361700000000007</v>
      </c>
      <c r="H77" s="118">
        <f>P64</f>
        <v>1.0700455555555553</v>
      </c>
      <c r="I77" s="118" t="e">
        <f>S64</f>
        <v>#DIV/0!</v>
      </c>
      <c r="J77" s="119">
        <f>V57</f>
        <v>0</v>
      </c>
      <c r="K77" s="83"/>
      <c r="L77" s="80"/>
      <c r="M77" s="80"/>
    </row>
    <row r="78" spans="2:23" x14ac:dyDescent="0.25">
      <c r="B78" s="14"/>
      <c r="C78" s="5"/>
      <c r="E78" s="60" t="s">
        <v>78</v>
      </c>
      <c r="F78" s="61">
        <f>MEDIAN(J19:J63)</f>
        <v>0.21357000000000001</v>
      </c>
      <c r="G78" s="61">
        <f>MEDIAN(M19:M63)</f>
        <v>0.98440000000000005</v>
      </c>
      <c r="H78" s="61">
        <f>MEDIAN(P19:P63)</f>
        <v>0.79347999999999996</v>
      </c>
      <c r="I78" s="61" t="e">
        <f>MEDIAN(S19:S63)</f>
        <v>#NUM!</v>
      </c>
      <c r="J78" s="62" t="e">
        <f>MEDIAN(V19:V63)</f>
        <v>#NUM!</v>
      </c>
      <c r="K78" s="83"/>
      <c r="L78" s="80"/>
      <c r="M78" s="80"/>
    </row>
    <row r="79" spans="2:23" x14ac:dyDescent="0.25">
      <c r="B79" s="14"/>
      <c r="C79" s="5"/>
      <c r="E79" s="60" t="s">
        <v>47</v>
      </c>
      <c r="F79" s="61">
        <f t="shared" ref="F79:F81" si="8">J65</f>
        <v>0.61568912652067442</v>
      </c>
      <c r="G79" s="61">
        <f t="shared" ref="G79:G81" si="9">M65</f>
        <v>1.1372036285136202</v>
      </c>
      <c r="H79" s="61">
        <f t="shared" ref="H79:H81" si="10">P65</f>
        <v>0.92035993335995658</v>
      </c>
      <c r="I79" s="61" t="e">
        <f t="shared" ref="I79:I81" si="11">S65</f>
        <v>#DIV/0!</v>
      </c>
      <c r="J79" s="62">
        <f>V58</f>
        <v>0</v>
      </c>
      <c r="K79" s="83"/>
      <c r="L79" s="80"/>
      <c r="M79" s="80"/>
    </row>
    <row r="80" spans="2:23" x14ac:dyDescent="0.25">
      <c r="B80" s="14"/>
      <c r="C80" s="5"/>
      <c r="E80" s="60" t="s">
        <v>48</v>
      </c>
      <c r="F80" s="61">
        <f t="shared" si="8"/>
        <v>0</v>
      </c>
      <c r="G80" s="61">
        <f t="shared" si="9"/>
        <v>0.47869</v>
      </c>
      <c r="H80" s="61">
        <f t="shared" si="10"/>
        <v>0.22541</v>
      </c>
      <c r="I80" s="61">
        <f t="shared" si="11"/>
        <v>0</v>
      </c>
      <c r="J80" s="62">
        <f>V59</f>
        <v>0</v>
      </c>
      <c r="K80" s="83"/>
      <c r="L80" s="80"/>
      <c r="M80" s="80"/>
    </row>
    <row r="81" spans="2:307" x14ac:dyDescent="0.25">
      <c r="B81" s="14"/>
      <c r="C81" s="5"/>
      <c r="E81" s="60" t="s">
        <v>49</v>
      </c>
      <c r="F81" s="61">
        <f t="shared" si="8"/>
        <v>2.9432999999999998</v>
      </c>
      <c r="G81" s="61">
        <f t="shared" si="9"/>
        <v>3.7071000000000001</v>
      </c>
      <c r="H81" s="61">
        <f t="shared" si="10"/>
        <v>3.2927</v>
      </c>
      <c r="I81" s="61">
        <f t="shared" si="11"/>
        <v>0</v>
      </c>
      <c r="J81" s="62">
        <f>V60</f>
        <v>0</v>
      </c>
      <c r="K81" s="83"/>
      <c r="L81" s="80"/>
      <c r="M81" s="80"/>
    </row>
    <row r="82" spans="2:307" x14ac:dyDescent="0.25">
      <c r="B82" s="14"/>
      <c r="C82" s="5"/>
      <c r="E82" s="131">
        <v>0.25</v>
      </c>
      <c r="F82" s="133">
        <f>PERCENTILE(J19:J63,0.25)</f>
        <v>6.3051999999999997E-2</v>
      </c>
      <c r="G82" s="133">
        <f>PERCENTILE(M19:M63,0.25)</f>
        <v>0.60558999999999996</v>
      </c>
      <c r="H82" s="61">
        <f>PERCENTILE(P19:P63,0.25)</f>
        <v>0.47604999999999997</v>
      </c>
      <c r="I82" s="61" t="e">
        <f>PERCENTILE(S19:S63,0.25)</f>
        <v>#NUM!</v>
      </c>
      <c r="J82" s="62" t="e">
        <f>PERCENTILE(V19:V63,0.25)</f>
        <v>#NUM!</v>
      </c>
      <c r="O82" s="80"/>
      <c r="P82" s="83"/>
      <c r="Q82" s="80"/>
      <c r="R82" s="80"/>
    </row>
    <row r="83" spans="2:307" x14ac:dyDescent="0.25">
      <c r="B83" s="14"/>
      <c r="C83" s="5"/>
      <c r="E83" s="132">
        <v>0.75</v>
      </c>
      <c r="F83" s="56">
        <f>PERCENTILE(J19:J63,0.75)</f>
        <v>0.46089000000000002</v>
      </c>
      <c r="G83" s="56">
        <f>PERCENTILE(M19:M63,0.75)</f>
        <v>2.0413999999999999</v>
      </c>
      <c r="H83" s="56">
        <f>PERCENTILE(P19:P63,0.75)</f>
        <v>1.1154999999999999</v>
      </c>
      <c r="I83" s="56" t="e">
        <f>PERCENTILE(S19:S63,0.75)</f>
        <v>#NUM!</v>
      </c>
      <c r="J83" s="63" t="e">
        <f>PERCENTILE(V19:V63,0.75)</f>
        <v>#NUM!</v>
      </c>
      <c r="O83" s="80"/>
      <c r="P83" s="83"/>
      <c r="Q83" s="80"/>
      <c r="R83" s="80"/>
    </row>
    <row r="84" spans="2:307" x14ac:dyDescent="0.25">
      <c r="B84" s="1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0"/>
      <c r="P84" s="83"/>
      <c r="Q84" s="80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B85" s="1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0"/>
      <c r="P85" s="83"/>
      <c r="Q85" s="80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s="95" customFormat="1" x14ac:dyDescent="0.25">
      <c r="B86" s="14"/>
      <c r="E86" s="104"/>
      <c r="O86" s="105"/>
      <c r="P86" s="106"/>
      <c r="Q86" s="105"/>
      <c r="R86" s="105"/>
    </row>
    <row r="87" spans="2:307" s="95" customFormat="1" x14ac:dyDescent="0.25">
      <c r="B87" s="14"/>
      <c r="F87" s="79"/>
      <c r="G87" s="79"/>
      <c r="H87" s="79"/>
      <c r="I87" s="79"/>
      <c r="J87" s="79"/>
      <c r="K87" s="79"/>
      <c r="L87" s="79"/>
      <c r="M87" s="79"/>
      <c r="N87" s="79"/>
      <c r="O87" s="105"/>
      <c r="P87" s="106"/>
      <c r="Q87" s="105"/>
      <c r="R87" s="105"/>
    </row>
    <row r="88" spans="2:307" s="95" customFormat="1" x14ac:dyDescent="0.25">
      <c r="B88" s="14"/>
      <c r="F88" s="107"/>
      <c r="G88" s="103"/>
      <c r="H88" s="103"/>
      <c r="I88" s="103"/>
      <c r="J88" s="103"/>
      <c r="K88" s="103"/>
      <c r="L88" s="103"/>
      <c r="M88" s="103"/>
      <c r="O88" s="105"/>
      <c r="P88" s="106"/>
      <c r="Q88" s="105"/>
      <c r="R88" s="105"/>
    </row>
    <row r="89" spans="2:307" s="95" customFormat="1" x14ac:dyDescent="0.25">
      <c r="B89" s="14"/>
      <c r="F89" s="107"/>
      <c r="G89" s="103"/>
      <c r="H89" s="103"/>
      <c r="I89" s="103"/>
      <c r="J89" s="103"/>
      <c r="K89" s="103"/>
      <c r="L89" s="103"/>
      <c r="M89" s="103"/>
      <c r="O89" s="105"/>
      <c r="P89" s="106"/>
      <c r="Q89" s="105"/>
      <c r="R89" s="105"/>
    </row>
    <row r="90" spans="2:307" s="95" customFormat="1" x14ac:dyDescent="0.25">
      <c r="B90" s="14"/>
      <c r="F90" s="107"/>
      <c r="G90" s="103"/>
      <c r="H90" s="103"/>
      <c r="I90" s="103"/>
      <c r="J90" s="103"/>
      <c r="K90" s="103"/>
      <c r="L90" s="103"/>
      <c r="M90" s="103"/>
      <c r="O90" s="105"/>
      <c r="P90" s="106"/>
      <c r="Q90" s="105"/>
      <c r="R90" s="105"/>
    </row>
    <row r="91" spans="2:307" s="95" customFormat="1" x14ac:dyDescent="0.25">
      <c r="B91" s="14"/>
      <c r="F91" s="107"/>
      <c r="G91" s="103"/>
      <c r="H91" s="103"/>
      <c r="I91" s="103"/>
      <c r="J91" s="103"/>
      <c r="K91" s="103"/>
      <c r="L91" s="103"/>
      <c r="M91" s="103"/>
      <c r="O91" s="105"/>
      <c r="P91" s="106"/>
      <c r="Q91" s="105"/>
      <c r="R91" s="105"/>
    </row>
    <row r="92" spans="2:307" s="95" customFormat="1" x14ac:dyDescent="0.25">
      <c r="B92" s="14"/>
      <c r="F92" s="107"/>
      <c r="G92" s="103"/>
      <c r="H92" s="103"/>
      <c r="I92" s="103"/>
      <c r="J92" s="103"/>
      <c r="K92" s="103"/>
      <c r="L92" s="103"/>
      <c r="M92" s="103"/>
      <c r="O92" s="105"/>
      <c r="P92" s="106"/>
      <c r="Q92" s="105"/>
      <c r="R92" s="105"/>
    </row>
    <row r="93" spans="2:307" s="95" customFormat="1" x14ac:dyDescent="0.25">
      <c r="B93" s="14"/>
      <c r="F93" s="107"/>
      <c r="G93" s="103"/>
      <c r="H93" s="103"/>
      <c r="I93" s="103"/>
      <c r="J93" s="103"/>
      <c r="K93" s="103"/>
      <c r="L93" s="103"/>
      <c r="M93" s="103"/>
      <c r="O93" s="105"/>
      <c r="P93" s="106"/>
      <c r="Q93" s="105"/>
      <c r="R93" s="105"/>
    </row>
    <row r="94" spans="2:307" s="95" customFormat="1" x14ac:dyDescent="0.25">
      <c r="B94" s="14"/>
      <c r="F94" s="107"/>
      <c r="G94" s="103"/>
      <c r="H94" s="103"/>
      <c r="I94" s="103"/>
      <c r="J94" s="103"/>
      <c r="K94" s="103"/>
      <c r="L94" s="103"/>
      <c r="M94" s="103"/>
      <c r="O94" s="105"/>
      <c r="P94" s="106"/>
      <c r="Q94" s="105"/>
      <c r="R94" s="105"/>
    </row>
    <row r="95" spans="2:307" s="95" customFormat="1" x14ac:dyDescent="0.25">
      <c r="B95" s="14"/>
      <c r="O95" s="105"/>
      <c r="P95" s="106"/>
      <c r="Q95" s="105"/>
      <c r="R95" s="105"/>
    </row>
    <row r="96" spans="2:307" s="95" customFormat="1" x14ac:dyDescent="0.25">
      <c r="B96" s="14"/>
      <c r="O96" s="105"/>
      <c r="P96" s="106"/>
      <c r="Q96" s="105"/>
      <c r="R96" s="105"/>
    </row>
    <row r="97" spans="2:18" s="95" customFormat="1" x14ac:dyDescent="0.25">
      <c r="B97" s="14"/>
      <c r="O97" s="105"/>
      <c r="P97" s="106"/>
      <c r="Q97" s="105"/>
      <c r="R97" s="105"/>
    </row>
    <row r="98" spans="2:18" s="95" customFormat="1" x14ac:dyDescent="0.25">
      <c r="B98" s="14"/>
      <c r="O98" s="105"/>
      <c r="P98" s="106"/>
      <c r="Q98" s="105"/>
      <c r="R98" s="105"/>
    </row>
    <row r="99" spans="2:18" s="95" customFormat="1" x14ac:dyDescent="0.25">
      <c r="B99" s="14"/>
      <c r="O99" s="106"/>
      <c r="P99" s="106"/>
      <c r="Q99" s="105"/>
      <c r="R99" s="105"/>
    </row>
    <row r="100" spans="2:18" s="95" customFormat="1" x14ac:dyDescent="0.25">
      <c r="B100" s="14"/>
      <c r="O100" s="106"/>
      <c r="P100" s="106"/>
      <c r="Q100" s="105"/>
      <c r="R100" s="105"/>
    </row>
    <row r="101" spans="2:18" s="95" customFormat="1" x14ac:dyDescent="0.25">
      <c r="B101" s="14"/>
      <c r="O101" s="106"/>
      <c r="P101" s="106"/>
      <c r="Q101" s="105"/>
      <c r="R101" s="105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14"/>
      <c r="O109" s="83"/>
      <c r="P109" s="83"/>
      <c r="Q109" s="80"/>
      <c r="R109" s="80"/>
    </row>
    <row r="110" spans="2:18" x14ac:dyDescent="0.25">
      <c r="B110" s="14"/>
      <c r="O110" s="83"/>
      <c r="P110" s="83"/>
      <c r="Q110" s="80"/>
      <c r="R110" s="80"/>
    </row>
    <row r="111" spans="2:18" x14ac:dyDescent="0.25">
      <c r="B111" s="14"/>
      <c r="O111" s="83"/>
      <c r="P111" s="83"/>
      <c r="Q111" s="80"/>
      <c r="R111" s="80"/>
    </row>
    <row r="112" spans="2:18" x14ac:dyDescent="0.25">
      <c r="B112" s="14"/>
      <c r="O112" s="83"/>
      <c r="P112" s="83"/>
      <c r="Q112" s="80"/>
      <c r="R112" s="80"/>
    </row>
    <row r="113" spans="2:18" x14ac:dyDescent="0.25">
      <c r="B113" s="14"/>
      <c r="O113" s="83"/>
      <c r="P113" s="83"/>
      <c r="Q113" s="80"/>
      <c r="R113" s="80"/>
    </row>
    <row r="114" spans="2:18" x14ac:dyDescent="0.25">
      <c r="B114" s="95"/>
      <c r="O114" s="83"/>
      <c r="P114" s="83"/>
      <c r="Q114" s="80"/>
      <c r="R114" s="80"/>
    </row>
    <row r="115" spans="2:18" x14ac:dyDescent="0.25">
      <c r="B115" s="95"/>
      <c r="O115" s="83"/>
      <c r="P115" s="83"/>
      <c r="Q115" s="80"/>
      <c r="R115" s="80"/>
    </row>
    <row r="116" spans="2:18" x14ac:dyDescent="0.25">
      <c r="B116" s="95"/>
      <c r="O116" s="83"/>
      <c r="P116" s="83"/>
      <c r="Q116" s="80"/>
      <c r="R116" s="80"/>
    </row>
    <row r="117" spans="2:18" x14ac:dyDescent="0.25">
      <c r="B117" s="95"/>
      <c r="O117" s="83"/>
      <c r="P117" s="83"/>
      <c r="Q117" s="80"/>
      <c r="R117" s="80"/>
    </row>
    <row r="118" spans="2:18" x14ac:dyDescent="0.25">
      <c r="B118" s="95"/>
      <c r="O118" s="83"/>
      <c r="P118" s="83"/>
      <c r="Q118" s="80"/>
      <c r="R118" s="80"/>
    </row>
    <row r="119" spans="2:18" x14ac:dyDescent="0.25">
      <c r="B119" s="95"/>
      <c r="O119" s="83"/>
      <c r="P119" s="83"/>
      <c r="Q119" s="80"/>
      <c r="R119" s="80"/>
    </row>
    <row r="120" spans="2:18" x14ac:dyDescent="0.25">
      <c r="O120" s="83"/>
      <c r="P120" s="83"/>
      <c r="Q120" s="80"/>
      <c r="R120" s="80"/>
    </row>
    <row r="121" spans="2:18" x14ac:dyDescent="0.25">
      <c r="O121" s="83"/>
      <c r="P121" s="83"/>
      <c r="Q121" s="80"/>
      <c r="R121" s="82"/>
    </row>
    <row r="122" spans="2:18" x14ac:dyDescent="0.25">
      <c r="O122" s="83"/>
      <c r="P122" s="83"/>
      <c r="Q122" s="83"/>
    </row>
    <row r="123" spans="2:18" x14ac:dyDescent="0.25">
      <c r="O123" s="83"/>
      <c r="P123" s="82"/>
      <c r="Q123" s="82"/>
      <c r="R123" s="82"/>
    </row>
    <row r="124" spans="2:18" x14ac:dyDescent="0.25">
      <c r="O124" s="83"/>
      <c r="P124" s="80"/>
      <c r="Q124" s="81"/>
    </row>
    <row r="125" spans="2:18" x14ac:dyDescent="0.25">
      <c r="O125" s="83"/>
      <c r="P125" s="83"/>
      <c r="Q125" s="82"/>
    </row>
    <row r="126" spans="2:18" x14ac:dyDescent="0.25">
      <c r="O126" s="83"/>
      <c r="P126" s="83"/>
    </row>
    <row r="127" spans="2:18" x14ac:dyDescent="0.25">
      <c r="O127" s="82"/>
      <c r="P127" s="82"/>
    </row>
  </sheetData>
  <mergeCells count="8">
    <mergeCell ref="U17:W17"/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5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7"/>
  <sheetViews>
    <sheetView showGridLines="0" zoomScale="70" zoomScaleNormal="70" workbookViewId="0">
      <selection activeCell="J90" sqref="J90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116">
        <v>6</v>
      </c>
      <c r="F5" t="s">
        <v>38</v>
      </c>
    </row>
    <row r="6" spans="2:38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3.2258064516129031E-2</v>
      </c>
      <c r="H8" s="114">
        <f>SUM(G7:H7)</f>
        <v>6.4516129032258063E-2</v>
      </c>
      <c r="I8" s="114">
        <f>SUM(G7:I7)</f>
        <v>9.6774193548387094E-2</v>
      </c>
      <c r="J8" s="114">
        <f>SUM(G7:J7)</f>
        <v>0.12903225806451613</v>
      </c>
      <c r="K8" s="114">
        <f>SUM(G7:K7)</f>
        <v>0.16129032258064516</v>
      </c>
      <c r="L8" s="114">
        <f>SUM(G7:L7)</f>
        <v>0.19354838709677419</v>
      </c>
      <c r="M8" s="114">
        <f>SUM(G7:M7)</f>
        <v>0.22580645161290322</v>
      </c>
      <c r="N8" s="114">
        <f>SUM(G7:N7)</f>
        <v>0.25806451612903225</v>
      </c>
      <c r="O8" s="114">
        <f>SUM(G7:O7)</f>
        <v>0.29032258064516125</v>
      </c>
      <c r="P8" s="114">
        <f>SUM(G7:P7)</f>
        <v>0.32258064516129026</v>
      </c>
      <c r="Q8" s="114">
        <f>SUM(G7:Q7)</f>
        <v>0.35483870967741926</v>
      </c>
      <c r="R8" s="114">
        <f>SUM(G7:R7)</f>
        <v>0.38709677419354827</v>
      </c>
      <c r="S8" s="114">
        <f>SUM(G7:S7)</f>
        <v>0.41935483870967727</v>
      </c>
      <c r="T8" s="114">
        <f>SUM(G7:T7)</f>
        <v>0.45161290322580627</v>
      </c>
      <c r="U8" s="114">
        <f>SUM(G7:U7)</f>
        <v>0.48387096774193528</v>
      </c>
      <c r="V8" s="114">
        <f>SUM(G7:V7)</f>
        <v>0.51612903225806428</v>
      </c>
      <c r="W8" s="114">
        <f>SUM(G7:W7)</f>
        <v>0.54838709677419328</v>
      </c>
      <c r="X8" s="114">
        <f>SUM(G7:X7)</f>
        <v>0.58064516129032229</v>
      </c>
      <c r="Y8" s="114">
        <f>SUM(G7:Y7)</f>
        <v>0.61290322580645129</v>
      </c>
      <c r="Z8" s="114">
        <f>SUM(G7:Z7)</f>
        <v>0.64516129032258029</v>
      </c>
      <c r="AA8" s="114">
        <f>SUM(G7:AA7)</f>
        <v>0.6774193548387093</v>
      </c>
      <c r="AB8" s="114">
        <f>SUM(G7:AB7)</f>
        <v>0.7096774193548383</v>
      </c>
      <c r="AC8" s="114">
        <f>SUM(G7:AC7)</f>
        <v>0.74193548387096731</v>
      </c>
      <c r="AD8" s="114">
        <f>SUM(G7:AD7)</f>
        <v>0.77419354838709631</v>
      </c>
      <c r="AE8" s="114">
        <f>SUM(G7:AE7)</f>
        <v>0.80645161290322531</v>
      </c>
      <c r="AF8" s="114">
        <f>SUM(G7:AF7)</f>
        <v>0.83870967741935432</v>
      </c>
      <c r="AG8" s="114">
        <f>SUM(G7:AG7)</f>
        <v>0.87096774193548332</v>
      </c>
      <c r="AH8" s="114">
        <f>SUM(G7:AH7)</f>
        <v>0.90322580645161232</v>
      </c>
      <c r="AI8" s="114">
        <f>SUM(G7:AI7)</f>
        <v>0.93548387096774133</v>
      </c>
      <c r="AJ8" s="114">
        <f>SUM(G7:AJ7)</f>
        <v>0.96774193548387033</v>
      </c>
      <c r="AK8" s="114">
        <f>SUM(G7:AK7)</f>
        <v>0.99999999999999933</v>
      </c>
      <c r="AL8" s="114"/>
    </row>
    <row r="9" spans="2:38" x14ac:dyDescent="0.25">
      <c r="C9" s="53" t="s">
        <v>15</v>
      </c>
      <c r="D9" s="54">
        <v>0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0.5</v>
      </c>
      <c r="C15" s="32">
        <f>0.5-D9</f>
        <v>0.5</v>
      </c>
    </row>
    <row r="16" spans="2:38" ht="15.75" thickBot="1" x14ac:dyDescent="0.3">
      <c r="B16" s="32">
        <f>0.5-D9</f>
        <v>0.5</v>
      </c>
      <c r="C16" s="32">
        <f>0.5+D9</f>
        <v>0.5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  <c r="Z18" s="95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6">
        <f>D19*$C$12+(1-D19)*$C$13-C19</f>
        <v>10</v>
      </c>
      <c r="F19" s="47">
        <f>B19*$C$12+(1-B19)*$C$13-C19</f>
        <v>6.1000994968483937</v>
      </c>
      <c r="G19" s="44">
        <v>37</v>
      </c>
      <c r="H19" s="69">
        <v>1277.1692</v>
      </c>
      <c r="I19" s="44">
        <f>'HL-LL_3a_2'!I19</f>
        <v>30</v>
      </c>
      <c r="J19" s="45">
        <v>0.72575000000000001</v>
      </c>
      <c r="K19" s="65">
        <f>ABS((100/$G19*I19)-100)</f>
        <v>18.918918918918919</v>
      </c>
      <c r="L19" s="44">
        <f>'HL-LL_3a_2'!L19</f>
        <v>45</v>
      </c>
      <c r="M19" s="45">
        <v>1.1423000000000001</v>
      </c>
      <c r="N19" s="65">
        <f>ABS((100/$G19*L19)-100)</f>
        <v>21.621621621621614</v>
      </c>
      <c r="O19" s="44">
        <f>'HL-LL_3a_2'!O19</f>
        <v>29</v>
      </c>
      <c r="P19" s="45">
        <v>0.99387999999999999</v>
      </c>
      <c r="Q19" s="84">
        <f>ABS((100/$G19*O19)-100)</f>
        <v>21.621621621621628</v>
      </c>
      <c r="R19" s="44">
        <v>15</v>
      </c>
      <c r="S19" s="45"/>
      <c r="T19" s="84">
        <f>ABS((100/$G19*R19)-100)</f>
        <v>59.45945945945946</v>
      </c>
      <c r="U19" s="44">
        <v>25</v>
      </c>
      <c r="V19" s="45"/>
      <c r="W19" s="84">
        <f>ABS((100/$G19*U19)-100)</f>
        <v>32.432432432432435</v>
      </c>
      <c r="X19" s="89"/>
      <c r="Y19" s="15"/>
      <c r="Z19" s="97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6">
        <f t="shared" ref="E20:E63" si="1">D20*$C$12+(1-D20)*$C$13-C20</f>
        <v>10</v>
      </c>
      <c r="F20" s="47">
        <f t="shared" ref="F20:F63" si="2">B20*$C$12+(1-B20)*$C$13-C20</f>
        <v>8.0500497484241933</v>
      </c>
      <c r="G20" s="44">
        <v>37</v>
      </c>
      <c r="H20" s="69">
        <v>1277.1692</v>
      </c>
      <c r="I20" s="44">
        <f>'HL-LL_3a_2'!I20</f>
        <v>32</v>
      </c>
      <c r="J20" s="45">
        <v>0.38849</v>
      </c>
      <c r="K20" s="65">
        <f t="shared" ref="K20:K63" si="3">ABS((100/$G20*I20)-100)</f>
        <v>13.513513513513516</v>
      </c>
      <c r="L20" s="44">
        <f>'HL-LL_3a_2'!L20</f>
        <v>45</v>
      </c>
      <c r="M20" s="45">
        <v>1.1423000000000001</v>
      </c>
      <c r="N20" s="65">
        <f t="shared" ref="N20:N63" si="4">ABS((100/$G20*L20)-100)</f>
        <v>21.621621621621614</v>
      </c>
      <c r="O20" s="44">
        <f>'HL-LL_3a_2'!O20</f>
        <v>29</v>
      </c>
      <c r="P20" s="45">
        <v>0.99387999999999999</v>
      </c>
      <c r="Q20" s="84">
        <f t="shared" ref="Q20:Q63" si="5">ABS((100/$G20*O20)-100)</f>
        <v>21.621621621621628</v>
      </c>
      <c r="R20" s="44">
        <v>15</v>
      </c>
      <c r="S20" s="45"/>
      <c r="T20" s="84">
        <f t="shared" ref="T20:T63" si="6">ABS((100/$G20*R20)-100)</f>
        <v>59.45945945945946</v>
      </c>
      <c r="U20" s="44">
        <v>25</v>
      </c>
      <c r="V20" s="45"/>
      <c r="W20" s="84">
        <f t="shared" ref="W20:W63" si="7">ABS((100/$G20*U20)-100)</f>
        <v>32.432432432432435</v>
      </c>
      <c r="X20" s="89"/>
      <c r="Y20" s="15"/>
      <c r="Z20" s="97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6">
        <f t="shared" si="1"/>
        <v>10</v>
      </c>
      <c r="F21" s="47">
        <f t="shared" si="2"/>
        <v>10</v>
      </c>
      <c r="G21" s="44">
        <v>37</v>
      </c>
      <c r="H21" s="69">
        <v>1277.1692</v>
      </c>
      <c r="I21" s="44">
        <f>'HL-LL_3a_2'!I21</f>
        <v>37</v>
      </c>
      <c r="J21" s="45">
        <v>0</v>
      </c>
      <c r="K21" s="65">
        <f t="shared" si="3"/>
        <v>0</v>
      </c>
      <c r="L21" s="44">
        <f>'HL-LL_3a_2'!L21</f>
        <v>45</v>
      </c>
      <c r="M21" s="45">
        <v>1.1423000000000001</v>
      </c>
      <c r="N21" s="65">
        <f t="shared" si="4"/>
        <v>21.621621621621614</v>
      </c>
      <c r="O21" s="44">
        <f>'HL-LL_3a_2'!O21</f>
        <v>29</v>
      </c>
      <c r="P21" s="45">
        <v>0.99387999999999999</v>
      </c>
      <c r="Q21" s="84">
        <f t="shared" si="5"/>
        <v>21.621621621621628</v>
      </c>
      <c r="R21" s="44">
        <v>15</v>
      </c>
      <c r="S21" s="45"/>
      <c r="T21" s="84">
        <f t="shared" si="6"/>
        <v>59.45945945945946</v>
      </c>
      <c r="U21" s="44">
        <v>25</v>
      </c>
      <c r="V21" s="45"/>
      <c r="W21" s="84">
        <f t="shared" si="7"/>
        <v>32.432432432432435</v>
      </c>
      <c r="X21" s="89"/>
      <c r="Y21" s="15"/>
      <c r="Z21" s="97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6">
        <f t="shared" si="1"/>
        <v>10</v>
      </c>
      <c r="F22" s="47">
        <f t="shared" si="2"/>
        <v>11.949950251575803</v>
      </c>
      <c r="G22" s="44">
        <v>37</v>
      </c>
      <c r="H22" s="69">
        <v>1277.1692</v>
      </c>
      <c r="I22" s="44">
        <f>'HL-LL_3a_2'!I22</f>
        <v>41</v>
      </c>
      <c r="J22" s="45">
        <v>0.25720999999999999</v>
      </c>
      <c r="K22" s="65">
        <f t="shared" si="3"/>
        <v>10.810810810810807</v>
      </c>
      <c r="L22" s="44">
        <f>'HL-LL_3a_2'!L22</f>
        <v>45</v>
      </c>
      <c r="M22" s="45">
        <v>1.1423000000000001</v>
      </c>
      <c r="N22" s="65">
        <f t="shared" si="4"/>
        <v>21.621621621621614</v>
      </c>
      <c r="O22" s="44">
        <f>'HL-LL_3a_2'!O22</f>
        <v>29</v>
      </c>
      <c r="P22" s="45">
        <v>0.99387999999999999</v>
      </c>
      <c r="Q22" s="84">
        <f t="shared" si="5"/>
        <v>21.621621621621628</v>
      </c>
      <c r="R22" s="44">
        <v>15</v>
      </c>
      <c r="S22" s="45"/>
      <c r="T22" s="84">
        <f t="shared" si="6"/>
        <v>59.45945945945946</v>
      </c>
      <c r="U22" s="44">
        <v>25</v>
      </c>
      <c r="V22" s="45"/>
      <c r="W22" s="84">
        <f t="shared" si="7"/>
        <v>32.432432432432435</v>
      </c>
      <c r="X22" s="89"/>
      <c r="Y22" s="15"/>
      <c r="Z22" s="97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6">
        <f t="shared" si="1"/>
        <v>10</v>
      </c>
      <c r="F23" s="47">
        <f t="shared" si="2"/>
        <v>13.89990050315161</v>
      </c>
      <c r="G23" s="44">
        <v>37</v>
      </c>
      <c r="H23" s="69">
        <v>1277.1692</v>
      </c>
      <c r="I23" s="44">
        <f>'HL-LL_3a_2'!I23</f>
        <v>44</v>
      </c>
      <c r="J23" s="45">
        <v>0.85538000000000003</v>
      </c>
      <c r="K23" s="65">
        <f t="shared" si="3"/>
        <v>18.918918918918919</v>
      </c>
      <c r="L23" s="44">
        <f>'HL-LL_3a_2'!L23</f>
        <v>45</v>
      </c>
      <c r="M23" s="45">
        <v>1.1423000000000001</v>
      </c>
      <c r="N23" s="65">
        <f t="shared" si="4"/>
        <v>21.621621621621614</v>
      </c>
      <c r="O23" s="44">
        <f>'HL-LL_3a_2'!O23</f>
        <v>29</v>
      </c>
      <c r="P23" s="45">
        <v>0.99387999999999999</v>
      </c>
      <c r="Q23" s="84">
        <f t="shared" si="5"/>
        <v>21.621621621621628</v>
      </c>
      <c r="R23" s="44">
        <v>15</v>
      </c>
      <c r="S23" s="45"/>
      <c r="T23" s="84">
        <f t="shared" si="6"/>
        <v>59.45945945945946</v>
      </c>
      <c r="U23" s="44">
        <v>25</v>
      </c>
      <c r="V23" s="45"/>
      <c r="W23" s="84">
        <f t="shared" si="7"/>
        <v>32.432432432432435</v>
      </c>
      <c r="X23" s="89"/>
      <c r="Y23" s="15"/>
      <c r="Z23" s="97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6">
        <f t="shared" si="1"/>
        <v>7.5</v>
      </c>
      <c r="F24" s="47">
        <f t="shared" si="2"/>
        <v>3.6000994968483937</v>
      </c>
      <c r="G24" s="44">
        <v>30</v>
      </c>
      <c r="H24" s="69">
        <v>1361.4382000000001</v>
      </c>
      <c r="I24" s="44">
        <f>'HL-LL_3a_2'!I24</f>
        <v>27</v>
      </c>
      <c r="J24" s="45">
        <v>0.43970999999999999</v>
      </c>
      <c r="K24" s="65">
        <f t="shared" si="3"/>
        <v>10</v>
      </c>
      <c r="L24" s="44">
        <f>'HL-LL_3a_2'!L24</f>
        <v>41</v>
      </c>
      <c r="M24" s="45">
        <v>1.5804</v>
      </c>
      <c r="N24" s="65">
        <f t="shared" si="4"/>
        <v>36.666666666666686</v>
      </c>
      <c r="O24" s="44">
        <f>'HL-LL_3a_2'!O24</f>
        <v>27</v>
      </c>
      <c r="P24" s="45">
        <v>0.43970999999999999</v>
      </c>
      <c r="Q24" s="84">
        <f t="shared" si="5"/>
        <v>10</v>
      </c>
      <c r="R24" s="44">
        <v>15</v>
      </c>
      <c r="S24" s="45"/>
      <c r="T24" s="84">
        <f t="shared" si="6"/>
        <v>50</v>
      </c>
      <c r="U24" s="44">
        <v>25</v>
      </c>
      <c r="V24" s="45"/>
      <c r="W24" s="84">
        <f t="shared" si="7"/>
        <v>16.666666666666657</v>
      </c>
      <c r="X24" s="89"/>
      <c r="Y24" s="15"/>
      <c r="Z24" s="97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6">
        <f t="shared" si="1"/>
        <v>7.5</v>
      </c>
      <c r="F25" s="47">
        <f t="shared" si="2"/>
        <v>5.5500497484241933</v>
      </c>
      <c r="G25" s="44">
        <v>30</v>
      </c>
      <c r="H25" s="69">
        <v>1361.4382000000001</v>
      </c>
      <c r="I25" s="44">
        <f>'HL-LL_3a_2'!I25</f>
        <v>29</v>
      </c>
      <c r="J25" s="45">
        <v>6.7906999999999995E-2</v>
      </c>
      <c r="K25" s="65">
        <f t="shared" si="3"/>
        <v>3.3333333333333286</v>
      </c>
      <c r="L25" s="44">
        <f>'HL-LL_3a_2'!L25</f>
        <v>41</v>
      </c>
      <c r="M25" s="45">
        <v>1.5804</v>
      </c>
      <c r="N25" s="65">
        <f t="shared" si="4"/>
        <v>36.666666666666686</v>
      </c>
      <c r="O25" s="44">
        <f>'HL-LL_3a_2'!O25</f>
        <v>27</v>
      </c>
      <c r="P25" s="45">
        <v>0.43970999999999999</v>
      </c>
      <c r="Q25" s="84">
        <f t="shared" si="5"/>
        <v>10</v>
      </c>
      <c r="R25" s="44">
        <v>15</v>
      </c>
      <c r="S25" s="45"/>
      <c r="T25" s="84">
        <f t="shared" si="6"/>
        <v>50</v>
      </c>
      <c r="U25" s="44">
        <v>25</v>
      </c>
      <c r="V25" s="45"/>
      <c r="W25" s="84">
        <f t="shared" si="7"/>
        <v>16.666666666666657</v>
      </c>
      <c r="X25" s="89"/>
      <c r="Y25" s="15"/>
      <c r="Z25" s="97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6">
        <f t="shared" si="1"/>
        <v>7.5</v>
      </c>
      <c r="F26" s="47">
        <f t="shared" si="2"/>
        <v>7.5</v>
      </c>
      <c r="G26" s="44">
        <v>30</v>
      </c>
      <c r="H26" s="69">
        <v>1361.4382000000001</v>
      </c>
      <c r="I26" s="44">
        <f>'HL-LL_3a_2'!I26</f>
        <v>30</v>
      </c>
      <c r="J26" s="45">
        <v>0</v>
      </c>
      <c r="K26" s="65">
        <f t="shared" si="3"/>
        <v>0</v>
      </c>
      <c r="L26" s="44">
        <f>'HL-LL_3a_2'!L26</f>
        <v>41</v>
      </c>
      <c r="M26" s="45">
        <v>1.5804</v>
      </c>
      <c r="N26" s="65">
        <f t="shared" si="4"/>
        <v>36.666666666666686</v>
      </c>
      <c r="O26" s="44">
        <f>'HL-LL_3a_2'!O26</f>
        <v>27</v>
      </c>
      <c r="P26" s="45">
        <v>0.43970999999999999</v>
      </c>
      <c r="Q26" s="84">
        <f t="shared" si="5"/>
        <v>10</v>
      </c>
      <c r="R26" s="44">
        <v>15</v>
      </c>
      <c r="S26" s="45"/>
      <c r="T26" s="84">
        <f t="shared" si="6"/>
        <v>50</v>
      </c>
      <c r="U26" s="44">
        <v>25</v>
      </c>
      <c r="V26" s="45"/>
      <c r="W26" s="84">
        <f t="shared" si="7"/>
        <v>16.666666666666657</v>
      </c>
      <c r="X26" s="89"/>
      <c r="Y26" s="15"/>
      <c r="Z26" s="97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6">
        <f t="shared" si="1"/>
        <v>7.5</v>
      </c>
      <c r="F27" s="47">
        <f t="shared" si="2"/>
        <v>9.4499502515758032</v>
      </c>
      <c r="G27" s="44">
        <v>30</v>
      </c>
      <c r="H27" s="69">
        <v>1361.4382000000001</v>
      </c>
      <c r="I27" s="44">
        <f>'HL-LL_3a_2'!I27</f>
        <v>35</v>
      </c>
      <c r="J27" s="45">
        <v>0.30336000000000002</v>
      </c>
      <c r="K27" s="65">
        <f t="shared" si="3"/>
        <v>16.666666666666671</v>
      </c>
      <c r="L27" s="44">
        <f>'HL-LL_3a_2'!L27</f>
        <v>41</v>
      </c>
      <c r="M27" s="51">
        <v>1.5804</v>
      </c>
      <c r="N27" s="65">
        <f t="shared" si="4"/>
        <v>36.666666666666686</v>
      </c>
      <c r="O27" s="44">
        <f>'HL-LL_3a_2'!O27</f>
        <v>27</v>
      </c>
      <c r="P27" s="51">
        <v>0.43970999999999999</v>
      </c>
      <c r="Q27" s="84">
        <f t="shared" si="5"/>
        <v>10</v>
      </c>
      <c r="R27" s="44">
        <v>15</v>
      </c>
      <c r="S27" s="45"/>
      <c r="T27" s="84">
        <f t="shared" si="6"/>
        <v>50</v>
      </c>
      <c r="U27" s="44">
        <v>25</v>
      </c>
      <c r="V27" s="45"/>
      <c r="W27" s="84">
        <f t="shared" si="7"/>
        <v>16.666666666666657</v>
      </c>
      <c r="X27" s="89"/>
      <c r="Y27" s="15"/>
      <c r="Z27" s="97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6">
        <f t="shared" si="1"/>
        <v>7.5</v>
      </c>
      <c r="F28" s="47">
        <f t="shared" si="2"/>
        <v>11.39990050315161</v>
      </c>
      <c r="G28" s="44">
        <v>30</v>
      </c>
      <c r="H28" s="69">
        <v>1361.4382000000001</v>
      </c>
      <c r="I28" s="44">
        <f>'HL-LL_3a_2'!I28</f>
        <v>40</v>
      </c>
      <c r="J28" s="45">
        <v>1.2857000000000001</v>
      </c>
      <c r="K28" s="65">
        <f t="shared" si="3"/>
        <v>33.333333333333343</v>
      </c>
      <c r="L28" s="44">
        <f>'HL-LL_3a_2'!L28</f>
        <v>41</v>
      </c>
      <c r="M28" s="45">
        <v>1.5804</v>
      </c>
      <c r="N28" s="65">
        <f t="shared" si="4"/>
        <v>36.666666666666686</v>
      </c>
      <c r="O28" s="44">
        <f>'HL-LL_3a_2'!O28</f>
        <v>27</v>
      </c>
      <c r="P28" s="45">
        <v>0.43970999999999999</v>
      </c>
      <c r="Q28" s="84">
        <f t="shared" si="5"/>
        <v>10</v>
      </c>
      <c r="R28" s="44">
        <v>15</v>
      </c>
      <c r="S28" s="45"/>
      <c r="T28" s="84">
        <f t="shared" si="6"/>
        <v>50</v>
      </c>
      <c r="U28" s="44">
        <v>25</v>
      </c>
      <c r="V28" s="45"/>
      <c r="W28" s="84">
        <f t="shared" si="7"/>
        <v>16.666666666666657</v>
      </c>
      <c r="X28" s="89"/>
      <c r="Y28" s="15"/>
      <c r="Z28" s="97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6">
        <f t="shared" si="1"/>
        <v>5</v>
      </c>
      <c r="F29" s="47">
        <f t="shared" si="2"/>
        <v>1.1000994968483937</v>
      </c>
      <c r="G29" s="44">
        <v>28</v>
      </c>
      <c r="H29" s="69">
        <v>1434.3693000000001</v>
      </c>
      <c r="I29" s="44">
        <f>'HL-LL_3a_2'!I29</f>
        <v>25</v>
      </c>
      <c r="J29" s="45">
        <v>0.32700000000000001</v>
      </c>
      <c r="K29" s="65">
        <f t="shared" si="3"/>
        <v>10.714285714285708</v>
      </c>
      <c r="L29" s="44">
        <f>'HL-LL_3a_2'!L29</f>
        <v>36</v>
      </c>
      <c r="M29" s="45">
        <v>1.6073999999999999</v>
      </c>
      <c r="N29" s="65">
        <f t="shared" si="4"/>
        <v>28.571428571428584</v>
      </c>
      <c r="O29" s="44">
        <f>'HL-LL_3a_2'!O29</f>
        <v>25</v>
      </c>
      <c r="P29" s="45">
        <v>0.32700000000000001</v>
      </c>
      <c r="Q29" s="84">
        <f t="shared" si="5"/>
        <v>10.714285714285708</v>
      </c>
      <c r="R29" s="44">
        <v>15</v>
      </c>
      <c r="S29" s="45"/>
      <c r="T29" s="84">
        <f t="shared" si="6"/>
        <v>46.428571428571423</v>
      </c>
      <c r="U29" s="44">
        <v>24</v>
      </c>
      <c r="V29" s="45"/>
      <c r="W29" s="84">
        <f t="shared" si="7"/>
        <v>14.285714285714278</v>
      </c>
      <c r="X29" s="98"/>
      <c r="Y29" s="15"/>
      <c r="Z29" s="97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6">
        <f t="shared" si="1"/>
        <v>5</v>
      </c>
      <c r="F30" s="47">
        <f t="shared" si="2"/>
        <v>3.0500497484241933</v>
      </c>
      <c r="G30" s="44">
        <v>28</v>
      </c>
      <c r="H30" s="69">
        <v>1434.3693000000001</v>
      </c>
      <c r="I30" s="44">
        <f>'HL-LL_3a_2'!I30</f>
        <v>27</v>
      </c>
      <c r="J30" s="45">
        <v>3.8705999999999997E-2</v>
      </c>
      <c r="K30" s="65">
        <f t="shared" si="3"/>
        <v>3.5714285714285694</v>
      </c>
      <c r="L30" s="44">
        <f>'HL-LL_3a_2'!L30</f>
        <v>36</v>
      </c>
      <c r="M30" s="45">
        <v>1.6073999999999999</v>
      </c>
      <c r="N30" s="65">
        <f t="shared" si="4"/>
        <v>28.571428571428584</v>
      </c>
      <c r="O30" s="44">
        <f>'HL-LL_3a_2'!O30</f>
        <v>25</v>
      </c>
      <c r="P30" s="45">
        <v>0.32700000000000001</v>
      </c>
      <c r="Q30" s="84">
        <f t="shared" si="5"/>
        <v>10.714285714285708</v>
      </c>
      <c r="R30" s="44">
        <v>15</v>
      </c>
      <c r="S30" s="45"/>
      <c r="T30" s="84">
        <f t="shared" si="6"/>
        <v>46.428571428571423</v>
      </c>
      <c r="U30" s="44">
        <v>24</v>
      </c>
      <c r="V30" s="45"/>
      <c r="W30" s="84">
        <f t="shared" si="7"/>
        <v>14.285714285714278</v>
      </c>
      <c r="X30" s="98"/>
      <c r="Y30" s="15"/>
      <c r="Z30" s="97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6">
        <f t="shared" si="1"/>
        <v>5</v>
      </c>
      <c r="F31" s="47">
        <f t="shared" si="2"/>
        <v>5</v>
      </c>
      <c r="G31" s="44">
        <v>28</v>
      </c>
      <c r="H31" s="69">
        <v>1434.3693000000001</v>
      </c>
      <c r="I31" s="44">
        <f>'HL-LL_3a_2'!I31</f>
        <v>28</v>
      </c>
      <c r="J31" s="45">
        <v>0</v>
      </c>
      <c r="K31" s="65">
        <f t="shared" si="3"/>
        <v>0</v>
      </c>
      <c r="L31" s="44">
        <f>'HL-LL_3a_2'!L31</f>
        <v>36</v>
      </c>
      <c r="M31" s="45">
        <v>1.6073999999999999</v>
      </c>
      <c r="N31" s="65">
        <f t="shared" si="4"/>
        <v>28.571428571428584</v>
      </c>
      <c r="O31" s="44">
        <f>'HL-LL_3a_2'!O31</f>
        <v>25</v>
      </c>
      <c r="P31" s="45">
        <v>0.32700000000000001</v>
      </c>
      <c r="Q31" s="84">
        <f t="shared" si="5"/>
        <v>10.714285714285708</v>
      </c>
      <c r="R31" s="44">
        <v>15</v>
      </c>
      <c r="S31" s="45"/>
      <c r="T31" s="84">
        <f t="shared" si="6"/>
        <v>46.428571428571423</v>
      </c>
      <c r="U31" s="44">
        <v>24</v>
      </c>
      <c r="V31" s="45"/>
      <c r="W31" s="84">
        <f t="shared" si="7"/>
        <v>14.285714285714278</v>
      </c>
      <c r="X31" s="98"/>
      <c r="Y31" s="15"/>
      <c r="Z31" s="97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6">
        <f t="shared" si="1"/>
        <v>5</v>
      </c>
      <c r="F32" s="47">
        <f t="shared" si="2"/>
        <v>6.9499502515758032</v>
      </c>
      <c r="G32" s="44">
        <v>28</v>
      </c>
      <c r="H32" s="69">
        <v>1434.3693000000001</v>
      </c>
      <c r="I32" s="44">
        <f>'HL-LL_3a_2'!I32</f>
        <v>30</v>
      </c>
      <c r="J32" s="45">
        <v>0.14424000000000001</v>
      </c>
      <c r="K32" s="65">
        <f t="shared" si="3"/>
        <v>7.142857142857153</v>
      </c>
      <c r="L32" s="44">
        <f>'HL-LL_3a_2'!L32</f>
        <v>36</v>
      </c>
      <c r="M32" s="45">
        <v>1.6073999999999999</v>
      </c>
      <c r="N32" s="65">
        <f t="shared" si="4"/>
        <v>28.571428571428584</v>
      </c>
      <c r="O32" s="44">
        <f>'HL-LL_3a_2'!O32</f>
        <v>25</v>
      </c>
      <c r="P32" s="45">
        <v>0.32700000000000001</v>
      </c>
      <c r="Q32" s="84">
        <f t="shared" si="5"/>
        <v>10.714285714285708</v>
      </c>
      <c r="R32" s="44">
        <v>15</v>
      </c>
      <c r="S32" s="45"/>
      <c r="T32" s="84">
        <f t="shared" si="6"/>
        <v>46.428571428571423</v>
      </c>
      <c r="U32" s="44">
        <v>24</v>
      </c>
      <c r="V32" s="45"/>
      <c r="W32" s="84">
        <f t="shared" si="7"/>
        <v>14.285714285714278</v>
      </c>
      <c r="X32" s="98"/>
      <c r="Y32" s="15"/>
      <c r="Z32" s="99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6">
        <f t="shared" si="1"/>
        <v>5</v>
      </c>
      <c r="F33" s="47">
        <f t="shared" si="2"/>
        <v>8.8999005031516099</v>
      </c>
      <c r="G33" s="44">
        <v>28</v>
      </c>
      <c r="H33" s="69">
        <v>1434.3693000000001</v>
      </c>
      <c r="I33" s="44">
        <f>'HL-LL_3a_2'!I33</f>
        <v>34</v>
      </c>
      <c r="J33" s="45">
        <v>1.0256000000000001</v>
      </c>
      <c r="K33" s="65">
        <f t="shared" si="3"/>
        <v>21.428571428571431</v>
      </c>
      <c r="L33" s="44">
        <f>'HL-LL_3a_2'!L33</f>
        <v>36</v>
      </c>
      <c r="M33" s="45">
        <v>1.6073999999999999</v>
      </c>
      <c r="N33" s="65">
        <f t="shared" si="4"/>
        <v>28.571428571428584</v>
      </c>
      <c r="O33" s="44">
        <f>'HL-LL_3a_2'!O33</f>
        <v>25</v>
      </c>
      <c r="P33" s="45">
        <v>0.32700000000000001</v>
      </c>
      <c r="Q33" s="84">
        <f t="shared" si="5"/>
        <v>10.714285714285708</v>
      </c>
      <c r="R33" s="44">
        <v>15</v>
      </c>
      <c r="S33" s="45"/>
      <c r="T33" s="84">
        <f t="shared" si="6"/>
        <v>46.428571428571423</v>
      </c>
      <c r="U33" s="44">
        <v>24</v>
      </c>
      <c r="V33" s="45"/>
      <c r="W33" s="84">
        <f t="shared" si="7"/>
        <v>14.285714285714278</v>
      </c>
      <c r="X33" s="100"/>
      <c r="Y33" s="100"/>
      <c r="Z33" s="101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6">
        <f t="shared" si="1"/>
        <v>2.5</v>
      </c>
      <c r="F34" s="47">
        <f t="shared" si="2"/>
        <v>-1.3999005031516063</v>
      </c>
      <c r="G34" s="44">
        <v>26</v>
      </c>
      <c r="H34" s="69">
        <v>1501.4961000000001</v>
      </c>
      <c r="I34" s="44">
        <f>'HL-LL_3a_2'!I34</f>
        <v>23</v>
      </c>
      <c r="J34" s="45">
        <v>0.20488000000000001</v>
      </c>
      <c r="K34" s="65">
        <f t="shared" si="3"/>
        <v>11.538461538461533</v>
      </c>
      <c r="L34" s="44">
        <f>'HL-LL_3a_2'!L34</f>
        <v>30</v>
      </c>
      <c r="M34" s="45">
        <v>0.66213999999999995</v>
      </c>
      <c r="N34" s="65">
        <f t="shared" si="4"/>
        <v>15.384615384615387</v>
      </c>
      <c r="O34" s="44">
        <f>'HL-LL_3a_2'!O34</f>
        <v>22</v>
      </c>
      <c r="P34" s="45">
        <v>0.39882000000000001</v>
      </c>
      <c r="Q34" s="84">
        <f t="shared" si="5"/>
        <v>15.384615384615387</v>
      </c>
      <c r="R34" s="44">
        <v>15</v>
      </c>
      <c r="S34" s="45"/>
      <c r="T34" s="84">
        <f t="shared" si="6"/>
        <v>42.307692307692307</v>
      </c>
      <c r="U34" s="44">
        <v>24</v>
      </c>
      <c r="V34" s="45"/>
      <c r="W34" s="84">
        <f t="shared" si="7"/>
        <v>7.6923076923076934</v>
      </c>
      <c r="X34" s="100"/>
      <c r="Y34" s="100"/>
      <c r="Z34" s="101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6">
        <f t="shared" si="1"/>
        <v>2.5</v>
      </c>
      <c r="F35" s="47">
        <f t="shared" si="2"/>
        <v>0.5500497484241933</v>
      </c>
      <c r="G35" s="44">
        <v>26</v>
      </c>
      <c r="H35" s="69">
        <v>1501.4961000000001</v>
      </c>
      <c r="I35" s="44">
        <f>'HL-LL_3a_2'!I35</f>
        <v>24</v>
      </c>
      <c r="J35" s="45">
        <v>7.2955999999999993E-2</v>
      </c>
      <c r="K35" s="65">
        <f t="shared" si="3"/>
        <v>7.6923076923076934</v>
      </c>
      <c r="L35" s="44">
        <f>'HL-LL_3a_2'!L35</f>
        <v>30</v>
      </c>
      <c r="M35" s="45">
        <v>0.66213999999999995</v>
      </c>
      <c r="N35" s="65">
        <f t="shared" si="4"/>
        <v>15.384615384615387</v>
      </c>
      <c r="O35" s="44">
        <f>'HL-LL_3a_2'!O35</f>
        <v>22</v>
      </c>
      <c r="P35" s="45">
        <v>0.39882000000000001</v>
      </c>
      <c r="Q35" s="84">
        <f t="shared" si="5"/>
        <v>15.384615384615387</v>
      </c>
      <c r="R35" s="44">
        <v>15</v>
      </c>
      <c r="S35" s="45"/>
      <c r="T35" s="84">
        <f t="shared" si="6"/>
        <v>42.307692307692307</v>
      </c>
      <c r="U35" s="44">
        <v>24</v>
      </c>
      <c r="V35" s="45"/>
      <c r="W35" s="84">
        <f t="shared" si="7"/>
        <v>7.6923076923076934</v>
      </c>
      <c r="X35" s="100"/>
      <c r="Y35" s="100"/>
      <c r="Z35" s="101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6">
        <f t="shared" si="1"/>
        <v>2.5</v>
      </c>
      <c r="F36" s="47">
        <f t="shared" si="2"/>
        <v>2.5</v>
      </c>
      <c r="G36" s="44">
        <v>26</v>
      </c>
      <c r="H36" s="69">
        <v>1501.4961000000001</v>
      </c>
      <c r="I36" s="44">
        <f>'HL-LL_3a_2'!I36</f>
        <v>26</v>
      </c>
      <c r="J36" s="45">
        <v>0</v>
      </c>
      <c r="K36" s="65">
        <f t="shared" si="3"/>
        <v>0</v>
      </c>
      <c r="L36" s="44">
        <f>'HL-LL_3a_2'!L36</f>
        <v>30</v>
      </c>
      <c r="M36" s="45">
        <v>0.66213999999999995</v>
      </c>
      <c r="N36" s="65">
        <f t="shared" si="4"/>
        <v>15.384615384615387</v>
      </c>
      <c r="O36" s="44">
        <f>'HL-LL_3a_2'!O36</f>
        <v>22</v>
      </c>
      <c r="P36" s="45">
        <v>0.39882000000000001</v>
      </c>
      <c r="Q36" s="84">
        <f t="shared" si="5"/>
        <v>15.384615384615387</v>
      </c>
      <c r="R36" s="44">
        <v>15</v>
      </c>
      <c r="S36" s="45"/>
      <c r="T36" s="84">
        <f t="shared" si="6"/>
        <v>42.307692307692307</v>
      </c>
      <c r="U36" s="44">
        <v>24</v>
      </c>
      <c r="V36" s="45"/>
      <c r="W36" s="84">
        <f t="shared" si="7"/>
        <v>7.6923076923076934</v>
      </c>
      <c r="X36" s="100"/>
      <c r="Y36" s="100"/>
      <c r="Z36" s="101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6">
        <f t="shared" si="1"/>
        <v>2.5</v>
      </c>
      <c r="F37" s="47">
        <f t="shared" si="2"/>
        <v>4.4499502515758032</v>
      </c>
      <c r="G37" s="44">
        <v>26</v>
      </c>
      <c r="H37" s="69">
        <v>1501.4961000000001</v>
      </c>
      <c r="I37" s="44">
        <f>'HL-LL_3a_2'!I37</f>
        <v>27</v>
      </c>
      <c r="J37" s="45">
        <v>6.1830000000000003E-2</v>
      </c>
      <c r="K37" s="65">
        <f t="shared" si="3"/>
        <v>3.8461538461538538</v>
      </c>
      <c r="L37" s="44">
        <f>'HL-LL_3a_2'!L37</f>
        <v>30</v>
      </c>
      <c r="M37" s="45">
        <v>0.66213999999999995</v>
      </c>
      <c r="N37" s="65">
        <f t="shared" si="4"/>
        <v>15.384615384615387</v>
      </c>
      <c r="O37" s="44">
        <f>'HL-LL_3a_2'!O37</f>
        <v>22</v>
      </c>
      <c r="P37" s="45">
        <v>0.39882000000000001</v>
      </c>
      <c r="Q37" s="84">
        <f t="shared" si="5"/>
        <v>15.384615384615387</v>
      </c>
      <c r="R37" s="44">
        <v>15</v>
      </c>
      <c r="S37" s="45"/>
      <c r="T37" s="84">
        <f t="shared" si="6"/>
        <v>42.307692307692307</v>
      </c>
      <c r="U37" s="44">
        <v>24</v>
      </c>
      <c r="V37" s="45"/>
      <c r="W37" s="84">
        <f t="shared" si="7"/>
        <v>7.6923076923076934</v>
      </c>
      <c r="X37" s="100"/>
      <c r="Y37" s="100"/>
      <c r="Z37" s="101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6">
        <f t="shared" si="1"/>
        <v>2.5</v>
      </c>
      <c r="F38" s="47">
        <f t="shared" si="2"/>
        <v>6.3999005031516099</v>
      </c>
      <c r="G38" s="44">
        <v>26</v>
      </c>
      <c r="H38" s="69">
        <v>1501.4961000000001</v>
      </c>
      <c r="I38" s="44">
        <f>'HL-LL_3a_2'!I38</f>
        <v>29</v>
      </c>
      <c r="J38" s="45">
        <v>0.39071</v>
      </c>
      <c r="K38" s="65">
        <f t="shared" si="3"/>
        <v>11.538461538461547</v>
      </c>
      <c r="L38" s="44">
        <f>'HL-LL_3a_2'!L38</f>
        <v>30</v>
      </c>
      <c r="M38" s="45">
        <v>0.66213999999999995</v>
      </c>
      <c r="N38" s="65">
        <f t="shared" si="4"/>
        <v>15.384615384615387</v>
      </c>
      <c r="O38" s="44">
        <f>'HL-LL_3a_2'!O38</f>
        <v>22</v>
      </c>
      <c r="P38" s="45">
        <v>0.39882000000000001</v>
      </c>
      <c r="Q38" s="84">
        <f t="shared" si="5"/>
        <v>15.384615384615387</v>
      </c>
      <c r="R38" s="44">
        <v>15</v>
      </c>
      <c r="S38" s="45"/>
      <c r="T38" s="84">
        <f t="shared" si="6"/>
        <v>42.307692307692307</v>
      </c>
      <c r="U38" s="44">
        <v>24</v>
      </c>
      <c r="V38" s="45"/>
      <c r="W38" s="84">
        <f t="shared" si="7"/>
        <v>7.6923076923076934</v>
      </c>
      <c r="X38" s="100"/>
      <c r="Y38" s="100"/>
      <c r="Z38" s="101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6">
        <f t="shared" si="1"/>
        <v>0</v>
      </c>
      <c r="F39" s="47">
        <f t="shared" si="2"/>
        <v>-3.8999005031516063</v>
      </c>
      <c r="G39" s="44">
        <v>23</v>
      </c>
      <c r="H39" s="69">
        <v>1562.0723</v>
      </c>
      <c r="I39" s="44">
        <f>'HL-LL_3a_2'!I39</f>
        <v>20</v>
      </c>
      <c r="J39" s="45">
        <v>0.25391999999999998</v>
      </c>
      <c r="K39" s="65">
        <f t="shared" si="3"/>
        <v>13.043478260869563</v>
      </c>
      <c r="L39" s="44">
        <f>'HL-LL_3a_2'!L39</f>
        <v>28</v>
      </c>
      <c r="M39" s="45">
        <v>0.78722000000000003</v>
      </c>
      <c r="N39" s="65">
        <f t="shared" si="4"/>
        <v>21.739130434782595</v>
      </c>
      <c r="O39" s="44">
        <f>'HL-LL_3a_2'!O39</f>
        <v>20</v>
      </c>
      <c r="P39" s="45">
        <v>0.25391999999999998</v>
      </c>
      <c r="Q39" s="84">
        <f t="shared" si="5"/>
        <v>13.043478260869563</v>
      </c>
      <c r="R39" s="44">
        <v>15</v>
      </c>
      <c r="S39" s="45"/>
      <c r="T39" s="84">
        <f t="shared" si="6"/>
        <v>34.782608695652172</v>
      </c>
      <c r="U39" s="44">
        <v>23</v>
      </c>
      <c r="V39" s="45"/>
      <c r="W39" s="84">
        <f t="shared" si="7"/>
        <v>0</v>
      </c>
      <c r="X39" s="100"/>
      <c r="Y39" s="100"/>
      <c r="Z39" s="101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6">
        <f t="shared" si="1"/>
        <v>0</v>
      </c>
      <c r="F40" s="47">
        <f t="shared" si="2"/>
        <v>-1.9499502515758067</v>
      </c>
      <c r="G40" s="44">
        <v>23</v>
      </c>
      <c r="H40" s="69">
        <v>1562.0723</v>
      </c>
      <c r="I40" s="44">
        <f>'HL-LL_3a_2'!I40</f>
        <v>21</v>
      </c>
      <c r="J40" s="45">
        <v>0.11132</v>
      </c>
      <c r="K40" s="65">
        <f t="shared" si="3"/>
        <v>8.6956521739130466</v>
      </c>
      <c r="L40" s="44">
        <f>'HL-LL_3a_2'!L40</f>
        <v>28</v>
      </c>
      <c r="M40" s="45">
        <v>0.78722000000000003</v>
      </c>
      <c r="N40" s="65">
        <f t="shared" si="4"/>
        <v>21.739130434782595</v>
      </c>
      <c r="O40" s="44">
        <f>'HL-LL_3a_2'!O40</f>
        <v>20</v>
      </c>
      <c r="P40" s="45">
        <v>0.25391999999999998</v>
      </c>
      <c r="Q40" s="84">
        <f t="shared" si="5"/>
        <v>13.043478260869563</v>
      </c>
      <c r="R40" s="44">
        <v>15</v>
      </c>
      <c r="S40" s="45"/>
      <c r="T40" s="84">
        <f t="shared" si="6"/>
        <v>34.782608695652172</v>
      </c>
      <c r="U40" s="44">
        <v>23</v>
      </c>
      <c r="V40" s="45"/>
      <c r="W40" s="84">
        <f t="shared" si="7"/>
        <v>0</v>
      </c>
      <c r="X40" s="100"/>
      <c r="Y40" s="100"/>
      <c r="Z40" s="101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23</v>
      </c>
      <c r="H41" s="69">
        <v>1562.0723</v>
      </c>
      <c r="I41" s="44">
        <f>'HL-LL_3a_2'!I41</f>
        <v>23</v>
      </c>
      <c r="J41" s="45">
        <v>0</v>
      </c>
      <c r="K41" s="65">
        <f t="shared" si="3"/>
        <v>0</v>
      </c>
      <c r="L41" s="44">
        <f>'HL-LL_3a_2'!L41</f>
        <v>28</v>
      </c>
      <c r="M41" s="45">
        <v>0.78722000000000003</v>
      </c>
      <c r="N41" s="65">
        <f t="shared" si="4"/>
        <v>21.739130434782595</v>
      </c>
      <c r="O41" s="44">
        <f>'HL-LL_3a_2'!O41</f>
        <v>20</v>
      </c>
      <c r="P41" s="45">
        <v>0.25391999999999998</v>
      </c>
      <c r="Q41" s="84">
        <f t="shared" si="5"/>
        <v>13.043478260869563</v>
      </c>
      <c r="R41" s="44">
        <v>15</v>
      </c>
      <c r="S41" s="45"/>
      <c r="T41" s="84">
        <f t="shared" si="6"/>
        <v>34.782608695652172</v>
      </c>
      <c r="U41" s="44">
        <v>23</v>
      </c>
      <c r="V41" s="45"/>
      <c r="W41" s="84">
        <f t="shared" si="7"/>
        <v>0</v>
      </c>
      <c r="X41" s="100"/>
      <c r="Y41" s="100"/>
      <c r="Z41" s="101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6">
        <f t="shared" si="1"/>
        <v>0</v>
      </c>
      <c r="F42" s="47">
        <f t="shared" si="2"/>
        <v>1.9499502515758032</v>
      </c>
      <c r="G42" s="44">
        <v>23</v>
      </c>
      <c r="H42" s="69">
        <v>1562.0723</v>
      </c>
      <c r="I42" s="44">
        <f>'HL-LL_3a_2'!I42</f>
        <v>25</v>
      </c>
      <c r="J42" s="45">
        <v>0.12722</v>
      </c>
      <c r="K42" s="65">
        <f t="shared" si="3"/>
        <v>8.6956521739130324</v>
      </c>
      <c r="L42" s="44">
        <f>'HL-LL_3a_2'!L42</f>
        <v>28</v>
      </c>
      <c r="M42" s="45">
        <v>0.78722000000000003</v>
      </c>
      <c r="N42" s="65">
        <f t="shared" si="4"/>
        <v>21.739130434782595</v>
      </c>
      <c r="O42" s="44">
        <f>'HL-LL_3a_2'!O42</f>
        <v>20</v>
      </c>
      <c r="P42" s="45">
        <v>0.25391999999999998</v>
      </c>
      <c r="Q42" s="84">
        <f t="shared" si="5"/>
        <v>13.043478260869563</v>
      </c>
      <c r="R42" s="44">
        <v>15</v>
      </c>
      <c r="S42" s="45"/>
      <c r="T42" s="84">
        <f t="shared" si="6"/>
        <v>34.782608695652172</v>
      </c>
      <c r="U42" s="44">
        <v>23</v>
      </c>
      <c r="V42" s="45"/>
      <c r="W42" s="84">
        <f t="shared" si="7"/>
        <v>0</v>
      </c>
      <c r="X42" s="100"/>
      <c r="Y42" s="100"/>
      <c r="Z42" s="101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6">
        <f t="shared" si="1"/>
        <v>0</v>
      </c>
      <c r="F43" s="47">
        <f t="shared" si="2"/>
        <v>3.8999005031516099</v>
      </c>
      <c r="G43" s="44">
        <v>23</v>
      </c>
      <c r="H43" s="69">
        <v>1562.0723</v>
      </c>
      <c r="I43" s="44">
        <f>'HL-LL_3a_2'!I43</f>
        <v>27</v>
      </c>
      <c r="J43" s="45">
        <v>0.50266999999999995</v>
      </c>
      <c r="K43" s="65">
        <f t="shared" si="3"/>
        <v>17.391304347826079</v>
      </c>
      <c r="L43" s="44">
        <f>'HL-LL_3a_2'!L43</f>
        <v>28</v>
      </c>
      <c r="M43" s="45">
        <v>0.78722000000000003</v>
      </c>
      <c r="N43" s="65">
        <f t="shared" si="4"/>
        <v>21.739130434782595</v>
      </c>
      <c r="O43" s="44">
        <f>'HL-LL_3a_2'!O43</f>
        <v>20</v>
      </c>
      <c r="P43" s="45">
        <v>0.25391999999999998</v>
      </c>
      <c r="Q43" s="84">
        <f t="shared" si="5"/>
        <v>13.043478260869563</v>
      </c>
      <c r="R43" s="44">
        <v>15</v>
      </c>
      <c r="S43" s="45"/>
      <c r="T43" s="84">
        <f t="shared" si="6"/>
        <v>34.782608695652172</v>
      </c>
      <c r="U43" s="44">
        <v>23</v>
      </c>
      <c r="V43" s="45"/>
      <c r="W43" s="84">
        <f t="shared" si="7"/>
        <v>0</v>
      </c>
      <c r="X43" s="100"/>
      <c r="Y43" s="100"/>
      <c r="Z43" s="101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6">
        <f t="shared" si="1"/>
        <v>-2.5</v>
      </c>
      <c r="F44" s="47">
        <f t="shared" si="2"/>
        <v>-6.3999005031516063</v>
      </c>
      <c r="G44" s="44">
        <v>20</v>
      </c>
      <c r="H44" s="69">
        <v>1616.0387000000001</v>
      </c>
      <c r="I44" s="44">
        <f>'HL-LL_3a_2'!I44</f>
        <v>18</v>
      </c>
      <c r="J44" s="45">
        <v>0.13023999999999999</v>
      </c>
      <c r="K44" s="65">
        <f t="shared" si="3"/>
        <v>10</v>
      </c>
      <c r="L44" s="44">
        <f>'HL-LL_3a_2'!L44</f>
        <v>25</v>
      </c>
      <c r="M44" s="45">
        <v>0.65103</v>
      </c>
      <c r="N44" s="65">
        <f t="shared" si="4"/>
        <v>25</v>
      </c>
      <c r="O44" s="44">
        <f>'HL-LL_3a_2'!O44</f>
        <v>17</v>
      </c>
      <c r="P44" s="45">
        <v>0.27605000000000002</v>
      </c>
      <c r="Q44" s="84">
        <f t="shared" si="5"/>
        <v>15</v>
      </c>
      <c r="R44" s="44">
        <v>15</v>
      </c>
      <c r="S44" s="45"/>
      <c r="T44" s="84">
        <f t="shared" si="6"/>
        <v>25</v>
      </c>
      <c r="U44" s="44">
        <v>23</v>
      </c>
      <c r="V44" s="45"/>
      <c r="W44" s="84">
        <f t="shared" si="7"/>
        <v>15</v>
      </c>
      <c r="X44" s="100"/>
      <c r="Y44" s="100"/>
      <c r="Z44" s="101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6">
        <f t="shared" si="1"/>
        <v>-2.5</v>
      </c>
      <c r="F45" s="47">
        <f t="shared" si="2"/>
        <v>-4.4499502515758067</v>
      </c>
      <c r="G45" s="44">
        <v>20</v>
      </c>
      <c r="H45" s="69">
        <v>1616.0387000000001</v>
      </c>
      <c r="I45" s="44">
        <f>'HL-LL_3a_2'!I45</f>
        <v>19</v>
      </c>
      <c r="J45" s="45">
        <v>3.8020999999999999E-2</v>
      </c>
      <c r="K45" s="65">
        <f t="shared" si="3"/>
        <v>5</v>
      </c>
      <c r="L45" s="44">
        <f>'HL-LL_3a_2'!L45</f>
        <v>25</v>
      </c>
      <c r="M45" s="45">
        <v>0.65103</v>
      </c>
      <c r="N45" s="65">
        <f t="shared" si="4"/>
        <v>25</v>
      </c>
      <c r="O45" s="44">
        <f>'HL-LL_3a_2'!O45</f>
        <v>17</v>
      </c>
      <c r="P45" s="45">
        <v>0.27605000000000002</v>
      </c>
      <c r="Q45" s="84">
        <f t="shared" si="5"/>
        <v>15</v>
      </c>
      <c r="R45" s="44">
        <v>15</v>
      </c>
      <c r="S45" s="45"/>
      <c r="T45" s="84">
        <f t="shared" si="6"/>
        <v>25</v>
      </c>
      <c r="U45" s="44">
        <v>23</v>
      </c>
      <c r="V45" s="45"/>
      <c r="W45" s="84">
        <f t="shared" si="7"/>
        <v>15</v>
      </c>
      <c r="X45" s="100"/>
      <c r="Y45" s="100"/>
      <c r="Z45" s="101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6">
        <f t="shared" si="1"/>
        <v>-2.5</v>
      </c>
      <c r="F46" s="47">
        <f t="shared" si="2"/>
        <v>-2.5</v>
      </c>
      <c r="G46" s="44">
        <v>20</v>
      </c>
      <c r="H46" s="69">
        <v>1616.0387000000001</v>
      </c>
      <c r="I46" s="44">
        <f>'HL-LL_3a_2'!I46</f>
        <v>20</v>
      </c>
      <c r="J46" s="45">
        <v>0</v>
      </c>
      <c r="K46" s="65">
        <f t="shared" si="3"/>
        <v>0</v>
      </c>
      <c r="L46" s="44">
        <f>'HL-LL_3a_2'!L46</f>
        <v>25</v>
      </c>
      <c r="M46" s="45">
        <v>0.65103</v>
      </c>
      <c r="N46" s="65">
        <f t="shared" si="4"/>
        <v>25</v>
      </c>
      <c r="O46" s="44">
        <f>'HL-LL_3a_2'!O46</f>
        <v>17</v>
      </c>
      <c r="P46" s="45">
        <v>0.27605000000000002</v>
      </c>
      <c r="Q46" s="84">
        <f t="shared" si="5"/>
        <v>15</v>
      </c>
      <c r="R46" s="44">
        <v>15</v>
      </c>
      <c r="S46" s="45"/>
      <c r="T46" s="84">
        <f t="shared" si="6"/>
        <v>25</v>
      </c>
      <c r="U46" s="44">
        <v>23</v>
      </c>
      <c r="V46" s="45"/>
      <c r="W46" s="84">
        <f t="shared" si="7"/>
        <v>15</v>
      </c>
      <c r="X46" s="100"/>
      <c r="Y46" s="100"/>
      <c r="Z46" s="101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6">
        <f t="shared" si="1"/>
        <v>-2.5</v>
      </c>
      <c r="F47" s="47">
        <f t="shared" si="2"/>
        <v>-0.55004974842419685</v>
      </c>
      <c r="G47" s="44">
        <v>20</v>
      </c>
      <c r="H47" s="69">
        <v>1616.0387000000001</v>
      </c>
      <c r="I47" s="44">
        <f>'HL-LL_3a_2'!I47</f>
        <v>22</v>
      </c>
      <c r="J47" s="45">
        <v>8.9456999999999995E-2</v>
      </c>
      <c r="K47" s="65">
        <f t="shared" si="3"/>
        <v>10</v>
      </c>
      <c r="L47" s="44">
        <f>'HL-LL_3a_2'!L47</f>
        <v>25</v>
      </c>
      <c r="M47" s="45">
        <v>0.65103</v>
      </c>
      <c r="N47" s="65">
        <f t="shared" si="4"/>
        <v>25</v>
      </c>
      <c r="O47" s="44">
        <f>'HL-LL_3a_2'!O47</f>
        <v>17</v>
      </c>
      <c r="P47" s="45">
        <v>0.27605000000000002</v>
      </c>
      <c r="Q47" s="84">
        <f t="shared" si="5"/>
        <v>15</v>
      </c>
      <c r="R47" s="44">
        <v>15</v>
      </c>
      <c r="S47" s="45"/>
      <c r="T47" s="84">
        <f t="shared" si="6"/>
        <v>25</v>
      </c>
      <c r="U47" s="44">
        <v>23</v>
      </c>
      <c r="V47" s="45"/>
      <c r="W47" s="84">
        <f t="shared" si="7"/>
        <v>15</v>
      </c>
      <c r="X47" s="15"/>
      <c r="Y47" s="100"/>
      <c r="Z47" s="101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6">
        <f t="shared" si="1"/>
        <v>-2.5</v>
      </c>
      <c r="F48" s="47">
        <f t="shared" si="2"/>
        <v>1.3999005031516099</v>
      </c>
      <c r="G48" s="44">
        <v>20</v>
      </c>
      <c r="H48" s="69">
        <v>1616.0387000000001</v>
      </c>
      <c r="I48" s="44">
        <f>'HL-LL_3a_2'!I48</f>
        <v>24</v>
      </c>
      <c r="J48" s="45">
        <v>0.40549000000000002</v>
      </c>
      <c r="K48" s="65">
        <f t="shared" si="3"/>
        <v>20</v>
      </c>
      <c r="L48" s="44">
        <f>'HL-LL_3a_2'!L48</f>
        <v>25</v>
      </c>
      <c r="M48" s="45">
        <v>0.65103</v>
      </c>
      <c r="N48" s="65">
        <f t="shared" si="4"/>
        <v>25</v>
      </c>
      <c r="O48" s="44">
        <f>'HL-LL_3a_2'!O48</f>
        <v>17</v>
      </c>
      <c r="P48" s="45">
        <v>0.27605000000000002</v>
      </c>
      <c r="Q48" s="84">
        <f t="shared" si="5"/>
        <v>15</v>
      </c>
      <c r="R48" s="44">
        <v>15</v>
      </c>
      <c r="S48" s="45"/>
      <c r="T48" s="84">
        <f t="shared" si="6"/>
        <v>25</v>
      </c>
      <c r="U48" s="44">
        <v>23</v>
      </c>
      <c r="V48" s="45"/>
      <c r="W48" s="84">
        <f t="shared" si="7"/>
        <v>15</v>
      </c>
      <c r="X48" s="15"/>
      <c r="Y48" s="100"/>
      <c r="Z48" s="101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6">
        <f t="shared" si="1"/>
        <v>-5</v>
      </c>
      <c r="F49" s="47">
        <f t="shared" si="2"/>
        <v>-8.8999005031516063</v>
      </c>
      <c r="G49" s="44">
        <v>17</v>
      </c>
      <c r="H49" s="69">
        <v>1662.9998000000001</v>
      </c>
      <c r="I49" s="44">
        <f>'HL-LL_3a_2'!I49</f>
        <v>15</v>
      </c>
      <c r="J49" s="45">
        <v>0.13699</v>
      </c>
      <c r="K49" s="65">
        <f t="shared" si="3"/>
        <v>11.764705882352928</v>
      </c>
      <c r="L49" s="44">
        <f>'HL-LL_3a_2'!L49</f>
        <v>21</v>
      </c>
      <c r="M49" s="45">
        <v>0.34944999999999998</v>
      </c>
      <c r="N49" s="65">
        <f t="shared" si="4"/>
        <v>23.529411764705884</v>
      </c>
      <c r="O49" s="44">
        <f>'HL-LL_3a_2'!O49</f>
        <v>15</v>
      </c>
      <c r="P49" s="45">
        <v>0.13699</v>
      </c>
      <c r="Q49" s="84">
        <f t="shared" si="5"/>
        <v>11.764705882352928</v>
      </c>
      <c r="R49" s="44">
        <v>15</v>
      </c>
      <c r="S49" s="45"/>
      <c r="T49" s="84">
        <f t="shared" si="6"/>
        <v>11.764705882352928</v>
      </c>
      <c r="U49" s="44">
        <v>22</v>
      </c>
      <c r="V49" s="45"/>
      <c r="W49" s="84">
        <f t="shared" si="7"/>
        <v>29.411764705882376</v>
      </c>
      <c r="X49" s="100"/>
      <c r="Y49" s="100"/>
      <c r="Z49" s="101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6">
        <f t="shared" si="1"/>
        <v>-5</v>
      </c>
      <c r="F50" s="47">
        <f t="shared" si="2"/>
        <v>-6.9499502515758067</v>
      </c>
      <c r="G50" s="44">
        <v>17</v>
      </c>
      <c r="H50" s="69">
        <v>1662.9998000000001</v>
      </c>
      <c r="I50" s="44">
        <f>'HL-LL_3a_2'!I50</f>
        <v>16</v>
      </c>
      <c r="J50" s="45">
        <v>4.2894000000000002E-2</v>
      </c>
      <c r="K50" s="112">
        <f t="shared" si="3"/>
        <v>5.8823529411764639</v>
      </c>
      <c r="L50" s="44">
        <f>'HL-LL_3a_2'!L50</f>
        <v>21</v>
      </c>
      <c r="M50" s="45">
        <v>0.34944999999999998</v>
      </c>
      <c r="N50" s="112">
        <f t="shared" si="4"/>
        <v>23.529411764705884</v>
      </c>
      <c r="O50" s="44">
        <f>'HL-LL_3a_2'!O50</f>
        <v>15</v>
      </c>
      <c r="P50" s="45">
        <v>0.13699</v>
      </c>
      <c r="Q50" s="115">
        <f t="shared" si="5"/>
        <v>11.764705882352928</v>
      </c>
      <c r="R50" s="44">
        <v>15</v>
      </c>
      <c r="S50" s="45"/>
      <c r="T50" s="84">
        <f t="shared" si="6"/>
        <v>11.764705882352928</v>
      </c>
      <c r="U50" s="44">
        <v>22</v>
      </c>
      <c r="V50" s="45"/>
      <c r="W50" s="84">
        <f t="shared" si="7"/>
        <v>29.411764705882376</v>
      </c>
      <c r="X50" s="15"/>
      <c r="Y50" s="100"/>
      <c r="Z50" s="101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6">
        <f t="shared" si="1"/>
        <v>-5</v>
      </c>
      <c r="F51" s="47">
        <f t="shared" si="2"/>
        <v>-5</v>
      </c>
      <c r="G51" s="44">
        <v>17</v>
      </c>
      <c r="H51" s="69">
        <v>1662.9998000000001</v>
      </c>
      <c r="I51" s="44">
        <f>'HL-LL_3a_2'!I51</f>
        <v>17</v>
      </c>
      <c r="J51" s="45">
        <v>0</v>
      </c>
      <c r="K51" s="112">
        <f t="shared" si="3"/>
        <v>0</v>
      </c>
      <c r="L51" s="44">
        <f>'HL-LL_3a_2'!L51</f>
        <v>21</v>
      </c>
      <c r="M51" s="45">
        <v>0.34944999999999998</v>
      </c>
      <c r="N51" s="112">
        <f t="shared" si="4"/>
        <v>23.529411764705884</v>
      </c>
      <c r="O51" s="44">
        <f>'HL-LL_3a_2'!O51</f>
        <v>15</v>
      </c>
      <c r="P51" s="45">
        <v>0.13699</v>
      </c>
      <c r="Q51" s="115">
        <f t="shared" si="5"/>
        <v>11.764705882352928</v>
      </c>
      <c r="R51" s="44">
        <v>15</v>
      </c>
      <c r="S51" s="45"/>
      <c r="T51" s="84">
        <f t="shared" si="6"/>
        <v>11.764705882352928</v>
      </c>
      <c r="U51" s="44">
        <v>22</v>
      </c>
      <c r="V51" s="45"/>
      <c r="W51" s="84">
        <f t="shared" si="7"/>
        <v>29.411764705882376</v>
      </c>
      <c r="X51" s="15"/>
      <c r="Y51" s="100"/>
      <c r="Z51" s="101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6">
        <f t="shared" si="1"/>
        <v>-5</v>
      </c>
      <c r="F52" s="47">
        <f t="shared" si="2"/>
        <v>-3.0500497484241968</v>
      </c>
      <c r="G52" s="44">
        <v>17</v>
      </c>
      <c r="H52" s="69">
        <v>1662.9998000000001</v>
      </c>
      <c r="I52" s="44">
        <f>'HL-LL_3a_2'!I52</f>
        <v>19</v>
      </c>
      <c r="J52" s="45">
        <v>6.9350999999999996E-2</v>
      </c>
      <c r="K52" s="65">
        <f t="shared" si="3"/>
        <v>11.764705882352956</v>
      </c>
      <c r="L52" s="44">
        <f>'HL-LL_3a_2'!L52</f>
        <v>21</v>
      </c>
      <c r="M52" s="45">
        <v>0.34944999999999998</v>
      </c>
      <c r="N52" s="65">
        <f t="shared" si="4"/>
        <v>23.529411764705884</v>
      </c>
      <c r="O52" s="44">
        <f>'HL-LL_3a_2'!O52</f>
        <v>15</v>
      </c>
      <c r="P52" s="45">
        <v>0.13699</v>
      </c>
      <c r="Q52" s="84">
        <f t="shared" si="5"/>
        <v>11.764705882352928</v>
      </c>
      <c r="R52" s="44">
        <v>15</v>
      </c>
      <c r="S52" s="45"/>
      <c r="T52" s="84">
        <f t="shared" si="6"/>
        <v>11.764705882352928</v>
      </c>
      <c r="U52" s="44">
        <v>22</v>
      </c>
      <c r="V52" s="45"/>
      <c r="W52" s="84">
        <f t="shared" si="7"/>
        <v>29.411764705882376</v>
      </c>
      <c r="X52" s="15"/>
      <c r="Y52" s="100"/>
      <c r="Z52" s="101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6">
        <f t="shared" si="1"/>
        <v>-5</v>
      </c>
      <c r="F53" s="47">
        <f t="shared" si="2"/>
        <v>-1.1000994968483901</v>
      </c>
      <c r="G53" s="44">
        <v>17</v>
      </c>
      <c r="H53" s="69">
        <v>1662.9998000000001</v>
      </c>
      <c r="I53" s="44">
        <f>'HL-LL_3a_2'!I53</f>
        <v>20</v>
      </c>
      <c r="J53" s="45">
        <v>0.18273</v>
      </c>
      <c r="K53" s="112">
        <f t="shared" si="3"/>
        <v>17.64705882352942</v>
      </c>
      <c r="L53" s="44">
        <f>'HL-LL_3a_2'!L53</f>
        <v>21</v>
      </c>
      <c r="M53" s="45">
        <v>0.34944999999999998</v>
      </c>
      <c r="N53" s="112">
        <f t="shared" si="4"/>
        <v>23.529411764705884</v>
      </c>
      <c r="O53" s="44">
        <f>'HL-LL_3a_2'!O53</f>
        <v>15</v>
      </c>
      <c r="P53" s="45">
        <v>0.13699</v>
      </c>
      <c r="Q53" s="84">
        <f t="shared" si="5"/>
        <v>11.764705882352928</v>
      </c>
      <c r="R53" s="44">
        <v>15</v>
      </c>
      <c r="S53" s="45"/>
      <c r="T53" s="84">
        <f t="shared" si="6"/>
        <v>11.764705882352928</v>
      </c>
      <c r="U53" s="44">
        <v>22</v>
      </c>
      <c r="V53" s="45"/>
      <c r="W53" s="84">
        <f t="shared" si="7"/>
        <v>29.411764705882376</v>
      </c>
      <c r="X53" s="15"/>
      <c r="Y53" s="100"/>
      <c r="Z53" s="101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6">
        <f t="shared" si="1"/>
        <v>-7.5</v>
      </c>
      <c r="F54" s="47">
        <f t="shared" si="2"/>
        <v>-11.399900503151606</v>
      </c>
      <c r="G54" s="44">
        <v>14</v>
      </c>
      <c r="H54" s="69">
        <v>1702.6896999999999</v>
      </c>
      <c r="I54" s="44">
        <f>'HL-LL_3a_2'!I54</f>
        <v>12</v>
      </c>
      <c r="J54" s="45">
        <v>0.13800999999999999</v>
      </c>
      <c r="K54" s="65">
        <f t="shared" si="3"/>
        <v>14.285714285714278</v>
      </c>
      <c r="L54" s="44">
        <f>'HL-LL_3a_2'!L54</f>
        <v>18</v>
      </c>
      <c r="M54" s="45">
        <v>0.32029999999999997</v>
      </c>
      <c r="N54" s="65">
        <f t="shared" si="4"/>
        <v>28.571428571428584</v>
      </c>
      <c r="O54" s="44">
        <f>'HL-LL_3a_2'!O54</f>
        <v>12</v>
      </c>
      <c r="P54" s="45">
        <v>0.13800999999999999</v>
      </c>
      <c r="Q54" s="84">
        <f t="shared" si="5"/>
        <v>14.285714285714278</v>
      </c>
      <c r="R54" s="44">
        <v>15</v>
      </c>
      <c r="S54" s="45"/>
      <c r="T54" s="84">
        <f t="shared" si="6"/>
        <v>7.142857142857153</v>
      </c>
      <c r="U54" s="44">
        <v>20</v>
      </c>
      <c r="V54" s="45"/>
      <c r="W54" s="84">
        <f t="shared" si="7"/>
        <v>42.857142857142861</v>
      </c>
      <c r="X54" s="15"/>
      <c r="Y54" s="100"/>
      <c r="Z54" s="101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6">
        <f t="shared" si="1"/>
        <v>-7.5</v>
      </c>
      <c r="F55" s="47">
        <f t="shared" si="2"/>
        <v>-9.4499502515758067</v>
      </c>
      <c r="G55" s="44">
        <v>14</v>
      </c>
      <c r="H55" s="69">
        <v>1702.6896999999999</v>
      </c>
      <c r="I55" s="44">
        <f>'HL-LL_3a_2'!I55</f>
        <v>13</v>
      </c>
      <c r="J55" s="45">
        <v>4.4304999999999997E-2</v>
      </c>
      <c r="K55" s="112">
        <f t="shared" si="3"/>
        <v>7.1428571428571388</v>
      </c>
      <c r="L55" s="44">
        <f>'HL-LL_3a_2'!L55</f>
        <v>18</v>
      </c>
      <c r="M55" s="45">
        <v>0.32029999999999997</v>
      </c>
      <c r="N55" s="112">
        <f t="shared" si="4"/>
        <v>28.571428571428584</v>
      </c>
      <c r="O55" s="44">
        <f>'HL-LL_3a_2'!O55</f>
        <v>12</v>
      </c>
      <c r="P55" s="45">
        <v>0.13800999999999999</v>
      </c>
      <c r="Q55" s="115">
        <f t="shared" si="5"/>
        <v>14.285714285714278</v>
      </c>
      <c r="R55" s="44">
        <v>15</v>
      </c>
      <c r="S55" s="45"/>
      <c r="T55" s="84">
        <f t="shared" si="6"/>
        <v>7.142857142857153</v>
      </c>
      <c r="U55" s="44">
        <v>20</v>
      </c>
      <c r="V55" s="45"/>
      <c r="W55" s="84">
        <f t="shared" si="7"/>
        <v>42.857142857142861</v>
      </c>
      <c r="X55" s="15"/>
      <c r="Y55" s="100"/>
      <c r="Z55" s="101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6">
        <f t="shared" si="1"/>
        <v>-7.5</v>
      </c>
      <c r="F56" s="47">
        <f t="shared" si="2"/>
        <v>-7.5</v>
      </c>
      <c r="G56" s="44">
        <v>14</v>
      </c>
      <c r="H56" s="69">
        <v>1702.6896999999999</v>
      </c>
      <c r="I56" s="44">
        <f>'HL-LL_3a_2'!I56</f>
        <v>14</v>
      </c>
      <c r="J56" s="45">
        <v>0</v>
      </c>
      <c r="K56" s="112">
        <f t="shared" si="3"/>
        <v>0</v>
      </c>
      <c r="L56" s="44">
        <f>'HL-LL_3a_2'!L56</f>
        <v>18</v>
      </c>
      <c r="M56" s="45">
        <v>0.32029999999999997</v>
      </c>
      <c r="N56" s="112">
        <f t="shared" si="4"/>
        <v>28.571428571428584</v>
      </c>
      <c r="O56" s="44">
        <f>'HL-LL_3a_2'!O56</f>
        <v>12</v>
      </c>
      <c r="P56" s="45">
        <v>0.13800999999999999</v>
      </c>
      <c r="Q56" s="84">
        <f t="shared" si="5"/>
        <v>14.285714285714278</v>
      </c>
      <c r="R56" s="44">
        <v>15</v>
      </c>
      <c r="S56" s="45"/>
      <c r="T56" s="84">
        <f t="shared" si="6"/>
        <v>7.142857142857153</v>
      </c>
      <c r="U56" s="44">
        <v>20</v>
      </c>
      <c r="V56" s="45"/>
      <c r="W56" s="84">
        <f t="shared" si="7"/>
        <v>42.857142857142861</v>
      </c>
      <c r="X56" s="15"/>
      <c r="Y56" s="100"/>
      <c r="Z56" s="101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6">
        <f t="shared" si="1"/>
        <v>-7.5</v>
      </c>
      <c r="F57" s="47">
        <f t="shared" si="2"/>
        <v>-5.5500497484241968</v>
      </c>
      <c r="G57" s="44">
        <v>14</v>
      </c>
      <c r="H57" s="69">
        <v>1702.6896999999999</v>
      </c>
      <c r="I57" s="44">
        <f>'HL-LL_3a_2'!I57</f>
        <v>16</v>
      </c>
      <c r="J57" s="45">
        <v>6.0106E-2</v>
      </c>
      <c r="K57" s="112">
        <f t="shared" si="3"/>
        <v>14.285714285714292</v>
      </c>
      <c r="L57" s="44">
        <f>'HL-LL_3a_2'!L57</f>
        <v>18</v>
      </c>
      <c r="M57" s="45">
        <v>0.32029999999999997</v>
      </c>
      <c r="N57" s="112">
        <f t="shared" si="4"/>
        <v>28.571428571428584</v>
      </c>
      <c r="O57" s="44">
        <f>'HL-LL_3a_2'!O57</f>
        <v>12</v>
      </c>
      <c r="P57" s="45">
        <v>0.13800999999999999</v>
      </c>
      <c r="Q57" s="115">
        <f t="shared" si="5"/>
        <v>14.285714285714278</v>
      </c>
      <c r="R57" s="44">
        <v>15</v>
      </c>
      <c r="S57" s="45"/>
      <c r="T57" s="84">
        <f t="shared" si="6"/>
        <v>7.142857142857153</v>
      </c>
      <c r="U57" s="44">
        <v>20</v>
      </c>
      <c r="V57" s="45"/>
      <c r="W57" s="84">
        <f t="shared" si="7"/>
        <v>42.857142857142861</v>
      </c>
      <c r="X57" s="15"/>
      <c r="Y57" s="100"/>
      <c r="Z57" s="101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6">
        <f t="shared" si="1"/>
        <v>-7.5</v>
      </c>
      <c r="F58" s="47">
        <f t="shared" si="2"/>
        <v>-3.6000994968483901</v>
      </c>
      <c r="G58" s="44">
        <v>14</v>
      </c>
      <c r="H58" s="69">
        <v>1702.6896999999999</v>
      </c>
      <c r="I58" s="44">
        <f>'HL-LL_3a_2'!I58</f>
        <v>17</v>
      </c>
      <c r="J58" s="45">
        <v>0.16503999999999999</v>
      </c>
      <c r="K58" s="112">
        <f t="shared" si="3"/>
        <v>21.428571428571431</v>
      </c>
      <c r="L58" s="44">
        <f>'HL-LL_3a_2'!L58</f>
        <v>18</v>
      </c>
      <c r="M58" s="45">
        <v>0.32029999999999997</v>
      </c>
      <c r="N58" s="112">
        <f t="shared" si="4"/>
        <v>28.571428571428584</v>
      </c>
      <c r="O58" s="44">
        <f>'HL-LL_3a_2'!O58</f>
        <v>12</v>
      </c>
      <c r="P58" s="45">
        <v>0.13800999999999999</v>
      </c>
      <c r="Q58" s="115">
        <f t="shared" si="5"/>
        <v>14.285714285714278</v>
      </c>
      <c r="R58" s="44">
        <v>15</v>
      </c>
      <c r="S58" s="45"/>
      <c r="T58" s="84">
        <f t="shared" si="6"/>
        <v>7.142857142857153</v>
      </c>
      <c r="U58" s="44">
        <v>20</v>
      </c>
      <c r="V58" s="45"/>
      <c r="W58" s="84">
        <f t="shared" si="7"/>
        <v>42.857142857142861</v>
      </c>
      <c r="X58" s="15"/>
      <c r="Y58" s="100"/>
      <c r="Z58" s="101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6">
        <f t="shared" si="1"/>
        <v>-10</v>
      </c>
      <c r="F59" s="47">
        <f t="shared" si="2"/>
        <v>-13.899900503151606</v>
      </c>
      <c r="G59" s="44">
        <v>11</v>
      </c>
      <c r="H59" s="69">
        <v>1734.9749999999999</v>
      </c>
      <c r="I59" s="44">
        <f>'HL-LL_3a_2'!I59</f>
        <v>10</v>
      </c>
      <c r="J59" s="45">
        <v>4.4623000000000003E-2</v>
      </c>
      <c r="K59" s="112">
        <f t="shared" si="3"/>
        <v>9.0909090909090793</v>
      </c>
      <c r="L59" s="44">
        <f>'HL-LL_3a_2'!L59</f>
        <v>14</v>
      </c>
      <c r="M59" s="45">
        <v>0.15647</v>
      </c>
      <c r="N59" s="112">
        <f t="shared" si="4"/>
        <v>27.27272727272728</v>
      </c>
      <c r="O59" s="44">
        <f>'HL-LL_3a_2'!O59</f>
        <v>10</v>
      </c>
      <c r="P59" s="45">
        <v>4.4623000000000003E-2</v>
      </c>
      <c r="Q59" s="115">
        <f t="shared" si="5"/>
        <v>9.0909090909090793</v>
      </c>
      <c r="R59" s="44">
        <v>15</v>
      </c>
      <c r="S59" s="45"/>
      <c r="T59" s="84">
        <f t="shared" si="6"/>
        <v>36.363636363636374</v>
      </c>
      <c r="U59" s="44">
        <v>19</v>
      </c>
      <c r="V59" s="45"/>
      <c r="W59" s="84">
        <f t="shared" si="7"/>
        <v>72.727272727272748</v>
      </c>
      <c r="X59" s="15"/>
      <c r="Y59" s="100"/>
      <c r="Z59" s="101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6">
        <f t="shared" si="1"/>
        <v>-10</v>
      </c>
      <c r="F60" s="47">
        <f t="shared" si="2"/>
        <v>-11.949950251575807</v>
      </c>
      <c r="G60" s="44">
        <v>11</v>
      </c>
      <c r="H60" s="69">
        <v>1734.9749999999999</v>
      </c>
      <c r="I60" s="44">
        <f>'HL-LL_3a_2'!I60</f>
        <v>11</v>
      </c>
      <c r="J60" s="45">
        <v>0</v>
      </c>
      <c r="K60" s="112">
        <f t="shared" si="3"/>
        <v>1.4210854715202004E-14</v>
      </c>
      <c r="L60" s="44">
        <f>'HL-LL_3a_2'!L60</f>
        <v>14</v>
      </c>
      <c r="M60" s="45">
        <v>0.15647</v>
      </c>
      <c r="N60" s="112">
        <f t="shared" si="4"/>
        <v>27.27272727272728</v>
      </c>
      <c r="O60" s="44">
        <f>'HL-LL_3a_2'!O60</f>
        <v>10</v>
      </c>
      <c r="P60" s="45">
        <v>4.4623000000000003E-2</v>
      </c>
      <c r="Q60" s="84">
        <f t="shared" si="5"/>
        <v>9.0909090909090793</v>
      </c>
      <c r="R60" s="44">
        <v>15</v>
      </c>
      <c r="S60" s="45"/>
      <c r="T60" s="84">
        <f t="shared" si="6"/>
        <v>36.363636363636374</v>
      </c>
      <c r="U60" s="44">
        <v>19</v>
      </c>
      <c r="V60" s="45"/>
      <c r="W60" s="84">
        <f t="shared" si="7"/>
        <v>72.727272727272748</v>
      </c>
      <c r="X60" s="15"/>
      <c r="Y60" s="100"/>
      <c r="Z60" s="101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6">
        <f t="shared" si="1"/>
        <v>-10</v>
      </c>
      <c r="F61" s="47">
        <f t="shared" si="2"/>
        <v>-10</v>
      </c>
      <c r="G61" s="44">
        <v>11</v>
      </c>
      <c r="H61" s="69">
        <v>1734.9749999999999</v>
      </c>
      <c r="I61" s="44">
        <f>'HL-LL_3a_2'!I61</f>
        <v>11</v>
      </c>
      <c r="J61" s="45">
        <v>0</v>
      </c>
      <c r="K61" s="112">
        <f t="shared" si="3"/>
        <v>1.4210854715202004E-14</v>
      </c>
      <c r="L61" s="44">
        <f>'HL-LL_3a_2'!L61</f>
        <v>14</v>
      </c>
      <c r="M61" s="45">
        <v>0.15647</v>
      </c>
      <c r="N61" s="112">
        <f t="shared" si="4"/>
        <v>27.27272727272728</v>
      </c>
      <c r="O61" s="44">
        <f>'HL-LL_3a_2'!O61</f>
        <v>10</v>
      </c>
      <c r="P61" s="45">
        <v>4.4623000000000003E-2</v>
      </c>
      <c r="Q61" s="115">
        <f t="shared" si="5"/>
        <v>9.0909090909090793</v>
      </c>
      <c r="R61" s="44">
        <v>15</v>
      </c>
      <c r="S61" s="45"/>
      <c r="T61" s="84">
        <f t="shared" si="6"/>
        <v>36.363636363636374</v>
      </c>
      <c r="U61" s="44">
        <v>19</v>
      </c>
      <c r="V61" s="45"/>
      <c r="W61" s="84">
        <f t="shared" si="7"/>
        <v>72.727272727272748</v>
      </c>
      <c r="X61" s="15"/>
      <c r="Y61" s="100"/>
      <c r="Z61" s="101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6">
        <f t="shared" si="1"/>
        <v>-10</v>
      </c>
      <c r="F62" s="47">
        <f t="shared" si="2"/>
        <v>-8.0500497484241968</v>
      </c>
      <c r="G62" s="44">
        <v>11</v>
      </c>
      <c r="H62" s="69">
        <v>1734.9749999999999</v>
      </c>
      <c r="I62" s="44">
        <f>'HL-LL_3a_2'!I62</f>
        <v>12</v>
      </c>
      <c r="J62" s="45">
        <v>3.7236000000000001E-3</v>
      </c>
      <c r="K62" s="112">
        <f t="shared" si="3"/>
        <v>9.0909090909090935</v>
      </c>
      <c r="L62" s="44">
        <f>'HL-LL_3a_2'!L62</f>
        <v>14</v>
      </c>
      <c r="M62" s="45">
        <v>0.15647</v>
      </c>
      <c r="N62" s="112">
        <f t="shared" si="4"/>
        <v>27.27272727272728</v>
      </c>
      <c r="O62" s="44">
        <f>'HL-LL_3a_2'!O62</f>
        <v>10</v>
      </c>
      <c r="P62" s="45">
        <v>4.4623000000000003E-2</v>
      </c>
      <c r="Q62" s="115">
        <f t="shared" si="5"/>
        <v>9.0909090909090793</v>
      </c>
      <c r="R62" s="44">
        <v>15</v>
      </c>
      <c r="S62" s="45"/>
      <c r="T62" s="84">
        <f t="shared" si="6"/>
        <v>36.363636363636374</v>
      </c>
      <c r="U62" s="44">
        <v>19</v>
      </c>
      <c r="V62" s="45"/>
      <c r="W62" s="84">
        <f t="shared" si="7"/>
        <v>72.727272727272748</v>
      </c>
      <c r="X62" s="15"/>
      <c r="Y62" s="100"/>
      <c r="Z62" s="101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6">
        <f t="shared" si="1"/>
        <v>-10</v>
      </c>
      <c r="F63" s="47">
        <f t="shared" si="2"/>
        <v>-6.1000994968483901</v>
      </c>
      <c r="G63" s="70">
        <v>11</v>
      </c>
      <c r="H63" s="71">
        <v>1734.9749999999999</v>
      </c>
      <c r="I63" s="44">
        <f>'HL-LL_3a_2'!I63</f>
        <v>14</v>
      </c>
      <c r="J63" s="45">
        <v>0.15647</v>
      </c>
      <c r="K63" s="112">
        <f t="shared" si="3"/>
        <v>27.27272727272728</v>
      </c>
      <c r="L63" s="44">
        <f>'HL-LL_3a_2'!L63</f>
        <v>14</v>
      </c>
      <c r="M63" s="45">
        <v>0.15647</v>
      </c>
      <c r="N63" s="112">
        <f t="shared" si="4"/>
        <v>27.27272727272728</v>
      </c>
      <c r="O63" s="44">
        <f>'HL-LL_3a_2'!O63</f>
        <v>10</v>
      </c>
      <c r="P63" s="45">
        <v>4.4623000000000003E-2</v>
      </c>
      <c r="Q63" s="84">
        <f t="shared" si="5"/>
        <v>9.0909090909090793</v>
      </c>
      <c r="R63" s="44">
        <v>15</v>
      </c>
      <c r="S63" s="45"/>
      <c r="T63" s="84">
        <f t="shared" si="6"/>
        <v>36.363636363636374</v>
      </c>
      <c r="U63" s="44">
        <v>19</v>
      </c>
      <c r="V63" s="45"/>
      <c r="W63" s="84">
        <f t="shared" si="7"/>
        <v>72.727272727272748</v>
      </c>
      <c r="X63" s="15"/>
      <c r="Y63" s="100"/>
      <c r="Z63" s="101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0.20648910222222219</v>
      </c>
      <c r="K64" s="35"/>
      <c r="L64" s="34"/>
      <c r="M64" s="48">
        <f>AVERAGE(M19:M63)</f>
        <v>0.80630111111111102</v>
      </c>
      <c r="N64" s="35"/>
      <c r="O64" s="34"/>
      <c r="P64" s="48">
        <f>AVERAGE(P19:P63)</f>
        <v>0.33433366666666675</v>
      </c>
      <c r="Q64" s="35"/>
      <c r="R64" s="34"/>
      <c r="S64" s="48" t="e">
        <f>AVERAGE(S19:S63)</f>
        <v>#DIV/0!</v>
      </c>
      <c r="T64" s="35"/>
      <c r="U64" s="34"/>
      <c r="V64" s="48" t="e">
        <f>AVERAGE(V19:V63)</f>
        <v>#DIV/0!</v>
      </c>
      <c r="W64" s="35"/>
      <c r="X64" s="102"/>
      <c r="Y64" s="102"/>
      <c r="Z64" s="99"/>
    </row>
    <row r="65" spans="2:23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0.28437966625105465</v>
      </c>
      <c r="K65" s="37"/>
      <c r="L65" s="36"/>
      <c r="M65" s="49">
        <f>_xlfn.STDEV.S(M19:M63)</f>
        <v>0.50748151514577</v>
      </c>
      <c r="N65" s="37"/>
      <c r="O65" s="36"/>
      <c r="P65" s="49">
        <f>_xlfn.STDEV.S(P19:P63)</f>
        <v>0.26577522246850221</v>
      </c>
      <c r="Q65" s="37"/>
      <c r="R65" s="36"/>
      <c r="S65" s="49" t="e">
        <f>_xlfn.STDEV.S(S19:S63)</f>
        <v>#DIV/0!</v>
      </c>
      <c r="T65" s="37"/>
      <c r="U65" s="36"/>
      <c r="V65" s="49" t="e">
        <f>_xlfn.STDEV.S(V19:V63)</f>
        <v>#DIV/0!</v>
      </c>
      <c r="W65" s="37"/>
    </row>
    <row r="66" spans="2:23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0.15647</v>
      </c>
      <c r="N66" s="37"/>
      <c r="O66" s="36"/>
      <c r="P66" s="49">
        <f>MIN(P19:P63)</f>
        <v>4.4623000000000003E-2</v>
      </c>
      <c r="Q66" s="37"/>
      <c r="R66" s="36"/>
      <c r="S66" s="49">
        <f>MIN(S19:S63)</f>
        <v>0</v>
      </c>
      <c r="T66" s="37"/>
      <c r="U66" s="36"/>
      <c r="V66" s="49">
        <f>MIN(V19:V63)</f>
        <v>0</v>
      </c>
      <c r="W66" s="37"/>
    </row>
    <row r="67" spans="2:23" ht="15.75" thickBot="1" x14ac:dyDescent="0.3">
      <c r="B67" s="14"/>
      <c r="C67" s="5"/>
      <c r="G67" s="150"/>
      <c r="H67" s="29" t="s">
        <v>34</v>
      </c>
      <c r="I67" s="38"/>
      <c r="J67" s="50">
        <f>MAX(J19:J63)</f>
        <v>1.2857000000000001</v>
      </c>
      <c r="K67" s="39"/>
      <c r="L67" s="42"/>
      <c r="M67" s="50">
        <f>MAX(M19:M63)</f>
        <v>1.6073999999999999</v>
      </c>
      <c r="N67" s="39"/>
      <c r="O67" s="42"/>
      <c r="P67" s="50">
        <f>MAX(P19:P63)</f>
        <v>0.99387999999999999</v>
      </c>
      <c r="Q67" s="39"/>
      <c r="R67" s="42"/>
      <c r="S67" s="50">
        <f>MAX(S19:S63)</f>
        <v>0</v>
      </c>
      <c r="T67" s="39"/>
      <c r="U67" s="42"/>
      <c r="V67" s="50">
        <f>MAX(V19:V63)</f>
        <v>0</v>
      </c>
      <c r="W67" s="39"/>
    </row>
    <row r="68" spans="2:23" x14ac:dyDescent="0.25">
      <c r="B68" s="14"/>
      <c r="C68" s="5"/>
      <c r="G68" s="148" t="s">
        <v>75</v>
      </c>
      <c r="H68" s="67" t="s">
        <v>33</v>
      </c>
      <c r="I68" s="34"/>
      <c r="J68" s="48">
        <f>AVERAGE(J24:J25,J32:J33,J38)</f>
        <v>0.41363339999999998</v>
      </c>
      <c r="K68" s="35"/>
    </row>
    <row r="69" spans="2:23" x14ac:dyDescent="0.25">
      <c r="B69" s="14"/>
      <c r="C69" s="5"/>
      <c r="G69" s="149"/>
      <c r="H69" s="28" t="s">
        <v>32</v>
      </c>
      <c r="I69" s="36"/>
      <c r="J69" s="49">
        <f>_xlfn.STDEV.S(J24:J25,J32:J33,J38)</f>
        <v>0.3767652247989457</v>
      </c>
      <c r="K69" s="37"/>
    </row>
    <row r="70" spans="2:23" x14ac:dyDescent="0.25">
      <c r="B70" s="14"/>
      <c r="C70" s="5"/>
      <c r="G70" s="149"/>
      <c r="H70" s="28" t="s">
        <v>31</v>
      </c>
      <c r="I70" s="36"/>
      <c r="J70" s="49">
        <f>MIN(J24:J25,J32:J33,J38)</f>
        <v>6.7906999999999995E-2</v>
      </c>
      <c r="K70" s="37"/>
    </row>
    <row r="71" spans="2:23" ht="15.75" thickBot="1" x14ac:dyDescent="0.3">
      <c r="B71" s="14"/>
      <c r="C71" s="5"/>
      <c r="G71" s="149"/>
      <c r="H71" s="29" t="s">
        <v>34</v>
      </c>
      <c r="I71" s="38"/>
      <c r="J71" s="50">
        <f>MAX(J24:J25,J32:J33,J38)</f>
        <v>1.0256000000000001</v>
      </c>
      <c r="K71" s="39"/>
      <c r="Q71" s="80"/>
      <c r="R71" s="80"/>
    </row>
    <row r="72" spans="2:23" x14ac:dyDescent="0.25">
      <c r="B72" s="14"/>
      <c r="C72" s="5"/>
      <c r="Q72" s="80"/>
      <c r="R72" s="80"/>
    </row>
    <row r="73" spans="2:23" x14ac:dyDescent="0.25">
      <c r="B73" s="14"/>
      <c r="C73" s="5"/>
      <c r="P73" s="80"/>
      <c r="Q73" s="80"/>
      <c r="R73" s="80"/>
    </row>
    <row r="74" spans="2:23" x14ac:dyDescent="0.25">
      <c r="B74" s="14"/>
      <c r="C74" s="5"/>
      <c r="O74" s="80"/>
      <c r="P74" s="80"/>
      <c r="Q74" s="80"/>
      <c r="R74" s="80"/>
    </row>
    <row r="75" spans="2:23" x14ac:dyDescent="0.25">
      <c r="B75" s="14"/>
      <c r="C75" s="5"/>
      <c r="E75" s="74" t="s">
        <v>45</v>
      </c>
      <c r="O75" s="80"/>
      <c r="P75" s="80"/>
      <c r="Q75" s="80"/>
      <c r="R75" s="80"/>
    </row>
    <row r="76" spans="2:23" x14ac:dyDescent="0.25">
      <c r="B76" s="14"/>
      <c r="C76" s="5"/>
      <c r="E76" s="59"/>
      <c r="F76" s="57" t="s">
        <v>30</v>
      </c>
      <c r="G76" s="57" t="s">
        <v>7</v>
      </c>
      <c r="H76" s="57" t="s">
        <v>8</v>
      </c>
      <c r="I76" s="57" t="s">
        <v>70</v>
      </c>
      <c r="J76" s="58"/>
      <c r="K76" s="83"/>
      <c r="L76" s="80"/>
      <c r="M76" s="80"/>
    </row>
    <row r="77" spans="2:23" x14ac:dyDescent="0.25">
      <c r="B77" s="14"/>
      <c r="C77" s="5"/>
      <c r="E77" s="117" t="s">
        <v>46</v>
      </c>
      <c r="F77" s="118">
        <f>J64</f>
        <v>0.20648910222222219</v>
      </c>
      <c r="G77" s="118">
        <f>M64</f>
        <v>0.80630111111111102</v>
      </c>
      <c r="H77" s="118">
        <f>P64</f>
        <v>0.33433366666666675</v>
      </c>
      <c r="I77" s="118" t="e">
        <f>S64</f>
        <v>#DIV/0!</v>
      </c>
      <c r="J77" s="119">
        <f>V57</f>
        <v>0</v>
      </c>
      <c r="K77" s="83"/>
      <c r="L77" s="80"/>
      <c r="M77" s="80"/>
    </row>
    <row r="78" spans="2:23" x14ac:dyDescent="0.25">
      <c r="B78" s="14"/>
      <c r="C78" s="5"/>
      <c r="E78" s="60" t="s">
        <v>78</v>
      </c>
      <c r="F78" s="61">
        <f>MEDIAN(J19:J63)</f>
        <v>0.11132</v>
      </c>
      <c r="G78" s="61">
        <f>MEDIAN(M19:M63)</f>
        <v>0.66213999999999995</v>
      </c>
      <c r="H78" s="61">
        <f>MEDIAN(P19:P63)</f>
        <v>0.27605000000000002</v>
      </c>
      <c r="I78" s="61" t="e">
        <f>MEDIAN(S19:S63)</f>
        <v>#NUM!</v>
      </c>
      <c r="J78" s="62" t="e">
        <f>MEDIAN(V19:V63)</f>
        <v>#NUM!</v>
      </c>
      <c r="K78" s="83"/>
      <c r="L78" s="80"/>
      <c r="M78" s="80"/>
    </row>
    <row r="79" spans="2:23" x14ac:dyDescent="0.25">
      <c r="B79" s="14"/>
      <c r="C79" s="5"/>
      <c r="E79" s="60" t="s">
        <v>47</v>
      </c>
      <c r="F79" s="61">
        <f t="shared" ref="F79:F81" si="8">J65</f>
        <v>0.28437966625105465</v>
      </c>
      <c r="G79" s="61">
        <f t="shared" ref="G79:G81" si="9">M65</f>
        <v>0.50748151514577</v>
      </c>
      <c r="H79" s="61">
        <f t="shared" ref="H79:H81" si="10">P65</f>
        <v>0.26577522246850221</v>
      </c>
      <c r="I79" s="61" t="e">
        <f t="shared" ref="I79:I81" si="11">S65</f>
        <v>#DIV/0!</v>
      </c>
      <c r="J79" s="62">
        <f>V58</f>
        <v>0</v>
      </c>
      <c r="K79" s="83"/>
      <c r="L79" s="80"/>
      <c r="M79" s="80"/>
    </row>
    <row r="80" spans="2:23" x14ac:dyDescent="0.25">
      <c r="B80" s="14"/>
      <c r="C80" s="5"/>
      <c r="E80" s="60" t="s">
        <v>48</v>
      </c>
      <c r="F80" s="61">
        <f t="shared" si="8"/>
        <v>0</v>
      </c>
      <c r="G80" s="61">
        <f t="shared" si="9"/>
        <v>0.15647</v>
      </c>
      <c r="H80" s="61">
        <f t="shared" si="10"/>
        <v>4.4623000000000003E-2</v>
      </c>
      <c r="I80" s="61">
        <f t="shared" si="11"/>
        <v>0</v>
      </c>
      <c r="J80" s="62">
        <f>V59</f>
        <v>0</v>
      </c>
      <c r="K80" s="83"/>
      <c r="L80" s="80"/>
      <c r="M80" s="80"/>
    </row>
    <row r="81" spans="2:307" x14ac:dyDescent="0.25">
      <c r="B81" s="14"/>
      <c r="C81" s="5"/>
      <c r="E81" s="60" t="s">
        <v>49</v>
      </c>
      <c r="F81" s="61">
        <f t="shared" si="8"/>
        <v>1.2857000000000001</v>
      </c>
      <c r="G81" s="61">
        <f t="shared" si="9"/>
        <v>1.6073999999999999</v>
      </c>
      <c r="H81" s="61">
        <f t="shared" si="10"/>
        <v>0.99387999999999999</v>
      </c>
      <c r="I81" s="61">
        <f t="shared" si="11"/>
        <v>0</v>
      </c>
      <c r="J81" s="62">
        <f>V60</f>
        <v>0</v>
      </c>
      <c r="K81" s="83"/>
      <c r="L81" s="80"/>
      <c r="M81" s="80"/>
    </row>
    <row r="82" spans="2:307" x14ac:dyDescent="0.25">
      <c r="B82" s="14"/>
      <c r="C82" s="5"/>
      <c r="E82" s="131">
        <v>0.25</v>
      </c>
      <c r="F82" s="133">
        <f>PERCENTILE(J19:J63,0.25)</f>
        <v>3.8020999999999999E-2</v>
      </c>
      <c r="G82" s="133">
        <f>PERCENTILE(M19:M63,0.25)</f>
        <v>0.34944999999999998</v>
      </c>
      <c r="H82" s="61">
        <f>PERCENTILE(P19:P63,0.25)</f>
        <v>0.13800999999999999</v>
      </c>
      <c r="I82" s="61" t="e">
        <f>PERCENTILE(S19:S63,0.25)</f>
        <v>#NUM!</v>
      </c>
      <c r="J82" s="62" t="e">
        <f>PERCENTILE(V19:V63,0.25)</f>
        <v>#NUM!</v>
      </c>
      <c r="O82" s="80"/>
      <c r="P82" s="83"/>
      <c r="Q82" s="80"/>
      <c r="R82" s="80"/>
    </row>
    <row r="83" spans="2:307" x14ac:dyDescent="0.25">
      <c r="B83" s="14"/>
      <c r="C83" s="5"/>
      <c r="E83" s="132">
        <v>0.75</v>
      </c>
      <c r="F83" s="56">
        <f>PERCENTILE(J19:J63,0.75)</f>
        <v>0.25720999999999999</v>
      </c>
      <c r="G83" s="56">
        <f>PERCENTILE(M19:M63,0.75)</f>
        <v>1.1423000000000001</v>
      </c>
      <c r="H83" s="56">
        <f>PERCENTILE(P19:P63,0.75)</f>
        <v>0.39882000000000001</v>
      </c>
      <c r="I83" s="56" t="e">
        <f>PERCENTILE(S19:S63,0.75)</f>
        <v>#NUM!</v>
      </c>
      <c r="J83" s="63" t="e">
        <f>PERCENTILE(V19:V63,0.75)</f>
        <v>#NUM!</v>
      </c>
      <c r="O83" s="80"/>
      <c r="P83" s="83"/>
      <c r="Q83" s="80"/>
      <c r="R83" s="80"/>
    </row>
    <row r="84" spans="2:307" x14ac:dyDescent="0.25">
      <c r="B84" s="1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0"/>
      <c r="P84" s="83"/>
      <c r="Q84" s="80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B85" s="1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0"/>
      <c r="P85" s="83"/>
      <c r="Q85" s="80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s="95" customFormat="1" x14ac:dyDescent="0.25">
      <c r="B86" s="14"/>
      <c r="E86" s="104"/>
      <c r="O86" s="105"/>
      <c r="P86" s="106"/>
      <c r="Q86" s="105"/>
      <c r="R86" s="105"/>
    </row>
    <row r="87" spans="2:307" s="95" customFormat="1" x14ac:dyDescent="0.25">
      <c r="B87" s="14"/>
      <c r="F87" s="79"/>
      <c r="G87" s="79"/>
      <c r="H87" s="79"/>
      <c r="I87" s="79"/>
      <c r="J87" s="79"/>
      <c r="K87" s="79"/>
      <c r="L87" s="79"/>
      <c r="M87" s="79"/>
      <c r="N87" s="79"/>
      <c r="O87" s="105"/>
      <c r="P87" s="106"/>
      <c r="Q87" s="105"/>
      <c r="R87" s="105"/>
    </row>
    <row r="88" spans="2:307" s="95" customFormat="1" x14ac:dyDescent="0.25">
      <c r="B88" s="14"/>
      <c r="F88" s="107"/>
      <c r="G88" s="103"/>
      <c r="H88" s="103"/>
      <c r="I88" s="103"/>
      <c r="J88" s="103"/>
      <c r="K88" s="103"/>
      <c r="L88" s="103"/>
      <c r="M88" s="103"/>
      <c r="O88" s="105"/>
      <c r="P88" s="106"/>
      <c r="Q88" s="105"/>
      <c r="R88" s="105"/>
    </row>
    <row r="89" spans="2:307" s="95" customFormat="1" x14ac:dyDescent="0.25">
      <c r="B89" s="14"/>
      <c r="F89" s="107"/>
      <c r="G89" s="103"/>
      <c r="H89" s="103"/>
      <c r="I89" s="103"/>
      <c r="J89" s="103"/>
      <c r="K89" s="103"/>
      <c r="L89" s="103"/>
      <c r="M89" s="103"/>
      <c r="O89" s="105"/>
      <c r="P89" s="106"/>
      <c r="Q89" s="105"/>
      <c r="R89" s="105"/>
    </row>
    <row r="90" spans="2:307" s="95" customFormat="1" x14ac:dyDescent="0.25">
      <c r="B90" s="14"/>
      <c r="F90" s="107"/>
      <c r="G90" s="103"/>
      <c r="H90" s="103"/>
      <c r="I90" s="103"/>
      <c r="J90" s="103"/>
      <c r="K90" s="103"/>
      <c r="L90" s="103"/>
      <c r="M90" s="103"/>
      <c r="O90" s="105"/>
      <c r="P90" s="106"/>
      <c r="Q90" s="105"/>
      <c r="R90" s="105"/>
    </row>
    <row r="91" spans="2:307" s="95" customFormat="1" x14ac:dyDescent="0.25">
      <c r="B91" s="14"/>
      <c r="F91" s="107"/>
      <c r="G91" s="103"/>
      <c r="H91" s="103"/>
      <c r="I91" s="103"/>
      <c r="J91" s="103"/>
      <c r="K91" s="103"/>
      <c r="L91" s="103"/>
      <c r="M91" s="103"/>
      <c r="O91" s="105"/>
      <c r="P91" s="106"/>
      <c r="Q91" s="105"/>
      <c r="R91" s="105"/>
    </row>
    <row r="92" spans="2:307" s="95" customFormat="1" x14ac:dyDescent="0.25">
      <c r="B92" s="14"/>
      <c r="F92" s="107"/>
      <c r="G92" s="103"/>
      <c r="H92" s="103"/>
      <c r="I92" s="103"/>
      <c r="J92" s="103"/>
      <c r="K92" s="103"/>
      <c r="L92" s="103"/>
      <c r="M92" s="103"/>
      <c r="O92" s="105"/>
      <c r="P92" s="106"/>
      <c r="Q92" s="105"/>
      <c r="R92" s="105"/>
    </row>
    <row r="93" spans="2:307" s="95" customFormat="1" x14ac:dyDescent="0.25">
      <c r="B93" s="14"/>
      <c r="F93" s="107"/>
      <c r="G93" s="103"/>
      <c r="H93" s="103"/>
      <c r="I93" s="103"/>
      <c r="J93" s="103"/>
      <c r="K93" s="103"/>
      <c r="L93" s="103"/>
      <c r="M93" s="103"/>
      <c r="O93" s="105"/>
      <c r="P93" s="106"/>
      <c r="Q93" s="105"/>
      <c r="R93" s="105"/>
    </row>
    <row r="94" spans="2:307" s="95" customFormat="1" x14ac:dyDescent="0.25">
      <c r="B94" s="14"/>
      <c r="F94" s="107"/>
      <c r="G94" s="103"/>
      <c r="H94" s="103"/>
      <c r="I94" s="103"/>
      <c r="J94" s="103"/>
      <c r="K94" s="103"/>
      <c r="L94" s="103"/>
      <c r="M94" s="103"/>
      <c r="O94" s="105"/>
      <c r="P94" s="106"/>
      <c r="Q94" s="105"/>
      <c r="R94" s="105"/>
    </row>
    <row r="95" spans="2:307" s="95" customFormat="1" x14ac:dyDescent="0.25">
      <c r="B95" s="14"/>
      <c r="O95" s="105"/>
      <c r="P95" s="106"/>
      <c r="Q95" s="105"/>
      <c r="R95" s="105"/>
    </row>
    <row r="96" spans="2:307" s="95" customFormat="1" x14ac:dyDescent="0.25">
      <c r="B96" s="14"/>
      <c r="O96" s="105"/>
      <c r="P96" s="106"/>
      <c r="Q96" s="105"/>
      <c r="R96" s="105"/>
    </row>
    <row r="97" spans="2:18" s="95" customFormat="1" x14ac:dyDescent="0.25">
      <c r="B97" s="14"/>
      <c r="O97" s="105"/>
      <c r="P97" s="106"/>
      <c r="Q97" s="105"/>
      <c r="R97" s="105"/>
    </row>
    <row r="98" spans="2:18" s="95" customFormat="1" x14ac:dyDescent="0.25">
      <c r="B98" s="14"/>
      <c r="O98" s="105"/>
      <c r="P98" s="106"/>
      <c r="Q98" s="105"/>
      <c r="R98" s="105"/>
    </row>
    <row r="99" spans="2:18" s="95" customFormat="1" x14ac:dyDescent="0.25">
      <c r="B99" s="14"/>
      <c r="O99" s="106"/>
      <c r="P99" s="106"/>
      <c r="Q99" s="105"/>
      <c r="R99" s="105"/>
    </row>
    <row r="100" spans="2:18" s="95" customFormat="1" x14ac:dyDescent="0.25">
      <c r="B100" s="14"/>
      <c r="O100" s="106"/>
      <c r="P100" s="106"/>
      <c r="Q100" s="105"/>
      <c r="R100" s="105"/>
    </row>
    <row r="101" spans="2:18" s="95" customFormat="1" x14ac:dyDescent="0.25">
      <c r="B101" s="14"/>
      <c r="O101" s="106"/>
      <c r="P101" s="106"/>
      <c r="Q101" s="105"/>
      <c r="R101" s="105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14"/>
      <c r="O109" s="83"/>
      <c r="P109" s="83"/>
      <c r="Q109" s="80"/>
      <c r="R109" s="80"/>
    </row>
    <row r="110" spans="2:18" x14ac:dyDescent="0.25">
      <c r="B110" s="14"/>
      <c r="O110" s="83"/>
      <c r="P110" s="83"/>
      <c r="Q110" s="80"/>
      <c r="R110" s="80"/>
    </row>
    <row r="111" spans="2:18" x14ac:dyDescent="0.25">
      <c r="B111" s="14"/>
      <c r="O111" s="83"/>
      <c r="P111" s="83"/>
      <c r="Q111" s="80"/>
      <c r="R111" s="80"/>
    </row>
    <row r="112" spans="2:18" x14ac:dyDescent="0.25">
      <c r="B112" s="14"/>
      <c r="O112" s="83"/>
      <c r="P112" s="83"/>
      <c r="Q112" s="80"/>
      <c r="R112" s="80"/>
    </row>
    <row r="113" spans="2:18" x14ac:dyDescent="0.25">
      <c r="B113" s="14"/>
      <c r="O113" s="83"/>
      <c r="P113" s="83"/>
      <c r="Q113" s="80"/>
      <c r="R113" s="80"/>
    </row>
    <row r="114" spans="2:18" x14ac:dyDescent="0.25">
      <c r="B114" s="95"/>
      <c r="O114" s="83"/>
      <c r="P114" s="83"/>
      <c r="Q114" s="80"/>
      <c r="R114" s="80"/>
    </row>
    <row r="115" spans="2:18" x14ac:dyDescent="0.25">
      <c r="B115" s="95"/>
      <c r="O115" s="83"/>
      <c r="P115" s="83"/>
      <c r="Q115" s="80"/>
      <c r="R115" s="80"/>
    </row>
    <row r="116" spans="2:18" x14ac:dyDescent="0.25">
      <c r="B116" s="95"/>
      <c r="O116" s="83"/>
      <c r="P116" s="83"/>
      <c r="Q116" s="80"/>
      <c r="R116" s="80"/>
    </row>
    <row r="117" spans="2:18" x14ac:dyDescent="0.25">
      <c r="B117" s="95"/>
      <c r="O117" s="83"/>
      <c r="P117" s="83"/>
      <c r="Q117" s="80"/>
      <c r="R117" s="80"/>
    </row>
    <row r="118" spans="2:18" x14ac:dyDescent="0.25">
      <c r="B118" s="95"/>
      <c r="O118" s="83"/>
      <c r="P118" s="83"/>
      <c r="Q118" s="80"/>
      <c r="R118" s="80"/>
    </row>
    <row r="119" spans="2:18" x14ac:dyDescent="0.25">
      <c r="B119" s="95"/>
      <c r="O119" s="83"/>
      <c r="P119" s="83"/>
      <c r="Q119" s="80"/>
      <c r="R119" s="80"/>
    </row>
    <row r="120" spans="2:18" x14ac:dyDescent="0.25">
      <c r="O120" s="83"/>
      <c r="P120" s="83"/>
      <c r="Q120" s="80"/>
      <c r="R120" s="80"/>
    </row>
    <row r="121" spans="2:18" x14ac:dyDescent="0.25">
      <c r="O121" s="83"/>
      <c r="P121" s="83"/>
      <c r="Q121" s="80"/>
      <c r="R121" s="82"/>
    </row>
    <row r="122" spans="2:18" x14ac:dyDescent="0.25">
      <c r="O122" s="83"/>
      <c r="P122" s="83"/>
      <c r="Q122" s="83"/>
    </row>
    <row r="123" spans="2:18" x14ac:dyDescent="0.25">
      <c r="O123" s="83"/>
      <c r="P123" s="82"/>
      <c r="Q123" s="82"/>
      <c r="R123" s="82"/>
    </row>
    <row r="124" spans="2:18" x14ac:dyDescent="0.25">
      <c r="O124" s="83"/>
      <c r="P124" s="80"/>
      <c r="Q124" s="81"/>
    </row>
    <row r="125" spans="2:18" x14ac:dyDescent="0.25">
      <c r="O125" s="83"/>
      <c r="P125" s="83"/>
      <c r="Q125" s="82"/>
    </row>
    <row r="126" spans="2:18" x14ac:dyDescent="0.25">
      <c r="O126" s="83"/>
      <c r="P126" s="83"/>
    </row>
    <row r="127" spans="2:18" x14ac:dyDescent="0.25">
      <c r="O127" s="82"/>
      <c r="P127" s="82"/>
    </row>
  </sheetData>
  <mergeCells count="8">
    <mergeCell ref="U17:W17"/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4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7"/>
  <sheetViews>
    <sheetView showGridLines="0" topLeftCell="C7" zoomScale="70" zoomScaleNormal="70" workbookViewId="0">
      <selection activeCell="V19" sqref="V19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54">
        <v>1</v>
      </c>
      <c r="F5" t="s">
        <v>38</v>
      </c>
    </row>
    <row r="6" spans="2:38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3.2258064516129031E-2</v>
      </c>
      <c r="H8" s="114">
        <f>SUM(G7:H7)</f>
        <v>6.4516129032258063E-2</v>
      </c>
      <c r="I8" s="114">
        <f>SUM(G7:I7)</f>
        <v>9.6774193548387094E-2</v>
      </c>
      <c r="J8" s="114">
        <f>SUM(G7:J7)</f>
        <v>0.12903225806451613</v>
      </c>
      <c r="K8" s="114">
        <f>SUM(G7:K7)</f>
        <v>0.16129032258064516</v>
      </c>
      <c r="L8" s="114">
        <f>SUM(G7:L7)</f>
        <v>0.19354838709677419</v>
      </c>
      <c r="M8" s="114">
        <f>SUM(G7:M7)</f>
        <v>0.22580645161290322</v>
      </c>
      <c r="N8" s="114">
        <f>SUM(G7:N7)</f>
        <v>0.25806451612903225</v>
      </c>
      <c r="O8" s="114">
        <f>SUM(G7:O7)</f>
        <v>0.29032258064516125</v>
      </c>
      <c r="P8" s="114">
        <f>SUM(G7:P7)</f>
        <v>0.32258064516129026</v>
      </c>
      <c r="Q8" s="114">
        <f>SUM(G7:Q7)</f>
        <v>0.35483870967741926</v>
      </c>
      <c r="R8" s="114">
        <f>SUM(G7:R7)</f>
        <v>0.38709677419354827</v>
      </c>
      <c r="S8" s="114">
        <f>SUM(G7:S7)</f>
        <v>0.41935483870967727</v>
      </c>
      <c r="T8" s="114">
        <f>SUM(G7:T7)</f>
        <v>0.45161290322580627</v>
      </c>
      <c r="U8" s="114">
        <f>SUM(G7:U7)</f>
        <v>0.48387096774193528</v>
      </c>
      <c r="V8" s="114">
        <f>SUM(G7:V7)</f>
        <v>0.51612903225806428</v>
      </c>
      <c r="W8" s="114">
        <f>SUM(G7:W7)</f>
        <v>0.54838709677419328</v>
      </c>
      <c r="X8" s="114">
        <f>SUM(G7:X7)</f>
        <v>0.58064516129032229</v>
      </c>
      <c r="Y8" s="114">
        <f>SUM(G7:Y7)</f>
        <v>0.61290322580645129</v>
      </c>
      <c r="Z8" s="114">
        <f>SUM(G7:Z7)</f>
        <v>0.64516129032258029</v>
      </c>
      <c r="AA8" s="114">
        <f>SUM(G7:AA7)</f>
        <v>0.6774193548387093</v>
      </c>
      <c r="AB8" s="114">
        <f>SUM(G7:AB7)</f>
        <v>0.7096774193548383</v>
      </c>
      <c r="AC8" s="114">
        <f>SUM(G7:AC7)</f>
        <v>0.74193548387096731</v>
      </c>
      <c r="AD8" s="114">
        <f>SUM(G7:AD7)</f>
        <v>0.77419354838709631</v>
      </c>
      <c r="AE8" s="114">
        <f>SUM(G7:AE7)</f>
        <v>0.80645161290322531</v>
      </c>
      <c r="AF8" s="114">
        <f>SUM(G7:AF7)</f>
        <v>0.83870967741935432</v>
      </c>
      <c r="AG8" s="114">
        <f>SUM(G7:AG7)</f>
        <v>0.87096774193548332</v>
      </c>
      <c r="AH8" s="114">
        <f>SUM(G7:AH7)</f>
        <v>0.90322580645161232</v>
      </c>
      <c r="AI8" s="114">
        <f>SUM(G7:AI7)</f>
        <v>0.93548387096774133</v>
      </c>
      <c r="AJ8" s="114">
        <f>SUM(G7:AJ7)</f>
        <v>0.96774193548387033</v>
      </c>
      <c r="AK8" s="114">
        <f>SUM(G7:AK7)</f>
        <v>0.99999999999999933</v>
      </c>
      <c r="AL8" s="114"/>
    </row>
    <row r="9" spans="2:38" x14ac:dyDescent="0.25">
      <c r="C9" s="53" t="s">
        <v>15</v>
      </c>
      <c r="D9" s="54">
        <v>0.25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  <c r="Z18" s="95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6">
        <f>D19*$C$12+(1-D19)*$C$13-C19</f>
        <v>7.5625702807019728</v>
      </c>
      <c r="F19" s="47">
        <f>B19*$C$12+(1-B19)*$C$13-C19</f>
        <v>6.1000994968483937</v>
      </c>
      <c r="G19" s="44">
        <v>59</v>
      </c>
      <c r="H19" s="69"/>
      <c r="I19" s="44">
        <f>'HL-LL_3a'!I19</f>
        <v>56</v>
      </c>
      <c r="J19" s="45">
        <v>8.0605999999999994E-3</v>
      </c>
      <c r="K19" s="65">
        <f>ABS((100/$G19*I19)-100)</f>
        <v>5.0847457627118615</v>
      </c>
      <c r="L19" s="44">
        <f>'HL-LL_3a'!L19</f>
        <v>65</v>
      </c>
      <c r="M19" s="45">
        <v>0.76849999999999996</v>
      </c>
      <c r="N19" s="65">
        <f>ABS((100/$G19*L19)-100)</f>
        <v>10.169491525423723</v>
      </c>
      <c r="O19" s="44">
        <f>'HL-LL_3a'!O19</f>
        <v>54</v>
      </c>
      <c r="P19" s="45">
        <v>0.63854</v>
      </c>
      <c r="Q19" s="84">
        <f>ABS((100/$G19*O19)-100)</f>
        <v>8.4745762711864501</v>
      </c>
      <c r="R19" s="44">
        <v>15</v>
      </c>
      <c r="S19" s="45">
        <v>34.045000000000002</v>
      </c>
      <c r="T19" s="84">
        <f>ABS((100/$G19*R19)-100)</f>
        <v>74.576271186440678</v>
      </c>
      <c r="U19" s="44">
        <v>29</v>
      </c>
      <c r="V19" s="45">
        <v>14.2059</v>
      </c>
      <c r="W19" s="84">
        <f>ABS((100/$G19*U19)-100)</f>
        <v>50.847457627118644</v>
      </c>
      <c r="X19" s="89"/>
      <c r="Y19" s="15"/>
      <c r="Z19" s="97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6">
        <f t="shared" ref="E20:E63" si="1">D20*$C$12+(1-D20)*$C$13-C20</f>
        <v>7.5625934096159106</v>
      </c>
      <c r="F20" s="47">
        <f t="shared" ref="F20:F63" si="2">B20*$C$12+(1-B20)*$C$13-C20</f>
        <v>8.0500497484241933</v>
      </c>
      <c r="G20" s="44">
        <v>59</v>
      </c>
      <c r="H20" s="69"/>
      <c r="I20" s="44">
        <f>'HL-LL_3a'!I20</f>
        <v>58</v>
      </c>
      <c r="J20" s="45">
        <v>3.8783999999999999E-2</v>
      </c>
      <c r="K20" s="65">
        <f t="shared" ref="K20:K63" si="3">ABS((100/$G20*I20)-100)</f>
        <v>1.6949152542372872</v>
      </c>
      <c r="L20" s="44">
        <f>'HL-LL_3a'!L20</f>
        <v>65</v>
      </c>
      <c r="M20" s="45">
        <v>0.76849999999999996</v>
      </c>
      <c r="N20" s="65">
        <f t="shared" ref="N20:N63" si="4">ABS((100/$G20*L20)-100)</f>
        <v>10.169491525423723</v>
      </c>
      <c r="O20" s="44">
        <f>'HL-LL_3a'!O20</f>
        <v>54</v>
      </c>
      <c r="P20" s="45">
        <v>0.63854</v>
      </c>
      <c r="Q20" s="84">
        <f t="shared" ref="Q20:Q63" si="5">ABS((100/$G20*O20)-100)</f>
        <v>8.4745762711864501</v>
      </c>
      <c r="R20" s="44">
        <v>15</v>
      </c>
      <c r="S20" s="45">
        <v>34.045000000000002</v>
      </c>
      <c r="T20" s="84">
        <f t="shared" ref="T20:T63" si="6">ABS((100/$G20*R20)-100)</f>
        <v>74.576271186440678</v>
      </c>
      <c r="U20" s="44">
        <v>29</v>
      </c>
      <c r="V20" s="45">
        <v>14.2059</v>
      </c>
      <c r="W20" s="84">
        <f t="shared" ref="W20:W63" si="7">ABS((100/$G20*U20)-100)</f>
        <v>50.847457627118644</v>
      </c>
      <c r="X20" s="89"/>
      <c r="Y20" s="15"/>
      <c r="Z20" s="97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6">
        <f t="shared" si="1"/>
        <v>7.5626350411079351</v>
      </c>
      <c r="F21" s="47">
        <f t="shared" si="2"/>
        <v>10</v>
      </c>
      <c r="G21" s="44">
        <v>59</v>
      </c>
      <c r="H21" s="69"/>
      <c r="I21" s="44">
        <f>'HL-LL_3a'!I21</f>
        <v>60</v>
      </c>
      <c r="J21" s="45">
        <v>8.0587000000000002E-3</v>
      </c>
      <c r="K21" s="65">
        <f t="shared" si="3"/>
        <v>1.6949152542372872</v>
      </c>
      <c r="L21" s="44">
        <f>'HL-LL_3a'!L21</f>
        <v>65</v>
      </c>
      <c r="M21" s="45">
        <v>0.76849000000000001</v>
      </c>
      <c r="N21" s="65">
        <f t="shared" si="4"/>
        <v>10.169491525423723</v>
      </c>
      <c r="O21" s="44">
        <f>'HL-LL_3a'!O21</f>
        <v>54</v>
      </c>
      <c r="P21" s="45">
        <v>0.63854999999999995</v>
      </c>
      <c r="Q21" s="84">
        <f t="shared" si="5"/>
        <v>8.4745762711864501</v>
      </c>
      <c r="R21" s="44">
        <v>15</v>
      </c>
      <c r="S21" s="45">
        <v>34.045200000000001</v>
      </c>
      <c r="T21" s="84">
        <f t="shared" si="6"/>
        <v>74.576271186440678</v>
      </c>
      <c r="U21" s="44">
        <v>29</v>
      </c>
      <c r="V21" s="45">
        <v>14.206</v>
      </c>
      <c r="W21" s="84">
        <f t="shared" si="7"/>
        <v>50.847457627118644</v>
      </c>
      <c r="X21" s="89"/>
      <c r="Y21" s="15"/>
      <c r="Z21" s="97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6">
        <f t="shared" si="1"/>
        <v>7.5627321784907693</v>
      </c>
      <c r="F22" s="47">
        <f t="shared" si="2"/>
        <v>11.949950251575803</v>
      </c>
      <c r="G22" s="44">
        <v>59</v>
      </c>
      <c r="H22" s="69"/>
      <c r="I22" s="44">
        <f>'HL-LL_3a'!I22</f>
        <v>62</v>
      </c>
      <c r="J22" s="45">
        <v>0.16600999999999999</v>
      </c>
      <c r="K22" s="65">
        <f t="shared" si="3"/>
        <v>5.0847457627118615</v>
      </c>
      <c r="L22" s="44">
        <f>'HL-LL_3a'!L22</f>
        <v>65</v>
      </c>
      <c r="M22" s="45">
        <v>0.76848000000000005</v>
      </c>
      <c r="N22" s="65">
        <f t="shared" si="4"/>
        <v>10.169491525423723</v>
      </c>
      <c r="O22" s="44">
        <f>'HL-LL_3a'!O22</f>
        <v>54</v>
      </c>
      <c r="P22" s="45">
        <v>0.63856999999999997</v>
      </c>
      <c r="Q22" s="84">
        <f t="shared" si="5"/>
        <v>8.4745762711864501</v>
      </c>
      <c r="R22" s="44">
        <v>15</v>
      </c>
      <c r="S22" s="45">
        <v>34.045499999999997</v>
      </c>
      <c r="T22" s="84">
        <f t="shared" si="6"/>
        <v>74.576271186440678</v>
      </c>
      <c r="U22" s="44">
        <v>29</v>
      </c>
      <c r="V22" s="45">
        <v>14.206200000000001</v>
      </c>
      <c r="W22" s="84">
        <f t="shared" si="7"/>
        <v>50.847457627118644</v>
      </c>
      <c r="X22" s="89"/>
      <c r="Y22" s="15"/>
      <c r="Z22" s="97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6">
        <f t="shared" si="1"/>
        <v>7.5632178073427028</v>
      </c>
      <c r="F23" s="47">
        <f t="shared" si="2"/>
        <v>13.89990050315161</v>
      </c>
      <c r="G23" s="44">
        <v>59</v>
      </c>
      <c r="H23" s="69"/>
      <c r="I23" s="44">
        <f>'HL-LL_3a'!I23</f>
        <v>64</v>
      </c>
      <c r="J23" s="45">
        <v>0.51753000000000005</v>
      </c>
      <c r="K23" s="65">
        <f t="shared" si="3"/>
        <v>8.4745762711864359</v>
      </c>
      <c r="L23" s="44">
        <f>'HL-LL_3a'!L23</f>
        <v>65</v>
      </c>
      <c r="M23" s="45">
        <v>0.76841000000000004</v>
      </c>
      <c r="N23" s="65">
        <f t="shared" si="4"/>
        <v>10.169491525423723</v>
      </c>
      <c r="O23" s="44">
        <f>'HL-LL_3a'!O23</f>
        <v>54</v>
      </c>
      <c r="P23" s="45">
        <v>0.63865000000000005</v>
      </c>
      <c r="Q23" s="84">
        <f t="shared" si="5"/>
        <v>8.4745762711864501</v>
      </c>
      <c r="R23" s="44">
        <v>15</v>
      </c>
      <c r="S23" s="45">
        <v>34.046999999999997</v>
      </c>
      <c r="T23" s="84">
        <f t="shared" si="6"/>
        <v>74.576271186440678</v>
      </c>
      <c r="U23" s="44">
        <v>29</v>
      </c>
      <c r="V23" s="45">
        <v>14.2072</v>
      </c>
      <c r="W23" s="84">
        <f t="shared" si="7"/>
        <v>50.847457627118644</v>
      </c>
      <c r="X23" s="89"/>
      <c r="Y23" s="15"/>
      <c r="Z23" s="97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6">
        <f t="shared" si="1"/>
        <v>5.0626923788644689</v>
      </c>
      <c r="F24" s="47">
        <f t="shared" si="2"/>
        <v>3.6000994968483937</v>
      </c>
      <c r="G24" s="44">
        <v>53</v>
      </c>
      <c r="H24" s="69"/>
      <c r="I24" s="44">
        <f>'HL-LL_3a'!I24</f>
        <v>47</v>
      </c>
      <c r="J24" s="45">
        <v>0.51644999999999996</v>
      </c>
      <c r="K24" s="65">
        <f t="shared" si="3"/>
        <v>11.320754716981128</v>
      </c>
      <c r="L24" s="44">
        <f>'HL-LL_3a'!L24</f>
        <v>61</v>
      </c>
      <c r="M24" s="45">
        <v>1.1774</v>
      </c>
      <c r="N24" s="65">
        <f t="shared" si="4"/>
        <v>15.094339622641513</v>
      </c>
      <c r="O24" s="44">
        <f>'HL-LL_3a'!O24</f>
        <v>44</v>
      </c>
      <c r="P24" s="45">
        <v>1.0974999999999999</v>
      </c>
      <c r="Q24" s="84">
        <f t="shared" si="5"/>
        <v>16.981132075471692</v>
      </c>
      <c r="R24" s="44">
        <v>15</v>
      </c>
      <c r="S24" s="45">
        <v>19.732399999999998</v>
      </c>
      <c r="T24" s="84">
        <f t="shared" si="6"/>
        <v>71.698113207547166</v>
      </c>
      <c r="U24" s="44">
        <v>29</v>
      </c>
      <c r="V24" s="45">
        <v>5.8541999999999996</v>
      </c>
      <c r="W24" s="84">
        <f t="shared" si="7"/>
        <v>45.283018867924525</v>
      </c>
      <c r="X24" s="89"/>
      <c r="Y24" s="15"/>
      <c r="Z24" s="97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6">
        <f t="shared" si="1"/>
        <v>5.0630643215035498</v>
      </c>
      <c r="F25" s="47">
        <f t="shared" si="2"/>
        <v>5.5500497484241933</v>
      </c>
      <c r="G25" s="44">
        <v>53</v>
      </c>
      <c r="H25" s="69"/>
      <c r="I25" s="44">
        <f>'HL-LL_3a'!I25</f>
        <v>51</v>
      </c>
      <c r="J25" s="45">
        <v>6.0567000000000003E-2</v>
      </c>
      <c r="K25" s="65">
        <f t="shared" si="3"/>
        <v>3.7735849056603712</v>
      </c>
      <c r="L25" s="44">
        <f>'HL-LL_3a'!L25</f>
        <v>61</v>
      </c>
      <c r="M25" s="45">
        <v>1.1773</v>
      </c>
      <c r="N25" s="65">
        <f t="shared" si="4"/>
        <v>15.094339622641513</v>
      </c>
      <c r="O25" s="44">
        <f>'HL-LL_3a'!O25</f>
        <v>44</v>
      </c>
      <c r="P25" s="45">
        <v>1.0976999999999999</v>
      </c>
      <c r="Q25" s="84">
        <f t="shared" si="5"/>
        <v>16.981132075471692</v>
      </c>
      <c r="R25" s="44">
        <v>15</v>
      </c>
      <c r="S25" s="45">
        <v>19.7333</v>
      </c>
      <c r="T25" s="84">
        <f t="shared" si="6"/>
        <v>71.698113207547166</v>
      </c>
      <c r="U25" s="44">
        <v>29</v>
      </c>
      <c r="V25" s="45">
        <v>5.8548</v>
      </c>
      <c r="W25" s="84">
        <f t="shared" si="7"/>
        <v>45.283018867924525</v>
      </c>
      <c r="X25" s="89"/>
      <c r="Y25" s="15"/>
      <c r="Z25" s="97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6">
        <f t="shared" si="1"/>
        <v>5.063733675242414</v>
      </c>
      <c r="F26" s="47">
        <f t="shared" si="2"/>
        <v>7.5</v>
      </c>
      <c r="G26" s="44">
        <v>53</v>
      </c>
      <c r="H26" s="69"/>
      <c r="I26" s="44">
        <f>'HL-LL_3a'!I26</f>
        <v>54</v>
      </c>
      <c r="J26" s="45">
        <v>1.7572999999999998E-2</v>
      </c>
      <c r="K26" s="65">
        <f t="shared" si="3"/>
        <v>1.8867924528301927</v>
      </c>
      <c r="L26" s="44">
        <f>'HL-LL_3a'!L26</f>
        <v>61</v>
      </c>
      <c r="M26" s="45">
        <v>1.1772</v>
      </c>
      <c r="N26" s="65">
        <f t="shared" si="4"/>
        <v>15.094339622641513</v>
      </c>
      <c r="O26" s="44">
        <f>'HL-LL_3a'!O26</f>
        <v>44</v>
      </c>
      <c r="P26" s="45">
        <v>1.0980000000000001</v>
      </c>
      <c r="Q26" s="84">
        <f t="shared" si="5"/>
        <v>16.981132075471692</v>
      </c>
      <c r="R26" s="44">
        <v>15</v>
      </c>
      <c r="S26" s="45">
        <v>19.734999999999999</v>
      </c>
      <c r="T26" s="84">
        <f t="shared" si="6"/>
        <v>71.698113207547166</v>
      </c>
      <c r="U26" s="44">
        <v>29</v>
      </c>
      <c r="V26" s="45">
        <v>5.8558000000000003</v>
      </c>
      <c r="W26" s="84">
        <f t="shared" si="7"/>
        <v>45.283018867924525</v>
      </c>
      <c r="X26" s="89"/>
      <c r="Y26" s="15"/>
      <c r="Z26" s="97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6">
        <f t="shared" si="1"/>
        <v>5.0652947859574553</v>
      </c>
      <c r="F27" s="47">
        <f t="shared" si="2"/>
        <v>9.4499502515758032</v>
      </c>
      <c r="G27" s="44">
        <v>53</v>
      </c>
      <c r="H27" s="69"/>
      <c r="I27" s="44">
        <f>'HL-LL_3a'!I27</f>
        <v>57</v>
      </c>
      <c r="J27" s="45">
        <v>0.28149999999999997</v>
      </c>
      <c r="K27" s="65">
        <f t="shared" si="3"/>
        <v>7.5471698113207566</v>
      </c>
      <c r="L27" s="44">
        <f>'HL-LL_3a'!L27</f>
        <v>61</v>
      </c>
      <c r="M27" s="51">
        <v>1.1768000000000001</v>
      </c>
      <c r="N27" s="65">
        <f t="shared" si="4"/>
        <v>15.094339622641513</v>
      </c>
      <c r="O27" s="44">
        <f>'HL-LL_3a'!O27</f>
        <v>44</v>
      </c>
      <c r="P27" s="51">
        <v>1.0987</v>
      </c>
      <c r="Q27" s="84">
        <f t="shared" si="5"/>
        <v>16.981132075471692</v>
      </c>
      <c r="R27" s="44">
        <v>15</v>
      </c>
      <c r="S27" s="45">
        <v>19.738900000000001</v>
      </c>
      <c r="T27" s="84">
        <f t="shared" si="6"/>
        <v>71.698113207547166</v>
      </c>
      <c r="U27" s="44">
        <v>29</v>
      </c>
      <c r="V27" s="45">
        <v>5.8583999999999996</v>
      </c>
      <c r="W27" s="84">
        <f t="shared" si="7"/>
        <v>45.283018867924525</v>
      </c>
      <c r="X27" s="89"/>
      <c r="Y27" s="15"/>
      <c r="Z27" s="97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6">
        <f t="shared" si="1"/>
        <v>5.0730853621988956</v>
      </c>
      <c r="F28" s="47">
        <f t="shared" si="2"/>
        <v>11.39990050315161</v>
      </c>
      <c r="G28" s="44">
        <v>53</v>
      </c>
      <c r="H28" s="69"/>
      <c r="I28" s="44">
        <f>'HL-LL_3a'!I28</f>
        <v>60</v>
      </c>
      <c r="J28" s="45">
        <v>0.89019999999999999</v>
      </c>
      <c r="K28" s="65">
        <f t="shared" si="3"/>
        <v>13.20754716981132</v>
      </c>
      <c r="L28" s="44">
        <f>'HL-LL_3a'!L28</f>
        <v>61</v>
      </c>
      <c r="M28" s="45">
        <v>1.1748000000000001</v>
      </c>
      <c r="N28" s="65">
        <f t="shared" si="4"/>
        <v>15.094339622641513</v>
      </c>
      <c r="O28" s="44">
        <f>'HL-LL_3a'!O28</f>
        <v>44</v>
      </c>
      <c r="P28" s="45">
        <v>1.1023000000000001</v>
      </c>
      <c r="Q28" s="84">
        <f t="shared" si="5"/>
        <v>16.981132075471692</v>
      </c>
      <c r="R28" s="44">
        <v>15</v>
      </c>
      <c r="S28" s="45">
        <v>19.758400000000002</v>
      </c>
      <c r="T28" s="84">
        <f t="shared" si="6"/>
        <v>71.698113207547166</v>
      </c>
      <c r="U28" s="44">
        <v>29</v>
      </c>
      <c r="V28" s="45">
        <v>5.8708999999999998</v>
      </c>
      <c r="W28" s="84">
        <f t="shared" si="7"/>
        <v>45.283018867924525</v>
      </c>
      <c r="X28" s="89"/>
      <c r="Y28" s="15"/>
      <c r="Z28" s="97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6">
        <f t="shared" si="1"/>
        <v>2.5646552731037957</v>
      </c>
      <c r="F29" s="47">
        <f t="shared" si="2"/>
        <v>1.1000994968483937</v>
      </c>
      <c r="G29" s="44">
        <v>43</v>
      </c>
      <c r="H29" s="69"/>
      <c r="I29" s="44">
        <f>'HL-LL_3a'!I29</f>
        <v>30</v>
      </c>
      <c r="J29" s="45">
        <v>0.90291999999999994</v>
      </c>
      <c r="K29" s="65">
        <f t="shared" si="3"/>
        <v>30.232558139534873</v>
      </c>
      <c r="L29" s="44">
        <f>'HL-LL_3a'!L29</f>
        <v>57</v>
      </c>
      <c r="M29" s="45">
        <v>2.0346000000000002</v>
      </c>
      <c r="N29" s="65">
        <f t="shared" si="4"/>
        <v>32.558139534883736</v>
      </c>
      <c r="O29" s="44">
        <f>'HL-LL_3a'!O29</f>
        <v>29</v>
      </c>
      <c r="P29" s="45">
        <v>1.0862000000000001</v>
      </c>
      <c r="Q29" s="84">
        <f t="shared" si="5"/>
        <v>32.558139534883722</v>
      </c>
      <c r="R29" s="44">
        <v>15</v>
      </c>
      <c r="S29" s="45">
        <v>10.5587</v>
      </c>
      <c r="T29" s="84">
        <f t="shared" si="6"/>
        <v>65.116279069767444</v>
      </c>
      <c r="U29" s="44">
        <v>29</v>
      </c>
      <c r="V29" s="45">
        <v>1.0862000000000001</v>
      </c>
      <c r="W29" s="84">
        <f t="shared" si="7"/>
        <v>32.558139534883722</v>
      </c>
      <c r="X29" s="98"/>
      <c r="Y29" s="15"/>
      <c r="Z29" s="97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6">
        <f t="shared" si="1"/>
        <v>2.5706256314873386</v>
      </c>
      <c r="F30" s="47">
        <f t="shared" si="2"/>
        <v>3.0500497484241933</v>
      </c>
      <c r="G30" s="44">
        <v>43</v>
      </c>
      <c r="H30" s="69"/>
      <c r="I30" s="44">
        <f>'HL-LL_3a'!I30</f>
        <v>41</v>
      </c>
      <c r="J30" s="45">
        <v>3.2286000000000002E-2</v>
      </c>
      <c r="K30" s="65">
        <f t="shared" si="3"/>
        <v>4.6511627906976685</v>
      </c>
      <c r="L30" s="44">
        <f>'HL-LL_3a'!L30</f>
        <v>57</v>
      </c>
      <c r="M30" s="45">
        <v>2.0308999999999999</v>
      </c>
      <c r="N30" s="65">
        <f t="shared" si="4"/>
        <v>32.558139534883736</v>
      </c>
      <c r="O30" s="44">
        <f>'HL-LL_3a'!O30</f>
        <v>29</v>
      </c>
      <c r="P30" s="45">
        <v>1.0921000000000001</v>
      </c>
      <c r="Q30" s="84">
        <f t="shared" si="5"/>
        <v>32.558139534883722</v>
      </c>
      <c r="R30" s="44">
        <v>15</v>
      </c>
      <c r="S30" s="45">
        <v>10.5692</v>
      </c>
      <c r="T30" s="84">
        <f t="shared" si="6"/>
        <v>65.116279069767444</v>
      </c>
      <c r="U30" s="44">
        <v>29</v>
      </c>
      <c r="V30" s="45">
        <v>1.0921000000000001</v>
      </c>
      <c r="W30" s="84">
        <f t="shared" si="7"/>
        <v>32.558139534883722</v>
      </c>
      <c r="X30" s="98"/>
      <c r="Y30" s="15"/>
      <c r="Z30" s="97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6">
        <f t="shared" si="1"/>
        <v>2.5813354893084295</v>
      </c>
      <c r="F31" s="47">
        <f t="shared" si="2"/>
        <v>5</v>
      </c>
      <c r="G31" s="44">
        <v>43</v>
      </c>
      <c r="H31" s="69"/>
      <c r="I31" s="44">
        <f>'HL-LL_3a'!I31</f>
        <v>48</v>
      </c>
      <c r="J31" s="45">
        <v>0.19333</v>
      </c>
      <c r="K31" s="65">
        <f t="shared" si="3"/>
        <v>11.627906976744185</v>
      </c>
      <c r="L31" s="44">
        <f>'HL-LL_3a'!L31</f>
        <v>57</v>
      </c>
      <c r="M31" s="45">
        <v>2.0242</v>
      </c>
      <c r="N31" s="65">
        <f t="shared" si="4"/>
        <v>32.558139534883736</v>
      </c>
      <c r="O31" s="44">
        <f>'HL-LL_3a'!O31</f>
        <v>29</v>
      </c>
      <c r="P31" s="45">
        <v>1.1027</v>
      </c>
      <c r="Q31" s="84">
        <f t="shared" si="5"/>
        <v>32.558139534883722</v>
      </c>
      <c r="R31" s="44">
        <v>15</v>
      </c>
      <c r="S31" s="45">
        <v>10.587899999999999</v>
      </c>
      <c r="T31" s="84">
        <f t="shared" si="6"/>
        <v>65.116279069767444</v>
      </c>
      <c r="U31" s="44">
        <v>29</v>
      </c>
      <c r="V31" s="45">
        <v>1.1027</v>
      </c>
      <c r="W31" s="84">
        <f t="shared" si="7"/>
        <v>32.558139534883722</v>
      </c>
      <c r="X31" s="98"/>
      <c r="Y31" s="15"/>
      <c r="Z31" s="97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6">
        <f t="shared" si="1"/>
        <v>2.6061427872694836</v>
      </c>
      <c r="F32" s="47">
        <f t="shared" si="2"/>
        <v>6.9499502515758032</v>
      </c>
      <c r="G32" s="44">
        <v>43</v>
      </c>
      <c r="H32" s="69"/>
      <c r="I32" s="44">
        <f>'HL-LL_3a'!I32</f>
        <v>52</v>
      </c>
      <c r="J32" s="45">
        <v>0.71467999999999998</v>
      </c>
      <c r="K32" s="65">
        <f t="shared" si="3"/>
        <v>20.930232558139537</v>
      </c>
      <c r="L32" s="44">
        <f>'HL-LL_3a'!L32</f>
        <v>57</v>
      </c>
      <c r="M32" s="45">
        <v>2.0085999999999999</v>
      </c>
      <c r="N32" s="65">
        <f t="shared" si="4"/>
        <v>32.558139534883736</v>
      </c>
      <c r="O32" s="44">
        <f>'HL-LL_3a'!O32</f>
        <v>29</v>
      </c>
      <c r="P32" s="45">
        <v>1.127</v>
      </c>
      <c r="Q32" s="84">
        <f t="shared" si="5"/>
        <v>32.558139534883722</v>
      </c>
      <c r="R32" s="44">
        <v>15</v>
      </c>
      <c r="S32" s="45">
        <v>10.6312</v>
      </c>
      <c r="T32" s="84">
        <f t="shared" si="6"/>
        <v>65.116279069767444</v>
      </c>
      <c r="U32" s="44">
        <v>29</v>
      </c>
      <c r="V32" s="45">
        <v>1.127</v>
      </c>
      <c r="W32" s="84">
        <f t="shared" si="7"/>
        <v>32.558139534883722</v>
      </c>
      <c r="X32" s="98"/>
      <c r="Y32" s="15"/>
      <c r="Z32" s="99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6">
        <f t="shared" si="1"/>
        <v>2.7264721392519533</v>
      </c>
      <c r="F33" s="47">
        <f t="shared" si="2"/>
        <v>8.8999005031516099</v>
      </c>
      <c r="G33" s="44">
        <v>44</v>
      </c>
      <c r="H33" s="69"/>
      <c r="I33" s="44">
        <f>'HL-LL_3a'!I33</f>
        <v>55</v>
      </c>
      <c r="J33" s="45">
        <v>1.3327</v>
      </c>
      <c r="K33" s="65">
        <f t="shared" si="3"/>
        <v>25.000000000000014</v>
      </c>
      <c r="L33" s="44">
        <f>'HL-LL_3a'!L33</f>
        <v>57</v>
      </c>
      <c r="M33" s="45">
        <v>1.9375</v>
      </c>
      <c r="N33" s="65">
        <f t="shared" si="4"/>
        <v>29.545454545454561</v>
      </c>
      <c r="O33" s="44">
        <f>'HL-LL_3a'!O33</f>
        <v>29</v>
      </c>
      <c r="P33" s="45">
        <v>1.2493000000000001</v>
      </c>
      <c r="Q33" s="84">
        <f t="shared" si="5"/>
        <v>34.090909090909079</v>
      </c>
      <c r="R33" s="44">
        <v>15</v>
      </c>
      <c r="S33" s="45">
        <v>10.845700000000001</v>
      </c>
      <c r="T33" s="84">
        <f t="shared" si="6"/>
        <v>65.909090909090907</v>
      </c>
      <c r="U33" s="44">
        <v>29</v>
      </c>
      <c r="V33" s="45">
        <v>1.2493000000000001</v>
      </c>
      <c r="W33" s="84">
        <f t="shared" si="7"/>
        <v>34.090909090909079</v>
      </c>
      <c r="X33" s="100"/>
      <c r="Y33" s="100"/>
      <c r="Z33" s="101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6">
        <f t="shared" si="1"/>
        <v>9.600920798055057E-2</v>
      </c>
      <c r="F34" s="47">
        <f t="shared" si="2"/>
        <v>-1.3999005031516063</v>
      </c>
      <c r="G34" s="44">
        <v>29</v>
      </c>
      <c r="H34" s="69"/>
      <c r="I34" s="44">
        <f>'HL-LL_3a'!I34</f>
        <v>27</v>
      </c>
      <c r="J34" s="45">
        <v>0.13944000000000001</v>
      </c>
      <c r="K34" s="65">
        <f t="shared" si="3"/>
        <v>6.8965517241379359</v>
      </c>
      <c r="L34" s="44">
        <f>'HL-LL_3a'!L34</f>
        <v>52</v>
      </c>
      <c r="M34" s="45">
        <v>4.1825000000000001</v>
      </c>
      <c r="N34" s="65">
        <f t="shared" si="4"/>
        <v>79.310344827586192</v>
      </c>
      <c r="O34" s="44">
        <f>'HL-LL_3a'!O34</f>
        <v>26</v>
      </c>
      <c r="P34" s="45">
        <v>0.30207000000000001</v>
      </c>
      <c r="Q34" s="84">
        <f t="shared" si="5"/>
        <v>10.344827586206904</v>
      </c>
      <c r="R34" s="44">
        <v>15</v>
      </c>
      <c r="S34" s="45">
        <v>6.0807000000000002</v>
      </c>
      <c r="T34" s="84">
        <f t="shared" si="6"/>
        <v>48.275862068965523</v>
      </c>
      <c r="U34" s="44">
        <v>29</v>
      </c>
      <c r="V34" s="45">
        <v>0</v>
      </c>
      <c r="W34" s="84">
        <f t="shared" si="7"/>
        <v>0</v>
      </c>
      <c r="X34" s="100"/>
      <c r="Y34" s="100"/>
      <c r="Z34" s="101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6">
        <f t="shared" si="1"/>
        <v>0.18909175113270038</v>
      </c>
      <c r="F35" s="47">
        <f t="shared" si="2"/>
        <v>0.5500497484241933</v>
      </c>
      <c r="G35" s="44">
        <v>29</v>
      </c>
      <c r="H35" s="69"/>
      <c r="I35" s="44">
        <f>'HL-LL_3a'!I35</f>
        <v>29</v>
      </c>
      <c r="J35" s="45">
        <v>0</v>
      </c>
      <c r="K35" s="65">
        <f t="shared" si="3"/>
        <v>0</v>
      </c>
      <c r="L35" s="44">
        <f>'HL-LL_3a'!L35</f>
        <v>52</v>
      </c>
      <c r="M35" s="45">
        <v>4.0513000000000003</v>
      </c>
      <c r="N35" s="65">
        <f t="shared" si="4"/>
        <v>79.310344827586192</v>
      </c>
      <c r="O35" s="44">
        <f>'HL-LL_3a'!O35</f>
        <v>26</v>
      </c>
      <c r="P35" s="45">
        <v>0.32079000000000002</v>
      </c>
      <c r="Q35" s="84">
        <f t="shared" si="5"/>
        <v>10.344827586206904</v>
      </c>
      <c r="R35" s="44">
        <v>15</v>
      </c>
      <c r="S35" s="45">
        <v>6.1444000000000001</v>
      </c>
      <c r="T35" s="84">
        <f t="shared" si="6"/>
        <v>48.275862068965523</v>
      </c>
      <c r="U35" s="44">
        <v>29</v>
      </c>
      <c r="V35" s="45">
        <v>0</v>
      </c>
      <c r="W35" s="84">
        <f t="shared" si="7"/>
        <v>0</v>
      </c>
      <c r="X35" s="100"/>
      <c r="Y35" s="100"/>
      <c r="Z35" s="101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6">
        <f t="shared" si="1"/>
        <v>0.34792230674609925</v>
      </c>
      <c r="F36" s="47">
        <f t="shared" si="2"/>
        <v>2.5</v>
      </c>
      <c r="G36" s="44">
        <v>29</v>
      </c>
      <c r="H36" s="69"/>
      <c r="I36" s="44">
        <f>'HL-LL_3a'!I36</f>
        <v>37</v>
      </c>
      <c r="J36" s="45">
        <v>0.62719000000000003</v>
      </c>
      <c r="K36" s="65">
        <f t="shared" si="3"/>
        <v>27.586206896551715</v>
      </c>
      <c r="L36" s="44">
        <f>'HL-LL_3a'!L36</f>
        <v>52</v>
      </c>
      <c r="M36" s="45">
        <v>3.8283999999999998</v>
      </c>
      <c r="N36" s="65">
        <f t="shared" si="4"/>
        <v>79.310344827586192</v>
      </c>
      <c r="O36" s="44">
        <f>'HL-LL_3a'!O36</f>
        <v>26</v>
      </c>
      <c r="P36" s="45">
        <v>0.35258</v>
      </c>
      <c r="Q36" s="84">
        <f t="shared" si="5"/>
        <v>10.344827586206904</v>
      </c>
      <c r="R36" s="44">
        <v>15</v>
      </c>
      <c r="S36" s="45">
        <v>6.2525000000000004</v>
      </c>
      <c r="T36" s="84">
        <f t="shared" si="6"/>
        <v>48.275862068965523</v>
      </c>
      <c r="U36" s="44">
        <v>29</v>
      </c>
      <c r="V36" s="45">
        <v>0</v>
      </c>
      <c r="W36" s="84">
        <f t="shared" si="7"/>
        <v>0</v>
      </c>
      <c r="X36" s="100"/>
      <c r="Y36" s="100"/>
      <c r="Z36" s="101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6">
        <f t="shared" si="1"/>
        <v>0.68019659448849978</v>
      </c>
      <c r="F37" s="47">
        <f t="shared" si="2"/>
        <v>4.4499502515758032</v>
      </c>
      <c r="G37" s="44">
        <v>30</v>
      </c>
      <c r="H37" s="69">
        <v>1275.6166000000001</v>
      </c>
      <c r="I37" s="44">
        <f>'HL-LL_3a'!I37</f>
        <v>45</v>
      </c>
      <c r="J37" s="45">
        <v>1.5465</v>
      </c>
      <c r="K37" s="65">
        <f t="shared" si="3"/>
        <v>50</v>
      </c>
      <c r="L37" s="44">
        <f>'HL-LL_3a'!L37</f>
        <v>52</v>
      </c>
      <c r="M37" s="45">
        <v>3.3837999999999999</v>
      </c>
      <c r="N37" s="65">
        <f t="shared" si="4"/>
        <v>73.333333333333343</v>
      </c>
      <c r="O37" s="44">
        <f>'HL-LL_3a'!O37</f>
        <v>26</v>
      </c>
      <c r="P37" s="45">
        <v>0.43585000000000002</v>
      </c>
      <c r="Q37" s="84">
        <f t="shared" si="5"/>
        <v>13.333333333333329</v>
      </c>
      <c r="R37" s="44">
        <v>15</v>
      </c>
      <c r="S37" s="45">
        <v>6.4953000000000003</v>
      </c>
      <c r="T37" s="84">
        <f t="shared" si="6"/>
        <v>50</v>
      </c>
      <c r="U37" s="44">
        <v>29</v>
      </c>
      <c r="V37" s="45">
        <v>1.7262E-2</v>
      </c>
      <c r="W37" s="84">
        <f t="shared" si="7"/>
        <v>3.3333333333333286</v>
      </c>
      <c r="X37" s="100"/>
      <c r="Y37" s="100"/>
      <c r="Z37" s="101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6">
        <f t="shared" si="1"/>
        <v>1.8116934574444521</v>
      </c>
      <c r="F38" s="47">
        <f t="shared" si="2"/>
        <v>6.3999005031516099</v>
      </c>
      <c r="G38" s="44">
        <v>35</v>
      </c>
      <c r="H38" s="69"/>
      <c r="I38" s="44">
        <f>'HL-LL_3a'!I38</f>
        <v>50</v>
      </c>
      <c r="J38" s="45">
        <v>1.4991000000000001</v>
      </c>
      <c r="K38" s="65">
        <f t="shared" si="3"/>
        <v>42.857142857142861</v>
      </c>
      <c r="L38" s="44">
        <f>'HL-LL_3a'!L38</f>
        <v>52</v>
      </c>
      <c r="M38" s="45">
        <v>2.0409999999999999</v>
      </c>
      <c r="N38" s="65">
        <f t="shared" si="4"/>
        <v>48.571428571428584</v>
      </c>
      <c r="O38" s="44">
        <f>'HL-LL_3a'!O38</f>
        <v>26</v>
      </c>
      <c r="P38" s="45">
        <v>0.84345000000000003</v>
      </c>
      <c r="Q38" s="84">
        <f t="shared" si="5"/>
        <v>25.714285714285708</v>
      </c>
      <c r="R38" s="44">
        <v>15</v>
      </c>
      <c r="S38" s="45">
        <v>7.4413</v>
      </c>
      <c r="T38" s="84">
        <f t="shared" si="6"/>
        <v>57.142857142857139</v>
      </c>
      <c r="U38" s="44">
        <v>29</v>
      </c>
      <c r="V38" s="45">
        <v>0.20483999999999999</v>
      </c>
      <c r="W38" s="84">
        <f t="shared" si="7"/>
        <v>17.142857142857139</v>
      </c>
      <c r="X38" s="100"/>
      <c r="Y38" s="100"/>
      <c r="Z38" s="101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6">
        <f t="shared" si="1"/>
        <v>-1.9499502515758067</v>
      </c>
      <c r="F39" s="47">
        <f t="shared" si="2"/>
        <v>-3.8999005031516063</v>
      </c>
      <c r="G39" s="44">
        <v>26</v>
      </c>
      <c r="H39" s="69"/>
      <c r="I39" s="44">
        <f>'HL-LL_3a'!I39</f>
        <v>24</v>
      </c>
      <c r="J39" s="45">
        <v>0.16042000000000001</v>
      </c>
      <c r="K39" s="65">
        <f>ABS((100/$G39*I39)-100)</f>
        <v>7.6923076923076934</v>
      </c>
      <c r="L39" s="44">
        <f>'HL-LL_3a'!L39</f>
        <v>47</v>
      </c>
      <c r="M39" s="45">
        <v>5.5265000000000004</v>
      </c>
      <c r="N39" s="65">
        <f>ABS((100/$G39*L39)-100)</f>
        <v>80.769230769230774</v>
      </c>
      <c r="O39" s="44">
        <f>'HL-LL_3a'!O39</f>
        <v>23</v>
      </c>
      <c r="P39" s="45">
        <v>0.32477</v>
      </c>
      <c r="Q39" s="84">
        <f>ABS((100/$G39*O39)-100)</f>
        <v>11.538461538461533</v>
      </c>
      <c r="R39" s="44">
        <v>15</v>
      </c>
      <c r="S39" s="45">
        <v>3.6362000000000001</v>
      </c>
      <c r="T39" s="84">
        <f t="shared" si="6"/>
        <v>42.307692307692307</v>
      </c>
      <c r="U39" s="44">
        <v>29</v>
      </c>
      <c r="V39" s="45">
        <v>0.18617</v>
      </c>
      <c r="W39" s="84">
        <f t="shared" si="7"/>
        <v>11.538461538461547</v>
      </c>
      <c r="X39" s="100"/>
      <c r="Y39" s="100"/>
      <c r="Z39" s="101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6">
        <f t="shared" si="1"/>
        <v>-0.9749751257878998</v>
      </c>
      <c r="F40" s="47">
        <f t="shared" si="2"/>
        <v>-1.9499502515758067</v>
      </c>
      <c r="G40" s="44">
        <v>28</v>
      </c>
      <c r="H40" s="69"/>
      <c r="I40" s="44">
        <f>'HL-LL_3a'!I40</f>
        <v>26</v>
      </c>
      <c r="J40" s="45">
        <v>5.7174000000000003E-2</v>
      </c>
      <c r="K40" s="65">
        <f t="shared" si="3"/>
        <v>7.1428571428571388</v>
      </c>
      <c r="L40" s="44">
        <f>'HL-LL_3a'!L40</f>
        <v>47</v>
      </c>
      <c r="M40" s="45">
        <v>4.2847</v>
      </c>
      <c r="N40" s="65">
        <f t="shared" si="4"/>
        <v>67.857142857142861</v>
      </c>
      <c r="O40" s="44">
        <f>'HL-LL_3a'!O40</f>
        <v>23</v>
      </c>
      <c r="P40" s="45">
        <v>0.54620000000000002</v>
      </c>
      <c r="Q40" s="84">
        <f t="shared" si="5"/>
        <v>17.857142857142847</v>
      </c>
      <c r="R40" s="44">
        <v>15</v>
      </c>
      <c r="S40" s="45">
        <v>4.1588000000000003</v>
      </c>
      <c r="T40" s="84">
        <f t="shared" si="6"/>
        <v>46.428571428571423</v>
      </c>
      <c r="U40" s="44">
        <v>29</v>
      </c>
      <c r="V40" s="45">
        <v>5.3945E-2</v>
      </c>
      <c r="W40" s="84">
        <f t="shared" si="7"/>
        <v>3.5714285714285836</v>
      </c>
      <c r="X40" s="100"/>
      <c r="Y40" s="100"/>
      <c r="Z40" s="101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29</v>
      </c>
      <c r="H41" s="69"/>
      <c r="I41" s="44">
        <f>'HL-LL_3a'!I41</f>
        <v>28</v>
      </c>
      <c r="J41" s="45">
        <v>9.5682000000000007E-3</v>
      </c>
      <c r="K41" s="65">
        <f t="shared" si="3"/>
        <v>3.448275862068968</v>
      </c>
      <c r="L41" s="44">
        <f>'HL-LL_3a'!L41</f>
        <v>47</v>
      </c>
      <c r="M41" s="45">
        <v>3.1619000000000002</v>
      </c>
      <c r="N41" s="65">
        <f t="shared" si="4"/>
        <v>62.068965517241367</v>
      </c>
      <c r="O41" s="44">
        <f>'HL-LL_3a'!O41</f>
        <v>23</v>
      </c>
      <c r="P41" s="45">
        <v>0.83448</v>
      </c>
      <c r="Q41" s="84">
        <f t="shared" si="5"/>
        <v>20.689655172413794</v>
      </c>
      <c r="R41" s="44">
        <v>15</v>
      </c>
      <c r="S41" s="45">
        <v>4.7408999999999999</v>
      </c>
      <c r="T41" s="84">
        <f t="shared" si="6"/>
        <v>48.275862068965523</v>
      </c>
      <c r="U41" s="44">
        <v>29</v>
      </c>
      <c r="V41" s="45">
        <v>0</v>
      </c>
      <c r="W41" s="84">
        <f t="shared" si="7"/>
        <v>0</v>
      </c>
      <c r="X41" s="100"/>
      <c r="Y41" s="100"/>
      <c r="Z41" s="101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6">
        <f t="shared" si="1"/>
        <v>0.9749751257878998</v>
      </c>
      <c r="F42" s="47">
        <f t="shared" si="2"/>
        <v>1.9499502515758032</v>
      </c>
      <c r="G42" s="44">
        <v>30</v>
      </c>
      <c r="H42" s="69"/>
      <c r="I42" s="44">
        <f>'HL-LL_3a'!I42</f>
        <v>33</v>
      </c>
      <c r="J42" s="45">
        <v>0.12633</v>
      </c>
      <c r="K42" s="65">
        <f t="shared" si="3"/>
        <v>10</v>
      </c>
      <c r="L42" s="44">
        <f>'HL-LL_3a'!L42</f>
        <v>47</v>
      </c>
      <c r="M42" s="45">
        <v>2.1484000000000001</v>
      </c>
      <c r="N42" s="65">
        <f t="shared" si="4"/>
        <v>56.666666666666686</v>
      </c>
      <c r="O42" s="44">
        <f>'HL-LL_3a'!O42</f>
        <v>23</v>
      </c>
      <c r="P42" s="45">
        <v>1.1859</v>
      </c>
      <c r="Q42" s="84">
        <f t="shared" si="5"/>
        <v>23.333333333333329</v>
      </c>
      <c r="R42" s="44">
        <v>15</v>
      </c>
      <c r="S42" s="45">
        <v>5.3799000000000001</v>
      </c>
      <c r="T42" s="84">
        <f t="shared" si="6"/>
        <v>50</v>
      </c>
      <c r="U42" s="44">
        <v>29</v>
      </c>
      <c r="V42" s="45">
        <v>1.9314000000000001E-2</v>
      </c>
      <c r="W42" s="84">
        <f t="shared" si="7"/>
        <v>3.3333333333333286</v>
      </c>
      <c r="X42" s="100"/>
      <c r="Y42" s="100"/>
      <c r="Z42" s="101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6">
        <f t="shared" si="1"/>
        <v>1.9499502515758032</v>
      </c>
      <c r="F43" s="47">
        <f t="shared" si="2"/>
        <v>3.8999005031516099</v>
      </c>
      <c r="G43" s="44">
        <v>34</v>
      </c>
      <c r="H43" s="69"/>
      <c r="I43" s="44">
        <f>'HL-LL_3a'!I43</f>
        <v>44</v>
      </c>
      <c r="J43" s="45">
        <v>0.71148999999999996</v>
      </c>
      <c r="K43" s="65">
        <f>ABS((100/$G43*I43)-100)</f>
        <v>29.411764705882376</v>
      </c>
      <c r="L43" s="44">
        <f>'HL-LL_3a'!L43</f>
        <v>47</v>
      </c>
      <c r="M43" s="45">
        <v>1.2750999999999999</v>
      </c>
      <c r="N43" s="65">
        <f>ABS((100/$G43*L43)-100)</f>
        <v>38.235294117647072</v>
      </c>
      <c r="O43" s="44">
        <f>'HL-LL_3a'!O43</f>
        <v>23</v>
      </c>
      <c r="P43" s="45">
        <v>1.6361000000000001</v>
      </c>
      <c r="Q43" s="84">
        <f>ABS((100/$G43*O43)-100)</f>
        <v>32.35294117647058</v>
      </c>
      <c r="R43" s="44">
        <v>15</v>
      </c>
      <c r="S43" s="45">
        <v>6.1139000000000001</v>
      </c>
      <c r="T43" s="84">
        <f t="shared" si="6"/>
        <v>55.882352941176464</v>
      </c>
      <c r="U43" s="44">
        <v>29</v>
      </c>
      <c r="V43" s="45">
        <v>0.14576</v>
      </c>
      <c r="W43" s="84">
        <f t="shared" si="7"/>
        <v>14.705882352941174</v>
      </c>
      <c r="X43" s="100"/>
      <c r="Y43" s="100"/>
      <c r="Z43" s="101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6">
        <f t="shared" si="1"/>
        <v>-1.8116934574444521</v>
      </c>
      <c r="F44" s="47">
        <f t="shared" si="2"/>
        <v>-6.3999005031516063</v>
      </c>
      <c r="G44" s="44">
        <v>26</v>
      </c>
      <c r="H44" s="69"/>
      <c r="I44" s="44">
        <f>'HL-LL_3a'!I44</f>
        <v>21</v>
      </c>
      <c r="J44" s="45">
        <v>0.58396000000000003</v>
      </c>
      <c r="K44" s="65">
        <f t="shared" si="3"/>
        <v>19.230769230769226</v>
      </c>
      <c r="L44" s="44">
        <f>'HL-LL_3a'!L44</f>
        <v>38</v>
      </c>
      <c r="M44" s="45">
        <v>2.3788999999999998</v>
      </c>
      <c r="N44" s="65">
        <f t="shared" si="4"/>
        <v>46.15384615384616</v>
      </c>
      <c r="O44" s="44">
        <f>'HL-LL_3a'!O44</f>
        <v>20</v>
      </c>
      <c r="P44" s="45">
        <v>0.83701000000000003</v>
      </c>
      <c r="Q44" s="84">
        <f t="shared" si="5"/>
        <v>23.07692307692308</v>
      </c>
      <c r="R44" s="44">
        <v>15</v>
      </c>
      <c r="S44" s="45">
        <v>2.7722000000000002</v>
      </c>
      <c r="T44" s="84">
        <f t="shared" si="6"/>
        <v>42.307692307692307</v>
      </c>
      <c r="U44" s="44">
        <v>29</v>
      </c>
      <c r="V44" s="45">
        <v>0.21156</v>
      </c>
      <c r="W44" s="84">
        <f t="shared" si="7"/>
        <v>11.538461538461547</v>
      </c>
      <c r="X44" s="100"/>
      <c r="Y44" s="100"/>
      <c r="Z44" s="101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6">
        <f t="shared" si="1"/>
        <v>-0.68019659448849978</v>
      </c>
      <c r="F45" s="47">
        <f t="shared" si="2"/>
        <v>-4.4499502515758067</v>
      </c>
      <c r="G45" s="44">
        <v>27</v>
      </c>
      <c r="H45" s="69"/>
      <c r="I45" s="44">
        <f>'HL-LL_3a'!I45</f>
        <v>23</v>
      </c>
      <c r="J45" s="45">
        <v>0.43048999999999998</v>
      </c>
      <c r="K45" s="65">
        <f t="shared" si="3"/>
        <v>14.81481481481481</v>
      </c>
      <c r="L45" s="44">
        <f>'HL-LL_3a'!L45</f>
        <v>38</v>
      </c>
      <c r="M45" s="45">
        <v>1.5842000000000001</v>
      </c>
      <c r="N45" s="65">
        <f t="shared" si="4"/>
        <v>40.740740740740733</v>
      </c>
      <c r="O45" s="44">
        <f>'HL-LL_3a'!O45</f>
        <v>20</v>
      </c>
      <c r="P45" s="45">
        <v>1.2024999999999999</v>
      </c>
      <c r="Q45" s="84">
        <f t="shared" si="5"/>
        <v>25.925925925925924</v>
      </c>
      <c r="R45" s="44">
        <v>15</v>
      </c>
      <c r="S45" s="45">
        <v>3.3209</v>
      </c>
      <c r="T45" s="84">
        <f t="shared" si="6"/>
        <v>44.444444444444443</v>
      </c>
      <c r="U45" s="44">
        <v>29</v>
      </c>
      <c r="V45" s="45">
        <v>5.2954000000000001E-2</v>
      </c>
      <c r="W45" s="84">
        <f t="shared" si="7"/>
        <v>7.4074074074074048</v>
      </c>
      <c r="X45" s="100"/>
      <c r="Y45" s="100"/>
      <c r="Z45" s="101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6">
        <f t="shared" si="1"/>
        <v>-0.34792230674610281</v>
      </c>
      <c r="F46" s="47">
        <f t="shared" si="2"/>
        <v>-2.5</v>
      </c>
      <c r="G46" s="44">
        <v>28</v>
      </c>
      <c r="H46" s="69"/>
      <c r="I46" s="44">
        <f>'HL-LL_3a'!I46</f>
        <v>25</v>
      </c>
      <c r="J46" s="45">
        <v>0.17979999999999999</v>
      </c>
      <c r="K46" s="65">
        <f t="shared" si="3"/>
        <v>10.714285714285708</v>
      </c>
      <c r="L46" s="44">
        <f>'HL-LL_3a'!L46</f>
        <v>38</v>
      </c>
      <c r="M46" s="45">
        <v>1.3789</v>
      </c>
      <c r="N46" s="65">
        <f t="shared" si="4"/>
        <v>35.714285714285722</v>
      </c>
      <c r="O46" s="44">
        <f>'HL-LL_3a'!O46</f>
        <v>20</v>
      </c>
      <c r="P46" s="45">
        <v>1.3298000000000001</v>
      </c>
      <c r="Q46" s="84">
        <f t="shared" si="5"/>
        <v>28.571428571428569</v>
      </c>
      <c r="R46" s="44">
        <v>15</v>
      </c>
      <c r="S46" s="45">
        <v>3.5013000000000001</v>
      </c>
      <c r="T46" s="84">
        <f t="shared" si="6"/>
        <v>46.428571428571423</v>
      </c>
      <c r="U46" s="44">
        <v>29</v>
      </c>
      <c r="V46" s="45">
        <v>2.9711999999999999E-2</v>
      </c>
      <c r="W46" s="84">
        <f t="shared" si="7"/>
        <v>3.5714285714285836</v>
      </c>
      <c r="X46" s="100"/>
      <c r="Y46" s="100"/>
      <c r="Z46" s="101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6">
        <f t="shared" si="1"/>
        <v>-0.18909175113270393</v>
      </c>
      <c r="F47" s="47">
        <f t="shared" si="2"/>
        <v>-0.55004974842419685</v>
      </c>
      <c r="G47" s="44">
        <v>28</v>
      </c>
      <c r="H47" s="69"/>
      <c r="I47" s="44">
        <f>'HL-LL_3a'!I47</f>
        <v>28</v>
      </c>
      <c r="J47" s="45">
        <v>0</v>
      </c>
      <c r="K47" s="65">
        <f t="shared" si="3"/>
        <v>0</v>
      </c>
      <c r="L47" s="44">
        <f>'HL-LL_3a'!L47</f>
        <v>38</v>
      </c>
      <c r="M47" s="45">
        <v>1.2830999999999999</v>
      </c>
      <c r="N47" s="65">
        <f t="shared" si="4"/>
        <v>35.714285714285722</v>
      </c>
      <c r="O47" s="44">
        <f>'HL-LL_3a'!O47</f>
        <v>20</v>
      </c>
      <c r="P47" s="45">
        <v>1.3918999999999999</v>
      </c>
      <c r="Q47" s="84">
        <f t="shared" si="5"/>
        <v>28.571428571428569</v>
      </c>
      <c r="R47" s="44">
        <v>15</v>
      </c>
      <c r="S47" s="45">
        <v>3.5884999999999998</v>
      </c>
      <c r="T47" s="84">
        <f t="shared" si="6"/>
        <v>46.428571428571423</v>
      </c>
      <c r="U47" s="44">
        <v>29</v>
      </c>
      <c r="V47" s="45">
        <v>2.0281E-2</v>
      </c>
      <c r="W47" s="84">
        <f t="shared" si="7"/>
        <v>3.5714285714285836</v>
      </c>
      <c r="X47" s="15"/>
      <c r="Y47" s="100"/>
      <c r="Z47" s="101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6">
        <f t="shared" si="1"/>
        <v>-9.6009207980547018E-2</v>
      </c>
      <c r="F48" s="47">
        <f t="shared" si="2"/>
        <v>1.3999005031516099</v>
      </c>
      <c r="G48" s="44">
        <v>28</v>
      </c>
      <c r="H48" s="69">
        <v>1514.7315000000001</v>
      </c>
      <c r="I48" s="44">
        <f>'HL-LL_3a'!I48</f>
        <v>30</v>
      </c>
      <c r="J48" s="45">
        <v>7.5798000000000004E-2</v>
      </c>
      <c r="K48" s="65">
        <f t="shared" si="3"/>
        <v>7.142857142857153</v>
      </c>
      <c r="L48" s="44">
        <f>'HL-LL_3a'!L48</f>
        <v>38</v>
      </c>
      <c r="M48" s="45">
        <v>1.2272000000000001</v>
      </c>
      <c r="N48" s="65">
        <f t="shared" si="4"/>
        <v>35.714285714285722</v>
      </c>
      <c r="O48" s="44">
        <f>'HL-LL_3a'!O48</f>
        <v>20</v>
      </c>
      <c r="P48" s="45">
        <v>1.4280999999999999</v>
      </c>
      <c r="Q48" s="84">
        <f t="shared" si="5"/>
        <v>28.571428571428569</v>
      </c>
      <c r="R48" s="44">
        <v>15</v>
      </c>
      <c r="S48" s="45">
        <v>3.6394000000000002</v>
      </c>
      <c r="T48" s="84">
        <f t="shared" si="6"/>
        <v>46.428571428571423</v>
      </c>
      <c r="U48" s="44">
        <v>29</v>
      </c>
      <c r="V48" s="45">
        <v>1.4775999999999999E-2</v>
      </c>
      <c r="W48" s="84">
        <f t="shared" si="7"/>
        <v>3.5714285714285836</v>
      </c>
      <c r="X48" s="15"/>
      <c r="Y48" s="100"/>
      <c r="Z48" s="101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6">
        <f t="shared" si="1"/>
        <v>-2.7264721392519533</v>
      </c>
      <c r="F49" s="47">
        <f t="shared" si="2"/>
        <v>-8.8999005031516063</v>
      </c>
      <c r="G49" s="44">
        <v>24</v>
      </c>
      <c r="H49" s="69">
        <v>1577.0409999999999</v>
      </c>
      <c r="I49" s="44">
        <f>'HL-LL_3a'!I49</f>
        <v>18</v>
      </c>
      <c r="J49" s="45">
        <v>0.75573999999999997</v>
      </c>
      <c r="K49" s="65">
        <f t="shared" si="3"/>
        <v>25</v>
      </c>
      <c r="L49" s="44">
        <f>'HL-LL_3a'!L49</f>
        <v>28</v>
      </c>
      <c r="M49" s="45">
        <v>0.29614000000000001</v>
      </c>
      <c r="N49" s="65">
        <f t="shared" si="4"/>
        <v>16.666666666666671</v>
      </c>
      <c r="O49" s="44">
        <f>'HL-LL_3a'!O49</f>
        <v>17</v>
      </c>
      <c r="P49" s="45">
        <v>1.0173000000000001</v>
      </c>
      <c r="Q49" s="84">
        <f t="shared" si="5"/>
        <v>29.166666666666657</v>
      </c>
      <c r="R49" s="44">
        <v>15</v>
      </c>
      <c r="S49" s="45">
        <v>1.6555</v>
      </c>
      <c r="T49" s="84">
        <f t="shared" si="6"/>
        <v>37.499999999999993</v>
      </c>
      <c r="U49" s="44">
        <v>29</v>
      </c>
      <c r="V49" s="45">
        <v>0.47622999999999999</v>
      </c>
      <c r="W49" s="84">
        <f t="shared" si="7"/>
        <v>20.833333333333343</v>
      </c>
      <c r="X49" s="100"/>
      <c r="Y49" s="100"/>
      <c r="Z49" s="101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6">
        <f t="shared" si="1"/>
        <v>-2.6061427872694871</v>
      </c>
      <c r="F50" s="47">
        <f t="shared" si="2"/>
        <v>-6.9499502515758067</v>
      </c>
      <c r="G50" s="44">
        <v>24</v>
      </c>
      <c r="H50" s="69">
        <v>1580.2275</v>
      </c>
      <c r="I50" s="44">
        <f>'HL-LL_3a'!I50</f>
        <v>20</v>
      </c>
      <c r="J50" s="45">
        <v>0.36942000000000003</v>
      </c>
      <c r="K50" s="65">
        <f t="shared" si="3"/>
        <v>16.666666666666657</v>
      </c>
      <c r="L50" s="44">
        <f>'HL-LL_3a'!L50</f>
        <v>28</v>
      </c>
      <c r="M50" s="45">
        <v>0.27017999999999998</v>
      </c>
      <c r="N50" s="65">
        <f t="shared" si="4"/>
        <v>16.666666666666671</v>
      </c>
      <c r="O50" s="44">
        <f>'HL-LL_3a'!O50</f>
        <v>17</v>
      </c>
      <c r="P50" s="45">
        <v>1.0511999999999999</v>
      </c>
      <c r="Q50" s="84">
        <f t="shared" si="5"/>
        <v>29.166666666666657</v>
      </c>
      <c r="R50" s="44">
        <v>15</v>
      </c>
      <c r="S50" s="45">
        <v>1.6961999999999999</v>
      </c>
      <c r="T50" s="84">
        <f t="shared" si="6"/>
        <v>37.499999999999993</v>
      </c>
      <c r="U50" s="44">
        <v>29</v>
      </c>
      <c r="V50" s="45">
        <v>0.44312000000000001</v>
      </c>
      <c r="W50" s="84">
        <f t="shared" si="7"/>
        <v>20.833333333333343</v>
      </c>
      <c r="X50" s="15"/>
      <c r="Y50" s="100"/>
      <c r="Z50" s="101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6">
        <f t="shared" si="1"/>
        <v>-2.5813354893084295</v>
      </c>
      <c r="F51" s="47">
        <f t="shared" si="2"/>
        <v>-5</v>
      </c>
      <c r="G51" s="44">
        <v>24</v>
      </c>
      <c r="H51" s="69">
        <v>1580.8843999999999</v>
      </c>
      <c r="I51" s="44">
        <f>'HL-LL_3a'!I51</f>
        <v>22</v>
      </c>
      <c r="J51" s="45">
        <v>0.10904999999999999</v>
      </c>
      <c r="K51" s="65">
        <f t="shared" si="3"/>
        <v>8.3333333333333286</v>
      </c>
      <c r="L51" s="44">
        <f>'HL-LL_3a'!L51</f>
        <v>28</v>
      </c>
      <c r="M51" s="45">
        <v>0.26484000000000002</v>
      </c>
      <c r="N51" s="65">
        <f t="shared" si="4"/>
        <v>16.666666666666671</v>
      </c>
      <c r="O51" s="44">
        <f>'HL-LL_3a'!O51</f>
        <v>17</v>
      </c>
      <c r="P51" s="45">
        <v>1.0581</v>
      </c>
      <c r="Q51" s="84">
        <f t="shared" si="5"/>
        <v>29.166666666666657</v>
      </c>
      <c r="R51" s="44">
        <v>15</v>
      </c>
      <c r="S51" s="45">
        <v>1.7045999999999999</v>
      </c>
      <c r="T51" s="84">
        <f t="shared" si="6"/>
        <v>37.499999999999993</v>
      </c>
      <c r="U51" s="44">
        <v>29</v>
      </c>
      <c r="V51" s="45">
        <v>0.43630999999999998</v>
      </c>
      <c r="W51" s="84">
        <f t="shared" si="7"/>
        <v>20.833333333333343</v>
      </c>
      <c r="X51" s="15"/>
      <c r="Y51" s="100"/>
      <c r="Z51" s="101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6">
        <f t="shared" si="1"/>
        <v>-2.5706256314873421</v>
      </c>
      <c r="F52" s="47">
        <f t="shared" si="2"/>
        <v>-3.0500497484241968</v>
      </c>
      <c r="G52" s="44">
        <v>24</v>
      </c>
      <c r="H52" s="69">
        <v>1581.1679999999999</v>
      </c>
      <c r="I52" s="44">
        <f>'HL-LL_3a'!I52</f>
        <v>24</v>
      </c>
      <c r="J52" s="45">
        <v>0</v>
      </c>
      <c r="K52" s="65">
        <f t="shared" si="3"/>
        <v>0</v>
      </c>
      <c r="L52" s="44">
        <f>'HL-LL_3a'!L52</f>
        <v>28</v>
      </c>
      <c r="M52" s="45">
        <v>0.26252999999999999</v>
      </c>
      <c r="N52" s="65">
        <f t="shared" si="4"/>
        <v>16.666666666666671</v>
      </c>
      <c r="O52" s="44">
        <f>'HL-LL_3a'!O52</f>
        <v>17</v>
      </c>
      <c r="P52" s="45">
        <v>1.0610999999999999</v>
      </c>
      <c r="Q52" s="84">
        <f t="shared" si="5"/>
        <v>29.166666666666657</v>
      </c>
      <c r="R52" s="44">
        <v>15</v>
      </c>
      <c r="S52" s="45">
        <v>1.7045999999999999</v>
      </c>
      <c r="T52" s="84">
        <f t="shared" si="6"/>
        <v>37.499999999999993</v>
      </c>
      <c r="U52" s="44">
        <v>29</v>
      </c>
      <c r="V52" s="45">
        <v>0.43336999999999998</v>
      </c>
      <c r="W52" s="84">
        <f t="shared" si="7"/>
        <v>20.833333333333343</v>
      </c>
      <c r="X52" s="15"/>
      <c r="Y52" s="100"/>
      <c r="Z52" s="101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6">
        <f t="shared" si="1"/>
        <v>-2.5646552731037922</v>
      </c>
      <c r="F53" s="47">
        <f t="shared" si="2"/>
        <v>-1.1000994968483901</v>
      </c>
      <c r="G53" s="44">
        <v>24</v>
      </c>
      <c r="H53" s="69">
        <v>1581.3261</v>
      </c>
      <c r="I53" s="44">
        <f>'HL-LL_3a'!I53</f>
        <v>26</v>
      </c>
      <c r="J53" s="45">
        <v>4.8328999999999997E-2</v>
      </c>
      <c r="K53" s="65">
        <f t="shared" si="3"/>
        <v>8.3333333333333428</v>
      </c>
      <c r="L53" s="44">
        <f>'HL-LL_3a'!L53</f>
        <v>28</v>
      </c>
      <c r="M53" s="45">
        <v>0.26124999999999998</v>
      </c>
      <c r="N53" s="65">
        <f t="shared" si="4"/>
        <v>16.666666666666671</v>
      </c>
      <c r="O53" s="44">
        <f>'HL-LL_3a'!O53</f>
        <v>17</v>
      </c>
      <c r="P53" s="45">
        <v>1.0628</v>
      </c>
      <c r="Q53" s="84">
        <f t="shared" si="5"/>
        <v>29.166666666666657</v>
      </c>
      <c r="R53" s="44">
        <v>15</v>
      </c>
      <c r="S53" s="45">
        <v>1.7081999999999999</v>
      </c>
      <c r="T53" s="84">
        <f t="shared" si="6"/>
        <v>37.499999999999993</v>
      </c>
      <c r="U53" s="44">
        <v>29</v>
      </c>
      <c r="V53" s="45">
        <v>0.43173</v>
      </c>
      <c r="W53" s="84">
        <f t="shared" si="7"/>
        <v>20.833333333333343</v>
      </c>
      <c r="X53" s="15"/>
      <c r="Y53" s="100"/>
      <c r="Z53" s="101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6">
        <f t="shared" si="1"/>
        <v>-5.0730853621988921</v>
      </c>
      <c r="F54" s="47">
        <f t="shared" si="2"/>
        <v>-11.399900503151606</v>
      </c>
      <c r="G54" s="44">
        <v>20</v>
      </c>
      <c r="H54" s="69">
        <v>1637.0359000000001</v>
      </c>
      <c r="I54" s="44">
        <f>'HL-LL_3a'!I54</f>
        <v>15</v>
      </c>
      <c r="J54" s="45">
        <v>0.52302999999999999</v>
      </c>
      <c r="K54" s="65">
        <f t="shared" si="3"/>
        <v>25</v>
      </c>
      <c r="L54" s="44">
        <f>'HL-LL_3a'!L54</f>
        <v>23</v>
      </c>
      <c r="M54" s="45">
        <v>0.12981000000000001</v>
      </c>
      <c r="N54" s="65">
        <f t="shared" si="4"/>
        <v>15</v>
      </c>
      <c r="O54" s="44">
        <f>'HL-LL_3a'!O54</f>
        <v>14</v>
      </c>
      <c r="P54" s="45">
        <v>0.73763000000000001</v>
      </c>
      <c r="Q54" s="84">
        <f t="shared" si="5"/>
        <v>30</v>
      </c>
      <c r="R54" s="44">
        <v>15</v>
      </c>
      <c r="S54" s="45">
        <v>0.52302999999999999</v>
      </c>
      <c r="T54" s="84">
        <f t="shared" si="6"/>
        <v>25</v>
      </c>
      <c r="U54" s="44">
        <v>28</v>
      </c>
      <c r="V54" s="45">
        <v>1.1133999999999999</v>
      </c>
      <c r="W54" s="84">
        <f t="shared" si="7"/>
        <v>40</v>
      </c>
      <c r="X54" s="15"/>
      <c r="Y54" s="100"/>
      <c r="Z54" s="101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6">
        <f t="shared" si="1"/>
        <v>-5.0652947859574553</v>
      </c>
      <c r="F55" s="47">
        <f t="shared" si="2"/>
        <v>-9.4499502515758067</v>
      </c>
      <c r="G55" s="44">
        <v>20</v>
      </c>
      <c r="H55" s="69">
        <v>1637.2646999999999</v>
      </c>
      <c r="I55" s="44">
        <f>'HL-LL_3a'!I55</f>
        <v>16</v>
      </c>
      <c r="J55" s="45">
        <v>0.34611999999999998</v>
      </c>
      <c r="K55" s="65">
        <f t="shared" si="3"/>
        <v>20</v>
      </c>
      <c r="L55" s="44">
        <f>'HL-LL_3a'!L55</f>
        <v>23</v>
      </c>
      <c r="M55" s="45">
        <v>0.12878000000000001</v>
      </c>
      <c r="N55" s="65">
        <f t="shared" si="4"/>
        <v>15</v>
      </c>
      <c r="O55" s="44">
        <f>'HL-LL_3a'!O55</f>
        <v>14</v>
      </c>
      <c r="P55" s="45">
        <v>0.73912999999999995</v>
      </c>
      <c r="Q55" s="84">
        <f t="shared" si="5"/>
        <v>30</v>
      </c>
      <c r="R55" s="44">
        <v>15</v>
      </c>
      <c r="S55" s="45">
        <v>0.52434000000000003</v>
      </c>
      <c r="T55" s="84">
        <f t="shared" si="6"/>
        <v>25</v>
      </c>
      <c r="U55" s="44">
        <v>28</v>
      </c>
      <c r="V55" s="45">
        <v>1.1103000000000001</v>
      </c>
      <c r="W55" s="84">
        <f t="shared" si="7"/>
        <v>40</v>
      </c>
      <c r="X55" s="15"/>
      <c r="Y55" s="100"/>
      <c r="Z55" s="101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6">
        <f t="shared" si="1"/>
        <v>-5.063733675242414</v>
      </c>
      <c r="F56" s="47">
        <f t="shared" si="2"/>
        <v>-7.5</v>
      </c>
      <c r="G56" s="44">
        <v>20</v>
      </c>
      <c r="H56" s="69">
        <v>1637.3105</v>
      </c>
      <c r="I56" s="44">
        <f>'HL-LL_3a'!I56</f>
        <v>18</v>
      </c>
      <c r="J56" s="45">
        <v>9.9673999999999999E-2</v>
      </c>
      <c r="K56" s="65">
        <f t="shared" si="3"/>
        <v>10</v>
      </c>
      <c r="L56" s="44">
        <f>'HL-LL_3a'!L56</f>
        <v>23</v>
      </c>
      <c r="M56" s="45">
        <v>0.12858</v>
      </c>
      <c r="N56" s="65">
        <f t="shared" si="4"/>
        <v>15</v>
      </c>
      <c r="O56" s="44">
        <f>'HL-LL_3a'!O56</f>
        <v>14</v>
      </c>
      <c r="P56" s="45">
        <v>0.73943000000000003</v>
      </c>
      <c r="Q56" s="84">
        <f t="shared" si="5"/>
        <v>30</v>
      </c>
      <c r="R56" s="44">
        <v>15</v>
      </c>
      <c r="S56" s="45">
        <v>0.52459999999999996</v>
      </c>
      <c r="T56" s="84">
        <f t="shared" si="6"/>
        <v>25</v>
      </c>
      <c r="U56" s="44">
        <v>28</v>
      </c>
      <c r="V56" s="45">
        <v>1.1095999999999999</v>
      </c>
      <c r="W56" s="84">
        <f t="shared" si="7"/>
        <v>40</v>
      </c>
      <c r="X56" s="15"/>
      <c r="Y56" s="100"/>
      <c r="Z56" s="101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6">
        <f t="shared" si="1"/>
        <v>-5.0630643215035533</v>
      </c>
      <c r="F57" s="47">
        <f t="shared" si="2"/>
        <v>-5.5500497484241968</v>
      </c>
      <c r="G57" s="44">
        <v>20</v>
      </c>
      <c r="H57" s="69">
        <v>1637.3302000000001</v>
      </c>
      <c r="I57" s="44">
        <f>'HL-LL_3a'!I57</f>
        <v>20</v>
      </c>
      <c r="J57" s="45">
        <v>0</v>
      </c>
      <c r="K57" s="65">
        <f t="shared" si="3"/>
        <v>0</v>
      </c>
      <c r="L57" s="44">
        <f>'HL-LL_3a'!L57</f>
        <v>23</v>
      </c>
      <c r="M57" s="45">
        <v>0.12848999999999999</v>
      </c>
      <c r="N57" s="65">
        <f t="shared" si="4"/>
        <v>15</v>
      </c>
      <c r="O57" s="44">
        <f>'HL-LL_3a'!O57</f>
        <v>14</v>
      </c>
      <c r="P57" s="45">
        <v>0.73956</v>
      </c>
      <c r="Q57" s="84">
        <f t="shared" si="5"/>
        <v>30</v>
      </c>
      <c r="R57" s="44">
        <v>15</v>
      </c>
      <c r="S57" s="45">
        <v>0.52471000000000001</v>
      </c>
      <c r="T57" s="84">
        <f t="shared" si="6"/>
        <v>25</v>
      </c>
      <c r="U57" s="44">
        <v>28</v>
      </c>
      <c r="V57" s="45">
        <v>1.1093999999999999</v>
      </c>
      <c r="W57" s="84">
        <f t="shared" si="7"/>
        <v>40</v>
      </c>
      <c r="X57" s="15"/>
      <c r="Y57" s="100"/>
      <c r="Z57" s="101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6">
        <f t="shared" si="1"/>
        <v>-5.0626923788644724</v>
      </c>
      <c r="F58" s="47">
        <f t="shared" si="2"/>
        <v>-3.6000994968483901</v>
      </c>
      <c r="G58" s="44">
        <v>20</v>
      </c>
      <c r="H58" s="69">
        <v>1637.3411000000001</v>
      </c>
      <c r="I58" s="44">
        <f>'HL-LL_3a'!I58</f>
        <v>22</v>
      </c>
      <c r="J58" s="45">
        <v>4.8182999999999997E-2</v>
      </c>
      <c r="K58" s="65">
        <f t="shared" si="3"/>
        <v>10</v>
      </c>
      <c r="L58" s="44">
        <f>'HL-LL_3a'!L58</f>
        <v>23</v>
      </c>
      <c r="M58" s="45">
        <v>0.12844</v>
      </c>
      <c r="N58" s="65">
        <f t="shared" si="4"/>
        <v>15</v>
      </c>
      <c r="O58" s="44">
        <f>'HL-LL_3a'!O58</f>
        <v>14</v>
      </c>
      <c r="P58" s="45">
        <v>0.73963999999999996</v>
      </c>
      <c r="Q58" s="84">
        <f t="shared" si="5"/>
        <v>30</v>
      </c>
      <c r="R58" s="44">
        <v>15</v>
      </c>
      <c r="S58" s="45">
        <v>0.52476999999999996</v>
      </c>
      <c r="T58" s="84">
        <f t="shared" si="6"/>
        <v>25</v>
      </c>
      <c r="U58" s="44">
        <v>28</v>
      </c>
      <c r="V58" s="45">
        <v>1.1092</v>
      </c>
      <c r="W58" s="84">
        <f t="shared" si="7"/>
        <v>40</v>
      </c>
      <c r="X58" s="15"/>
      <c r="Y58" s="100"/>
      <c r="Z58" s="101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6">
        <f t="shared" si="1"/>
        <v>-7.5632178073427028</v>
      </c>
      <c r="F59" s="47">
        <f t="shared" si="2"/>
        <v>-13.899900503151606</v>
      </c>
      <c r="G59" s="44">
        <v>16</v>
      </c>
      <c r="H59" s="69">
        <v>1682.9974999999999</v>
      </c>
      <c r="I59" s="44">
        <f>'HL-LL_3a'!I59</f>
        <v>12</v>
      </c>
      <c r="J59" s="45">
        <v>0.31306</v>
      </c>
      <c r="K59" s="65">
        <f t="shared" si="3"/>
        <v>25</v>
      </c>
      <c r="L59" s="44">
        <f>'HL-LL_3a'!L59</f>
        <v>19</v>
      </c>
      <c r="M59" s="45">
        <v>0.13922000000000001</v>
      </c>
      <c r="N59" s="65">
        <f t="shared" si="4"/>
        <v>18.75</v>
      </c>
      <c r="O59" s="44">
        <f>'HL-LL_3a'!O59</f>
        <v>11</v>
      </c>
      <c r="P59" s="45">
        <v>0.48027999999999998</v>
      </c>
      <c r="Q59" s="84">
        <f t="shared" si="5"/>
        <v>31.25</v>
      </c>
      <c r="R59" s="44">
        <v>15</v>
      </c>
      <c r="S59" s="45">
        <v>2.4895E-2</v>
      </c>
      <c r="T59" s="84">
        <f t="shared" si="6"/>
        <v>6.25</v>
      </c>
      <c r="U59" s="44">
        <v>27</v>
      </c>
      <c r="V59" s="45">
        <v>2.1080999999999999</v>
      </c>
      <c r="W59" s="84">
        <f t="shared" si="7"/>
        <v>68.75</v>
      </c>
      <c r="X59" s="15"/>
      <c r="Y59" s="100"/>
      <c r="Z59" s="101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6">
        <f t="shared" si="1"/>
        <v>-7.5627321784907693</v>
      </c>
      <c r="F60" s="47">
        <f t="shared" si="2"/>
        <v>-11.949950251575807</v>
      </c>
      <c r="G60" s="44">
        <v>16</v>
      </c>
      <c r="H60" s="69">
        <v>1683.0128999999999</v>
      </c>
      <c r="I60" s="44">
        <f>'HL-LL_3a'!I60</f>
        <v>13</v>
      </c>
      <c r="J60" s="45">
        <v>0.18146999999999999</v>
      </c>
      <c r="K60" s="65">
        <f t="shared" si="3"/>
        <v>18.75</v>
      </c>
      <c r="L60" s="44">
        <f>'HL-LL_3a'!L60</f>
        <v>19</v>
      </c>
      <c r="M60" s="45">
        <v>0.13916999999999999</v>
      </c>
      <c r="N60" s="65">
        <f t="shared" si="4"/>
        <v>18.75</v>
      </c>
      <c r="O60" s="44">
        <f>'HL-LL_3a'!O60</f>
        <v>11</v>
      </c>
      <c r="P60" s="45">
        <v>0.48033999999999999</v>
      </c>
      <c r="Q60" s="84">
        <f t="shared" si="5"/>
        <v>31.25</v>
      </c>
      <c r="R60" s="44">
        <v>15</v>
      </c>
      <c r="S60" s="45">
        <v>2.4910000000000002E-2</v>
      </c>
      <c r="T60" s="84">
        <f t="shared" si="6"/>
        <v>6.25</v>
      </c>
      <c r="U60" s="44">
        <v>27</v>
      </c>
      <c r="V60" s="45">
        <v>2.1078999999999999</v>
      </c>
      <c r="W60" s="84">
        <f t="shared" si="7"/>
        <v>68.75</v>
      </c>
      <c r="X60" s="15"/>
      <c r="Y60" s="100"/>
      <c r="Z60" s="101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6">
        <f t="shared" si="1"/>
        <v>-7.5626350411079386</v>
      </c>
      <c r="F61" s="47">
        <f t="shared" si="2"/>
        <v>-10</v>
      </c>
      <c r="G61" s="44">
        <v>16</v>
      </c>
      <c r="H61" s="69">
        <v>1683.0160000000001</v>
      </c>
      <c r="I61" s="44">
        <f>'HL-LL_3a'!I61</f>
        <v>14</v>
      </c>
      <c r="J61" s="45">
        <v>8.5403999999999994E-2</v>
      </c>
      <c r="K61" s="65">
        <f t="shared" si="3"/>
        <v>12.5</v>
      </c>
      <c r="L61" s="44">
        <f>'HL-LL_3a'!L61</f>
        <v>19</v>
      </c>
      <c r="M61" s="45">
        <v>0.13916000000000001</v>
      </c>
      <c r="N61" s="65">
        <f t="shared" si="4"/>
        <v>18.75</v>
      </c>
      <c r="O61" s="44">
        <f>'HL-LL_3a'!O61</f>
        <v>11</v>
      </c>
      <c r="P61" s="45">
        <v>0.48035</v>
      </c>
      <c r="Q61" s="84">
        <f t="shared" si="5"/>
        <v>31.25</v>
      </c>
      <c r="R61" s="44">
        <v>15</v>
      </c>
      <c r="S61" s="45">
        <v>2.4913000000000001E-2</v>
      </c>
      <c r="T61" s="84">
        <f t="shared" si="6"/>
        <v>6.25</v>
      </c>
      <c r="U61" s="44">
        <v>27</v>
      </c>
      <c r="V61" s="45">
        <v>2.1078000000000001</v>
      </c>
      <c r="W61" s="84">
        <f t="shared" si="7"/>
        <v>68.75</v>
      </c>
      <c r="X61" s="15"/>
      <c r="Y61" s="100"/>
      <c r="Z61" s="101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6">
        <f t="shared" si="1"/>
        <v>-7.5625934096159106</v>
      </c>
      <c r="F62" s="47">
        <f t="shared" si="2"/>
        <v>-8.0500497484241968</v>
      </c>
      <c r="G62" s="44">
        <v>16</v>
      </c>
      <c r="H62" s="69">
        <v>1683.0173</v>
      </c>
      <c r="I62" s="44">
        <f>'HL-LL_3a'!I62</f>
        <v>16</v>
      </c>
      <c r="J62" s="45">
        <v>0</v>
      </c>
      <c r="K62" s="65">
        <f t="shared" si="3"/>
        <v>0</v>
      </c>
      <c r="L62" s="44">
        <f>'HL-LL_3a'!L62</f>
        <v>19</v>
      </c>
      <c r="M62" s="45">
        <v>0.13915</v>
      </c>
      <c r="N62" s="65">
        <f t="shared" si="4"/>
        <v>18.75</v>
      </c>
      <c r="O62" s="44">
        <f>'HL-LL_3a'!O62</f>
        <v>11</v>
      </c>
      <c r="P62" s="45">
        <v>0.48036000000000001</v>
      </c>
      <c r="Q62" s="84">
        <f t="shared" si="5"/>
        <v>31.25</v>
      </c>
      <c r="R62" s="44">
        <v>15</v>
      </c>
      <c r="S62" s="45">
        <v>2.4913999999999999E-2</v>
      </c>
      <c r="T62" s="84">
        <f t="shared" si="6"/>
        <v>6.25</v>
      </c>
      <c r="U62" s="44">
        <v>27</v>
      </c>
      <c r="V62" s="45">
        <v>2.1078000000000001</v>
      </c>
      <c r="W62" s="84">
        <f t="shared" si="7"/>
        <v>68.75</v>
      </c>
      <c r="X62" s="15"/>
      <c r="Y62" s="100"/>
      <c r="Z62" s="101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6">
        <f t="shared" si="1"/>
        <v>-7.5625702807019728</v>
      </c>
      <c r="F63" s="47">
        <f t="shared" si="2"/>
        <v>-6.1000994968483901</v>
      </c>
      <c r="G63" s="70">
        <v>16</v>
      </c>
      <c r="H63" s="71">
        <v>1683.0181</v>
      </c>
      <c r="I63" s="44">
        <f>'HL-LL_3a'!I63</f>
        <v>18</v>
      </c>
      <c r="J63" s="45">
        <v>5.7044999999999998E-2</v>
      </c>
      <c r="K63" s="65">
        <f t="shared" si="3"/>
        <v>12.5</v>
      </c>
      <c r="L63" s="44">
        <f>'HL-LL_3a'!L63</f>
        <v>19</v>
      </c>
      <c r="M63" s="45">
        <v>0.13915</v>
      </c>
      <c r="N63" s="65">
        <f t="shared" si="4"/>
        <v>18.75</v>
      </c>
      <c r="O63" s="44">
        <f>'HL-LL_3a'!O63</f>
        <v>11</v>
      </c>
      <c r="P63" s="45">
        <v>0.48036000000000001</v>
      </c>
      <c r="Q63" s="84">
        <f t="shared" si="5"/>
        <v>31.25</v>
      </c>
      <c r="R63" s="44">
        <v>15</v>
      </c>
      <c r="S63" s="45">
        <v>2.4915E-2</v>
      </c>
      <c r="T63" s="84">
        <f t="shared" si="6"/>
        <v>6.25</v>
      </c>
      <c r="U63" s="44">
        <v>27</v>
      </c>
      <c r="V63" s="45">
        <v>2.1078000000000001</v>
      </c>
      <c r="W63" s="84">
        <f t="shared" si="7"/>
        <v>68.75</v>
      </c>
      <c r="X63" s="15"/>
      <c r="Y63" s="100"/>
      <c r="Z63" s="101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0.32809854444444442</v>
      </c>
      <c r="K64" s="35"/>
      <c r="L64" s="34"/>
      <c r="M64" s="48">
        <f>AVERAGE(M19:M63)</f>
        <v>1.4264993333333333</v>
      </c>
      <c r="N64" s="35"/>
      <c r="O64" s="34"/>
      <c r="P64" s="48">
        <f>AVERAGE(P19:P63)</f>
        <v>0.8591873333333333</v>
      </c>
      <c r="Q64" s="35"/>
      <c r="R64" s="34"/>
      <c r="S64" s="48">
        <f>AVERAGE(S19:S63)</f>
        <v>9.0355488222222267</v>
      </c>
      <c r="T64" s="35"/>
      <c r="U64" s="34"/>
      <c r="V64" s="48">
        <f>AVERAGE(V19:V63)</f>
        <v>2.783360755555556</v>
      </c>
      <c r="W64" s="35"/>
      <c r="X64" s="102"/>
      <c r="Y64" s="102"/>
      <c r="Z64" s="99"/>
    </row>
    <row r="65" spans="2:23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0.4037374117449628</v>
      </c>
      <c r="K65" s="37"/>
      <c r="L65" s="36"/>
      <c r="M65" s="49">
        <f>_xlfn.STDEV.S(M19:M63)</f>
        <v>1.3613533351885878</v>
      </c>
      <c r="N65" s="37"/>
      <c r="O65" s="36"/>
      <c r="P65" s="49">
        <f>_xlfn.STDEV.S(P19:P63)</f>
        <v>0.33612477645551886</v>
      </c>
      <c r="Q65" s="37"/>
      <c r="R65" s="36"/>
      <c r="S65" s="49">
        <f>_xlfn.STDEV.S(S19:S63)</f>
        <v>10.701924337930318</v>
      </c>
      <c r="T65" s="37"/>
      <c r="U65" s="36"/>
      <c r="V65" s="49">
        <f>_xlfn.STDEV.S(V19:V63)</f>
        <v>4.4416265866153761</v>
      </c>
      <c r="W65" s="37"/>
    </row>
    <row r="66" spans="2:23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0.12844</v>
      </c>
      <c r="N66" s="37"/>
      <c r="O66" s="36"/>
      <c r="P66" s="49">
        <f>MIN(P19:P63)</f>
        <v>0.30207000000000001</v>
      </c>
      <c r="Q66" s="37"/>
      <c r="R66" s="36"/>
      <c r="S66" s="49">
        <f>MIN(S19:S63)</f>
        <v>2.4895E-2</v>
      </c>
      <c r="T66" s="37"/>
      <c r="U66" s="36"/>
      <c r="V66" s="49">
        <f>MIN(V19:V63)</f>
        <v>0</v>
      </c>
      <c r="W66" s="37"/>
    </row>
    <row r="67" spans="2:23" ht="15.75" thickBot="1" x14ac:dyDescent="0.3">
      <c r="B67" s="14"/>
      <c r="C67" s="5"/>
      <c r="G67" s="150"/>
      <c r="H67" s="29" t="s">
        <v>34</v>
      </c>
      <c r="I67" s="38"/>
      <c r="J67" s="50">
        <f>MAX(J19:J63)</f>
        <v>1.5465</v>
      </c>
      <c r="K67" s="39"/>
      <c r="L67" s="42"/>
      <c r="M67" s="50">
        <f>MAX(M19:M63)</f>
        <v>5.5265000000000004</v>
      </c>
      <c r="N67" s="39"/>
      <c r="O67" s="42"/>
      <c r="P67" s="50">
        <f>MAX(P19:P63)</f>
        <v>1.6361000000000001</v>
      </c>
      <c r="Q67" s="39"/>
      <c r="R67" s="42"/>
      <c r="S67" s="50">
        <f>MAX(S19:S63)</f>
        <v>34.046999999999997</v>
      </c>
      <c r="T67" s="39"/>
      <c r="U67" s="42"/>
      <c r="V67" s="50">
        <f>MAX(V19:V63)</f>
        <v>14.2072</v>
      </c>
      <c r="W67" s="39"/>
    </row>
    <row r="68" spans="2:23" x14ac:dyDescent="0.25">
      <c r="B68" s="14"/>
      <c r="C68" s="5"/>
      <c r="G68" s="148" t="s">
        <v>75</v>
      </c>
      <c r="H68" s="67" t="s">
        <v>33</v>
      </c>
      <c r="I68" s="34"/>
      <c r="J68" s="48">
        <f>AVERAGE(J36:J37,J42,J48)</f>
        <v>0.59395449999999994</v>
      </c>
      <c r="K68" s="35"/>
    </row>
    <row r="69" spans="2:23" x14ac:dyDescent="0.25">
      <c r="B69" s="14"/>
      <c r="C69" s="5"/>
      <c r="G69" s="149"/>
      <c r="H69" s="28" t="s">
        <v>32</v>
      </c>
      <c r="I69" s="36"/>
      <c r="J69" s="49">
        <f>_xlfn.STDEV.S(J36:J37,J42,J48)</f>
        <v>0.68205727020610241</v>
      </c>
      <c r="K69" s="37"/>
    </row>
    <row r="70" spans="2:23" x14ac:dyDescent="0.25">
      <c r="B70" s="14"/>
      <c r="C70" s="5"/>
      <c r="G70" s="149"/>
      <c r="H70" s="28" t="s">
        <v>31</v>
      </c>
      <c r="I70" s="36"/>
      <c r="J70" s="49">
        <f>MIN(J36:J37,J42,J48)</f>
        <v>7.5798000000000004E-2</v>
      </c>
      <c r="K70" s="37"/>
    </row>
    <row r="71" spans="2:23" ht="15.75" thickBot="1" x14ac:dyDescent="0.3">
      <c r="B71" s="14"/>
      <c r="C71" s="5"/>
      <c r="G71" s="149"/>
      <c r="H71" s="29" t="s">
        <v>34</v>
      </c>
      <c r="I71" s="38"/>
      <c r="J71" s="50">
        <f>MAX(J36:J37,J42,J48)</f>
        <v>1.5465</v>
      </c>
      <c r="K71" s="39"/>
      <c r="Q71" s="80"/>
      <c r="R71" s="80"/>
    </row>
    <row r="72" spans="2:23" x14ac:dyDescent="0.25">
      <c r="B72" s="14"/>
      <c r="C72" s="5"/>
      <c r="Q72" s="80"/>
      <c r="R72" s="80"/>
    </row>
    <row r="73" spans="2:23" x14ac:dyDescent="0.25">
      <c r="B73" s="14"/>
      <c r="C73" s="5"/>
      <c r="P73" s="80"/>
      <c r="Q73" s="80"/>
      <c r="R73" s="80"/>
    </row>
    <row r="74" spans="2:23" x14ac:dyDescent="0.25">
      <c r="B74" s="14"/>
      <c r="C74" s="5"/>
      <c r="O74" s="80"/>
      <c r="P74" s="80"/>
      <c r="Q74" s="80"/>
      <c r="R74" s="80"/>
    </row>
    <row r="75" spans="2:23" x14ac:dyDescent="0.25">
      <c r="B75" s="14"/>
      <c r="C75" s="5"/>
      <c r="E75" s="74" t="s">
        <v>45</v>
      </c>
      <c r="O75" s="80"/>
      <c r="P75" s="80"/>
      <c r="Q75" s="80"/>
      <c r="R75" s="80"/>
    </row>
    <row r="76" spans="2:23" x14ac:dyDescent="0.25">
      <c r="B76" s="14"/>
      <c r="C76" s="5"/>
      <c r="E76" s="59"/>
      <c r="F76" s="57" t="s">
        <v>30</v>
      </c>
      <c r="G76" s="57" t="s">
        <v>7</v>
      </c>
      <c r="H76" s="57" t="s">
        <v>8</v>
      </c>
      <c r="I76" s="57" t="s">
        <v>70</v>
      </c>
      <c r="J76" s="58" t="s">
        <v>80</v>
      </c>
      <c r="K76" s="83"/>
      <c r="L76" s="80"/>
      <c r="M76" s="80"/>
    </row>
    <row r="77" spans="2:23" x14ac:dyDescent="0.25">
      <c r="B77" s="14"/>
      <c r="C77" s="5"/>
      <c r="E77" s="117" t="s">
        <v>46</v>
      </c>
      <c r="F77" s="118">
        <f>J64</f>
        <v>0.32809854444444442</v>
      </c>
      <c r="G77" s="118">
        <f>M64</f>
        <v>1.4264993333333333</v>
      </c>
      <c r="H77" s="118">
        <f>P64</f>
        <v>0.8591873333333333</v>
      </c>
      <c r="I77" s="118">
        <f>S64</f>
        <v>9.0355488222222267</v>
      </c>
      <c r="J77" s="119">
        <f>V64</f>
        <v>2.783360755555556</v>
      </c>
      <c r="K77" s="83"/>
      <c r="L77" s="80"/>
      <c r="M77" s="80"/>
    </row>
    <row r="78" spans="2:23" x14ac:dyDescent="0.25">
      <c r="B78" s="14"/>
      <c r="C78" s="5"/>
      <c r="E78" s="60" t="s">
        <v>78</v>
      </c>
      <c r="F78" s="61">
        <f>MEDIAN(J19:J63)</f>
        <v>0.16042000000000001</v>
      </c>
      <c r="G78" s="61">
        <f>MEDIAN(M19:M63)</f>
        <v>1.1772</v>
      </c>
      <c r="H78" s="61">
        <f>MEDIAN(P19:P63)</f>
        <v>0.83701000000000003</v>
      </c>
      <c r="I78" s="61">
        <f>MEDIAN(S19:S63)</f>
        <v>4.7408999999999999</v>
      </c>
      <c r="J78" s="62">
        <f>MEDIAN(V19:V63)</f>
        <v>1.1027</v>
      </c>
      <c r="K78" s="83"/>
      <c r="L78" s="80"/>
      <c r="M78" s="80"/>
    </row>
    <row r="79" spans="2:23" x14ac:dyDescent="0.25">
      <c r="B79" s="14"/>
      <c r="C79" s="5"/>
      <c r="E79" s="60" t="s">
        <v>47</v>
      </c>
      <c r="F79" s="61">
        <f t="shared" ref="F79:F81" si="8">J65</f>
        <v>0.4037374117449628</v>
      </c>
      <c r="G79" s="61">
        <f t="shared" ref="G79:G81" si="9">M65</f>
        <v>1.3613533351885878</v>
      </c>
      <c r="H79" s="61">
        <f t="shared" ref="H79:H81" si="10">P65</f>
        <v>0.33612477645551886</v>
      </c>
      <c r="I79" s="61">
        <f t="shared" ref="I79:I81" si="11">S65</f>
        <v>10.701924337930318</v>
      </c>
      <c r="J79" s="62">
        <f>V65</f>
        <v>4.4416265866153761</v>
      </c>
      <c r="K79" s="83"/>
      <c r="L79" s="80"/>
      <c r="M79" s="80"/>
    </row>
    <row r="80" spans="2:23" x14ac:dyDescent="0.25">
      <c r="B80" s="14"/>
      <c r="C80" s="5"/>
      <c r="E80" s="60" t="s">
        <v>48</v>
      </c>
      <c r="F80" s="61">
        <f t="shared" si="8"/>
        <v>0</v>
      </c>
      <c r="G80" s="61">
        <f t="shared" si="9"/>
        <v>0.12844</v>
      </c>
      <c r="H80" s="61">
        <f t="shared" si="10"/>
        <v>0.30207000000000001</v>
      </c>
      <c r="I80" s="61">
        <f t="shared" si="11"/>
        <v>2.4895E-2</v>
      </c>
      <c r="J80" s="62">
        <f>V66</f>
        <v>0</v>
      </c>
      <c r="K80" s="83"/>
      <c r="L80" s="80"/>
      <c r="M80" s="80"/>
    </row>
    <row r="81" spans="2:307" x14ac:dyDescent="0.25">
      <c r="B81" s="14"/>
      <c r="C81" s="5"/>
      <c r="E81" s="60" t="s">
        <v>49</v>
      </c>
      <c r="F81" s="61">
        <f t="shared" si="8"/>
        <v>1.5465</v>
      </c>
      <c r="G81" s="61">
        <f t="shared" si="9"/>
        <v>5.5265000000000004</v>
      </c>
      <c r="H81" s="61">
        <f t="shared" si="10"/>
        <v>1.6361000000000001</v>
      </c>
      <c r="I81" s="61">
        <f t="shared" si="11"/>
        <v>34.046999999999997</v>
      </c>
      <c r="J81" s="62">
        <f>V67</f>
        <v>14.2072</v>
      </c>
      <c r="K81" s="83"/>
      <c r="L81" s="80"/>
      <c r="M81" s="80"/>
    </row>
    <row r="82" spans="2:307" x14ac:dyDescent="0.25">
      <c r="B82" s="14"/>
      <c r="C82" s="5"/>
      <c r="E82" s="131">
        <v>0.25</v>
      </c>
      <c r="F82" s="133">
        <f>PERCENTILE(J19:J63,0.25)</f>
        <v>4.8182999999999997E-2</v>
      </c>
      <c r="G82" s="133">
        <f>PERCENTILE(M19:M63,0.25)</f>
        <v>0.26252999999999999</v>
      </c>
      <c r="H82" s="61">
        <f>PERCENTILE(P19:P63,0.25)</f>
        <v>0.63854</v>
      </c>
      <c r="I82" s="61">
        <f>PERCENTILE(S19:S63,0.25)</f>
        <v>1.6961999999999999</v>
      </c>
      <c r="J82" s="62">
        <f>PERCENTILE(V19:V63,0.25)</f>
        <v>0.14576</v>
      </c>
      <c r="O82" s="80"/>
      <c r="P82" s="83"/>
      <c r="Q82" s="80"/>
      <c r="R82" s="80"/>
    </row>
    <row r="83" spans="2:307" x14ac:dyDescent="0.25">
      <c r="B83" s="14"/>
      <c r="C83" s="5"/>
      <c r="E83" s="132">
        <v>0.75</v>
      </c>
      <c r="F83" s="56">
        <f>PERCENTILE(J19:J63,0.75)</f>
        <v>0.51753000000000005</v>
      </c>
      <c r="G83" s="56">
        <f>PERCENTILE(M19:M63,0.75)</f>
        <v>2.0308999999999999</v>
      </c>
      <c r="H83" s="56">
        <f>PERCENTILE(P19:P63,0.75)</f>
        <v>1.0980000000000001</v>
      </c>
      <c r="I83" s="56">
        <f>PERCENTILE(S19:S63,0.75)</f>
        <v>10.6312</v>
      </c>
      <c r="J83" s="63">
        <f>PERCENTILE(V19:V63,0.75)</f>
        <v>2.1078999999999999</v>
      </c>
      <c r="O83" s="80"/>
      <c r="P83" s="83"/>
      <c r="Q83" s="80"/>
      <c r="R83" s="80"/>
    </row>
    <row r="84" spans="2:307" x14ac:dyDescent="0.25">
      <c r="B84" s="1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0"/>
      <c r="P84" s="83"/>
      <c r="Q84" s="80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B85" s="1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0"/>
      <c r="P85" s="83"/>
      <c r="Q85" s="80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s="95" customFormat="1" x14ac:dyDescent="0.25">
      <c r="B86" s="14"/>
      <c r="E86" s="104"/>
      <c r="O86" s="105"/>
      <c r="P86" s="106"/>
      <c r="Q86" s="105"/>
      <c r="R86" s="105"/>
    </row>
    <row r="87" spans="2:307" s="95" customFormat="1" x14ac:dyDescent="0.25">
      <c r="B87" s="14"/>
      <c r="F87" s="79"/>
      <c r="G87" s="79"/>
      <c r="H87" s="79"/>
      <c r="I87" s="79"/>
      <c r="J87" s="79"/>
      <c r="K87" s="79"/>
      <c r="L87" s="79"/>
      <c r="M87" s="79"/>
      <c r="N87" s="79"/>
      <c r="O87" s="105"/>
      <c r="P87" s="106"/>
      <c r="Q87" s="105"/>
      <c r="R87" s="105"/>
    </row>
    <row r="88" spans="2:307" s="95" customFormat="1" x14ac:dyDescent="0.25">
      <c r="B88" s="14"/>
      <c r="F88" s="107"/>
      <c r="G88" s="103"/>
      <c r="H88" s="103"/>
      <c r="I88" s="103"/>
      <c r="J88" s="103"/>
      <c r="K88" s="103"/>
      <c r="L88" s="103"/>
      <c r="M88" s="103"/>
      <c r="O88" s="105"/>
      <c r="P88" s="106"/>
      <c r="Q88" s="105"/>
      <c r="R88" s="105"/>
    </row>
    <row r="89" spans="2:307" s="95" customFormat="1" x14ac:dyDescent="0.25">
      <c r="B89" s="14"/>
      <c r="F89" s="107"/>
      <c r="G89" s="103"/>
      <c r="H89" s="103"/>
      <c r="I89" s="103"/>
      <c r="J89" s="103"/>
      <c r="K89" s="103"/>
      <c r="L89" s="103"/>
      <c r="M89" s="103"/>
      <c r="O89" s="105"/>
      <c r="P89" s="106"/>
      <c r="Q89" s="105"/>
      <c r="R89" s="105"/>
    </row>
    <row r="90" spans="2:307" s="95" customFormat="1" x14ac:dyDescent="0.25">
      <c r="B90" s="14"/>
      <c r="F90" s="107"/>
      <c r="G90" s="103"/>
      <c r="H90" s="103"/>
      <c r="I90" s="103"/>
      <c r="J90" s="103"/>
      <c r="K90" s="103"/>
      <c r="L90" s="103"/>
      <c r="M90" s="103"/>
      <c r="O90" s="105"/>
      <c r="P90" s="106"/>
      <c r="Q90" s="105"/>
      <c r="R90" s="105"/>
    </row>
    <row r="91" spans="2:307" s="95" customFormat="1" x14ac:dyDescent="0.25">
      <c r="B91" s="14"/>
      <c r="F91" s="107"/>
      <c r="G91" s="103"/>
      <c r="H91" s="103"/>
      <c r="I91" s="103"/>
      <c r="J91" s="103"/>
      <c r="K91" s="103"/>
      <c r="L91" s="103"/>
      <c r="M91" s="103"/>
      <c r="O91" s="105"/>
      <c r="P91" s="106"/>
      <c r="Q91" s="105"/>
      <c r="R91" s="105"/>
    </row>
    <row r="92" spans="2:307" s="95" customFormat="1" x14ac:dyDescent="0.25">
      <c r="B92" s="14"/>
      <c r="F92" s="107"/>
      <c r="G92" s="103"/>
      <c r="H92" s="103"/>
      <c r="I92" s="103"/>
      <c r="J92" s="103"/>
      <c r="K92" s="103"/>
      <c r="L92" s="103"/>
      <c r="M92" s="103"/>
      <c r="O92" s="105"/>
      <c r="P92" s="106"/>
      <c r="Q92" s="105"/>
      <c r="R92" s="105"/>
    </row>
    <row r="93" spans="2:307" s="95" customFormat="1" x14ac:dyDescent="0.25">
      <c r="B93" s="14"/>
      <c r="F93" s="107"/>
      <c r="G93" s="103"/>
      <c r="H93" s="103"/>
      <c r="I93" s="103"/>
      <c r="J93" s="103"/>
      <c r="K93" s="103"/>
      <c r="L93" s="103"/>
      <c r="M93" s="103"/>
      <c r="O93" s="105"/>
      <c r="P93" s="106"/>
      <c r="Q93" s="105"/>
      <c r="R93" s="105"/>
    </row>
    <row r="94" spans="2:307" s="95" customFormat="1" x14ac:dyDescent="0.25">
      <c r="B94" s="14"/>
      <c r="F94" s="107"/>
      <c r="G94" s="103"/>
      <c r="H94" s="103"/>
      <c r="I94" s="103"/>
      <c r="J94" s="103"/>
      <c r="K94" s="103"/>
      <c r="L94" s="103"/>
      <c r="M94" s="103"/>
      <c r="O94" s="105"/>
      <c r="P94" s="106"/>
      <c r="Q94" s="105"/>
      <c r="R94" s="105"/>
    </row>
    <row r="95" spans="2:307" s="95" customFormat="1" x14ac:dyDescent="0.25">
      <c r="B95" s="14"/>
      <c r="O95" s="105"/>
      <c r="P95" s="106"/>
      <c r="Q95" s="105"/>
      <c r="R95" s="105"/>
    </row>
    <row r="96" spans="2:307" s="95" customFormat="1" x14ac:dyDescent="0.25">
      <c r="B96" s="14"/>
      <c r="O96" s="105"/>
      <c r="P96" s="106"/>
      <c r="Q96" s="105"/>
      <c r="R96" s="105"/>
    </row>
    <row r="97" spans="2:18" s="95" customFormat="1" x14ac:dyDescent="0.25">
      <c r="B97" s="14"/>
      <c r="O97" s="105"/>
      <c r="P97" s="106"/>
      <c r="Q97" s="105"/>
      <c r="R97" s="105"/>
    </row>
    <row r="98" spans="2:18" s="95" customFormat="1" x14ac:dyDescent="0.25">
      <c r="B98" s="14"/>
      <c r="O98" s="105"/>
      <c r="P98" s="106"/>
      <c r="Q98" s="105"/>
      <c r="R98" s="105"/>
    </row>
    <row r="99" spans="2:18" s="95" customFormat="1" x14ac:dyDescent="0.25">
      <c r="B99" s="14"/>
      <c r="O99" s="106"/>
      <c r="P99" s="106"/>
      <c r="Q99" s="105"/>
      <c r="R99" s="105"/>
    </row>
    <row r="100" spans="2:18" s="95" customFormat="1" x14ac:dyDescent="0.25">
      <c r="B100" s="14"/>
      <c r="O100" s="106"/>
      <c r="P100" s="106"/>
      <c r="Q100" s="105"/>
      <c r="R100" s="105"/>
    </row>
    <row r="101" spans="2:18" s="95" customFormat="1" x14ac:dyDescent="0.25">
      <c r="B101" s="14"/>
      <c r="O101" s="106"/>
      <c r="P101" s="106"/>
      <c r="Q101" s="105"/>
      <c r="R101" s="105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14"/>
      <c r="O109" s="83"/>
      <c r="P109" s="83"/>
      <c r="Q109" s="80"/>
      <c r="R109" s="80"/>
    </row>
    <row r="110" spans="2:18" x14ac:dyDescent="0.25">
      <c r="B110" s="14"/>
      <c r="O110" s="83"/>
      <c r="P110" s="83"/>
      <c r="Q110" s="80"/>
      <c r="R110" s="80"/>
    </row>
    <row r="111" spans="2:18" x14ac:dyDescent="0.25">
      <c r="B111" s="14"/>
      <c r="O111" s="83"/>
      <c r="P111" s="83"/>
      <c r="Q111" s="80"/>
      <c r="R111" s="80"/>
    </row>
    <row r="112" spans="2:18" x14ac:dyDescent="0.25">
      <c r="B112" s="14"/>
      <c r="O112" s="83"/>
      <c r="P112" s="83"/>
      <c r="Q112" s="80"/>
      <c r="R112" s="80"/>
    </row>
    <row r="113" spans="2:18" x14ac:dyDescent="0.25">
      <c r="B113" s="14"/>
      <c r="O113" s="83"/>
      <c r="P113" s="83"/>
      <c r="Q113" s="80"/>
      <c r="R113" s="80"/>
    </row>
    <row r="114" spans="2:18" x14ac:dyDescent="0.25">
      <c r="O114" s="83"/>
      <c r="P114" s="83"/>
      <c r="Q114" s="80"/>
      <c r="R114" s="80"/>
    </row>
    <row r="115" spans="2:18" x14ac:dyDescent="0.25">
      <c r="O115" s="83"/>
      <c r="P115" s="83"/>
      <c r="Q115" s="80"/>
      <c r="R115" s="80"/>
    </row>
    <row r="116" spans="2:18" x14ac:dyDescent="0.25">
      <c r="O116" s="83"/>
      <c r="P116" s="83"/>
      <c r="Q116" s="80"/>
      <c r="R116" s="80"/>
    </row>
    <row r="117" spans="2:18" x14ac:dyDescent="0.25">
      <c r="O117" s="83"/>
      <c r="P117" s="83"/>
      <c r="Q117" s="80"/>
      <c r="R117" s="80"/>
    </row>
    <row r="118" spans="2:18" x14ac:dyDescent="0.25">
      <c r="O118" s="83"/>
      <c r="P118" s="83"/>
      <c r="Q118" s="80"/>
      <c r="R118" s="80"/>
    </row>
    <row r="119" spans="2:18" x14ac:dyDescent="0.25">
      <c r="O119" s="83"/>
      <c r="P119" s="83"/>
      <c r="Q119" s="80"/>
      <c r="R119" s="80"/>
    </row>
    <row r="120" spans="2:18" x14ac:dyDescent="0.25">
      <c r="O120" s="83"/>
      <c r="P120" s="83"/>
      <c r="Q120" s="80"/>
      <c r="R120" s="80"/>
    </row>
    <row r="121" spans="2:18" x14ac:dyDescent="0.25">
      <c r="O121" s="83"/>
      <c r="P121" s="83"/>
      <c r="Q121" s="80"/>
      <c r="R121" s="82"/>
    </row>
    <row r="122" spans="2:18" x14ac:dyDescent="0.25">
      <c r="O122" s="83"/>
      <c r="P122" s="83"/>
      <c r="Q122" s="83"/>
    </row>
    <row r="123" spans="2:18" x14ac:dyDescent="0.25">
      <c r="O123" s="83"/>
      <c r="P123" s="82"/>
      <c r="Q123" s="82"/>
      <c r="R123" s="82"/>
    </row>
    <row r="124" spans="2:18" x14ac:dyDescent="0.25">
      <c r="O124" s="83"/>
      <c r="P124" s="80"/>
      <c r="Q124" s="81"/>
    </row>
    <row r="125" spans="2:18" x14ac:dyDescent="0.25">
      <c r="O125" s="83"/>
      <c r="P125" s="83"/>
      <c r="Q125" s="82"/>
    </row>
    <row r="126" spans="2:18" x14ac:dyDescent="0.25">
      <c r="O126" s="83"/>
      <c r="P126" s="83"/>
    </row>
    <row r="127" spans="2:18" x14ac:dyDescent="0.25">
      <c r="O127" s="82"/>
      <c r="P127" s="82"/>
    </row>
  </sheetData>
  <mergeCells count="8">
    <mergeCell ref="U17:W17"/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3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7"/>
  <sheetViews>
    <sheetView showGridLines="0" topLeftCell="A10" zoomScale="70" zoomScaleNormal="70" workbookViewId="0">
      <selection activeCell="O48" sqref="O4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116">
        <v>6</v>
      </c>
      <c r="F5" t="s">
        <v>38</v>
      </c>
    </row>
    <row r="6" spans="2:38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3.2258064516129031E-2</v>
      </c>
      <c r="H8" s="114">
        <f>SUM(G7:H7)</f>
        <v>6.4516129032258063E-2</v>
      </c>
      <c r="I8" s="114">
        <f>SUM(G7:I7)</f>
        <v>9.6774193548387094E-2</v>
      </c>
      <c r="J8" s="114">
        <f>SUM(G7:J7)</f>
        <v>0.12903225806451613</v>
      </c>
      <c r="K8" s="114">
        <f>SUM(G7:K7)</f>
        <v>0.16129032258064516</v>
      </c>
      <c r="L8" s="114">
        <f>SUM(G7:L7)</f>
        <v>0.19354838709677419</v>
      </c>
      <c r="M8" s="114">
        <f>SUM(G7:M7)</f>
        <v>0.22580645161290322</v>
      </c>
      <c r="N8" s="114">
        <f>SUM(G7:N7)</f>
        <v>0.25806451612903225</v>
      </c>
      <c r="O8" s="114">
        <f>SUM(G7:O7)</f>
        <v>0.29032258064516125</v>
      </c>
      <c r="P8" s="114">
        <f>SUM(G7:P7)</f>
        <v>0.32258064516129026</v>
      </c>
      <c r="Q8" s="114">
        <f>SUM(G7:Q7)</f>
        <v>0.35483870967741926</v>
      </c>
      <c r="R8" s="114">
        <f>SUM(G7:R7)</f>
        <v>0.38709677419354827</v>
      </c>
      <c r="S8" s="114">
        <f>SUM(G7:S7)</f>
        <v>0.41935483870967727</v>
      </c>
      <c r="T8" s="114">
        <f>SUM(G7:T7)</f>
        <v>0.45161290322580627</v>
      </c>
      <c r="U8" s="114">
        <f>SUM(G7:U7)</f>
        <v>0.48387096774193528</v>
      </c>
      <c r="V8" s="114">
        <f>SUM(G7:V7)</f>
        <v>0.51612903225806428</v>
      </c>
      <c r="W8" s="114">
        <f>SUM(G7:W7)</f>
        <v>0.54838709677419328</v>
      </c>
      <c r="X8" s="114">
        <f>SUM(G7:X7)</f>
        <v>0.58064516129032229</v>
      </c>
      <c r="Y8" s="114">
        <f>SUM(G7:Y7)</f>
        <v>0.61290322580645129</v>
      </c>
      <c r="Z8" s="114">
        <f>SUM(G7:Z7)</f>
        <v>0.64516129032258029</v>
      </c>
      <c r="AA8" s="114">
        <f>SUM(G7:AA7)</f>
        <v>0.6774193548387093</v>
      </c>
      <c r="AB8" s="114">
        <f>SUM(G7:AB7)</f>
        <v>0.7096774193548383</v>
      </c>
      <c r="AC8" s="114">
        <f>SUM(G7:AC7)</f>
        <v>0.74193548387096731</v>
      </c>
      <c r="AD8" s="114">
        <f>SUM(G7:AD7)</f>
        <v>0.77419354838709631</v>
      </c>
      <c r="AE8" s="114">
        <f>SUM(G7:AE7)</f>
        <v>0.80645161290322531</v>
      </c>
      <c r="AF8" s="114">
        <f>SUM(G7:AF7)</f>
        <v>0.83870967741935432</v>
      </c>
      <c r="AG8" s="114">
        <f>SUM(G7:AG7)</f>
        <v>0.87096774193548332</v>
      </c>
      <c r="AH8" s="114">
        <f>SUM(G7:AH7)</f>
        <v>0.90322580645161232</v>
      </c>
      <c r="AI8" s="114">
        <f>SUM(G7:AI7)</f>
        <v>0.93548387096774133</v>
      </c>
      <c r="AJ8" s="114">
        <f>SUM(G7:AJ7)</f>
        <v>0.96774193548387033</v>
      </c>
      <c r="AK8" s="114">
        <f>SUM(G7:AK7)</f>
        <v>0.99999999999999933</v>
      </c>
      <c r="AL8" s="114"/>
    </row>
    <row r="9" spans="2:38" x14ac:dyDescent="0.25">
      <c r="C9" s="53" t="s">
        <v>15</v>
      </c>
      <c r="D9" s="54">
        <v>0.25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  <c r="Z18" s="95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6">
        <f>D19*$C$12+(1-D19)*$C$13-C19</f>
        <v>7.5625702807019728</v>
      </c>
      <c r="F19" s="47">
        <f>B19*$C$12+(1-B19)*$C$13-C19</f>
        <v>6.1000994968483937</v>
      </c>
      <c r="G19" s="44">
        <v>33</v>
      </c>
      <c r="H19" s="69">
        <v>1254.0849000000001</v>
      </c>
      <c r="I19" s="44">
        <f>'HL-LL_3a_2'!I19</f>
        <v>30</v>
      </c>
      <c r="J19" s="45">
        <v>6.9155999999999995E-2</v>
      </c>
      <c r="K19" s="65">
        <f>ABS((100/$G19*I19)-100)</f>
        <v>9.0909090909090935</v>
      </c>
      <c r="L19" s="44">
        <f>'HL-LL_3a_2'!L19</f>
        <v>45</v>
      </c>
      <c r="M19" s="45">
        <v>2.1084000000000001</v>
      </c>
      <c r="N19" s="65">
        <f>ABS((100/$G19*L19)-100)</f>
        <v>36.363636363636374</v>
      </c>
      <c r="O19" s="44">
        <f>'HL-LL_3a_2'!O19</f>
        <v>29</v>
      </c>
      <c r="P19" s="45">
        <v>0.20327999999999999</v>
      </c>
      <c r="Q19" s="84">
        <f>ABS((100/$G19*O19)-100)</f>
        <v>12.121212121212125</v>
      </c>
      <c r="R19" s="44">
        <v>15</v>
      </c>
      <c r="S19" s="45">
        <v>10.474399999999999</v>
      </c>
      <c r="T19" s="84">
        <f>ABS((100/$G19*R19)-100)</f>
        <v>54.545454545454547</v>
      </c>
      <c r="U19" s="44">
        <v>25</v>
      </c>
      <c r="V19" s="45">
        <v>1.5932999999999999</v>
      </c>
      <c r="W19" s="84">
        <f>ABS((100/$G19*U19)-100)</f>
        <v>24.242424242424249</v>
      </c>
      <c r="X19" s="89"/>
      <c r="Y19" s="15"/>
      <c r="Z19" s="97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6">
        <f t="shared" ref="E20:E63" si="1">D20*$C$12+(1-D20)*$C$13-C20</f>
        <v>7.5625934096159106</v>
      </c>
      <c r="F20" s="47">
        <f t="shared" ref="F20:F63" si="2">B20*$C$12+(1-B20)*$C$13-C20</f>
        <v>8.0500497484241933</v>
      </c>
      <c r="G20" s="44">
        <v>33</v>
      </c>
      <c r="H20" s="69">
        <v>1254.0852</v>
      </c>
      <c r="I20" s="44">
        <f>'HL-LL_3a_2'!I20</f>
        <v>32</v>
      </c>
      <c r="J20" s="45">
        <v>2.9004999999999999E-3</v>
      </c>
      <c r="K20" s="65">
        <f t="shared" ref="K20:K63" si="3">ABS((100/$G20*I20)-100)</f>
        <v>3.0303030303030312</v>
      </c>
      <c r="L20" s="44">
        <f>'HL-LL_3a_2'!L20</f>
        <v>45</v>
      </c>
      <c r="M20" s="45">
        <v>2.1084000000000001</v>
      </c>
      <c r="N20" s="65">
        <f t="shared" ref="N20:N63" si="4">ABS((100/$G20*L20)-100)</f>
        <v>36.363636363636374</v>
      </c>
      <c r="O20" s="44">
        <f>'HL-LL_3a_2'!O20</f>
        <v>29</v>
      </c>
      <c r="P20" s="45">
        <v>0.20327999999999999</v>
      </c>
      <c r="Q20" s="84">
        <f t="shared" ref="Q20:Q63" si="5">ABS((100/$G20*O20)-100)</f>
        <v>12.121212121212125</v>
      </c>
      <c r="R20" s="44">
        <v>15</v>
      </c>
      <c r="S20" s="45">
        <v>10.474399999999999</v>
      </c>
      <c r="T20" s="84">
        <f t="shared" ref="T20:T63" si="6">ABS((100/$G20*R20)-100)</f>
        <v>54.545454545454547</v>
      </c>
      <c r="U20" s="44">
        <v>25</v>
      </c>
      <c r="V20" s="45">
        <v>1.5932999999999999</v>
      </c>
      <c r="W20" s="84">
        <f t="shared" ref="W20:W63" si="7">ABS((100/$G20*U20)-100)</f>
        <v>24.242424242424249</v>
      </c>
      <c r="X20" s="89"/>
      <c r="Y20" s="15"/>
      <c r="Z20" s="97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6">
        <f t="shared" si="1"/>
        <v>7.5626350411079351</v>
      </c>
      <c r="F21" s="47">
        <f t="shared" si="2"/>
        <v>10</v>
      </c>
      <c r="G21" s="44">
        <v>33</v>
      </c>
      <c r="H21" s="69">
        <v>1254.0858000000001</v>
      </c>
      <c r="I21" s="44">
        <f>'HL-LL_3a_2'!I21</f>
        <v>37</v>
      </c>
      <c r="J21" s="45">
        <v>0.22094</v>
      </c>
      <c r="K21" s="65">
        <f t="shared" si="3"/>
        <v>12.121212121212125</v>
      </c>
      <c r="L21" s="44">
        <f>'HL-LL_3a_2'!L21</f>
        <v>45</v>
      </c>
      <c r="M21" s="45">
        <v>2.1082999999999998</v>
      </c>
      <c r="N21" s="65">
        <f t="shared" si="4"/>
        <v>36.363636363636374</v>
      </c>
      <c r="O21" s="44">
        <f>'HL-LL_3a_2'!O21</f>
        <v>29</v>
      </c>
      <c r="P21" s="45">
        <v>0.20329</v>
      </c>
      <c r="Q21" s="84">
        <f t="shared" si="5"/>
        <v>12.121212121212125</v>
      </c>
      <c r="R21" s="44">
        <v>15</v>
      </c>
      <c r="S21" s="45">
        <v>10.474399999999999</v>
      </c>
      <c r="T21" s="84">
        <f t="shared" si="6"/>
        <v>54.545454545454547</v>
      </c>
      <c r="U21" s="44">
        <v>25</v>
      </c>
      <c r="V21" s="45">
        <v>1.5932999999999999</v>
      </c>
      <c r="W21" s="84">
        <f t="shared" si="7"/>
        <v>24.242424242424249</v>
      </c>
      <c r="X21" s="89"/>
      <c r="Y21" s="15"/>
      <c r="Z21" s="97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6">
        <f t="shared" si="1"/>
        <v>7.5627321784907693</v>
      </c>
      <c r="F22" s="47">
        <f t="shared" si="2"/>
        <v>11.949950251575803</v>
      </c>
      <c r="G22" s="44">
        <v>33</v>
      </c>
      <c r="H22" s="69">
        <v>1254.0871</v>
      </c>
      <c r="I22" s="44">
        <f>'HL-LL_3a_2'!I22</f>
        <v>41</v>
      </c>
      <c r="J22" s="45">
        <v>0.88668999999999998</v>
      </c>
      <c r="K22" s="65">
        <f t="shared" si="3"/>
        <v>24.242424242424235</v>
      </c>
      <c r="L22" s="44">
        <f>'HL-LL_3a_2'!L22</f>
        <v>45</v>
      </c>
      <c r="M22" s="45">
        <v>2.1082999999999998</v>
      </c>
      <c r="N22" s="65">
        <f t="shared" si="4"/>
        <v>36.363636363636374</v>
      </c>
      <c r="O22" s="44">
        <f>'HL-LL_3a_2'!O22</f>
        <v>29</v>
      </c>
      <c r="P22" s="45">
        <v>0.20332</v>
      </c>
      <c r="Q22" s="84">
        <f t="shared" si="5"/>
        <v>12.121212121212125</v>
      </c>
      <c r="R22" s="44">
        <v>15</v>
      </c>
      <c r="S22" s="45">
        <v>10.474500000000001</v>
      </c>
      <c r="T22" s="84">
        <f t="shared" si="6"/>
        <v>54.545454545454547</v>
      </c>
      <c r="U22" s="44">
        <v>25</v>
      </c>
      <c r="V22" s="45">
        <v>1.5932999999999999</v>
      </c>
      <c r="W22" s="84">
        <f t="shared" si="7"/>
        <v>24.242424242424249</v>
      </c>
      <c r="X22" s="89"/>
      <c r="Y22" s="15"/>
      <c r="Z22" s="97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6">
        <f t="shared" si="1"/>
        <v>7.5632178073427028</v>
      </c>
      <c r="F23" s="47">
        <f t="shared" si="2"/>
        <v>13.89990050315161</v>
      </c>
      <c r="G23" s="44">
        <v>33</v>
      </c>
      <c r="H23" s="69">
        <v>1254.0939000000001</v>
      </c>
      <c r="I23" s="44">
        <f>'HL-LL_3a_2'!I23</f>
        <v>44</v>
      </c>
      <c r="J23" s="45">
        <v>1.7438</v>
      </c>
      <c r="K23" s="65">
        <f t="shared" si="3"/>
        <v>33.333333333333343</v>
      </c>
      <c r="L23" s="44">
        <f>'HL-LL_3a_2'!L23</f>
        <v>45</v>
      </c>
      <c r="M23" s="45">
        <v>2.1080000000000001</v>
      </c>
      <c r="N23" s="65">
        <f t="shared" si="4"/>
        <v>36.363636363636374</v>
      </c>
      <c r="O23" s="44">
        <f>'HL-LL_3a_2'!O23</f>
        <v>29</v>
      </c>
      <c r="P23" s="45">
        <v>0.20344000000000001</v>
      </c>
      <c r="Q23" s="84">
        <f t="shared" si="5"/>
        <v>12.121212121212125</v>
      </c>
      <c r="R23" s="44">
        <v>15</v>
      </c>
      <c r="S23" s="45">
        <v>10.4749</v>
      </c>
      <c r="T23" s="84">
        <f t="shared" si="6"/>
        <v>54.545454545454547</v>
      </c>
      <c r="U23" s="44">
        <v>25</v>
      </c>
      <c r="V23" s="45">
        <v>1.5935999999999999</v>
      </c>
      <c r="W23" s="84">
        <f t="shared" si="7"/>
        <v>24.242424242424249</v>
      </c>
      <c r="X23" s="89"/>
      <c r="Y23" s="15"/>
      <c r="Z23" s="97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6">
        <f t="shared" si="1"/>
        <v>5.0626923788644689</v>
      </c>
      <c r="F24" s="47">
        <f t="shared" si="2"/>
        <v>3.6000994968483937</v>
      </c>
      <c r="G24" s="44">
        <v>29</v>
      </c>
      <c r="H24" s="69">
        <v>1329.1361999999999</v>
      </c>
      <c r="I24" s="44">
        <f>'HL-LL_3a_2'!I24</f>
        <v>27</v>
      </c>
      <c r="J24" s="45">
        <v>0.12352</v>
      </c>
      <c r="K24" s="65">
        <f t="shared" si="3"/>
        <v>6.8965517241379359</v>
      </c>
      <c r="L24" s="44">
        <f>'HL-LL_3a_2'!L24</f>
        <v>41</v>
      </c>
      <c r="M24" s="45">
        <v>2.9018999999999999</v>
      </c>
      <c r="N24" s="65">
        <f t="shared" si="4"/>
        <v>41.379310344827587</v>
      </c>
      <c r="O24" s="44">
        <f>'HL-LL_3a_2'!O24</f>
        <v>27</v>
      </c>
      <c r="P24" s="45">
        <v>0.12352</v>
      </c>
      <c r="Q24" s="84">
        <f t="shared" si="5"/>
        <v>6.8965517241379359</v>
      </c>
      <c r="R24" s="44">
        <v>15</v>
      </c>
      <c r="S24" s="45">
        <v>7.0579000000000001</v>
      </c>
      <c r="T24" s="84">
        <f t="shared" si="6"/>
        <v>48.275862068965523</v>
      </c>
      <c r="U24" s="44">
        <v>25</v>
      </c>
      <c r="V24" s="45">
        <v>0.55915000000000004</v>
      </c>
      <c r="W24" s="84">
        <f t="shared" si="7"/>
        <v>13.793103448275872</v>
      </c>
      <c r="X24" s="89"/>
      <c r="Y24" s="15"/>
      <c r="Z24" s="97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6">
        <f t="shared" si="1"/>
        <v>5.0630643215035498</v>
      </c>
      <c r="F25" s="47">
        <f t="shared" si="2"/>
        <v>5.5500497484241933</v>
      </c>
      <c r="G25" s="44">
        <v>29</v>
      </c>
      <c r="H25" s="69">
        <v>1329.1425999999999</v>
      </c>
      <c r="I25" s="44">
        <f>'HL-LL_3a_2'!I25</f>
        <v>29</v>
      </c>
      <c r="J25" s="45">
        <v>0</v>
      </c>
      <c r="K25" s="65">
        <f t="shared" si="3"/>
        <v>0</v>
      </c>
      <c r="L25" s="44">
        <f>'HL-LL_3a_2'!L25</f>
        <v>41</v>
      </c>
      <c r="M25" s="45">
        <v>2.9016999999999999</v>
      </c>
      <c r="N25" s="65">
        <f t="shared" si="4"/>
        <v>41.379310344827587</v>
      </c>
      <c r="O25" s="44">
        <f>'HL-LL_3a_2'!O25</f>
        <v>27</v>
      </c>
      <c r="P25" s="45">
        <v>0.12356</v>
      </c>
      <c r="Q25" s="84">
        <f t="shared" si="5"/>
        <v>6.8965517241379359</v>
      </c>
      <c r="R25" s="44">
        <v>15</v>
      </c>
      <c r="S25" s="45">
        <v>7.0580999999999996</v>
      </c>
      <c r="T25" s="84">
        <f t="shared" si="6"/>
        <v>48.275862068965523</v>
      </c>
      <c r="U25" s="44">
        <v>25</v>
      </c>
      <c r="V25" s="45">
        <v>0.55923</v>
      </c>
      <c r="W25" s="84">
        <f t="shared" si="7"/>
        <v>13.793103448275872</v>
      </c>
      <c r="X25" s="89"/>
      <c r="Y25" s="15"/>
      <c r="Z25" s="97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6">
        <f t="shared" si="1"/>
        <v>5.063733675242414</v>
      </c>
      <c r="F26" s="47">
        <f t="shared" si="2"/>
        <v>7.5</v>
      </c>
      <c r="G26" s="44">
        <v>29</v>
      </c>
      <c r="H26" s="69">
        <v>1329.154</v>
      </c>
      <c r="I26" s="44">
        <f>'HL-LL_3a_2'!I26</f>
        <v>30</v>
      </c>
      <c r="J26" s="45">
        <v>6.1474000000000001E-2</v>
      </c>
      <c r="K26" s="65">
        <f t="shared" si="3"/>
        <v>3.4482758620689538</v>
      </c>
      <c r="L26" s="44">
        <f>'HL-LL_3a_2'!L26</f>
        <v>41</v>
      </c>
      <c r="M26" s="45">
        <v>2.9011999999999998</v>
      </c>
      <c r="N26" s="65">
        <f t="shared" si="4"/>
        <v>41.379310344827587</v>
      </c>
      <c r="O26" s="44">
        <f>'HL-LL_3a_2'!O26</f>
        <v>27</v>
      </c>
      <c r="P26" s="45">
        <v>0.12364</v>
      </c>
      <c r="Q26" s="84">
        <f t="shared" si="5"/>
        <v>6.8965517241379359</v>
      </c>
      <c r="R26" s="44">
        <v>15</v>
      </c>
      <c r="S26" s="45">
        <v>7.0586000000000002</v>
      </c>
      <c r="T26" s="84">
        <f t="shared" si="6"/>
        <v>48.275862068965523</v>
      </c>
      <c r="U26" s="44">
        <v>25</v>
      </c>
      <c r="V26" s="45">
        <v>0.55939000000000005</v>
      </c>
      <c r="W26" s="84">
        <f t="shared" si="7"/>
        <v>13.793103448275872</v>
      </c>
      <c r="X26" s="89"/>
      <c r="Y26" s="15"/>
      <c r="Z26" s="97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6">
        <f t="shared" si="1"/>
        <v>5.0652947859574553</v>
      </c>
      <c r="F27" s="47">
        <f t="shared" si="2"/>
        <v>9.4499502515758032</v>
      </c>
      <c r="G27" s="44">
        <v>29</v>
      </c>
      <c r="H27" s="69">
        <v>1329.1806999999999</v>
      </c>
      <c r="I27" s="44">
        <f>'HL-LL_3a_2'!I27</f>
        <v>35</v>
      </c>
      <c r="J27" s="45">
        <v>0.99343999999999999</v>
      </c>
      <c r="K27" s="65">
        <f t="shared" si="3"/>
        <v>20.689655172413779</v>
      </c>
      <c r="L27" s="44">
        <f>'HL-LL_3a_2'!L27</f>
        <v>41</v>
      </c>
      <c r="M27" s="51">
        <v>2.9001000000000001</v>
      </c>
      <c r="N27" s="65">
        <f t="shared" si="4"/>
        <v>41.379310344827587</v>
      </c>
      <c r="O27" s="44">
        <f>'HL-LL_3a_2'!O27</f>
        <v>27</v>
      </c>
      <c r="P27" s="51">
        <v>0.12383</v>
      </c>
      <c r="Q27" s="84">
        <f t="shared" si="5"/>
        <v>6.8965517241379359</v>
      </c>
      <c r="R27" s="44">
        <v>15</v>
      </c>
      <c r="S27" s="45">
        <v>7.0594999999999999</v>
      </c>
      <c r="T27" s="84">
        <f t="shared" si="6"/>
        <v>48.275862068965523</v>
      </c>
      <c r="U27" s="44">
        <v>25</v>
      </c>
      <c r="V27" s="45">
        <v>0.55974000000000002</v>
      </c>
      <c r="W27" s="84">
        <f t="shared" si="7"/>
        <v>13.793103448275872</v>
      </c>
      <c r="X27" s="89"/>
      <c r="Y27" s="15"/>
      <c r="Z27" s="97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6">
        <f t="shared" si="1"/>
        <v>5.0730853621988956</v>
      </c>
      <c r="F28" s="47">
        <f t="shared" si="2"/>
        <v>11.39990050315161</v>
      </c>
      <c r="G28" s="44">
        <v>29</v>
      </c>
      <c r="H28" s="69">
        <v>1329.3140000000001</v>
      </c>
      <c r="I28" s="44">
        <f>'HL-LL_3a_2'!I28</f>
        <v>40</v>
      </c>
      <c r="J28" s="45">
        <v>2.5053000000000001</v>
      </c>
      <c r="K28" s="65">
        <f t="shared" si="3"/>
        <v>37.931034482758605</v>
      </c>
      <c r="L28" s="44">
        <f>'HL-LL_3a_2'!L28</f>
        <v>41</v>
      </c>
      <c r="M28" s="45">
        <v>2.8946999999999998</v>
      </c>
      <c r="N28" s="65">
        <f t="shared" si="4"/>
        <v>41.379310344827587</v>
      </c>
      <c r="O28" s="44">
        <f>'HL-LL_3a_2'!O28</f>
        <v>27</v>
      </c>
      <c r="P28" s="45">
        <v>0.12475</v>
      </c>
      <c r="Q28" s="84">
        <f t="shared" si="5"/>
        <v>6.8965517241379359</v>
      </c>
      <c r="R28" s="44">
        <v>15</v>
      </c>
      <c r="S28" s="45">
        <v>7.0644</v>
      </c>
      <c r="T28" s="84">
        <f t="shared" si="6"/>
        <v>48.275862068965523</v>
      </c>
      <c r="U28" s="44">
        <v>25</v>
      </c>
      <c r="V28" s="45">
        <v>0.56152000000000002</v>
      </c>
      <c r="W28" s="84">
        <f t="shared" si="7"/>
        <v>13.793103448275872</v>
      </c>
      <c r="X28" s="89"/>
      <c r="Y28" s="15"/>
      <c r="Z28" s="97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6">
        <f t="shared" si="1"/>
        <v>2.5646552731037957</v>
      </c>
      <c r="F29" s="47">
        <f t="shared" si="2"/>
        <v>1.1000994968483937</v>
      </c>
      <c r="G29" s="44">
        <v>26</v>
      </c>
      <c r="H29" s="69">
        <v>1398.2071000000001</v>
      </c>
      <c r="I29" s="44">
        <f>'HL-LL_3a_2'!I29</f>
        <v>25</v>
      </c>
      <c r="J29" s="45">
        <v>6.4421000000000006E-2</v>
      </c>
      <c r="K29" s="65">
        <f t="shared" si="3"/>
        <v>3.8461538461538396</v>
      </c>
      <c r="L29" s="44">
        <f>'HL-LL_3a_2'!L29</f>
        <v>36</v>
      </c>
      <c r="M29" s="45">
        <v>2.6825000000000001</v>
      </c>
      <c r="N29" s="65">
        <f t="shared" si="4"/>
        <v>38.461538461538453</v>
      </c>
      <c r="O29" s="44">
        <f>'HL-LL_3a_2'!O29</f>
        <v>25</v>
      </c>
      <c r="P29" s="45">
        <v>6.4421000000000006E-2</v>
      </c>
      <c r="Q29" s="84">
        <f t="shared" si="5"/>
        <v>3.8461538461538396</v>
      </c>
      <c r="R29" s="44">
        <v>15</v>
      </c>
      <c r="S29" s="45">
        <v>4.4550000000000001</v>
      </c>
      <c r="T29" s="84">
        <f t="shared" si="6"/>
        <v>42.307692307692307</v>
      </c>
      <c r="U29" s="44">
        <v>24</v>
      </c>
      <c r="V29" s="45">
        <v>0.19941999999999999</v>
      </c>
      <c r="W29" s="84">
        <f t="shared" si="7"/>
        <v>7.6923076923076934</v>
      </c>
      <c r="X29" s="98"/>
      <c r="Y29" s="15"/>
      <c r="Z29" s="97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6">
        <f t="shared" si="1"/>
        <v>2.5706256314873386</v>
      </c>
      <c r="F30" s="47">
        <f t="shared" si="2"/>
        <v>3.0500497484241933</v>
      </c>
      <c r="G30" s="44">
        <v>26</v>
      </c>
      <c r="H30" s="69">
        <v>1398.3233</v>
      </c>
      <c r="I30" s="44">
        <f>'HL-LL_3a_2'!I30</f>
        <v>27</v>
      </c>
      <c r="J30" s="45">
        <v>7.3638000000000002E-3</v>
      </c>
      <c r="K30" s="65">
        <f t="shared" si="3"/>
        <v>3.8461538461538538</v>
      </c>
      <c r="L30" s="44">
        <f>'HL-LL_3a_2'!L30</f>
        <v>36</v>
      </c>
      <c r="M30" s="45">
        <v>2.6789000000000001</v>
      </c>
      <c r="N30" s="65">
        <f t="shared" si="4"/>
        <v>38.461538461538453</v>
      </c>
      <c r="O30" s="44">
        <f>'HL-LL_3a_2'!O30</f>
        <v>25</v>
      </c>
      <c r="P30" s="45">
        <v>6.4741000000000007E-2</v>
      </c>
      <c r="Q30" s="84">
        <f t="shared" si="5"/>
        <v>3.8461538461538396</v>
      </c>
      <c r="R30" s="44">
        <v>15</v>
      </c>
      <c r="S30" s="45">
        <v>4.4577</v>
      </c>
      <c r="T30" s="84">
        <f t="shared" si="6"/>
        <v>42.307692307692307</v>
      </c>
      <c r="U30" s="44">
        <v>24</v>
      </c>
      <c r="V30" s="45">
        <v>0.20004</v>
      </c>
      <c r="W30" s="84">
        <f t="shared" si="7"/>
        <v>7.6923076923076934</v>
      </c>
      <c r="X30" s="98"/>
      <c r="Y30" s="15"/>
      <c r="Z30" s="97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6">
        <f t="shared" si="1"/>
        <v>2.5813354893084295</v>
      </c>
      <c r="F31" s="47">
        <f t="shared" si="2"/>
        <v>5</v>
      </c>
      <c r="G31" s="44">
        <v>26</v>
      </c>
      <c r="H31" s="69">
        <v>1398.5319</v>
      </c>
      <c r="I31" s="44">
        <f>'HL-LL_3a_2'!I31</f>
        <v>28</v>
      </c>
      <c r="J31" s="45">
        <v>8.7617E-2</v>
      </c>
      <c r="K31" s="65">
        <f t="shared" si="3"/>
        <v>7.6923076923076934</v>
      </c>
      <c r="L31" s="44">
        <f>'HL-LL_3a_2'!L31</f>
        <v>36</v>
      </c>
      <c r="M31" s="45">
        <v>2.6726000000000001</v>
      </c>
      <c r="N31" s="65">
        <f t="shared" si="4"/>
        <v>38.461538461538453</v>
      </c>
      <c r="O31" s="44">
        <f>'HL-LL_3a_2'!O31</f>
        <v>25</v>
      </c>
      <c r="P31" s="45">
        <v>6.5315999999999999E-2</v>
      </c>
      <c r="Q31" s="84">
        <f t="shared" si="5"/>
        <v>3.8461538461538396</v>
      </c>
      <c r="R31" s="44">
        <v>15</v>
      </c>
      <c r="S31" s="45">
        <v>4.4626000000000001</v>
      </c>
      <c r="T31" s="84">
        <f t="shared" si="6"/>
        <v>42.307692307692307</v>
      </c>
      <c r="U31" s="44">
        <v>24</v>
      </c>
      <c r="V31" s="45">
        <v>0.20116999999999999</v>
      </c>
      <c r="W31" s="84">
        <f t="shared" si="7"/>
        <v>7.6923076923076934</v>
      </c>
      <c r="X31" s="98"/>
      <c r="Y31" s="15"/>
      <c r="Z31" s="97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6">
        <f t="shared" si="1"/>
        <v>2.6061427872694836</v>
      </c>
      <c r="F32" s="47">
        <f t="shared" si="2"/>
        <v>6.9499502515758032</v>
      </c>
      <c r="G32" s="44">
        <v>26</v>
      </c>
      <c r="H32" s="69">
        <v>1399.0151000000001</v>
      </c>
      <c r="I32" s="44">
        <f>'HL-LL_3a_2'!I32</f>
        <v>30</v>
      </c>
      <c r="J32" s="45">
        <v>0.47511999999999999</v>
      </c>
      <c r="K32" s="65">
        <f t="shared" si="3"/>
        <v>15.384615384615387</v>
      </c>
      <c r="L32" s="44">
        <f>'HL-LL_3a_2'!L32</f>
        <v>36</v>
      </c>
      <c r="M32" s="45">
        <v>2.6577999999999999</v>
      </c>
      <c r="N32" s="65">
        <f t="shared" si="4"/>
        <v>38.461538461538453</v>
      </c>
      <c r="O32" s="44">
        <f>'HL-LL_3a_2'!O32</f>
        <v>25</v>
      </c>
      <c r="P32" s="45">
        <v>6.6645999999999997E-2</v>
      </c>
      <c r="Q32" s="84">
        <f t="shared" si="5"/>
        <v>3.8461538461538396</v>
      </c>
      <c r="R32" s="44">
        <v>15</v>
      </c>
      <c r="S32" s="45">
        <v>4.4737</v>
      </c>
      <c r="T32" s="84">
        <f t="shared" si="6"/>
        <v>42.307692307692307</v>
      </c>
      <c r="U32" s="44">
        <v>24</v>
      </c>
      <c r="V32" s="45">
        <v>0.20377999999999999</v>
      </c>
      <c r="W32" s="84">
        <f t="shared" si="7"/>
        <v>7.6923076923076934</v>
      </c>
      <c r="X32" s="98"/>
      <c r="Y32" s="15"/>
      <c r="Z32" s="99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6">
        <f t="shared" si="1"/>
        <v>2.7264721392519533</v>
      </c>
      <c r="F33" s="47">
        <f t="shared" si="2"/>
        <v>8.8999005031516099</v>
      </c>
      <c r="G33" s="44">
        <v>27</v>
      </c>
      <c r="H33" s="69">
        <v>1401.3407</v>
      </c>
      <c r="I33" s="44">
        <f>'HL-LL_3a_2'!I33</f>
        <v>34</v>
      </c>
      <c r="J33" s="45">
        <v>1.7934000000000001</v>
      </c>
      <c r="K33" s="65">
        <f t="shared" si="3"/>
        <v>25.925925925925924</v>
      </c>
      <c r="L33" s="44">
        <f>'HL-LL_3a_2'!L33</f>
        <v>36</v>
      </c>
      <c r="M33" s="45">
        <v>2.5874999999999999</v>
      </c>
      <c r="N33" s="65">
        <f t="shared" si="4"/>
        <v>33.333333333333343</v>
      </c>
      <c r="O33" s="44">
        <f>'HL-LL_3a_2'!O33</f>
        <v>25</v>
      </c>
      <c r="P33" s="45">
        <v>7.4376999999999999E-2</v>
      </c>
      <c r="Q33" s="84">
        <f t="shared" si="5"/>
        <v>7.4074074074074048</v>
      </c>
      <c r="R33" s="44">
        <v>15</v>
      </c>
      <c r="S33" s="45">
        <v>4.5290999999999997</v>
      </c>
      <c r="T33" s="84">
        <f t="shared" si="6"/>
        <v>44.444444444444443</v>
      </c>
      <c r="U33" s="44">
        <v>24</v>
      </c>
      <c r="V33" s="45">
        <v>0.21768999999999999</v>
      </c>
      <c r="W33" s="84">
        <f t="shared" si="7"/>
        <v>11.111111111111114</v>
      </c>
      <c r="X33" s="100"/>
      <c r="Y33" s="100"/>
      <c r="Z33" s="101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6">
        <f t="shared" si="1"/>
        <v>9.600920798055057E-2</v>
      </c>
      <c r="F34" s="47">
        <f t="shared" si="2"/>
        <v>-1.3999005031516063</v>
      </c>
      <c r="G34" s="44">
        <v>24</v>
      </c>
      <c r="H34" s="69">
        <v>1461.6532999999999</v>
      </c>
      <c r="I34" s="44">
        <f>'HL-LL_3a_2'!I34</f>
        <v>23</v>
      </c>
      <c r="J34" s="45">
        <v>2.6005E-2</v>
      </c>
      <c r="K34" s="65">
        <f t="shared" si="3"/>
        <v>4.1666666666666572</v>
      </c>
      <c r="L34" s="44">
        <f>'HL-LL_3a_2'!L34</f>
        <v>30</v>
      </c>
      <c r="M34" s="45">
        <v>1.2891999999999999</v>
      </c>
      <c r="N34" s="65">
        <f t="shared" si="4"/>
        <v>25.000000000000014</v>
      </c>
      <c r="O34" s="44">
        <f>'HL-LL_3a_2'!O34</f>
        <v>22</v>
      </c>
      <c r="P34" s="45">
        <v>0.11731</v>
      </c>
      <c r="Q34" s="84">
        <f t="shared" si="5"/>
        <v>8.3333333333333286</v>
      </c>
      <c r="R34" s="44">
        <v>15</v>
      </c>
      <c r="S34" s="45">
        <v>2.5436999999999999</v>
      </c>
      <c r="T34" s="84">
        <f t="shared" si="6"/>
        <v>37.499999999999993</v>
      </c>
      <c r="U34" s="44">
        <v>24</v>
      </c>
      <c r="V34" s="45">
        <v>0</v>
      </c>
      <c r="W34" s="84">
        <f t="shared" si="7"/>
        <v>0</v>
      </c>
      <c r="X34" s="100"/>
      <c r="Y34" s="100"/>
      <c r="Z34" s="101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6">
        <f t="shared" si="1"/>
        <v>0.18909175113270038</v>
      </c>
      <c r="F35" s="47">
        <f t="shared" si="2"/>
        <v>0.5500497484241933</v>
      </c>
      <c r="G35" s="44">
        <v>24</v>
      </c>
      <c r="H35" s="69">
        <v>1463.6068</v>
      </c>
      <c r="I35" s="44">
        <f>'HL-LL_3a_2'!I35</f>
        <v>24</v>
      </c>
      <c r="J35" s="45">
        <v>0</v>
      </c>
      <c r="K35" s="65">
        <f t="shared" si="3"/>
        <v>0</v>
      </c>
      <c r="L35" s="44">
        <f>'HL-LL_3a_2'!L35</f>
        <v>30</v>
      </c>
      <c r="M35" s="45">
        <v>1.2576000000000001</v>
      </c>
      <c r="N35" s="65">
        <f t="shared" si="4"/>
        <v>25.000000000000014</v>
      </c>
      <c r="O35" s="44">
        <f>'HL-LL_3a_2'!O35</f>
        <v>22</v>
      </c>
      <c r="P35" s="45">
        <v>0.12629000000000001</v>
      </c>
      <c r="Q35" s="84">
        <f t="shared" si="5"/>
        <v>8.3333333333333286</v>
      </c>
      <c r="R35" s="44">
        <v>15</v>
      </c>
      <c r="S35" s="45">
        <v>2.5762999999999998</v>
      </c>
      <c r="T35" s="84">
        <f t="shared" si="6"/>
        <v>37.499999999999993</v>
      </c>
      <c r="U35" s="44">
        <v>24</v>
      </c>
      <c r="V35" s="45">
        <v>0</v>
      </c>
      <c r="W35" s="84">
        <f t="shared" si="7"/>
        <v>0</v>
      </c>
      <c r="X35" s="100"/>
      <c r="Y35" s="100"/>
      <c r="Z35" s="101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6">
        <f t="shared" si="1"/>
        <v>0.34792230674609925</v>
      </c>
      <c r="F36" s="47">
        <f t="shared" si="2"/>
        <v>2.5</v>
      </c>
      <c r="G36" s="44">
        <v>24</v>
      </c>
      <c r="H36" s="69">
        <v>1466.9402</v>
      </c>
      <c r="I36" s="44">
        <f>'HL-LL_3a_2'!I36</f>
        <v>26</v>
      </c>
      <c r="J36" s="45">
        <v>0.12163</v>
      </c>
      <c r="K36" s="65">
        <f t="shared" si="3"/>
        <v>8.3333333333333428</v>
      </c>
      <c r="L36" s="44">
        <f>'HL-LL_3a_2'!L36</f>
        <v>30</v>
      </c>
      <c r="M36" s="45">
        <v>1.204</v>
      </c>
      <c r="N36" s="65">
        <f t="shared" si="4"/>
        <v>25.000000000000014</v>
      </c>
      <c r="O36" s="44">
        <f>'HL-LL_3a_2'!O36</f>
        <v>22</v>
      </c>
      <c r="P36" s="45">
        <v>0.14155000000000001</v>
      </c>
      <c r="Q36" s="84">
        <f t="shared" si="5"/>
        <v>8.3333333333333286</v>
      </c>
      <c r="R36" s="44">
        <v>15</v>
      </c>
      <c r="S36" s="45">
        <v>2.6316999999999999</v>
      </c>
      <c r="T36" s="84">
        <f t="shared" si="6"/>
        <v>37.499999999999993</v>
      </c>
      <c r="U36" s="44">
        <v>24</v>
      </c>
      <c r="V36" s="45">
        <v>0</v>
      </c>
      <c r="W36" s="84">
        <f t="shared" si="7"/>
        <v>0</v>
      </c>
      <c r="X36" s="100"/>
      <c r="Y36" s="100"/>
      <c r="Z36" s="101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6">
        <f t="shared" si="1"/>
        <v>0.68019659448849978</v>
      </c>
      <c r="F37" s="47">
        <f t="shared" si="2"/>
        <v>4.4499502515758032</v>
      </c>
      <c r="G37" s="44">
        <v>24</v>
      </c>
      <c r="H37" s="69">
        <v>1473.9112</v>
      </c>
      <c r="I37" s="44">
        <f>'HL-LL_3a_2'!I37</f>
        <v>27</v>
      </c>
      <c r="J37" s="45">
        <v>0.23150999999999999</v>
      </c>
      <c r="K37" s="65">
        <f t="shared" si="3"/>
        <v>12.500000000000014</v>
      </c>
      <c r="L37" s="44">
        <f>'HL-LL_3a_2'!L37</f>
        <v>30</v>
      </c>
      <c r="M37" s="45">
        <v>1.0925</v>
      </c>
      <c r="N37" s="65">
        <f t="shared" si="4"/>
        <v>25.000000000000014</v>
      </c>
      <c r="O37" s="44">
        <f>'HL-LL_3a_2'!O37</f>
        <v>22</v>
      </c>
      <c r="P37" s="45">
        <v>0.17324999999999999</v>
      </c>
      <c r="Q37" s="84">
        <f t="shared" si="5"/>
        <v>8.3333333333333286</v>
      </c>
      <c r="R37" s="44">
        <v>15</v>
      </c>
      <c r="S37" s="45">
        <v>2.7467999999999999</v>
      </c>
      <c r="T37" s="84">
        <f t="shared" si="6"/>
        <v>37.499999999999993</v>
      </c>
      <c r="U37" s="44">
        <v>24</v>
      </c>
      <c r="V37" s="45">
        <v>0</v>
      </c>
      <c r="W37" s="84">
        <f t="shared" si="7"/>
        <v>0</v>
      </c>
      <c r="X37" s="100"/>
      <c r="Y37" s="100"/>
      <c r="Z37" s="101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6">
        <f t="shared" si="1"/>
        <v>1.8116934574444521</v>
      </c>
      <c r="F38" s="47">
        <f t="shared" si="2"/>
        <v>6.3999005031516099</v>
      </c>
      <c r="G38" s="44">
        <v>25</v>
      </c>
      <c r="H38" s="69">
        <v>1496.9417000000001</v>
      </c>
      <c r="I38" s="44">
        <f>'HL-LL_3a_2'!I38</f>
        <v>29</v>
      </c>
      <c r="J38" s="45">
        <v>0.47386</v>
      </c>
      <c r="K38" s="65">
        <f t="shared" si="3"/>
        <v>16</v>
      </c>
      <c r="L38" s="44">
        <f>'HL-LL_3a_2'!L38</f>
        <v>30</v>
      </c>
      <c r="M38" s="45">
        <v>0.76741000000000004</v>
      </c>
      <c r="N38" s="65">
        <f t="shared" si="4"/>
        <v>20</v>
      </c>
      <c r="O38" s="44">
        <f>'HL-LL_3a_2'!O38</f>
        <v>22</v>
      </c>
      <c r="P38" s="45">
        <v>0.32518000000000002</v>
      </c>
      <c r="Q38" s="84">
        <f t="shared" si="5"/>
        <v>12</v>
      </c>
      <c r="R38" s="44">
        <v>15</v>
      </c>
      <c r="S38" s="45">
        <v>3.1781999999999999</v>
      </c>
      <c r="T38" s="84">
        <f t="shared" si="6"/>
        <v>40</v>
      </c>
      <c r="U38" s="44">
        <v>24</v>
      </c>
      <c r="V38" s="45">
        <v>4.6151999999999999E-2</v>
      </c>
      <c r="W38" s="84">
        <f t="shared" si="7"/>
        <v>4</v>
      </c>
      <c r="X38" s="100"/>
      <c r="Y38" s="100"/>
      <c r="Z38" s="101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6">
        <f t="shared" si="1"/>
        <v>-1.9499502515758067</v>
      </c>
      <c r="F39" s="47">
        <f t="shared" si="2"/>
        <v>-3.8999005031516063</v>
      </c>
      <c r="G39" s="44">
        <v>22</v>
      </c>
      <c r="H39" s="69">
        <v>1528.5482999999999</v>
      </c>
      <c r="I39" s="44">
        <f>'HL-LL_3a_2'!I39</f>
        <v>20</v>
      </c>
      <c r="J39" s="45">
        <v>7.2285000000000002E-2</v>
      </c>
      <c r="K39" s="65">
        <f>ABS((100/$G39*I39)-100)</f>
        <v>9.0909090909090793</v>
      </c>
      <c r="L39" s="44">
        <f>'HL-LL_3a_2'!L39</f>
        <v>28</v>
      </c>
      <c r="M39" s="45">
        <v>1.2825</v>
      </c>
      <c r="N39" s="65">
        <f>ABS((100/$G39*L39)-100)</f>
        <v>27.27272727272728</v>
      </c>
      <c r="O39" s="44">
        <f>'HL-LL_3a_2'!O39</f>
        <v>20</v>
      </c>
      <c r="P39" s="45">
        <v>7.2285000000000002E-2</v>
      </c>
      <c r="Q39" s="84">
        <f>ABS((100/$G39*O39)-100)</f>
        <v>9.0909090909090793</v>
      </c>
      <c r="R39" s="44">
        <v>15</v>
      </c>
      <c r="S39" s="45">
        <v>1.3007</v>
      </c>
      <c r="T39" s="84">
        <f t="shared" si="6"/>
        <v>31.818181818181813</v>
      </c>
      <c r="U39" s="44">
        <v>23</v>
      </c>
      <c r="V39" s="45">
        <v>5.5216000000000001E-2</v>
      </c>
      <c r="W39" s="84">
        <f t="shared" si="7"/>
        <v>4.545454545454561</v>
      </c>
      <c r="X39" s="100"/>
      <c r="Y39" s="100"/>
      <c r="Z39" s="101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6">
        <f t="shared" si="1"/>
        <v>-0.9749751257878998</v>
      </c>
      <c r="F40" s="47">
        <f t="shared" si="2"/>
        <v>-1.9499502515758067</v>
      </c>
      <c r="G40" s="44">
        <v>22</v>
      </c>
      <c r="H40" s="69">
        <v>1550.3937000000001</v>
      </c>
      <c r="I40" s="44">
        <f>'HL-LL_3a_2'!I40</f>
        <v>21</v>
      </c>
      <c r="J40" s="45">
        <v>4.8842000000000003E-2</v>
      </c>
      <c r="K40" s="65">
        <f t="shared" si="3"/>
        <v>4.5454545454545325</v>
      </c>
      <c r="L40" s="44">
        <f>'HL-LL_3a_2'!L40</f>
        <v>28</v>
      </c>
      <c r="M40" s="45">
        <v>0.98082999999999998</v>
      </c>
      <c r="N40" s="65">
        <f t="shared" si="4"/>
        <v>27.27272727272728</v>
      </c>
      <c r="O40" s="44">
        <f>'HL-LL_3a_2'!O40</f>
        <v>20</v>
      </c>
      <c r="P40" s="45">
        <v>0.15581</v>
      </c>
      <c r="Q40" s="84">
        <f t="shared" si="5"/>
        <v>9.0909090909090793</v>
      </c>
      <c r="R40" s="44">
        <v>15</v>
      </c>
      <c r="S40" s="45">
        <v>1.5478000000000001</v>
      </c>
      <c r="T40" s="84">
        <f t="shared" si="6"/>
        <v>31.818181818181813</v>
      </c>
      <c r="U40" s="44">
        <v>23</v>
      </c>
      <c r="V40" s="45">
        <v>9.9527999999999995E-3</v>
      </c>
      <c r="W40" s="84">
        <f t="shared" si="7"/>
        <v>4.545454545454561</v>
      </c>
      <c r="X40" s="100"/>
      <c r="Y40" s="100"/>
      <c r="Z40" s="101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23</v>
      </c>
      <c r="H41" s="69">
        <v>1571.6796999999999</v>
      </c>
      <c r="I41" s="44">
        <f>'HL-LL_3a_2'!I41</f>
        <v>23</v>
      </c>
      <c r="J41" s="45">
        <v>0</v>
      </c>
      <c r="K41" s="65">
        <f t="shared" si="3"/>
        <v>0</v>
      </c>
      <c r="L41" s="44">
        <f>'HL-LL_3a_2'!L41</f>
        <v>28</v>
      </c>
      <c r="M41" s="45">
        <v>0.72213000000000005</v>
      </c>
      <c r="N41" s="65">
        <f t="shared" si="4"/>
        <v>21.739130434782595</v>
      </c>
      <c r="O41" s="44">
        <f>'HL-LL_3a_2'!O41</f>
        <v>20</v>
      </c>
      <c r="P41" s="45">
        <v>0.27111000000000002</v>
      </c>
      <c r="Q41" s="84">
        <f t="shared" si="5"/>
        <v>13.043478260869563</v>
      </c>
      <c r="R41" s="44">
        <v>15</v>
      </c>
      <c r="S41" s="45">
        <v>1.8227</v>
      </c>
      <c r="T41" s="84">
        <f t="shared" si="6"/>
        <v>34.782608695652172</v>
      </c>
      <c r="U41" s="44">
        <v>23</v>
      </c>
      <c r="V41" s="45">
        <v>0</v>
      </c>
      <c r="W41" s="84">
        <f t="shared" si="7"/>
        <v>0</v>
      </c>
      <c r="X41" s="100"/>
      <c r="Y41" s="100"/>
      <c r="Z41" s="101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6">
        <f t="shared" si="1"/>
        <v>0.9749751257878998</v>
      </c>
      <c r="F42" s="47">
        <f t="shared" si="2"/>
        <v>1.9499502515758032</v>
      </c>
      <c r="G42" s="44">
        <v>24</v>
      </c>
      <c r="H42" s="69">
        <v>1592.4735000000001</v>
      </c>
      <c r="I42" s="44">
        <f>'HL-LL_3a_2'!I42</f>
        <v>25</v>
      </c>
      <c r="J42" s="45">
        <v>3.5770999999999997E-2</v>
      </c>
      <c r="K42" s="65">
        <f t="shared" si="3"/>
        <v>4.1666666666666714</v>
      </c>
      <c r="L42" s="44">
        <f>'HL-LL_3a_2'!L42</f>
        <v>28</v>
      </c>
      <c r="M42" s="45">
        <v>0.50139</v>
      </c>
      <c r="N42" s="65">
        <f t="shared" si="4"/>
        <v>16.666666666666671</v>
      </c>
      <c r="O42" s="44">
        <f>'HL-LL_3a_2'!O42</f>
        <v>20</v>
      </c>
      <c r="P42" s="45">
        <v>0.41436000000000001</v>
      </c>
      <c r="Q42" s="84">
        <f t="shared" si="5"/>
        <v>16.666666666666657</v>
      </c>
      <c r="R42" s="44">
        <v>15</v>
      </c>
      <c r="S42" s="45">
        <v>2.1217999999999999</v>
      </c>
      <c r="T42" s="84">
        <f t="shared" si="6"/>
        <v>37.499999999999993</v>
      </c>
      <c r="U42" s="44">
        <v>23</v>
      </c>
      <c r="V42" s="45">
        <v>2.1212999999999999E-2</v>
      </c>
      <c r="W42" s="84">
        <f t="shared" si="7"/>
        <v>4.1666666666666572</v>
      </c>
      <c r="X42" s="100"/>
      <c r="Y42" s="100"/>
      <c r="Z42" s="101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6">
        <f t="shared" si="1"/>
        <v>1.9499502515758032</v>
      </c>
      <c r="F43" s="47">
        <f t="shared" si="2"/>
        <v>3.8999005031516099</v>
      </c>
      <c r="G43" s="44">
        <v>25</v>
      </c>
      <c r="H43" s="69">
        <v>1612.7345</v>
      </c>
      <c r="I43" s="44">
        <f>'HL-LL_3a_2'!I43</f>
        <v>27</v>
      </c>
      <c r="J43" s="45">
        <v>0.15281</v>
      </c>
      <c r="K43" s="65">
        <f>ABS((100/$G43*I43)-100)</f>
        <v>8</v>
      </c>
      <c r="L43" s="44">
        <f>'HL-LL_3a_2'!L43</f>
        <v>28</v>
      </c>
      <c r="M43" s="45">
        <v>0.31919999999999998</v>
      </c>
      <c r="N43" s="65">
        <f>ABS((100/$G43*L43)-100)</f>
        <v>12</v>
      </c>
      <c r="O43" s="44">
        <f>'HL-LL_3a_2'!O43</f>
        <v>20</v>
      </c>
      <c r="P43" s="45">
        <v>0.58679999999999999</v>
      </c>
      <c r="Q43" s="84">
        <f>ABS((100/$G43*O43)-100)</f>
        <v>20</v>
      </c>
      <c r="R43" s="44">
        <v>15</v>
      </c>
      <c r="S43" s="45">
        <v>2.4466999999999999</v>
      </c>
      <c r="T43" s="84">
        <f t="shared" si="6"/>
        <v>40</v>
      </c>
      <c r="U43" s="44">
        <v>23</v>
      </c>
      <c r="V43" s="45">
        <v>7.4602000000000002E-2</v>
      </c>
      <c r="W43" s="84">
        <f t="shared" si="7"/>
        <v>8</v>
      </c>
      <c r="X43" s="100"/>
      <c r="Y43" s="100"/>
      <c r="Z43" s="101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6">
        <f t="shared" si="1"/>
        <v>-1.8116934574444521</v>
      </c>
      <c r="F44" s="47">
        <f t="shared" si="2"/>
        <v>-6.3999005031516063</v>
      </c>
      <c r="G44" s="44">
        <v>21</v>
      </c>
      <c r="H44" s="69">
        <v>1642.0145</v>
      </c>
      <c r="I44" s="44">
        <f>'HL-LL_3a_2'!I44</f>
        <v>18</v>
      </c>
      <c r="J44" s="45">
        <v>0.20149</v>
      </c>
      <c r="K44" s="65">
        <f t="shared" si="3"/>
        <v>14.285714285714292</v>
      </c>
      <c r="L44" s="44">
        <f>'HL-LL_3a_2'!L44</f>
        <v>25</v>
      </c>
      <c r="M44" s="45">
        <v>0.47121000000000002</v>
      </c>
      <c r="N44" s="65">
        <f t="shared" si="4"/>
        <v>19.047619047619051</v>
      </c>
      <c r="O44" s="44">
        <f>'HL-LL_3a_2'!O44</f>
        <v>17</v>
      </c>
      <c r="P44" s="45">
        <v>0.37070999999999998</v>
      </c>
      <c r="Q44" s="84">
        <f t="shared" si="5"/>
        <v>19.047619047619051</v>
      </c>
      <c r="R44" s="44">
        <v>15</v>
      </c>
      <c r="S44" s="45">
        <v>0.86007999999999996</v>
      </c>
      <c r="T44" s="84">
        <f t="shared" si="6"/>
        <v>28.571428571428569</v>
      </c>
      <c r="U44" s="44">
        <v>23</v>
      </c>
      <c r="V44" s="45">
        <v>0.12689</v>
      </c>
      <c r="W44" s="84">
        <f t="shared" si="7"/>
        <v>9.5238095238095184</v>
      </c>
      <c r="X44" s="100"/>
      <c r="Y44" s="100"/>
      <c r="Z44" s="101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6">
        <f t="shared" si="1"/>
        <v>-0.68019659448849978</v>
      </c>
      <c r="F45" s="47">
        <f t="shared" si="2"/>
        <v>-4.4499502515758067</v>
      </c>
      <c r="G45" s="44">
        <v>22</v>
      </c>
      <c r="H45" s="69">
        <v>1667.941</v>
      </c>
      <c r="I45" s="44">
        <f>'HL-LL_3a_2'!I45</f>
        <v>19</v>
      </c>
      <c r="J45" s="45">
        <v>0.17965</v>
      </c>
      <c r="K45" s="65">
        <f t="shared" si="3"/>
        <v>13.636363636363626</v>
      </c>
      <c r="L45" s="44">
        <f>'HL-LL_3a_2'!L45</f>
        <v>25</v>
      </c>
      <c r="M45" s="45">
        <v>0.27984999999999999</v>
      </c>
      <c r="N45" s="65">
        <f t="shared" si="4"/>
        <v>13.63636363636364</v>
      </c>
      <c r="O45" s="44">
        <f>'HL-LL_3a_2'!O45</f>
        <v>17</v>
      </c>
      <c r="P45" s="45">
        <v>0.54308000000000001</v>
      </c>
      <c r="Q45" s="84">
        <f t="shared" si="5"/>
        <v>22.72727272727272</v>
      </c>
      <c r="R45" s="44">
        <v>15</v>
      </c>
      <c r="S45" s="45">
        <v>1.0968</v>
      </c>
      <c r="T45" s="84">
        <f t="shared" si="6"/>
        <v>31.818181818181813</v>
      </c>
      <c r="U45" s="44">
        <v>23</v>
      </c>
      <c r="V45" s="45">
        <v>4.0744000000000002E-2</v>
      </c>
      <c r="W45" s="84">
        <f t="shared" si="7"/>
        <v>4.545454545454561</v>
      </c>
      <c r="X45" s="100"/>
      <c r="Y45" s="100"/>
      <c r="Z45" s="101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6">
        <f t="shared" si="1"/>
        <v>-0.34792230674610281</v>
      </c>
      <c r="F46" s="47">
        <f t="shared" si="2"/>
        <v>-2.5</v>
      </c>
      <c r="G46" s="44">
        <v>22</v>
      </c>
      <c r="H46" s="69">
        <v>1675.3679</v>
      </c>
      <c r="I46" s="44">
        <f>'HL-LL_3a_2'!I46</f>
        <v>20</v>
      </c>
      <c r="J46" s="45">
        <v>9.6681000000000003E-2</v>
      </c>
      <c r="K46" s="65">
        <f t="shared" si="3"/>
        <v>9.0909090909090793</v>
      </c>
      <c r="L46" s="44">
        <f>'HL-LL_3a_2'!L46</f>
        <v>25</v>
      </c>
      <c r="M46" s="45">
        <v>0.23544000000000001</v>
      </c>
      <c r="N46" s="65">
        <f t="shared" si="4"/>
        <v>13.63636363636364</v>
      </c>
      <c r="O46" s="44">
        <f>'HL-LL_3a_2'!O46</f>
        <v>17</v>
      </c>
      <c r="P46" s="45">
        <v>0.60335000000000005</v>
      </c>
      <c r="Q46" s="84">
        <f t="shared" si="5"/>
        <v>22.72727272727272</v>
      </c>
      <c r="R46" s="44">
        <v>15</v>
      </c>
      <c r="S46" s="45">
        <v>1.1757</v>
      </c>
      <c r="T46" s="84">
        <f t="shared" si="6"/>
        <v>31.818181818181813</v>
      </c>
      <c r="U46" s="44">
        <v>23</v>
      </c>
      <c r="V46" s="45">
        <v>2.6550000000000001E-2</v>
      </c>
      <c r="W46" s="84">
        <f t="shared" si="7"/>
        <v>4.545454545454561</v>
      </c>
      <c r="X46" s="100"/>
      <c r="Y46" s="100"/>
      <c r="Z46" s="101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6">
        <f t="shared" si="1"/>
        <v>-0.18909175113270393</v>
      </c>
      <c r="F47" s="47">
        <f t="shared" si="2"/>
        <v>-0.55004974842419685</v>
      </c>
      <c r="G47" s="44">
        <v>22</v>
      </c>
      <c r="H47" s="69">
        <v>1678.9179999999999</v>
      </c>
      <c r="I47" s="44">
        <f>'HL-LL_3a_2'!I47</f>
        <v>22</v>
      </c>
      <c r="J47" s="45">
        <v>0</v>
      </c>
      <c r="K47" s="65">
        <f t="shared" si="3"/>
        <v>1.4210854715202004E-14</v>
      </c>
      <c r="L47" s="44">
        <f>'HL-LL_3a_2'!L47</f>
        <v>25</v>
      </c>
      <c r="M47" s="45">
        <v>0.21435000000000001</v>
      </c>
      <c r="N47" s="65">
        <f t="shared" si="4"/>
        <v>13.63636363636364</v>
      </c>
      <c r="O47" s="44">
        <f>'HL-LL_3a_2'!O47</f>
        <v>17</v>
      </c>
      <c r="P47" s="45">
        <v>0.63197000000000003</v>
      </c>
      <c r="Q47" s="84">
        <f t="shared" si="5"/>
        <v>22.72727272727272</v>
      </c>
      <c r="R47" s="44">
        <v>15</v>
      </c>
      <c r="S47" s="45">
        <v>1.2131000000000001</v>
      </c>
      <c r="T47" s="84">
        <f t="shared" si="6"/>
        <v>31.818181818181813</v>
      </c>
      <c r="U47" s="44">
        <v>23</v>
      </c>
      <c r="V47" s="45">
        <v>1.9810000000000001E-2</v>
      </c>
      <c r="W47" s="84">
        <f t="shared" si="7"/>
        <v>4.545454545454561</v>
      </c>
      <c r="X47" s="15"/>
      <c r="Y47" s="100"/>
      <c r="Z47" s="101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6">
        <f t="shared" si="1"/>
        <v>-9.6009207980547018E-2</v>
      </c>
      <c r="F48" s="47">
        <f t="shared" si="2"/>
        <v>1.3999005031516099</v>
      </c>
      <c r="G48" s="44">
        <v>22</v>
      </c>
      <c r="H48" s="69">
        <v>1680.9984999999999</v>
      </c>
      <c r="I48" s="44">
        <f>'HL-LL_3a_2'!I48</f>
        <v>24</v>
      </c>
      <c r="J48" s="45">
        <v>8.2737000000000005E-2</v>
      </c>
      <c r="K48" s="65">
        <f t="shared" si="3"/>
        <v>9.0909090909090935</v>
      </c>
      <c r="L48" s="44">
        <f>'HL-LL_3a_2'!L48</f>
        <v>25</v>
      </c>
      <c r="M48" s="45">
        <v>0.20202999999999999</v>
      </c>
      <c r="N48" s="65">
        <f t="shared" si="4"/>
        <v>13.63636363636364</v>
      </c>
      <c r="O48" s="44">
        <f>'HL-LL_3a_2'!O48</f>
        <v>17</v>
      </c>
      <c r="P48" s="45">
        <v>0.64868000000000003</v>
      </c>
      <c r="Q48" s="84">
        <f t="shared" si="5"/>
        <v>22.72727272727272</v>
      </c>
      <c r="R48" s="44">
        <v>15</v>
      </c>
      <c r="S48" s="45">
        <v>1.2350000000000001</v>
      </c>
      <c r="T48" s="84">
        <f t="shared" si="6"/>
        <v>31.818181818181813</v>
      </c>
      <c r="U48" s="44">
        <v>23</v>
      </c>
      <c r="V48" s="45">
        <v>1.5873000000000002E-2</v>
      </c>
      <c r="W48" s="84">
        <f t="shared" si="7"/>
        <v>4.545454545454561</v>
      </c>
      <c r="X48" s="15"/>
      <c r="Y48" s="100"/>
      <c r="Z48" s="101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6">
        <f t="shared" si="1"/>
        <v>-2.7264721392519533</v>
      </c>
      <c r="F49" s="47">
        <f t="shared" si="2"/>
        <v>-8.8999005031516063</v>
      </c>
      <c r="G49" s="44">
        <v>19</v>
      </c>
      <c r="H49" s="69">
        <v>1729.4764</v>
      </c>
      <c r="I49" s="44">
        <f>'HL-LL_3a_2'!I49</f>
        <v>15</v>
      </c>
      <c r="J49" s="45">
        <v>0.36518</v>
      </c>
      <c r="K49" s="65">
        <f t="shared" si="3"/>
        <v>21.05263157894737</v>
      </c>
      <c r="L49" s="44">
        <f>'HL-LL_3a_2'!L49</f>
        <v>21</v>
      </c>
      <c r="M49" s="45">
        <v>9.1732999999999995E-2</v>
      </c>
      <c r="N49" s="65">
        <f t="shared" si="4"/>
        <v>10.526315789473699</v>
      </c>
      <c r="O49" s="44">
        <f>'HL-LL_3a_2'!O49</f>
        <v>15</v>
      </c>
      <c r="P49" s="45">
        <v>0.36518</v>
      </c>
      <c r="Q49" s="84">
        <f t="shared" si="5"/>
        <v>21.05263157894737</v>
      </c>
      <c r="R49" s="44">
        <v>15</v>
      </c>
      <c r="S49" s="45">
        <v>0.36518</v>
      </c>
      <c r="T49" s="84">
        <f t="shared" si="6"/>
        <v>21.05263157894737</v>
      </c>
      <c r="U49" s="44">
        <v>22</v>
      </c>
      <c r="V49" s="45">
        <v>0.20849999999999999</v>
      </c>
      <c r="W49" s="84">
        <f t="shared" si="7"/>
        <v>15.789473684210535</v>
      </c>
      <c r="X49" s="100"/>
      <c r="Y49" s="100"/>
      <c r="Z49" s="101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6">
        <f t="shared" si="1"/>
        <v>-2.6061427872694871</v>
      </c>
      <c r="F50" s="47">
        <f t="shared" si="2"/>
        <v>-6.9499502515758067</v>
      </c>
      <c r="G50" s="44">
        <v>19</v>
      </c>
      <c r="H50" s="69">
        <v>1732.404</v>
      </c>
      <c r="I50" s="44">
        <f>'HL-LL_3a_2'!I50</f>
        <v>16</v>
      </c>
      <c r="J50" s="45">
        <v>0.21807000000000001</v>
      </c>
      <c r="K50" s="65">
        <f t="shared" si="3"/>
        <v>15.78947368421052</v>
      </c>
      <c r="L50" s="44">
        <f>'HL-LL_3a_2'!L50</f>
        <v>21</v>
      </c>
      <c r="M50" s="45">
        <v>8.2591999999999999E-2</v>
      </c>
      <c r="N50" s="65">
        <f t="shared" si="4"/>
        <v>10.526315789473699</v>
      </c>
      <c r="O50" s="44">
        <f>'HL-LL_3a_2'!O50</f>
        <v>15</v>
      </c>
      <c r="P50" s="45">
        <v>0.38013999999999998</v>
      </c>
      <c r="Q50" s="84">
        <f t="shared" si="5"/>
        <v>21.05263157894737</v>
      </c>
      <c r="R50" s="44">
        <v>15</v>
      </c>
      <c r="S50" s="45">
        <v>0.38013999999999998</v>
      </c>
      <c r="T50" s="84">
        <f t="shared" si="6"/>
        <v>21.05263157894737</v>
      </c>
      <c r="U50" s="44">
        <v>22</v>
      </c>
      <c r="V50" s="45">
        <v>0.19441</v>
      </c>
      <c r="W50" s="84">
        <f t="shared" si="7"/>
        <v>15.789473684210535</v>
      </c>
      <c r="X50" s="15"/>
      <c r="Y50" s="100"/>
      <c r="Z50" s="101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6">
        <f t="shared" si="1"/>
        <v>-2.5813354893084295</v>
      </c>
      <c r="F51" s="47">
        <f t="shared" si="2"/>
        <v>-5</v>
      </c>
      <c r="G51" s="44">
        <v>19</v>
      </c>
      <c r="H51" s="69">
        <v>1733.0075999999999</v>
      </c>
      <c r="I51" s="44">
        <f>'HL-LL_3a_2'!I51</f>
        <v>17</v>
      </c>
      <c r="J51" s="45">
        <v>0.10211000000000001</v>
      </c>
      <c r="K51" s="65">
        <f t="shared" si="3"/>
        <v>10.526315789473671</v>
      </c>
      <c r="L51" s="44">
        <f>'HL-LL_3a_2'!L51</f>
        <v>21</v>
      </c>
      <c r="M51" s="45">
        <v>8.0711000000000005E-2</v>
      </c>
      <c r="N51" s="65">
        <f t="shared" si="4"/>
        <v>10.526315789473699</v>
      </c>
      <c r="O51" s="44">
        <f>'HL-LL_3a_2'!O51</f>
        <v>15</v>
      </c>
      <c r="P51" s="45">
        <v>0.38322000000000001</v>
      </c>
      <c r="Q51" s="84">
        <f t="shared" si="5"/>
        <v>21.05263157894737</v>
      </c>
      <c r="R51" s="44">
        <v>15</v>
      </c>
      <c r="S51" s="45">
        <v>0.38322000000000001</v>
      </c>
      <c r="T51" s="84">
        <f t="shared" si="6"/>
        <v>21.05263157894737</v>
      </c>
      <c r="U51" s="44">
        <v>22</v>
      </c>
      <c r="V51" s="45">
        <v>0.19151000000000001</v>
      </c>
      <c r="W51" s="84">
        <f t="shared" si="7"/>
        <v>15.789473684210535</v>
      </c>
      <c r="X51" s="15"/>
      <c r="Y51" s="100"/>
      <c r="Z51" s="101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6">
        <f t="shared" si="1"/>
        <v>-2.5706256314873421</v>
      </c>
      <c r="F52" s="47">
        <f t="shared" si="2"/>
        <v>-3.0500497484241968</v>
      </c>
      <c r="G52" s="44">
        <v>19</v>
      </c>
      <c r="H52" s="69">
        <v>1733.2681</v>
      </c>
      <c r="I52" s="44">
        <f>'HL-LL_3a_2'!I52</f>
        <v>19</v>
      </c>
      <c r="J52" s="45">
        <v>0</v>
      </c>
      <c r="K52" s="65">
        <f t="shared" si="3"/>
        <v>0</v>
      </c>
      <c r="L52" s="44">
        <f>'HL-LL_3a_2'!L52</f>
        <v>21</v>
      </c>
      <c r="M52" s="45">
        <v>7.9899999999999999E-2</v>
      </c>
      <c r="N52" s="65">
        <f t="shared" si="4"/>
        <v>10.526315789473699</v>
      </c>
      <c r="O52" s="44">
        <f>'HL-LL_3a_2'!O52</f>
        <v>15</v>
      </c>
      <c r="P52" s="45">
        <v>0.38453999999999999</v>
      </c>
      <c r="Q52" s="84">
        <f t="shared" si="5"/>
        <v>21.05263157894737</v>
      </c>
      <c r="R52" s="44">
        <v>15</v>
      </c>
      <c r="S52" s="45">
        <v>0.38453999999999999</v>
      </c>
      <c r="T52" s="84">
        <f t="shared" si="6"/>
        <v>21.05263157894737</v>
      </c>
      <c r="U52" s="44">
        <v>22</v>
      </c>
      <c r="V52" s="45">
        <v>0.19026000000000001</v>
      </c>
      <c r="W52" s="84">
        <f t="shared" si="7"/>
        <v>15.789473684210535</v>
      </c>
      <c r="X52" s="15"/>
      <c r="Y52" s="100"/>
      <c r="Z52" s="101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6">
        <f t="shared" si="1"/>
        <v>-2.5646552731037922</v>
      </c>
      <c r="F53" s="47">
        <f t="shared" si="2"/>
        <v>-1.1000994968483901</v>
      </c>
      <c r="G53" s="44">
        <v>19</v>
      </c>
      <c r="H53" s="69">
        <v>1733.4133999999999</v>
      </c>
      <c r="I53" s="44">
        <f>'HL-LL_3a_2'!I53</f>
        <v>20</v>
      </c>
      <c r="J53" s="45">
        <v>1.6528000000000001E-2</v>
      </c>
      <c r="K53" s="65">
        <f t="shared" si="3"/>
        <v>5.2631578947368496</v>
      </c>
      <c r="L53" s="44">
        <f>'HL-LL_3a_2'!L53</f>
        <v>21</v>
      </c>
      <c r="M53" s="45">
        <v>7.9447000000000004E-2</v>
      </c>
      <c r="N53" s="65">
        <f t="shared" si="4"/>
        <v>10.526315789473699</v>
      </c>
      <c r="O53" s="44">
        <f>'HL-LL_3a_2'!O53</f>
        <v>15</v>
      </c>
      <c r="P53" s="45">
        <v>0.38528000000000001</v>
      </c>
      <c r="Q53" s="84">
        <f t="shared" si="5"/>
        <v>21.05263157894737</v>
      </c>
      <c r="R53" s="44">
        <v>15</v>
      </c>
      <c r="S53" s="45">
        <v>0.38528000000000001</v>
      </c>
      <c r="T53" s="84">
        <f t="shared" si="6"/>
        <v>21.05263157894737</v>
      </c>
      <c r="U53" s="44">
        <v>22</v>
      </c>
      <c r="V53" s="45">
        <v>0.18956000000000001</v>
      </c>
      <c r="W53" s="84">
        <f t="shared" si="7"/>
        <v>15.789473684210535</v>
      </c>
      <c r="X53" s="15"/>
      <c r="Y53" s="100"/>
      <c r="Z53" s="101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6">
        <f t="shared" si="1"/>
        <v>-5.0730853621988921</v>
      </c>
      <c r="F54" s="47">
        <f t="shared" si="2"/>
        <v>-11.399900503151606</v>
      </c>
      <c r="G54" s="44">
        <v>16</v>
      </c>
      <c r="H54" s="69">
        <v>1777.0433</v>
      </c>
      <c r="I54" s="44">
        <f>'HL-LL_3a_2'!I54</f>
        <v>12</v>
      </c>
      <c r="J54" s="45">
        <v>0.33096999999999999</v>
      </c>
      <c r="K54" s="65">
        <f t="shared" si="3"/>
        <v>25</v>
      </c>
      <c r="L54" s="44">
        <f>'HL-LL_3a_2'!L54</f>
        <v>18</v>
      </c>
      <c r="M54" s="45">
        <v>9.3637999999999999E-2</v>
      </c>
      <c r="N54" s="65">
        <f t="shared" si="4"/>
        <v>12.5</v>
      </c>
      <c r="O54" s="44">
        <f>'HL-LL_3a_2'!O54</f>
        <v>12</v>
      </c>
      <c r="P54" s="45">
        <v>0.33096999999999999</v>
      </c>
      <c r="Q54" s="84">
        <f t="shared" si="5"/>
        <v>25</v>
      </c>
      <c r="R54" s="44">
        <v>15</v>
      </c>
      <c r="S54" s="45">
        <v>1.8269000000000001E-2</v>
      </c>
      <c r="T54" s="84">
        <f t="shared" si="6"/>
        <v>6.25</v>
      </c>
      <c r="U54" s="44">
        <v>20</v>
      </c>
      <c r="V54" s="45">
        <v>0.36335000000000001</v>
      </c>
      <c r="W54" s="84">
        <f t="shared" si="7"/>
        <v>25</v>
      </c>
      <c r="X54" s="15"/>
      <c r="Y54" s="100"/>
      <c r="Z54" s="101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6">
        <f t="shared" si="1"/>
        <v>-5.0652947859574553</v>
      </c>
      <c r="F55" s="47">
        <f t="shared" si="2"/>
        <v>-9.4499502515758067</v>
      </c>
      <c r="G55" s="44">
        <v>16</v>
      </c>
      <c r="H55" s="69">
        <v>1777.2463</v>
      </c>
      <c r="I55" s="44">
        <f>'HL-LL_3a_2'!I55</f>
        <v>13</v>
      </c>
      <c r="J55" s="45">
        <v>0.18445</v>
      </c>
      <c r="K55" s="65">
        <f t="shared" si="3"/>
        <v>18.75</v>
      </c>
      <c r="L55" s="44">
        <f>'HL-LL_3a_2'!L55</f>
        <v>18</v>
      </c>
      <c r="M55" s="45">
        <v>9.3134999999999996E-2</v>
      </c>
      <c r="N55" s="65">
        <f t="shared" si="4"/>
        <v>12.5</v>
      </c>
      <c r="O55" s="44">
        <f>'HL-LL_3a_2'!O55</f>
        <v>12</v>
      </c>
      <c r="P55" s="45">
        <v>0.33174999999999999</v>
      </c>
      <c r="Q55" s="84">
        <f t="shared" si="5"/>
        <v>25</v>
      </c>
      <c r="R55" s="44">
        <v>15</v>
      </c>
      <c r="S55" s="45">
        <v>1.8492000000000001E-2</v>
      </c>
      <c r="T55" s="84">
        <f t="shared" si="6"/>
        <v>6.25</v>
      </c>
      <c r="U55" s="44">
        <v>20</v>
      </c>
      <c r="V55" s="45">
        <v>0.36226999999999998</v>
      </c>
      <c r="W55" s="84">
        <f t="shared" si="7"/>
        <v>25</v>
      </c>
      <c r="X55" s="15"/>
      <c r="Y55" s="100"/>
      <c r="Z55" s="101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6">
        <f t="shared" si="1"/>
        <v>-5.063733675242414</v>
      </c>
      <c r="F56" s="47">
        <f t="shared" si="2"/>
        <v>-7.5</v>
      </c>
      <c r="G56" s="44">
        <v>16</v>
      </c>
      <c r="H56" s="69">
        <v>1777.287</v>
      </c>
      <c r="I56" s="44">
        <f>'HL-LL_3a_2'!I56</f>
        <v>14</v>
      </c>
      <c r="J56" s="45">
        <v>8.0091999999999997E-2</v>
      </c>
      <c r="K56" s="65">
        <f t="shared" si="3"/>
        <v>12.5</v>
      </c>
      <c r="L56" s="44">
        <f>'HL-LL_3a_2'!L56</f>
        <v>18</v>
      </c>
      <c r="M56" s="45">
        <v>9.3034000000000006E-2</v>
      </c>
      <c r="N56" s="65">
        <f t="shared" si="4"/>
        <v>12.5</v>
      </c>
      <c r="O56" s="44">
        <f>'HL-LL_3a_2'!O56</f>
        <v>12</v>
      </c>
      <c r="P56" s="45">
        <v>0.33190999999999998</v>
      </c>
      <c r="Q56" s="84">
        <f t="shared" si="5"/>
        <v>25</v>
      </c>
      <c r="R56" s="44">
        <v>15</v>
      </c>
      <c r="S56" s="45">
        <v>1.8537000000000001E-2</v>
      </c>
      <c r="T56" s="84">
        <f t="shared" si="6"/>
        <v>6.25</v>
      </c>
      <c r="U56" s="44">
        <v>20</v>
      </c>
      <c r="V56" s="45">
        <v>0.36204999999999998</v>
      </c>
      <c r="W56" s="84">
        <f t="shared" si="7"/>
        <v>25</v>
      </c>
      <c r="X56" s="15"/>
      <c r="Y56" s="100"/>
      <c r="Z56" s="101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6">
        <f t="shared" si="1"/>
        <v>-5.0630643215035533</v>
      </c>
      <c r="F57" s="47">
        <f t="shared" si="2"/>
        <v>-5.5500497484241968</v>
      </c>
      <c r="G57" s="44">
        <v>16</v>
      </c>
      <c r="H57" s="69">
        <v>1777.3044</v>
      </c>
      <c r="I57" s="44">
        <f>'HL-LL_3a_2'!I57</f>
        <v>16</v>
      </c>
      <c r="J57" s="45">
        <v>0</v>
      </c>
      <c r="K57" s="65">
        <f t="shared" si="3"/>
        <v>0</v>
      </c>
      <c r="L57" s="44">
        <f>'HL-LL_3a_2'!L57</f>
        <v>18</v>
      </c>
      <c r="M57" s="45">
        <v>9.2991000000000004E-2</v>
      </c>
      <c r="N57" s="65">
        <f t="shared" si="4"/>
        <v>12.5</v>
      </c>
      <c r="O57" s="44">
        <f>'HL-LL_3a_2'!O57</f>
        <v>12</v>
      </c>
      <c r="P57" s="45">
        <v>0.33196999999999999</v>
      </c>
      <c r="Q57" s="84">
        <f t="shared" si="5"/>
        <v>25</v>
      </c>
      <c r="R57" s="44">
        <v>15</v>
      </c>
      <c r="S57" s="45">
        <v>1.8556E-2</v>
      </c>
      <c r="T57" s="84">
        <f t="shared" si="6"/>
        <v>6.25</v>
      </c>
      <c r="U57" s="44">
        <v>20</v>
      </c>
      <c r="V57" s="45">
        <v>0.36196</v>
      </c>
      <c r="W57" s="84">
        <f t="shared" si="7"/>
        <v>25</v>
      </c>
      <c r="X57" s="15"/>
      <c r="Y57" s="100"/>
      <c r="Z57" s="101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6">
        <f t="shared" si="1"/>
        <v>-5.0626923788644724</v>
      </c>
      <c r="F58" s="47">
        <f t="shared" si="2"/>
        <v>-3.6000994968483901</v>
      </c>
      <c r="G58" s="44">
        <v>16</v>
      </c>
      <c r="H58" s="69">
        <v>1777.3141000000001</v>
      </c>
      <c r="I58" s="44">
        <f>'HL-LL_3a_2'!I58</f>
        <v>17</v>
      </c>
      <c r="J58" s="45">
        <v>2.4684999999999999E-2</v>
      </c>
      <c r="K58" s="65">
        <f t="shared" si="3"/>
        <v>6.25</v>
      </c>
      <c r="L58" s="44">
        <f>'HL-LL_3a_2'!L58</f>
        <v>18</v>
      </c>
      <c r="M58" s="45">
        <v>9.2966999999999994E-2</v>
      </c>
      <c r="N58" s="65">
        <f t="shared" si="4"/>
        <v>12.5</v>
      </c>
      <c r="O58" s="44">
        <f>'HL-LL_3a_2'!O58</f>
        <v>12</v>
      </c>
      <c r="P58" s="45">
        <v>0.33201000000000003</v>
      </c>
      <c r="Q58" s="84">
        <f t="shared" si="5"/>
        <v>25</v>
      </c>
      <c r="R58" s="44">
        <v>15</v>
      </c>
      <c r="S58" s="45">
        <v>1.8567E-2</v>
      </c>
      <c r="T58" s="84">
        <f t="shared" si="6"/>
        <v>6.25</v>
      </c>
      <c r="U58" s="44">
        <v>20</v>
      </c>
      <c r="V58" s="45">
        <v>0.36191000000000001</v>
      </c>
      <c r="W58" s="84">
        <f t="shared" si="7"/>
        <v>25</v>
      </c>
      <c r="X58" s="15"/>
      <c r="Y58" s="100"/>
      <c r="Z58" s="101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6">
        <f t="shared" si="1"/>
        <v>-7.5632178073427028</v>
      </c>
      <c r="F59" s="47">
        <f t="shared" si="2"/>
        <v>-13.899900503151606</v>
      </c>
      <c r="G59" s="44">
        <v>13</v>
      </c>
      <c r="H59" s="69">
        <v>1813.0817</v>
      </c>
      <c r="I59" s="44">
        <f>'HL-LL_3a_2'!I59</f>
        <v>10</v>
      </c>
      <c r="J59" s="45">
        <v>0.1454</v>
      </c>
      <c r="K59" s="65">
        <f t="shared" si="3"/>
        <v>23.07692307692308</v>
      </c>
      <c r="L59" s="44">
        <f>'HL-LL_3a_2'!L59</f>
        <v>14</v>
      </c>
      <c r="M59" s="45">
        <v>3.5451999999999997E-2</v>
      </c>
      <c r="N59" s="65">
        <f t="shared" si="4"/>
        <v>7.6923076923076934</v>
      </c>
      <c r="O59" s="44">
        <f>'HL-LL_3a_2'!O59</f>
        <v>10</v>
      </c>
      <c r="P59" s="45">
        <v>0.1454</v>
      </c>
      <c r="Q59" s="84">
        <f t="shared" si="5"/>
        <v>23.07692307692308</v>
      </c>
      <c r="R59" s="44">
        <v>15</v>
      </c>
      <c r="S59" s="45">
        <v>0.11298</v>
      </c>
      <c r="T59" s="84">
        <f t="shared" si="6"/>
        <v>15.384615384615387</v>
      </c>
      <c r="U59" s="44">
        <v>19</v>
      </c>
      <c r="V59" s="45">
        <v>0.84755000000000003</v>
      </c>
      <c r="W59" s="84">
        <f t="shared" si="7"/>
        <v>46.15384615384616</v>
      </c>
      <c r="X59" s="15"/>
      <c r="Y59" s="100"/>
      <c r="Z59" s="101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6">
        <f t="shared" si="1"/>
        <v>-7.5627321784907693</v>
      </c>
      <c r="F60" s="47">
        <f t="shared" si="2"/>
        <v>-11.949950251575807</v>
      </c>
      <c r="G60" s="44">
        <v>13</v>
      </c>
      <c r="H60" s="69">
        <v>1813.095</v>
      </c>
      <c r="I60" s="44">
        <f>'HL-LL_3a_2'!I60</f>
        <v>11</v>
      </c>
      <c r="J60" s="45">
        <v>5.5032999999999999E-2</v>
      </c>
      <c r="K60" s="65">
        <f t="shared" si="3"/>
        <v>15.384615384615387</v>
      </c>
      <c r="L60" s="44">
        <f>'HL-LL_3a_2'!L60</f>
        <v>14</v>
      </c>
      <c r="M60" s="45">
        <v>3.5438999999999998E-2</v>
      </c>
      <c r="N60" s="65">
        <f t="shared" si="4"/>
        <v>7.6923076923076934</v>
      </c>
      <c r="O60" s="44">
        <f>'HL-LL_3a_2'!O60</f>
        <v>10</v>
      </c>
      <c r="P60" s="45">
        <v>0.14543</v>
      </c>
      <c r="Q60" s="84">
        <f t="shared" si="5"/>
        <v>23.07692307692308</v>
      </c>
      <c r="R60" s="44">
        <v>15</v>
      </c>
      <c r="S60" s="45">
        <v>0.11296</v>
      </c>
      <c r="T60" s="84">
        <f t="shared" si="6"/>
        <v>15.384615384615387</v>
      </c>
      <c r="U60" s="44">
        <v>19</v>
      </c>
      <c r="V60" s="45">
        <v>0.84745999999999999</v>
      </c>
      <c r="W60" s="84">
        <f t="shared" si="7"/>
        <v>46.15384615384616</v>
      </c>
      <c r="X60" s="15"/>
      <c r="Y60" s="100"/>
      <c r="Z60" s="101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6">
        <f t="shared" si="1"/>
        <v>-7.5626350411079386</v>
      </c>
      <c r="F61" s="47">
        <f t="shared" si="2"/>
        <v>-10</v>
      </c>
      <c r="G61" s="44">
        <v>13</v>
      </c>
      <c r="H61" s="69">
        <v>1813.0977</v>
      </c>
      <c r="I61" s="44">
        <f>'HL-LL_3a_2'!I61</f>
        <v>11</v>
      </c>
      <c r="J61" s="45">
        <v>5.5037000000000003E-2</v>
      </c>
      <c r="K61" s="65">
        <f t="shared" si="3"/>
        <v>15.384615384615387</v>
      </c>
      <c r="L61" s="44">
        <f>'HL-LL_3a_2'!L61</f>
        <v>14</v>
      </c>
      <c r="M61" s="45">
        <v>3.5437000000000003E-2</v>
      </c>
      <c r="N61" s="65">
        <f t="shared" si="4"/>
        <v>7.6923076923076934</v>
      </c>
      <c r="O61" s="44">
        <f>'HL-LL_3a_2'!O61</f>
        <v>10</v>
      </c>
      <c r="P61" s="45">
        <v>0.14544000000000001</v>
      </c>
      <c r="Q61" s="84">
        <f t="shared" si="5"/>
        <v>23.07692307692308</v>
      </c>
      <c r="R61" s="44">
        <v>15</v>
      </c>
      <c r="S61" s="45">
        <v>0.11294999999999999</v>
      </c>
      <c r="T61" s="84">
        <f t="shared" si="6"/>
        <v>15.384615384615387</v>
      </c>
      <c r="U61" s="44">
        <v>19</v>
      </c>
      <c r="V61" s="45">
        <v>0.84743999999999997</v>
      </c>
      <c r="W61" s="84">
        <f t="shared" si="7"/>
        <v>46.15384615384616</v>
      </c>
      <c r="X61" s="15"/>
      <c r="Y61" s="100"/>
      <c r="Z61" s="101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6">
        <f t="shared" si="1"/>
        <v>-7.5625934096159106</v>
      </c>
      <c r="F62" s="47">
        <f t="shared" si="2"/>
        <v>-8.0500497484241968</v>
      </c>
      <c r="G62" s="44">
        <v>13</v>
      </c>
      <c r="H62" s="69">
        <v>1813.0988</v>
      </c>
      <c r="I62" s="44">
        <f>'HL-LL_3a_2'!I62</f>
        <v>12</v>
      </c>
      <c r="J62" s="45">
        <v>6.5585000000000001E-3</v>
      </c>
      <c r="K62" s="65">
        <f t="shared" si="3"/>
        <v>7.6923076923076934</v>
      </c>
      <c r="L62" s="44">
        <f>'HL-LL_3a_2'!L62</f>
        <v>14</v>
      </c>
      <c r="M62" s="45">
        <v>3.5436000000000002E-2</v>
      </c>
      <c r="N62" s="65">
        <f t="shared" si="4"/>
        <v>7.6923076923076934</v>
      </c>
      <c r="O62" s="44">
        <f>'HL-LL_3a_2'!O62</f>
        <v>10</v>
      </c>
      <c r="P62" s="45">
        <v>0.14544000000000001</v>
      </c>
      <c r="Q62" s="84">
        <f t="shared" si="5"/>
        <v>23.07692307692308</v>
      </c>
      <c r="R62" s="44">
        <v>15</v>
      </c>
      <c r="S62" s="45">
        <v>0.11294999999999999</v>
      </c>
      <c r="T62" s="84">
        <f t="shared" si="6"/>
        <v>15.384615384615387</v>
      </c>
      <c r="U62" s="44">
        <v>19</v>
      </c>
      <c r="V62" s="45">
        <v>0.84743000000000002</v>
      </c>
      <c r="W62" s="84">
        <f t="shared" si="7"/>
        <v>46.15384615384616</v>
      </c>
      <c r="X62" s="15"/>
      <c r="Y62" s="100"/>
      <c r="Z62" s="101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6">
        <f t="shared" si="1"/>
        <v>-7.5625702807019728</v>
      </c>
      <c r="F63" s="47">
        <f t="shared" si="2"/>
        <v>-6.1000994968483901</v>
      </c>
      <c r="G63" s="70">
        <v>13</v>
      </c>
      <c r="H63" s="71">
        <v>1813.0995</v>
      </c>
      <c r="I63" s="44">
        <f>'HL-LL_3a_2'!I63</f>
        <v>14</v>
      </c>
      <c r="J63" s="45">
        <v>3.5435000000000001E-2</v>
      </c>
      <c r="K63" s="65">
        <f t="shared" si="3"/>
        <v>7.6923076923076934</v>
      </c>
      <c r="L63" s="44">
        <f>'HL-LL_3a_2'!L63</f>
        <v>14</v>
      </c>
      <c r="M63" s="45">
        <v>3.5435000000000001E-2</v>
      </c>
      <c r="N63" s="65">
        <f t="shared" si="4"/>
        <v>7.6923076923076934</v>
      </c>
      <c r="O63" s="44">
        <f>'HL-LL_3a_2'!O63</f>
        <v>10</v>
      </c>
      <c r="P63" s="45">
        <v>0.14544000000000001</v>
      </c>
      <c r="Q63" s="84">
        <f t="shared" si="5"/>
        <v>23.07692307692308</v>
      </c>
      <c r="R63" s="44">
        <v>15</v>
      </c>
      <c r="S63" s="45">
        <v>0.11294999999999999</v>
      </c>
      <c r="T63" s="84">
        <f t="shared" si="6"/>
        <v>15.384615384615387</v>
      </c>
      <c r="U63" s="44">
        <v>19</v>
      </c>
      <c r="V63" s="45">
        <v>0.84743000000000002</v>
      </c>
      <c r="W63" s="84">
        <f t="shared" si="7"/>
        <v>46.15384615384616</v>
      </c>
      <c r="X63" s="15"/>
      <c r="Y63" s="100"/>
      <c r="Z63" s="101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0.27506581777777789</v>
      </c>
      <c r="K64" s="35"/>
      <c r="L64" s="34"/>
      <c r="M64" s="48">
        <f>AVERAGE(M19:M63)</f>
        <v>1.1154952666666664</v>
      </c>
      <c r="N64" s="35"/>
      <c r="O64" s="34"/>
      <c r="P64" s="48">
        <f>AVERAGE(P19:P63)</f>
        <v>0.25416146666666667</v>
      </c>
      <c r="Q64" s="35"/>
      <c r="R64" s="34"/>
      <c r="S64" s="48">
        <f>AVERAGE(S19:S63)</f>
        <v>3.1355966888888895</v>
      </c>
      <c r="T64" s="35"/>
      <c r="U64" s="34"/>
      <c r="V64" s="48">
        <f>AVERAGE(V19:V63)</f>
        <v>0.42773383999999987</v>
      </c>
      <c r="W64" s="35"/>
      <c r="X64" s="102"/>
      <c r="Y64" s="102"/>
      <c r="Z64" s="99"/>
    </row>
    <row r="65" spans="2:23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0.52218751726656509</v>
      </c>
      <c r="K65" s="37"/>
      <c r="L65" s="36"/>
      <c r="M65" s="49">
        <f>_xlfn.STDEV.S(M19:M63)</f>
        <v>1.1081843876521718</v>
      </c>
      <c r="N65" s="37"/>
      <c r="O65" s="36"/>
      <c r="P65" s="49">
        <f>_xlfn.STDEV.S(P19:P63)</f>
        <v>0.164948753187109</v>
      </c>
      <c r="Q65" s="37"/>
      <c r="R65" s="36"/>
      <c r="S65" s="49">
        <f>_xlfn.STDEV.S(S19:S63)</f>
        <v>3.4317427396958418</v>
      </c>
      <c r="T65" s="37"/>
      <c r="U65" s="36"/>
      <c r="V65" s="49">
        <f>_xlfn.STDEV.S(V19:V63)</f>
        <v>0.49324555232004552</v>
      </c>
      <c r="W65" s="37"/>
    </row>
    <row r="66" spans="2:23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3.5435000000000001E-2</v>
      </c>
      <c r="N66" s="37"/>
      <c r="O66" s="36"/>
      <c r="P66" s="49">
        <f>MIN(P19:P63)</f>
        <v>6.4421000000000006E-2</v>
      </c>
      <c r="Q66" s="37"/>
      <c r="R66" s="36"/>
      <c r="S66" s="49">
        <f>MIN(S19:S63)</f>
        <v>1.8269000000000001E-2</v>
      </c>
      <c r="T66" s="37"/>
      <c r="U66" s="36"/>
      <c r="V66" s="49">
        <f>MIN(V19:V63)</f>
        <v>0</v>
      </c>
      <c r="W66" s="37"/>
    </row>
    <row r="67" spans="2:23" ht="15.75" thickBot="1" x14ac:dyDescent="0.3">
      <c r="B67" s="14"/>
      <c r="C67" s="5"/>
      <c r="G67" s="150"/>
      <c r="H67" s="29" t="s">
        <v>34</v>
      </c>
      <c r="I67" s="38"/>
      <c r="J67" s="50">
        <f>MAX(J19:J63)</f>
        <v>2.5053000000000001</v>
      </c>
      <c r="K67" s="39"/>
      <c r="L67" s="42"/>
      <c r="M67" s="50">
        <f>MAX(M19:M63)</f>
        <v>2.9018999999999999</v>
      </c>
      <c r="N67" s="39"/>
      <c r="O67" s="42"/>
      <c r="P67" s="50">
        <f>MAX(P19:P63)</f>
        <v>0.64868000000000003</v>
      </c>
      <c r="Q67" s="39"/>
      <c r="R67" s="42"/>
      <c r="S67" s="50">
        <f>MAX(S19:S63)</f>
        <v>10.4749</v>
      </c>
      <c r="T67" s="39"/>
      <c r="U67" s="42"/>
      <c r="V67" s="50">
        <f>MAX(V19:V63)</f>
        <v>1.5935999999999999</v>
      </c>
      <c r="W67" s="39"/>
    </row>
    <row r="68" spans="2:23" x14ac:dyDescent="0.25">
      <c r="B68" s="14"/>
      <c r="C68" s="5"/>
      <c r="G68" s="148" t="s">
        <v>75</v>
      </c>
      <c r="H68" s="67" t="s">
        <v>33</v>
      </c>
      <c r="I68" s="34"/>
      <c r="J68" s="48">
        <f>AVERAGE(J26:J28,J32:J33,J38)</f>
        <v>1.0504323333333334</v>
      </c>
      <c r="K68" s="35"/>
    </row>
    <row r="69" spans="2:23" x14ac:dyDescent="0.25">
      <c r="B69" s="14"/>
      <c r="C69" s="5"/>
      <c r="G69" s="149"/>
      <c r="H69" s="28" t="s">
        <v>32</v>
      </c>
      <c r="I69" s="36"/>
      <c r="J69" s="49">
        <f>_xlfn.STDEV.S(J26:J28,J32:J33,J38)</f>
        <v>0.92880003540087497</v>
      </c>
      <c r="K69" s="37"/>
    </row>
    <row r="70" spans="2:23" x14ac:dyDescent="0.25">
      <c r="B70" s="14"/>
      <c r="C70" s="5"/>
      <c r="G70" s="149"/>
      <c r="H70" s="28" t="s">
        <v>31</v>
      </c>
      <c r="I70" s="36"/>
      <c r="J70" s="49">
        <f>MIN(J26:J28,J32:J33,J38)</f>
        <v>6.1474000000000001E-2</v>
      </c>
      <c r="K70" s="37"/>
    </row>
    <row r="71" spans="2:23" ht="15.75" thickBot="1" x14ac:dyDescent="0.3">
      <c r="B71" s="14"/>
      <c r="C71" s="5"/>
      <c r="G71" s="149"/>
      <c r="H71" s="29" t="s">
        <v>34</v>
      </c>
      <c r="I71" s="38"/>
      <c r="J71" s="50">
        <f>MAX(J26:J28,J32:J33,J38)</f>
        <v>2.5053000000000001</v>
      </c>
      <c r="K71" s="39"/>
      <c r="Q71" s="80"/>
      <c r="R71" s="80"/>
    </row>
    <row r="72" spans="2:23" x14ac:dyDescent="0.25">
      <c r="B72" s="14"/>
      <c r="C72" s="5"/>
      <c r="Q72" s="80"/>
      <c r="R72" s="80"/>
    </row>
    <row r="73" spans="2:23" x14ac:dyDescent="0.25">
      <c r="B73" s="14"/>
      <c r="C73" s="5"/>
      <c r="P73" s="80"/>
      <c r="Q73" s="80"/>
      <c r="R73" s="80"/>
    </row>
    <row r="74" spans="2:23" x14ac:dyDescent="0.25">
      <c r="B74" s="14"/>
      <c r="C74" s="5"/>
      <c r="O74" s="80"/>
      <c r="P74" s="80"/>
      <c r="Q74" s="80"/>
      <c r="R74" s="80"/>
    </row>
    <row r="75" spans="2:23" x14ac:dyDescent="0.25">
      <c r="B75" s="14"/>
      <c r="C75" s="5"/>
      <c r="E75" s="74" t="s">
        <v>45</v>
      </c>
      <c r="O75" s="80"/>
      <c r="P75" s="80"/>
      <c r="Q75" s="80"/>
      <c r="R75" s="80"/>
    </row>
    <row r="76" spans="2:23" x14ac:dyDescent="0.25">
      <c r="B76" s="14"/>
      <c r="C76" s="5"/>
      <c r="E76" s="59"/>
      <c r="F76" s="57" t="s">
        <v>30</v>
      </c>
      <c r="G76" s="57" t="s">
        <v>7</v>
      </c>
      <c r="H76" s="57" t="s">
        <v>8</v>
      </c>
      <c r="I76" s="57" t="s">
        <v>70</v>
      </c>
      <c r="J76" s="58" t="s">
        <v>80</v>
      </c>
      <c r="K76" s="83"/>
      <c r="L76" s="80"/>
      <c r="M76" s="80"/>
    </row>
    <row r="77" spans="2:23" x14ac:dyDescent="0.25">
      <c r="B77" s="14"/>
      <c r="C77" s="5"/>
      <c r="E77" s="117" t="s">
        <v>46</v>
      </c>
      <c r="F77" s="118">
        <f>J64</f>
        <v>0.27506581777777789</v>
      </c>
      <c r="G77" s="118">
        <f>M64</f>
        <v>1.1154952666666664</v>
      </c>
      <c r="H77" s="118">
        <f>P64</f>
        <v>0.25416146666666667</v>
      </c>
      <c r="I77" s="118">
        <f>S64</f>
        <v>3.1355966888888895</v>
      </c>
      <c r="J77" s="119">
        <f>V64</f>
        <v>0.42773383999999987</v>
      </c>
      <c r="K77" s="83"/>
      <c r="L77" s="80"/>
      <c r="M77" s="80"/>
    </row>
    <row r="78" spans="2:23" x14ac:dyDescent="0.25">
      <c r="B78" s="14"/>
      <c r="C78" s="5"/>
      <c r="E78" s="60" t="s">
        <v>78</v>
      </c>
      <c r="F78" s="61">
        <f>MEDIAN(J19:J63)</f>
        <v>8.2737000000000005E-2</v>
      </c>
      <c r="G78" s="61">
        <f>MEDIAN(M19:M63)</f>
        <v>0.72213000000000005</v>
      </c>
      <c r="H78" s="61">
        <f>MEDIAN(P19:P63)</f>
        <v>0.20327999999999999</v>
      </c>
      <c r="I78" s="61">
        <f>MEDIAN(S19:S63)</f>
        <v>1.8227</v>
      </c>
      <c r="J78" s="62">
        <f>MEDIAN(V19:V63)</f>
        <v>0.20377999999999999</v>
      </c>
      <c r="K78" s="83"/>
      <c r="L78" s="80"/>
      <c r="M78" s="80"/>
    </row>
    <row r="79" spans="2:23" x14ac:dyDescent="0.25">
      <c r="B79" s="14"/>
      <c r="C79" s="5"/>
      <c r="E79" s="60" t="s">
        <v>47</v>
      </c>
      <c r="F79" s="61">
        <f t="shared" ref="F79:F81" si="8">J65</f>
        <v>0.52218751726656509</v>
      </c>
      <c r="G79" s="61">
        <f t="shared" ref="G79:G81" si="9">M65</f>
        <v>1.1081843876521718</v>
      </c>
      <c r="H79" s="61">
        <f t="shared" ref="H79:H81" si="10">P65</f>
        <v>0.164948753187109</v>
      </c>
      <c r="I79" s="61">
        <f t="shared" ref="I79:I81" si="11">S65</f>
        <v>3.4317427396958418</v>
      </c>
      <c r="J79" s="62">
        <f>V65</f>
        <v>0.49324555232004552</v>
      </c>
      <c r="K79" s="83"/>
      <c r="L79" s="80"/>
      <c r="M79" s="80"/>
    </row>
    <row r="80" spans="2:23" x14ac:dyDescent="0.25">
      <c r="B80" s="14"/>
      <c r="C80" s="5"/>
      <c r="E80" s="60" t="s">
        <v>48</v>
      </c>
      <c r="F80" s="61">
        <f t="shared" si="8"/>
        <v>0</v>
      </c>
      <c r="G80" s="61">
        <f t="shared" si="9"/>
        <v>3.5435000000000001E-2</v>
      </c>
      <c r="H80" s="61">
        <f t="shared" si="10"/>
        <v>6.4421000000000006E-2</v>
      </c>
      <c r="I80" s="61">
        <f t="shared" si="11"/>
        <v>1.8269000000000001E-2</v>
      </c>
      <c r="J80" s="62">
        <f>V66</f>
        <v>0</v>
      </c>
      <c r="K80" s="83"/>
      <c r="L80" s="80"/>
      <c r="M80" s="80"/>
    </row>
    <row r="81" spans="2:307" x14ac:dyDescent="0.25">
      <c r="B81" s="14"/>
      <c r="C81" s="5"/>
      <c r="E81" s="60" t="s">
        <v>49</v>
      </c>
      <c r="F81" s="61">
        <f t="shared" si="8"/>
        <v>2.5053000000000001</v>
      </c>
      <c r="G81" s="61">
        <f t="shared" si="9"/>
        <v>2.9018999999999999</v>
      </c>
      <c r="H81" s="61">
        <f t="shared" si="10"/>
        <v>0.64868000000000003</v>
      </c>
      <c r="I81" s="61">
        <f t="shared" si="11"/>
        <v>10.4749</v>
      </c>
      <c r="J81" s="62">
        <f>V67</f>
        <v>1.5935999999999999</v>
      </c>
      <c r="K81" s="83"/>
      <c r="L81" s="80"/>
      <c r="M81" s="80"/>
    </row>
    <row r="82" spans="2:307" x14ac:dyDescent="0.25">
      <c r="B82" s="14"/>
      <c r="C82" s="5"/>
      <c r="E82" s="131">
        <v>0.25</v>
      </c>
      <c r="F82" s="133">
        <f>PERCENTILE(J19:J63,0.25)</f>
        <v>2.6005E-2</v>
      </c>
      <c r="G82" s="133">
        <f>PERCENTILE(M19:M63,0.25)</f>
        <v>9.2991000000000004E-2</v>
      </c>
      <c r="H82" s="61">
        <f>PERCENTILE(P19:P63,0.25)</f>
        <v>0.12475</v>
      </c>
      <c r="I82" s="61">
        <f>PERCENTILE(S19:S63,0.25)</f>
        <v>0.38013999999999998</v>
      </c>
      <c r="J82" s="62">
        <f>PERCENTILE(V19:V63,0.25)</f>
        <v>4.6151999999999999E-2</v>
      </c>
      <c r="O82" s="80"/>
      <c r="P82" s="83"/>
      <c r="Q82" s="80"/>
      <c r="R82" s="80"/>
    </row>
    <row r="83" spans="2:307" x14ac:dyDescent="0.25">
      <c r="B83" s="14"/>
      <c r="C83" s="5"/>
      <c r="E83" s="132">
        <v>0.75</v>
      </c>
      <c r="F83" s="56">
        <f>PERCENTILE(J19:J63,0.75)</f>
        <v>0.21807000000000001</v>
      </c>
      <c r="G83" s="56">
        <f>PERCENTILE(M19:M63,0.75)</f>
        <v>2.1084000000000001</v>
      </c>
      <c r="H83" s="56">
        <f>PERCENTILE(P19:P63,0.75)</f>
        <v>0.36518</v>
      </c>
      <c r="I83" s="56">
        <f>PERCENTILE(S19:S63,0.75)</f>
        <v>4.4737</v>
      </c>
      <c r="J83" s="63">
        <f>PERCENTILE(V19:V63,0.75)</f>
        <v>0.55974000000000002</v>
      </c>
      <c r="O83" s="80"/>
      <c r="P83" s="83"/>
      <c r="Q83" s="80"/>
      <c r="R83" s="80"/>
    </row>
    <row r="84" spans="2:307" x14ac:dyDescent="0.25">
      <c r="B84" s="1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0"/>
      <c r="P84" s="83"/>
      <c r="Q84" s="80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B85" s="1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0"/>
      <c r="P85" s="83"/>
      <c r="Q85" s="80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s="95" customFormat="1" x14ac:dyDescent="0.25">
      <c r="B86" s="14"/>
      <c r="E86" s="104"/>
      <c r="O86" s="105"/>
      <c r="P86" s="106"/>
      <c r="Q86" s="105"/>
      <c r="R86" s="105"/>
    </row>
    <row r="87" spans="2:307" s="95" customFormat="1" x14ac:dyDescent="0.25">
      <c r="B87" s="14"/>
      <c r="F87" s="79"/>
      <c r="G87" s="79"/>
      <c r="H87" s="79"/>
      <c r="I87" s="79"/>
      <c r="J87" s="79"/>
      <c r="K87" s="79"/>
      <c r="L87" s="79"/>
      <c r="M87" s="79"/>
      <c r="N87" s="79"/>
      <c r="O87" s="105"/>
      <c r="P87" s="106"/>
      <c r="Q87" s="105"/>
      <c r="R87" s="105"/>
    </row>
    <row r="88" spans="2:307" s="95" customFormat="1" x14ac:dyDescent="0.25">
      <c r="B88" s="14"/>
      <c r="F88" s="107"/>
      <c r="G88" s="103"/>
      <c r="H88" s="103"/>
      <c r="I88" s="103"/>
      <c r="J88" s="103"/>
      <c r="K88" s="103"/>
      <c r="L88" s="103"/>
      <c r="M88" s="103"/>
      <c r="O88" s="105"/>
      <c r="P88" s="106"/>
      <c r="Q88" s="105"/>
      <c r="R88" s="105"/>
    </row>
    <row r="89" spans="2:307" s="95" customFormat="1" x14ac:dyDescent="0.25">
      <c r="B89" s="14"/>
      <c r="F89" s="107"/>
      <c r="G89" s="103"/>
      <c r="H89" s="103"/>
      <c r="I89" s="103"/>
      <c r="J89" s="103"/>
      <c r="K89" s="103"/>
      <c r="L89" s="103"/>
      <c r="M89" s="103"/>
      <c r="O89" s="105"/>
      <c r="P89" s="106"/>
      <c r="Q89" s="105"/>
      <c r="R89" s="105"/>
    </row>
    <row r="90" spans="2:307" s="95" customFormat="1" x14ac:dyDescent="0.25">
      <c r="B90" s="14"/>
      <c r="F90" s="107"/>
      <c r="G90" s="103"/>
      <c r="H90" s="103"/>
      <c r="I90" s="103"/>
      <c r="J90" s="103"/>
      <c r="K90" s="103"/>
      <c r="L90" s="103"/>
      <c r="M90" s="103"/>
      <c r="O90" s="105"/>
      <c r="P90" s="106"/>
      <c r="Q90" s="105"/>
      <c r="R90" s="105"/>
    </row>
    <row r="91" spans="2:307" s="95" customFormat="1" x14ac:dyDescent="0.25">
      <c r="B91" s="14"/>
      <c r="F91" s="107"/>
      <c r="G91" s="103"/>
      <c r="H91" s="103"/>
      <c r="I91" s="103"/>
      <c r="J91" s="103"/>
      <c r="K91" s="103"/>
      <c r="L91" s="103"/>
      <c r="M91" s="103"/>
      <c r="O91" s="105"/>
      <c r="P91" s="106"/>
      <c r="Q91" s="105"/>
      <c r="R91" s="105"/>
    </row>
    <row r="92" spans="2:307" s="95" customFormat="1" x14ac:dyDescent="0.25">
      <c r="B92" s="14"/>
      <c r="F92" s="107"/>
      <c r="G92" s="103"/>
      <c r="H92" s="103"/>
      <c r="I92" s="103"/>
      <c r="J92" s="103"/>
      <c r="K92" s="103"/>
      <c r="L92" s="103"/>
      <c r="M92" s="103"/>
      <c r="O92" s="105"/>
      <c r="P92" s="106"/>
      <c r="Q92" s="105"/>
      <c r="R92" s="105"/>
    </row>
    <row r="93" spans="2:307" s="95" customFormat="1" x14ac:dyDescent="0.25">
      <c r="B93" s="14"/>
      <c r="F93" s="107"/>
      <c r="G93" s="103"/>
      <c r="H93" s="103"/>
      <c r="I93" s="103"/>
      <c r="J93" s="103"/>
      <c r="K93" s="103"/>
      <c r="L93" s="103"/>
      <c r="M93" s="103"/>
      <c r="O93" s="105"/>
      <c r="P93" s="106"/>
      <c r="Q93" s="105"/>
      <c r="R93" s="105"/>
    </row>
    <row r="94" spans="2:307" s="95" customFormat="1" x14ac:dyDescent="0.25">
      <c r="B94" s="14"/>
      <c r="F94" s="107"/>
      <c r="G94" s="103"/>
      <c r="H94" s="103"/>
      <c r="I94" s="103"/>
      <c r="J94" s="103"/>
      <c r="K94" s="103"/>
      <c r="L94" s="103"/>
      <c r="M94" s="103"/>
      <c r="O94" s="105"/>
      <c r="P94" s="106"/>
      <c r="Q94" s="105"/>
      <c r="R94" s="105"/>
    </row>
    <row r="95" spans="2:307" s="95" customFormat="1" x14ac:dyDescent="0.25">
      <c r="B95" s="14"/>
      <c r="O95" s="105"/>
      <c r="P95" s="106"/>
      <c r="Q95" s="105"/>
      <c r="R95" s="105"/>
    </row>
    <row r="96" spans="2:307" s="95" customFormat="1" x14ac:dyDescent="0.25">
      <c r="B96" s="14"/>
      <c r="O96" s="105"/>
      <c r="P96" s="106"/>
      <c r="Q96" s="105"/>
      <c r="R96" s="105"/>
    </row>
    <row r="97" spans="2:18" s="95" customFormat="1" x14ac:dyDescent="0.25">
      <c r="B97" s="14"/>
      <c r="O97" s="105"/>
      <c r="P97" s="106"/>
      <c r="Q97" s="105"/>
      <c r="R97" s="105"/>
    </row>
    <row r="98" spans="2:18" s="95" customFormat="1" x14ac:dyDescent="0.25">
      <c r="B98" s="14"/>
      <c r="O98" s="105"/>
      <c r="P98" s="106"/>
      <c r="Q98" s="105"/>
      <c r="R98" s="105"/>
    </row>
    <row r="99" spans="2:18" s="95" customFormat="1" x14ac:dyDescent="0.25">
      <c r="B99" s="14"/>
      <c r="O99" s="106"/>
      <c r="P99" s="106"/>
      <c r="Q99" s="105"/>
      <c r="R99" s="105"/>
    </row>
    <row r="100" spans="2:18" s="95" customFormat="1" x14ac:dyDescent="0.25">
      <c r="B100" s="14"/>
      <c r="O100" s="106"/>
      <c r="P100" s="106"/>
      <c r="Q100" s="105"/>
      <c r="R100" s="105"/>
    </row>
    <row r="101" spans="2:18" s="95" customFormat="1" x14ac:dyDescent="0.25">
      <c r="B101" s="14"/>
      <c r="O101" s="106"/>
      <c r="P101" s="106"/>
      <c r="Q101" s="105"/>
      <c r="R101" s="105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14"/>
      <c r="O109" s="83"/>
      <c r="P109" s="83"/>
      <c r="Q109" s="80"/>
      <c r="R109" s="80"/>
    </row>
    <row r="110" spans="2:18" x14ac:dyDescent="0.25">
      <c r="B110" s="14"/>
      <c r="O110" s="83"/>
      <c r="P110" s="83"/>
      <c r="Q110" s="80"/>
      <c r="R110" s="80"/>
    </row>
    <row r="111" spans="2:18" x14ac:dyDescent="0.25">
      <c r="B111" s="14"/>
      <c r="O111" s="83"/>
      <c r="P111" s="83"/>
      <c r="Q111" s="80"/>
      <c r="R111" s="80"/>
    </row>
    <row r="112" spans="2:18" x14ac:dyDescent="0.25">
      <c r="B112" s="14"/>
      <c r="O112" s="83"/>
      <c r="P112" s="83"/>
      <c r="Q112" s="80"/>
      <c r="R112" s="80"/>
    </row>
    <row r="113" spans="2:18" x14ac:dyDescent="0.25">
      <c r="B113" s="14"/>
      <c r="O113" s="83"/>
      <c r="P113" s="83"/>
      <c r="Q113" s="80"/>
      <c r="R113" s="80"/>
    </row>
    <row r="114" spans="2:18" x14ac:dyDescent="0.25">
      <c r="O114" s="83"/>
      <c r="P114" s="83"/>
      <c r="Q114" s="80"/>
      <c r="R114" s="80"/>
    </row>
    <row r="115" spans="2:18" x14ac:dyDescent="0.25">
      <c r="O115" s="83"/>
      <c r="P115" s="83"/>
      <c r="Q115" s="80"/>
      <c r="R115" s="80"/>
    </row>
    <row r="116" spans="2:18" x14ac:dyDescent="0.25">
      <c r="O116" s="83"/>
      <c r="P116" s="83"/>
      <c r="Q116" s="80"/>
      <c r="R116" s="80"/>
    </row>
    <row r="117" spans="2:18" x14ac:dyDescent="0.25">
      <c r="O117" s="83"/>
      <c r="P117" s="83"/>
      <c r="Q117" s="80"/>
      <c r="R117" s="80"/>
    </row>
    <row r="118" spans="2:18" x14ac:dyDescent="0.25">
      <c r="O118" s="83"/>
      <c r="P118" s="83"/>
      <c r="Q118" s="80"/>
      <c r="R118" s="80"/>
    </row>
    <row r="119" spans="2:18" x14ac:dyDescent="0.25">
      <c r="O119" s="83"/>
      <c r="P119" s="83"/>
      <c r="Q119" s="80"/>
      <c r="R119" s="80"/>
    </row>
    <row r="120" spans="2:18" x14ac:dyDescent="0.25">
      <c r="O120" s="83"/>
      <c r="P120" s="83"/>
      <c r="Q120" s="80"/>
      <c r="R120" s="80"/>
    </row>
    <row r="121" spans="2:18" x14ac:dyDescent="0.25">
      <c r="O121" s="83"/>
      <c r="P121" s="83"/>
      <c r="Q121" s="80"/>
      <c r="R121" s="82"/>
    </row>
    <row r="122" spans="2:18" x14ac:dyDescent="0.25">
      <c r="O122" s="83"/>
      <c r="P122" s="83"/>
      <c r="Q122" s="83"/>
    </row>
    <row r="123" spans="2:18" x14ac:dyDescent="0.25">
      <c r="O123" s="83"/>
      <c r="P123" s="82"/>
      <c r="Q123" s="82"/>
      <c r="R123" s="82"/>
    </row>
    <row r="124" spans="2:18" x14ac:dyDescent="0.25">
      <c r="O124" s="83"/>
      <c r="P124" s="80"/>
      <c r="Q124" s="81"/>
    </row>
    <row r="125" spans="2:18" x14ac:dyDescent="0.25">
      <c r="O125" s="83"/>
      <c r="P125" s="83"/>
      <c r="Q125" s="82"/>
    </row>
    <row r="126" spans="2:18" x14ac:dyDescent="0.25">
      <c r="O126" s="83"/>
      <c r="P126" s="83"/>
    </row>
    <row r="127" spans="2:18" x14ac:dyDescent="0.25">
      <c r="O127" s="82"/>
      <c r="P127" s="82"/>
    </row>
  </sheetData>
  <mergeCells count="8">
    <mergeCell ref="U17:W17"/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2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7"/>
  <sheetViews>
    <sheetView showGridLines="0" topLeftCell="A4" zoomScale="70" zoomScaleNormal="70" workbookViewId="0">
      <selection activeCell="V19" sqref="V19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9" width="17.28515625" bestFit="1" customWidth="1"/>
    <col min="10" max="10" width="23" customWidth="1"/>
    <col min="11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54">
        <v>1</v>
      </c>
      <c r="F5" t="s">
        <v>38</v>
      </c>
    </row>
    <row r="6" spans="2:38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3.2258064516129031E-2</v>
      </c>
      <c r="H8" s="114">
        <f>SUM(G7:H7)</f>
        <v>6.4516129032258063E-2</v>
      </c>
      <c r="I8" s="114">
        <f>SUM(G7:I7)</f>
        <v>9.6774193548387094E-2</v>
      </c>
      <c r="J8" s="114">
        <f>SUM(G7:J7)</f>
        <v>0.12903225806451613</v>
      </c>
      <c r="K8" s="114">
        <f>SUM(G7:K7)</f>
        <v>0.16129032258064516</v>
      </c>
      <c r="L8" s="114">
        <f>SUM(G7:L7)</f>
        <v>0.19354838709677419</v>
      </c>
      <c r="M8" s="114">
        <f>SUM(G7:M7)</f>
        <v>0.22580645161290322</v>
      </c>
      <c r="N8" s="114">
        <f>SUM(G7:N7)</f>
        <v>0.25806451612903225</v>
      </c>
      <c r="O8" s="114">
        <f>SUM(G7:O7)</f>
        <v>0.29032258064516125</v>
      </c>
      <c r="P8" s="114">
        <f>SUM(G7:P7)</f>
        <v>0.32258064516129026</v>
      </c>
      <c r="Q8" s="114">
        <f>SUM(G7:Q7)</f>
        <v>0.35483870967741926</v>
      </c>
      <c r="R8" s="114">
        <f>SUM(G7:R7)</f>
        <v>0.38709677419354827</v>
      </c>
      <c r="S8" s="114">
        <f>SUM(G7:S7)</f>
        <v>0.41935483870967727</v>
      </c>
      <c r="T8" s="114">
        <f>SUM(G7:T7)</f>
        <v>0.45161290322580627</v>
      </c>
      <c r="U8" s="114">
        <f>SUM(G7:U7)</f>
        <v>0.48387096774193528</v>
      </c>
      <c r="V8" s="114">
        <f>SUM(G7:V7)</f>
        <v>0.51612903225806428</v>
      </c>
      <c r="W8" s="114">
        <f>SUM(G7:W7)</f>
        <v>0.54838709677419328</v>
      </c>
      <c r="X8" s="114">
        <f>SUM(G7:X7)</f>
        <v>0.58064516129032229</v>
      </c>
      <c r="Y8" s="114">
        <f>SUM(G7:Y7)</f>
        <v>0.61290322580645129</v>
      </c>
      <c r="Z8" s="114">
        <f>SUM(G7:Z7)</f>
        <v>0.64516129032258029</v>
      </c>
      <c r="AA8" s="114">
        <f>SUM(G7:AA7)</f>
        <v>0.6774193548387093</v>
      </c>
      <c r="AB8" s="114">
        <f>SUM(G7:AB7)</f>
        <v>0.7096774193548383</v>
      </c>
      <c r="AC8" s="114">
        <f>SUM(G7:AC7)</f>
        <v>0.74193548387096731</v>
      </c>
      <c r="AD8" s="114">
        <f>SUM(G7:AD7)</f>
        <v>0.77419354838709631</v>
      </c>
      <c r="AE8" s="114">
        <f>SUM(G7:AE7)</f>
        <v>0.80645161290322531</v>
      </c>
      <c r="AF8" s="114">
        <f>SUM(G7:AF7)</f>
        <v>0.83870967741935432</v>
      </c>
      <c r="AG8" s="114">
        <f>SUM(G7:AG7)</f>
        <v>0.87096774193548332</v>
      </c>
      <c r="AH8" s="114">
        <f>SUM(G7:AH7)</f>
        <v>0.90322580645161232</v>
      </c>
      <c r="AI8" s="114">
        <f>SUM(G7:AI7)</f>
        <v>0.93548387096774133</v>
      </c>
      <c r="AJ8" s="114">
        <f>SUM(G7:AJ7)</f>
        <v>0.96774193548387033</v>
      </c>
      <c r="AK8" s="114">
        <f>SUM(G7:AK7)</f>
        <v>0.99999999999999933</v>
      </c>
      <c r="AL8" s="114"/>
    </row>
    <row r="9" spans="2:38" x14ac:dyDescent="0.25">
      <c r="C9" s="53" t="s">
        <v>15</v>
      </c>
      <c r="D9" s="54">
        <v>0.4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</v>
      </c>
      <c r="C15" s="32">
        <f>0.5-D9</f>
        <v>9.9999999999999978E-2</v>
      </c>
    </row>
    <row r="16" spans="2:38" ht="15.75" thickBot="1" x14ac:dyDescent="0.3">
      <c r="B16" s="32">
        <f>0.5-D9</f>
        <v>9.9999999999999978E-2</v>
      </c>
      <c r="C16" s="32">
        <f>0.5+D9</f>
        <v>0.9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  <c r="Z18" s="95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6">
        <f>D19*$C$12+(1-D19)*$C$13-C19</f>
        <v>6.1001124491231593</v>
      </c>
      <c r="F19" s="47">
        <f>B19*$C$12+(1-B19)*$C$13-C19</f>
        <v>6.1000994968483937</v>
      </c>
      <c r="G19" s="44">
        <v>57</v>
      </c>
      <c r="H19" s="69"/>
      <c r="I19" s="44">
        <f>'HL-LL_3a'!I19</f>
        <v>56</v>
      </c>
      <c r="J19" s="45">
        <v>2.8240000000000001E-2</v>
      </c>
      <c r="K19" s="65">
        <f>ABS((100/$G19*I19)-100)</f>
        <v>1.7543859649122879</v>
      </c>
      <c r="L19" s="44">
        <f>'HL-LL_3a'!L19</f>
        <v>65</v>
      </c>
      <c r="M19" s="45">
        <v>1.3557999999999999</v>
      </c>
      <c r="N19" s="65">
        <f>ABS((100/$G19*L19)-100)</f>
        <v>14.035087719298232</v>
      </c>
      <c r="O19" s="44">
        <f>'HL-LL_3a'!O19</f>
        <v>54</v>
      </c>
      <c r="P19" s="45">
        <v>0.20479</v>
      </c>
      <c r="Q19" s="84">
        <f>ABS((100/$G19*O19)-100)</f>
        <v>5.2631578947368496</v>
      </c>
      <c r="R19" s="44">
        <v>15</v>
      </c>
      <c r="S19" s="45">
        <v>28.998999999999999</v>
      </c>
      <c r="T19" s="84">
        <f>ABS((100/$G19*R19)-100)</f>
        <v>73.684210526315795</v>
      </c>
      <c r="U19" s="44">
        <v>29</v>
      </c>
      <c r="V19" s="45">
        <v>10.502800000000001</v>
      </c>
      <c r="W19" s="84">
        <f>ABS((100/$G19*U19)-100)</f>
        <v>49.122807017543863</v>
      </c>
      <c r="X19" s="89"/>
      <c r="Y19" s="15"/>
      <c r="Z19" s="97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6">
        <f t="shared" ref="E20:E63" si="1">D20*$C$12+(1-D20)*$C$13-C20</f>
        <v>6.1001494553854556</v>
      </c>
      <c r="F20" s="47">
        <f t="shared" ref="F20:F63" si="2">B20*$C$12+(1-B20)*$C$13-C20</f>
        <v>8.0500497484241933</v>
      </c>
      <c r="G20" s="44">
        <v>57</v>
      </c>
      <c r="H20" s="69"/>
      <c r="I20" s="44">
        <f>'HL-LL_3a'!I20</f>
        <v>58</v>
      </c>
      <c r="J20" s="45">
        <v>1.3941E-2</v>
      </c>
      <c r="K20" s="65">
        <f t="shared" ref="K20:K63" si="3">ABS((100/$G20*I20)-100)</f>
        <v>1.7543859649122737</v>
      </c>
      <c r="L20" s="44">
        <f>'HL-LL_3a'!L20</f>
        <v>65</v>
      </c>
      <c r="M20" s="45">
        <v>1.3557999999999999</v>
      </c>
      <c r="N20" s="65">
        <f t="shared" ref="N20:N63" si="4">ABS((100/$G20*L20)-100)</f>
        <v>14.035087719298232</v>
      </c>
      <c r="O20" s="44">
        <f>'HL-LL_3a'!O20</f>
        <v>54</v>
      </c>
      <c r="P20" s="45">
        <v>0.20480000000000001</v>
      </c>
      <c r="Q20" s="84">
        <f t="shared" ref="Q20:Q63" si="5">ABS((100/$G20*O20)-100)</f>
        <v>5.2631578947368496</v>
      </c>
      <c r="R20" s="44">
        <v>15</v>
      </c>
      <c r="S20" s="45">
        <v>28.999099999999999</v>
      </c>
      <c r="T20" s="84">
        <f t="shared" ref="T20:T63" si="6">ABS((100/$G20*R20)-100)</f>
        <v>73.684210526315795</v>
      </c>
      <c r="U20" s="44">
        <v>29</v>
      </c>
      <c r="V20" s="45">
        <v>10.5029</v>
      </c>
      <c r="W20" s="84">
        <f t="shared" ref="W20:W63" si="7">ABS((100/$G20*U20)-100)</f>
        <v>49.122807017543863</v>
      </c>
      <c r="X20" s="89"/>
      <c r="Y20" s="15"/>
      <c r="Z20" s="97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6">
        <f t="shared" si="1"/>
        <v>6.1002160657726954</v>
      </c>
      <c r="F21" s="47">
        <f t="shared" si="2"/>
        <v>10</v>
      </c>
      <c r="G21" s="44">
        <v>57</v>
      </c>
      <c r="H21" s="69"/>
      <c r="I21" s="44">
        <f>'HL-LL_3a'!I21</f>
        <v>60</v>
      </c>
      <c r="J21" s="45">
        <v>0.1729</v>
      </c>
      <c r="K21" s="65">
        <f t="shared" si="3"/>
        <v>5.2631578947368354</v>
      </c>
      <c r="L21" s="44">
        <f>'HL-LL_3a'!L21</f>
        <v>65</v>
      </c>
      <c r="M21" s="45">
        <v>1.3557999999999999</v>
      </c>
      <c r="N21" s="65">
        <f t="shared" si="4"/>
        <v>14.035087719298232</v>
      </c>
      <c r="O21" s="44">
        <f>'HL-LL_3a'!O21</f>
        <v>54</v>
      </c>
      <c r="P21" s="45">
        <v>0.20480999999999999</v>
      </c>
      <c r="Q21" s="84">
        <f t="shared" si="5"/>
        <v>5.2631578947368496</v>
      </c>
      <c r="R21" s="44">
        <v>15</v>
      </c>
      <c r="S21" s="45">
        <v>28.999300000000002</v>
      </c>
      <c r="T21" s="84">
        <f t="shared" si="6"/>
        <v>73.684210526315795</v>
      </c>
      <c r="U21" s="44">
        <v>29</v>
      </c>
      <c r="V21" s="45">
        <v>10.5031</v>
      </c>
      <c r="W21" s="84">
        <f t="shared" si="7"/>
        <v>49.122807017543863</v>
      </c>
      <c r="X21" s="89"/>
      <c r="Y21" s="15"/>
      <c r="Z21" s="97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6">
        <f t="shared" si="1"/>
        <v>6.100371485585228</v>
      </c>
      <c r="F22" s="47">
        <f t="shared" si="2"/>
        <v>11.949950251575803</v>
      </c>
      <c r="G22" s="44">
        <v>57</v>
      </c>
      <c r="H22" s="69"/>
      <c r="I22" s="44">
        <f>'HL-LL_3a'!I22</f>
        <v>62</v>
      </c>
      <c r="J22" s="45">
        <v>0.50924999999999998</v>
      </c>
      <c r="K22" s="65">
        <f t="shared" si="3"/>
        <v>8.771929824561397</v>
      </c>
      <c r="L22" s="44">
        <f>'HL-LL_3a'!L22</f>
        <v>65</v>
      </c>
      <c r="M22" s="45">
        <v>1.3556999999999999</v>
      </c>
      <c r="N22" s="65">
        <f t="shared" si="4"/>
        <v>14.035087719298232</v>
      </c>
      <c r="O22" s="44">
        <f>'HL-LL_3a'!O22</f>
        <v>54</v>
      </c>
      <c r="P22" s="45">
        <v>0.20483999999999999</v>
      </c>
      <c r="Q22" s="84">
        <f t="shared" si="5"/>
        <v>5.2631578947368496</v>
      </c>
      <c r="R22" s="44">
        <v>15</v>
      </c>
      <c r="S22" s="45">
        <v>28.9999</v>
      </c>
      <c r="T22" s="84">
        <f t="shared" si="6"/>
        <v>73.684210526315795</v>
      </c>
      <c r="U22" s="44">
        <v>29</v>
      </c>
      <c r="V22" s="45">
        <v>10.503399999999999</v>
      </c>
      <c r="W22" s="84">
        <f t="shared" si="7"/>
        <v>49.122807017543863</v>
      </c>
      <c r="X22" s="89"/>
      <c r="Y22" s="15"/>
      <c r="Z22" s="97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6">
        <f t="shared" si="1"/>
        <v>6.1011484917483223</v>
      </c>
      <c r="F23" s="47">
        <f t="shared" si="2"/>
        <v>13.89990050315161</v>
      </c>
      <c r="G23" s="44">
        <v>57</v>
      </c>
      <c r="H23" s="69"/>
      <c r="I23" s="44">
        <f>'HL-LL_3a'!I23</f>
        <v>64</v>
      </c>
      <c r="J23" s="45">
        <v>1.0266</v>
      </c>
      <c r="K23" s="65">
        <f t="shared" si="3"/>
        <v>12.280701754385959</v>
      </c>
      <c r="L23" s="44">
        <f>'HL-LL_3a'!L23</f>
        <v>65</v>
      </c>
      <c r="M23" s="45">
        <v>1.3554999999999999</v>
      </c>
      <c r="N23" s="65">
        <f t="shared" si="4"/>
        <v>14.035087719298232</v>
      </c>
      <c r="O23" s="44">
        <f>'HL-LL_3a'!O23</f>
        <v>54</v>
      </c>
      <c r="P23" s="45">
        <v>0.20497000000000001</v>
      </c>
      <c r="Q23" s="84">
        <f t="shared" si="5"/>
        <v>5.2631578947368496</v>
      </c>
      <c r="R23" s="44">
        <v>15</v>
      </c>
      <c r="S23" s="45">
        <v>29.002500000000001</v>
      </c>
      <c r="T23" s="84">
        <f t="shared" si="6"/>
        <v>73.684210526315795</v>
      </c>
      <c r="U23" s="44">
        <v>29</v>
      </c>
      <c r="V23" s="45">
        <v>10.5053</v>
      </c>
      <c r="W23" s="84">
        <f t="shared" si="7"/>
        <v>49.122807017543863</v>
      </c>
      <c r="X23" s="89"/>
      <c r="Y23" s="15"/>
      <c r="Z23" s="97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6">
        <f t="shared" si="1"/>
        <v>3.600307806183153</v>
      </c>
      <c r="F24" s="47">
        <f t="shared" si="2"/>
        <v>3.6000994968483937</v>
      </c>
      <c r="G24" s="44">
        <v>49</v>
      </c>
      <c r="H24" s="69"/>
      <c r="I24" s="44">
        <f>'HL-LL_3a'!I24</f>
        <v>47</v>
      </c>
      <c r="J24" s="45">
        <v>6.0886999999999997E-2</v>
      </c>
      <c r="K24" s="65">
        <f t="shared" si="3"/>
        <v>4.0816326530612201</v>
      </c>
      <c r="L24" s="44">
        <f>'HL-LL_3a'!L24</f>
        <v>61</v>
      </c>
      <c r="M24" s="45">
        <v>2.0792999999999999</v>
      </c>
      <c r="N24" s="65">
        <f t="shared" si="4"/>
        <v>24.489795918367349</v>
      </c>
      <c r="O24" s="44">
        <f>'HL-LL_3a'!O24</f>
        <v>44</v>
      </c>
      <c r="P24" s="45">
        <v>0.30209999999999998</v>
      </c>
      <c r="Q24" s="84">
        <f t="shared" si="5"/>
        <v>10.204081632653057</v>
      </c>
      <c r="R24" s="44">
        <v>15</v>
      </c>
      <c r="S24" s="45">
        <v>15.9537</v>
      </c>
      <c r="T24" s="84">
        <f t="shared" si="6"/>
        <v>69.387755102040813</v>
      </c>
      <c r="U24" s="44">
        <v>29</v>
      </c>
      <c r="V24" s="45">
        <v>3.2254999999999998</v>
      </c>
      <c r="W24" s="84">
        <f t="shared" si="7"/>
        <v>40.816326530612244</v>
      </c>
      <c r="X24" s="89"/>
      <c r="Y24" s="15"/>
      <c r="Z24" s="97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6">
        <f t="shared" si="1"/>
        <v>3.6009029144056797</v>
      </c>
      <c r="F25" s="47">
        <f t="shared" si="2"/>
        <v>5.5500497484241933</v>
      </c>
      <c r="G25" s="44">
        <v>49</v>
      </c>
      <c r="H25" s="69"/>
      <c r="I25" s="44">
        <f>'HL-LL_3a'!I25</f>
        <v>51</v>
      </c>
      <c r="J25" s="45">
        <v>3.3610000000000001E-2</v>
      </c>
      <c r="K25" s="65">
        <f t="shared" si="3"/>
        <v>4.0816326530612201</v>
      </c>
      <c r="L25" s="44">
        <f>'HL-LL_3a'!L25</f>
        <v>61</v>
      </c>
      <c r="M25" s="45">
        <v>2.0790000000000002</v>
      </c>
      <c r="N25" s="65">
        <f t="shared" si="4"/>
        <v>24.489795918367349</v>
      </c>
      <c r="O25" s="44">
        <f>'HL-LL_3a'!O25</f>
        <v>44</v>
      </c>
      <c r="P25" s="45">
        <v>0.30231000000000002</v>
      </c>
      <c r="Q25" s="84">
        <f t="shared" si="5"/>
        <v>10.204081632653057</v>
      </c>
      <c r="R25" s="44">
        <v>15</v>
      </c>
      <c r="S25" s="45">
        <v>15.9552</v>
      </c>
      <c r="T25" s="84">
        <f t="shared" si="6"/>
        <v>69.387755102040813</v>
      </c>
      <c r="U25" s="44">
        <v>29</v>
      </c>
      <c r="V25" s="45">
        <v>3.2265000000000001</v>
      </c>
      <c r="W25" s="84">
        <f t="shared" si="7"/>
        <v>40.816326530612244</v>
      </c>
      <c r="X25" s="89"/>
      <c r="Y25" s="15"/>
      <c r="Z25" s="97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6">
        <f t="shared" si="1"/>
        <v>3.6019738803878631</v>
      </c>
      <c r="F26" s="47">
        <f t="shared" si="2"/>
        <v>7.5</v>
      </c>
      <c r="G26" s="44">
        <v>49</v>
      </c>
      <c r="H26" s="69"/>
      <c r="I26" s="44">
        <f>'HL-LL_3a'!I26</f>
        <v>54</v>
      </c>
      <c r="J26" s="45">
        <v>0.29017999999999999</v>
      </c>
      <c r="K26" s="65">
        <f t="shared" si="3"/>
        <v>10.204081632653057</v>
      </c>
      <c r="L26" s="44">
        <f>'HL-LL_3a'!L26</f>
        <v>61</v>
      </c>
      <c r="M26" s="45">
        <v>2.0783</v>
      </c>
      <c r="N26" s="65">
        <f t="shared" si="4"/>
        <v>24.489795918367349</v>
      </c>
      <c r="O26" s="44">
        <f>'HL-LL_3a'!O26</f>
        <v>44</v>
      </c>
      <c r="P26" s="45">
        <v>0.30269000000000001</v>
      </c>
      <c r="Q26" s="84">
        <f t="shared" si="5"/>
        <v>10.204081632653057</v>
      </c>
      <c r="R26" s="44">
        <v>15</v>
      </c>
      <c r="S26" s="45">
        <v>15.957800000000001</v>
      </c>
      <c r="T26" s="84">
        <f t="shared" si="6"/>
        <v>69.387755102040813</v>
      </c>
      <c r="U26" s="44">
        <v>29</v>
      </c>
      <c r="V26" s="45">
        <v>3.2282000000000002</v>
      </c>
      <c r="W26" s="84">
        <f t="shared" si="7"/>
        <v>40.816326530612244</v>
      </c>
      <c r="X26" s="89"/>
      <c r="Y26" s="15"/>
      <c r="Z26" s="97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6">
        <f t="shared" si="1"/>
        <v>3.6044716575319313</v>
      </c>
      <c r="F27" s="47">
        <f t="shared" si="2"/>
        <v>9.4499502515758032</v>
      </c>
      <c r="G27" s="44">
        <v>49</v>
      </c>
      <c r="H27" s="69"/>
      <c r="I27" s="44">
        <f>'HL-LL_3a'!I27</f>
        <v>57</v>
      </c>
      <c r="J27" s="45">
        <v>0.83436999999999995</v>
      </c>
      <c r="K27" s="65">
        <f t="shared" si="3"/>
        <v>16.326530612244895</v>
      </c>
      <c r="L27" s="44">
        <f>'HL-LL_3a'!L27</f>
        <v>61</v>
      </c>
      <c r="M27" s="51">
        <v>2.0766</v>
      </c>
      <c r="N27" s="65">
        <f t="shared" si="4"/>
        <v>24.489795918367349</v>
      </c>
      <c r="O27" s="44">
        <f>'HL-LL_3a'!O27</f>
        <v>44</v>
      </c>
      <c r="P27" s="51">
        <v>0.30358000000000002</v>
      </c>
      <c r="Q27" s="84">
        <f t="shared" si="5"/>
        <v>10.204081632653057</v>
      </c>
      <c r="R27" s="44">
        <v>15</v>
      </c>
      <c r="S27" s="45">
        <v>15.964</v>
      </c>
      <c r="T27" s="84">
        <f t="shared" si="6"/>
        <v>69.387755102040813</v>
      </c>
      <c r="U27" s="44">
        <v>29</v>
      </c>
      <c r="V27" s="45">
        <v>3.2323</v>
      </c>
      <c r="W27" s="84">
        <f t="shared" si="7"/>
        <v>40.816326530612244</v>
      </c>
      <c r="X27" s="89"/>
      <c r="Y27" s="15"/>
      <c r="Z27" s="97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6">
        <f t="shared" si="1"/>
        <v>3.6169365795182316</v>
      </c>
      <c r="F28" s="47">
        <f t="shared" si="2"/>
        <v>11.39990050315161</v>
      </c>
      <c r="G28" s="44">
        <v>49</v>
      </c>
      <c r="H28" s="69"/>
      <c r="I28" s="44">
        <f>'HL-LL_3a'!I28</f>
        <v>60</v>
      </c>
      <c r="J28" s="45">
        <v>1.7008000000000001</v>
      </c>
      <c r="K28" s="65">
        <f t="shared" si="3"/>
        <v>22.448979591836732</v>
      </c>
      <c r="L28" s="44">
        <f>'HL-LL_3a'!L28</f>
        <v>61</v>
      </c>
      <c r="M28" s="45">
        <v>2.0684999999999998</v>
      </c>
      <c r="N28" s="65">
        <f t="shared" si="4"/>
        <v>24.489795918367349</v>
      </c>
      <c r="O28" s="44">
        <f>'HL-LL_3a'!O28</f>
        <v>44</v>
      </c>
      <c r="P28" s="45">
        <v>0.30803999999999998</v>
      </c>
      <c r="Q28" s="84">
        <f t="shared" si="5"/>
        <v>10.204081632653057</v>
      </c>
      <c r="R28" s="44">
        <v>15</v>
      </c>
      <c r="S28" s="45">
        <v>15.994899999999999</v>
      </c>
      <c r="T28" s="84">
        <f t="shared" si="6"/>
        <v>69.387755102040813</v>
      </c>
      <c r="U28" s="44">
        <v>29</v>
      </c>
      <c r="V28" s="45">
        <v>3.2526999999999999</v>
      </c>
      <c r="W28" s="84">
        <f t="shared" si="7"/>
        <v>40.816326530612244</v>
      </c>
      <c r="X28" s="89"/>
      <c r="Y28" s="15"/>
      <c r="Z28" s="97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6">
        <f t="shared" si="1"/>
        <v>1.1034484369660689</v>
      </c>
      <c r="F29" s="47">
        <f t="shared" si="2"/>
        <v>1.1000994968483937</v>
      </c>
      <c r="G29" s="44">
        <v>30</v>
      </c>
      <c r="H29" s="69"/>
      <c r="I29" s="44">
        <f>'HL-LL_3a'!I29</f>
        <v>30</v>
      </c>
      <c r="J29" s="45">
        <v>0</v>
      </c>
      <c r="K29" s="65">
        <f t="shared" si="3"/>
        <v>0</v>
      </c>
      <c r="L29" s="44">
        <f>'HL-LL_3a'!L29</f>
        <v>57</v>
      </c>
      <c r="M29" s="45">
        <v>4.0307000000000004</v>
      </c>
      <c r="N29" s="65">
        <f t="shared" si="4"/>
        <v>90</v>
      </c>
      <c r="O29" s="44">
        <f>'HL-LL_3a'!O29</f>
        <v>29</v>
      </c>
      <c r="P29" s="45">
        <v>7.1404999999999996E-2</v>
      </c>
      <c r="Q29" s="84">
        <f t="shared" si="5"/>
        <v>3.3333333333333286</v>
      </c>
      <c r="R29" s="44">
        <v>15</v>
      </c>
      <c r="S29" s="45">
        <v>8.5619999999999994</v>
      </c>
      <c r="T29" s="84">
        <f t="shared" si="6"/>
        <v>50</v>
      </c>
      <c r="U29" s="44">
        <v>29</v>
      </c>
      <c r="V29" s="45">
        <v>7.1404999999999996E-2</v>
      </c>
      <c r="W29" s="84">
        <f t="shared" si="7"/>
        <v>3.3333333333333286</v>
      </c>
      <c r="X29" s="98"/>
      <c r="Y29" s="15"/>
      <c r="Z29" s="97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6">
        <f t="shared" si="1"/>
        <v>1.1130010103797439</v>
      </c>
      <c r="F30" s="47">
        <f t="shared" si="2"/>
        <v>3.0500497484241933</v>
      </c>
      <c r="G30" s="44">
        <v>30</v>
      </c>
      <c r="H30" s="69"/>
      <c r="I30" s="44">
        <f>'HL-LL_3a'!I30</f>
        <v>41</v>
      </c>
      <c r="J30" s="45">
        <v>0.38658999999999999</v>
      </c>
      <c r="K30" s="65">
        <f t="shared" si="3"/>
        <v>36.666666666666686</v>
      </c>
      <c r="L30" s="44">
        <f>'HL-LL_3a'!L30</f>
        <v>57</v>
      </c>
      <c r="M30" s="45">
        <v>4.0121000000000002</v>
      </c>
      <c r="N30" s="65">
        <f t="shared" si="4"/>
        <v>90</v>
      </c>
      <c r="O30" s="44">
        <f>'HL-LL_3a'!O30</f>
        <v>29</v>
      </c>
      <c r="P30" s="45">
        <v>7.2181999999999996E-2</v>
      </c>
      <c r="Q30" s="84">
        <f t="shared" si="5"/>
        <v>3.3333333333333286</v>
      </c>
      <c r="R30" s="44">
        <v>15</v>
      </c>
      <c r="S30" s="45">
        <v>8.5693000000000001</v>
      </c>
      <c r="T30" s="84">
        <f t="shared" si="6"/>
        <v>50</v>
      </c>
      <c r="U30" s="44">
        <v>29</v>
      </c>
      <c r="V30" s="45">
        <v>7.2181999999999996E-2</v>
      </c>
      <c r="W30" s="84">
        <f t="shared" si="7"/>
        <v>3.3333333333333286</v>
      </c>
      <c r="X30" s="98"/>
      <c r="Y30" s="15"/>
      <c r="Z30" s="97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6">
        <f t="shared" si="1"/>
        <v>1.1301367828934801</v>
      </c>
      <c r="F31" s="47">
        <f t="shared" si="2"/>
        <v>5</v>
      </c>
      <c r="G31" s="44">
        <v>30</v>
      </c>
      <c r="H31" s="69"/>
      <c r="I31" s="44">
        <f>'HL-LL_3a'!I31</f>
        <v>48</v>
      </c>
      <c r="J31" s="45">
        <v>1.2814000000000001</v>
      </c>
      <c r="K31" s="65">
        <f t="shared" si="3"/>
        <v>60</v>
      </c>
      <c r="L31" s="44">
        <f>'HL-LL_3a'!L31</f>
        <v>57</v>
      </c>
      <c r="M31" s="45">
        <v>3.9786999999999999</v>
      </c>
      <c r="N31" s="65">
        <f t="shared" si="4"/>
        <v>90</v>
      </c>
      <c r="O31" s="44">
        <f>'HL-LL_3a'!O31</f>
        <v>29</v>
      </c>
      <c r="P31" s="45">
        <v>7.2181999999999996E-2</v>
      </c>
      <c r="Q31" s="84">
        <f t="shared" si="5"/>
        <v>3.3333333333333286</v>
      </c>
      <c r="R31" s="44">
        <v>15</v>
      </c>
      <c r="S31" s="45">
        <v>8.5823</v>
      </c>
      <c r="T31" s="84">
        <f t="shared" si="6"/>
        <v>50</v>
      </c>
      <c r="U31" s="44">
        <v>29</v>
      </c>
      <c r="V31" s="45">
        <v>7.3575000000000002E-2</v>
      </c>
      <c r="W31" s="84">
        <f t="shared" si="7"/>
        <v>3.3333333333333286</v>
      </c>
      <c r="X31" s="98"/>
      <c r="Y31" s="15"/>
      <c r="Z31" s="97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6">
        <f t="shared" si="1"/>
        <v>1.169828459631173</v>
      </c>
      <c r="F32" s="47">
        <f t="shared" si="2"/>
        <v>6.9499502515758032</v>
      </c>
      <c r="G32" s="44">
        <v>31</v>
      </c>
      <c r="H32" s="69"/>
      <c r="I32" s="44">
        <f>'HL-LL_3a'!I32</f>
        <v>52</v>
      </c>
      <c r="J32" s="45">
        <v>2.1507000000000001</v>
      </c>
      <c r="K32" s="65">
        <f t="shared" si="3"/>
        <v>67.741935483870947</v>
      </c>
      <c r="L32" s="44">
        <f>'HL-LL_3a'!L32</f>
        <v>57</v>
      </c>
      <c r="M32" s="45">
        <v>3.9037999999999999</v>
      </c>
      <c r="N32" s="65">
        <f t="shared" si="4"/>
        <v>83.870967741935459</v>
      </c>
      <c r="O32" s="44">
        <f>'HL-LL_3a'!O32</f>
        <v>29</v>
      </c>
      <c r="P32" s="45">
        <v>7.8912999999999997E-2</v>
      </c>
      <c r="Q32" s="84">
        <f t="shared" si="5"/>
        <v>6.4516129032258078</v>
      </c>
      <c r="R32" s="44">
        <v>15</v>
      </c>
      <c r="S32" s="45">
        <v>8.6149000000000004</v>
      </c>
      <c r="T32" s="84">
        <f t="shared" si="6"/>
        <v>51.612903225806456</v>
      </c>
      <c r="U32" s="44">
        <v>29</v>
      </c>
      <c r="V32" s="45">
        <v>7.8912999999999997E-2</v>
      </c>
      <c r="W32" s="84">
        <f t="shared" si="7"/>
        <v>6.4516129032258078</v>
      </c>
      <c r="X32" s="98"/>
      <c r="Y32" s="15"/>
      <c r="Z32" s="99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6">
        <f t="shared" si="1"/>
        <v>1.3623554228031196</v>
      </c>
      <c r="F33" s="47">
        <f t="shared" si="2"/>
        <v>8.8999005031516099</v>
      </c>
      <c r="G33" s="44">
        <v>34</v>
      </c>
      <c r="H33" s="69">
        <v>1147.701</v>
      </c>
      <c r="I33" s="44">
        <f>'HL-LL_3a'!I33</f>
        <v>55</v>
      </c>
      <c r="J33" s="45">
        <v>2.8018000000000001</v>
      </c>
      <c r="K33" s="65">
        <f t="shared" si="3"/>
        <v>61.764705882352956</v>
      </c>
      <c r="L33" s="44">
        <f>'HL-LL_3a'!L33</f>
        <v>57</v>
      </c>
      <c r="M33" s="45">
        <v>3.5731000000000002</v>
      </c>
      <c r="N33" s="65">
        <f t="shared" si="4"/>
        <v>67.64705882352942</v>
      </c>
      <c r="O33" s="44">
        <f>'HL-LL_3a'!O33</f>
        <v>29</v>
      </c>
      <c r="P33" s="45">
        <v>0.1336</v>
      </c>
      <c r="Q33" s="84">
        <f t="shared" si="5"/>
        <v>14.705882352941174</v>
      </c>
      <c r="R33" s="44">
        <v>15</v>
      </c>
      <c r="S33" s="45">
        <v>8.8033999999999999</v>
      </c>
      <c r="T33" s="84">
        <f t="shared" si="6"/>
        <v>55.882352941176464</v>
      </c>
      <c r="U33" s="44">
        <v>29</v>
      </c>
      <c r="V33" s="45">
        <v>0.1336</v>
      </c>
      <c r="W33" s="84">
        <f t="shared" si="7"/>
        <v>14.705882352941174</v>
      </c>
      <c r="X33" s="100"/>
      <c r="Y33" s="100"/>
      <c r="Z33" s="101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6">
        <f t="shared" si="1"/>
        <v>-1.3463852672311205</v>
      </c>
      <c r="F34" s="47">
        <f t="shared" si="2"/>
        <v>-1.3999005031516063</v>
      </c>
      <c r="G34" s="44">
        <v>28</v>
      </c>
      <c r="H34" s="69"/>
      <c r="I34" s="44">
        <f>'HL-LL_3a'!I34</f>
        <v>27</v>
      </c>
      <c r="J34" s="45">
        <v>2.1708000000000001E-3</v>
      </c>
      <c r="K34" s="65">
        <f t="shared" si="3"/>
        <v>3.5714285714285694</v>
      </c>
      <c r="L34" s="44">
        <f>'HL-LL_3a'!L34</f>
        <v>52</v>
      </c>
      <c r="M34" s="45">
        <v>6.7725999999999997</v>
      </c>
      <c r="N34" s="65">
        <f t="shared" si="4"/>
        <v>85.714285714285722</v>
      </c>
      <c r="O34" s="44">
        <f>'HL-LL_3a'!O34</f>
        <v>26</v>
      </c>
      <c r="P34" s="45">
        <v>7.1401999999999993E-2</v>
      </c>
      <c r="Q34" s="84">
        <f t="shared" si="5"/>
        <v>7.1428571428571388</v>
      </c>
      <c r="R34" s="44">
        <v>15</v>
      </c>
      <c r="S34" s="45">
        <v>5.2009999999999996</v>
      </c>
      <c r="T34" s="84">
        <f t="shared" si="6"/>
        <v>46.428571428571423</v>
      </c>
      <c r="U34" s="44">
        <v>29</v>
      </c>
      <c r="V34" s="45">
        <v>6.5820000000000004E-2</v>
      </c>
      <c r="W34" s="84">
        <f t="shared" si="7"/>
        <v>3.5714285714285836</v>
      </c>
      <c r="X34" s="100"/>
      <c r="Y34" s="100"/>
      <c r="Z34" s="101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6">
        <f t="shared" si="1"/>
        <v>-1.1974531981876773</v>
      </c>
      <c r="F35" s="47">
        <f t="shared" si="2"/>
        <v>0.5500497484241933</v>
      </c>
      <c r="G35" s="44">
        <v>28</v>
      </c>
      <c r="H35" s="69"/>
      <c r="I35" s="44">
        <f>'HL-LL_3a'!I35</f>
        <v>29</v>
      </c>
      <c r="J35" s="45">
        <v>5.4350000000000002E-2</v>
      </c>
      <c r="K35" s="65">
        <f t="shared" si="3"/>
        <v>3.5714285714285836</v>
      </c>
      <c r="L35" s="44">
        <f>'HL-LL_3a'!L35</f>
        <v>52</v>
      </c>
      <c r="M35" s="45">
        <v>6.5021000000000004</v>
      </c>
      <c r="N35" s="65">
        <f t="shared" si="4"/>
        <v>85.714285714285722</v>
      </c>
      <c r="O35" s="44">
        <f>'HL-LL_3a'!O35</f>
        <v>26</v>
      </c>
      <c r="P35" s="45">
        <v>9.2561000000000004E-2</v>
      </c>
      <c r="Q35" s="84">
        <f t="shared" si="5"/>
        <v>7.1428571428571388</v>
      </c>
      <c r="R35" s="44">
        <v>15</v>
      </c>
      <c r="S35" s="45">
        <v>5.2946</v>
      </c>
      <c r="T35" s="84">
        <f t="shared" si="6"/>
        <v>46.428571428571423</v>
      </c>
      <c r="U35" s="44">
        <v>29</v>
      </c>
      <c r="V35" s="45">
        <v>5.4350000000000002E-2</v>
      </c>
      <c r="W35" s="84">
        <f t="shared" si="7"/>
        <v>3.5714285714285836</v>
      </c>
      <c r="X35" s="100"/>
      <c r="Y35" s="100"/>
      <c r="Z35" s="101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6">
        <f t="shared" si="1"/>
        <v>-0.94332430920623977</v>
      </c>
      <c r="F36" s="47">
        <f t="shared" si="2"/>
        <v>2.5</v>
      </c>
      <c r="G36" s="44">
        <v>28</v>
      </c>
      <c r="H36" s="69"/>
      <c r="I36" s="44">
        <f>'HL-LL_3a'!I36</f>
        <v>37</v>
      </c>
      <c r="J36" s="45">
        <v>1.4544999999999999</v>
      </c>
      <c r="K36" s="65">
        <f t="shared" si="3"/>
        <v>32.142857142857139</v>
      </c>
      <c r="L36" s="44">
        <f>'HL-LL_3a'!L36</f>
        <v>52</v>
      </c>
      <c r="M36" s="45">
        <v>6.0453999999999999</v>
      </c>
      <c r="N36" s="65">
        <f t="shared" si="4"/>
        <v>85.714285714285722</v>
      </c>
      <c r="O36" s="44">
        <f>'HL-LL_3a'!O36</f>
        <v>26</v>
      </c>
      <c r="P36" s="45">
        <v>0.12828999999999999</v>
      </c>
      <c r="Q36" s="84">
        <f t="shared" si="5"/>
        <v>7.1428571428571388</v>
      </c>
      <c r="R36" s="44">
        <v>15</v>
      </c>
      <c r="S36" s="45">
        <v>5.4528999999999996</v>
      </c>
      <c r="T36" s="84">
        <f t="shared" si="6"/>
        <v>46.428571428571423</v>
      </c>
      <c r="U36" s="44">
        <v>29</v>
      </c>
      <c r="V36" s="45">
        <v>3.4981999999999999E-2</v>
      </c>
      <c r="W36" s="84">
        <f t="shared" si="7"/>
        <v>3.5714285714285836</v>
      </c>
      <c r="X36" s="100"/>
      <c r="Y36" s="100"/>
      <c r="Z36" s="101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6">
        <f t="shared" si="1"/>
        <v>-0.41168544881840319</v>
      </c>
      <c r="F37" s="47">
        <f t="shared" si="2"/>
        <v>4.4499502515758032</v>
      </c>
      <c r="G37" s="44">
        <v>29</v>
      </c>
      <c r="H37" s="69"/>
      <c r="I37" s="44">
        <f>'HL-LL_3a'!I37</f>
        <v>45</v>
      </c>
      <c r="J37" s="45">
        <v>2.7810000000000001</v>
      </c>
      <c r="K37" s="65">
        <f t="shared" si="3"/>
        <v>55.172413793103431</v>
      </c>
      <c r="L37" s="44">
        <f>'HL-LL_3a'!L37</f>
        <v>52</v>
      </c>
      <c r="M37" s="45">
        <v>5.1146000000000003</v>
      </c>
      <c r="N37" s="65">
        <f t="shared" si="4"/>
        <v>79.310344827586192</v>
      </c>
      <c r="O37" s="44">
        <f>'HL-LL_3a'!O37</f>
        <v>26</v>
      </c>
      <c r="P37" s="45">
        <v>0.20621999999999999</v>
      </c>
      <c r="Q37" s="84">
        <f t="shared" si="5"/>
        <v>10.344827586206904</v>
      </c>
      <c r="R37" s="44">
        <v>15</v>
      </c>
      <c r="S37" s="45">
        <v>5.7827999999999999</v>
      </c>
      <c r="T37" s="84">
        <f t="shared" si="6"/>
        <v>48.275862068965523</v>
      </c>
      <c r="U37" s="44">
        <v>29</v>
      </c>
      <c r="V37" s="45">
        <v>0</v>
      </c>
      <c r="W37" s="84">
        <f t="shared" si="7"/>
        <v>0</v>
      </c>
      <c r="X37" s="100"/>
      <c r="Y37" s="100"/>
      <c r="Z37" s="101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6">
        <f t="shared" si="1"/>
        <v>1.3987095319111233</v>
      </c>
      <c r="F38" s="47">
        <f t="shared" si="2"/>
        <v>6.3999005031516099</v>
      </c>
      <c r="G38" s="44">
        <v>33</v>
      </c>
      <c r="H38" s="69"/>
      <c r="I38" s="44">
        <f>'HL-LL_3a'!I38</f>
        <v>50</v>
      </c>
      <c r="J38" s="45">
        <v>1.7639</v>
      </c>
      <c r="K38" s="65">
        <f t="shared" si="3"/>
        <v>51.515151515151501</v>
      </c>
      <c r="L38" s="44">
        <f>'HL-LL_3a'!L38</f>
        <v>52</v>
      </c>
      <c r="M38" s="45">
        <v>2.33</v>
      </c>
      <c r="N38" s="65">
        <f t="shared" si="4"/>
        <v>57.575757575757564</v>
      </c>
      <c r="O38" s="44">
        <f>'HL-LL_3a'!O38</f>
        <v>26</v>
      </c>
      <c r="P38" s="45">
        <v>0.66459000000000001</v>
      </c>
      <c r="Q38" s="84">
        <f t="shared" si="5"/>
        <v>21.212121212121218</v>
      </c>
      <c r="R38" s="44">
        <v>15</v>
      </c>
      <c r="S38" s="45">
        <v>7.0682999999999998</v>
      </c>
      <c r="T38" s="84">
        <f t="shared" si="6"/>
        <v>54.545454545454547</v>
      </c>
      <c r="U38" s="44">
        <v>29</v>
      </c>
      <c r="V38" s="45">
        <v>9.3574000000000004E-2</v>
      </c>
      <c r="W38" s="84">
        <f t="shared" si="7"/>
        <v>12.121212121212125</v>
      </c>
      <c r="X38" s="100"/>
      <c r="Y38" s="100"/>
      <c r="Z38" s="101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6">
        <f t="shared" si="1"/>
        <v>-3.1199204025212879</v>
      </c>
      <c r="F39" s="47">
        <f t="shared" si="2"/>
        <v>-3.8999005031516063</v>
      </c>
      <c r="G39" s="44">
        <v>25</v>
      </c>
      <c r="H39" s="69"/>
      <c r="I39" s="44">
        <f>'HL-LL_3a'!I39</f>
        <v>24</v>
      </c>
      <c r="J39" s="45">
        <v>4.1213E-2</v>
      </c>
      <c r="K39" s="65">
        <f t="shared" si="3"/>
        <v>4</v>
      </c>
      <c r="L39" s="44">
        <f>'HL-LL_3a'!L39</f>
        <v>47</v>
      </c>
      <c r="M39" s="45">
        <v>7.3369</v>
      </c>
      <c r="N39" s="65">
        <f t="shared" si="4"/>
        <v>88</v>
      </c>
      <c r="O39" s="44">
        <f>'HL-LL_3a'!O39</f>
        <v>23</v>
      </c>
      <c r="P39" s="45">
        <v>0.14244999999999999</v>
      </c>
      <c r="Q39" s="84">
        <f t="shared" si="5"/>
        <v>8</v>
      </c>
      <c r="R39" s="44">
        <v>15</v>
      </c>
      <c r="S39" s="45">
        <v>3.1057000000000001</v>
      </c>
      <c r="T39" s="84">
        <f t="shared" si="6"/>
        <v>40</v>
      </c>
      <c r="U39" s="44">
        <v>29</v>
      </c>
      <c r="V39" s="45">
        <v>0.44046999999999997</v>
      </c>
      <c r="W39" s="84">
        <f t="shared" si="7"/>
        <v>16</v>
      </c>
      <c r="X39" s="100"/>
      <c r="Y39" s="100"/>
      <c r="Z39" s="101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6">
        <f t="shared" si="1"/>
        <v>-1.5599602012606439</v>
      </c>
      <c r="F40" s="47">
        <f t="shared" si="2"/>
        <v>-1.9499502515758067</v>
      </c>
      <c r="G40" s="44">
        <v>27</v>
      </c>
      <c r="H40" s="69"/>
      <c r="I40" s="44">
        <f>'HL-LL_3a'!I40</f>
        <v>26</v>
      </c>
      <c r="J40" s="45">
        <v>2.2582000000000001E-2</v>
      </c>
      <c r="K40" s="65">
        <f t="shared" si="3"/>
        <v>3.7037037037037095</v>
      </c>
      <c r="L40" s="44">
        <f>'HL-LL_3a'!L40</f>
        <v>47</v>
      </c>
      <c r="M40" s="45">
        <v>4.9522000000000004</v>
      </c>
      <c r="N40" s="65">
        <f t="shared" si="4"/>
        <v>74.074074074074076</v>
      </c>
      <c r="O40" s="44">
        <f>'HL-LL_3a'!O40</f>
        <v>23</v>
      </c>
      <c r="P40" s="45">
        <v>0.41881000000000002</v>
      </c>
      <c r="Q40" s="84">
        <f t="shared" si="5"/>
        <v>14.81481481481481</v>
      </c>
      <c r="R40" s="44">
        <v>15</v>
      </c>
      <c r="S40" s="45">
        <v>3.8576999999999999</v>
      </c>
      <c r="T40" s="84">
        <f t="shared" si="6"/>
        <v>44.444444444444443</v>
      </c>
      <c r="U40" s="44">
        <v>29</v>
      </c>
      <c r="V40" s="45">
        <v>0.122</v>
      </c>
      <c r="W40" s="84">
        <f t="shared" si="7"/>
        <v>7.4074074074074048</v>
      </c>
      <c r="X40" s="100"/>
      <c r="Y40" s="100"/>
      <c r="Z40" s="101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29</v>
      </c>
      <c r="H41" s="69"/>
      <c r="I41" s="44">
        <f>'HL-LL_3a'!I41</f>
        <v>28</v>
      </c>
      <c r="J41" s="45">
        <v>1.5651999999999999E-2</v>
      </c>
      <c r="K41" s="65">
        <f t="shared" si="3"/>
        <v>3.448275862068968</v>
      </c>
      <c r="L41" s="44">
        <f>'HL-LL_3a'!L41</f>
        <v>47</v>
      </c>
      <c r="M41" s="45">
        <v>2.9167000000000001</v>
      </c>
      <c r="N41" s="65">
        <f t="shared" si="4"/>
        <v>62.068965517241367</v>
      </c>
      <c r="O41" s="44">
        <f>'HL-LL_3a'!O41</f>
        <v>23</v>
      </c>
      <c r="P41" s="45">
        <v>0.8518</v>
      </c>
      <c r="Q41" s="84">
        <f t="shared" si="5"/>
        <v>20.689655172413794</v>
      </c>
      <c r="R41" s="44">
        <v>15</v>
      </c>
      <c r="S41" s="45">
        <v>4.7409999999999997</v>
      </c>
      <c r="T41" s="84">
        <f t="shared" si="6"/>
        <v>48.275862068965523</v>
      </c>
      <c r="U41" s="44">
        <v>29</v>
      </c>
      <c r="V41" s="45">
        <v>0</v>
      </c>
      <c r="W41" s="84">
        <f t="shared" si="7"/>
        <v>0</v>
      </c>
      <c r="X41" s="100"/>
      <c r="Y41" s="100"/>
      <c r="Z41" s="101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6">
        <f t="shared" si="1"/>
        <v>1.5599602012606439</v>
      </c>
      <c r="F42" s="47">
        <f t="shared" si="2"/>
        <v>1.9499502515758032</v>
      </c>
      <c r="G42" s="44">
        <v>33</v>
      </c>
      <c r="H42" s="69"/>
      <c r="I42" s="44">
        <f>'HL-LL_3a'!I42</f>
        <v>33</v>
      </c>
      <c r="J42" s="45">
        <v>0</v>
      </c>
      <c r="K42" s="65">
        <f t="shared" si="3"/>
        <v>0</v>
      </c>
      <c r="L42" s="44">
        <f>'HL-LL_3a'!L42</f>
        <v>47</v>
      </c>
      <c r="M42" s="45">
        <v>1.2229000000000001</v>
      </c>
      <c r="N42" s="65">
        <f t="shared" si="4"/>
        <v>42.424242424242436</v>
      </c>
      <c r="O42" s="44">
        <f>'HL-LL_3a'!O42</f>
        <v>23</v>
      </c>
      <c r="P42" s="45">
        <v>1.4669000000000001</v>
      </c>
      <c r="Q42" s="84">
        <f t="shared" si="5"/>
        <v>30.303030303030297</v>
      </c>
      <c r="R42" s="44">
        <v>15</v>
      </c>
      <c r="S42" s="45">
        <v>5.7873000000000001</v>
      </c>
      <c r="T42" s="84">
        <f t="shared" si="6"/>
        <v>54.545454545454547</v>
      </c>
      <c r="U42" s="44">
        <v>29</v>
      </c>
      <c r="V42" s="45">
        <v>9.2327999999999993E-2</v>
      </c>
      <c r="W42" s="84">
        <f t="shared" si="7"/>
        <v>12.121212121212125</v>
      </c>
      <c r="X42" s="100"/>
      <c r="Y42" s="100"/>
      <c r="Z42" s="101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6">
        <f t="shared" si="1"/>
        <v>3.1199204025212843</v>
      </c>
      <c r="F43" s="47">
        <f t="shared" si="2"/>
        <v>3.8999005031516099</v>
      </c>
      <c r="G43" s="44">
        <v>41</v>
      </c>
      <c r="H43" s="69"/>
      <c r="I43" s="44">
        <f>'HL-LL_3a'!I43</f>
        <v>44</v>
      </c>
      <c r="J43" s="45">
        <v>8.8290999999999994E-2</v>
      </c>
      <c r="K43" s="65">
        <f t="shared" si="3"/>
        <v>7.3170731707317032</v>
      </c>
      <c r="L43" s="44">
        <f>'HL-LL_3a'!L43</f>
        <v>47</v>
      </c>
      <c r="M43" s="45">
        <v>0.36165000000000003</v>
      </c>
      <c r="N43" s="65">
        <f t="shared" si="4"/>
        <v>14.634146341463406</v>
      </c>
      <c r="O43" s="44">
        <f>'HL-LL_3a'!O43</f>
        <v>23</v>
      </c>
      <c r="P43" s="45">
        <v>2.7953000000000001</v>
      </c>
      <c r="Q43" s="84">
        <f t="shared" si="5"/>
        <v>43.902439024390247</v>
      </c>
      <c r="R43" s="44">
        <v>15</v>
      </c>
      <c r="S43" s="45">
        <v>7.5575000000000001</v>
      </c>
      <c r="T43" s="84">
        <f t="shared" si="6"/>
        <v>63.414634146341463</v>
      </c>
      <c r="U43" s="44">
        <v>29</v>
      </c>
      <c r="V43" s="45">
        <v>0.91391</v>
      </c>
      <c r="W43" s="84">
        <f t="shared" si="7"/>
        <v>29.268292682926827</v>
      </c>
      <c r="X43" s="100"/>
      <c r="Y43" s="100"/>
      <c r="Z43" s="101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6">
        <f t="shared" si="1"/>
        <v>-1.3987095319111198</v>
      </c>
      <c r="F44" s="47">
        <f t="shared" si="2"/>
        <v>-6.3999005031516063</v>
      </c>
      <c r="G44" s="44">
        <v>27</v>
      </c>
      <c r="H44" s="69"/>
      <c r="I44" s="44">
        <f>'HL-LL_3a'!I44</f>
        <v>21</v>
      </c>
      <c r="J44" s="45">
        <v>0.69550000000000001</v>
      </c>
      <c r="K44" s="65">
        <f t="shared" si="3"/>
        <v>22.222222222222229</v>
      </c>
      <c r="L44" s="44">
        <f>'HL-LL_3a'!L44</f>
        <v>38</v>
      </c>
      <c r="M44" s="45">
        <v>1.9181999999999999</v>
      </c>
      <c r="N44" s="65">
        <f t="shared" si="4"/>
        <v>40.740740740740733</v>
      </c>
      <c r="O44" s="44">
        <f>'HL-LL_3a'!O44</f>
        <v>20</v>
      </c>
      <c r="P44" s="45">
        <v>0.96362999999999999</v>
      </c>
      <c r="Q44" s="84">
        <f t="shared" si="5"/>
        <v>25.925925925925924</v>
      </c>
      <c r="R44" s="44">
        <v>15</v>
      </c>
      <c r="S44" s="45">
        <v>2.9487999999999999</v>
      </c>
      <c r="T44" s="84">
        <f t="shared" si="6"/>
        <v>44.444444444444443</v>
      </c>
      <c r="U44" s="44">
        <v>29</v>
      </c>
      <c r="V44" s="45">
        <v>0.12488</v>
      </c>
      <c r="W44" s="84">
        <f t="shared" si="7"/>
        <v>7.4074074074074048</v>
      </c>
      <c r="X44" s="100"/>
      <c r="Y44" s="100"/>
      <c r="Z44" s="101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6">
        <f t="shared" si="1"/>
        <v>0.41168544881840674</v>
      </c>
      <c r="F45" s="47">
        <f t="shared" si="2"/>
        <v>-4.4499502515758067</v>
      </c>
      <c r="G45" s="44">
        <v>29</v>
      </c>
      <c r="H45" s="69"/>
      <c r="I45" s="44">
        <f>'HL-LL_3a'!I45</f>
        <v>23</v>
      </c>
      <c r="J45" s="45">
        <v>0.74822</v>
      </c>
      <c r="K45" s="65">
        <f t="shared" si="3"/>
        <v>20.689655172413794</v>
      </c>
      <c r="L45" s="44">
        <f>'HL-LL_3a'!L45</f>
        <v>38</v>
      </c>
      <c r="M45" s="45">
        <v>0.75646999999999998</v>
      </c>
      <c r="N45" s="65">
        <f t="shared" si="4"/>
        <v>31.034482758620669</v>
      </c>
      <c r="O45" s="44">
        <f>'HL-LL_3a'!O45</f>
        <v>20</v>
      </c>
      <c r="P45" s="45">
        <v>1.6485000000000001</v>
      </c>
      <c r="Q45" s="84">
        <f t="shared" si="5"/>
        <v>31.034482758620697</v>
      </c>
      <c r="R45" s="44">
        <v>15</v>
      </c>
      <c r="S45" s="45">
        <v>3.9058999999999999</v>
      </c>
      <c r="T45" s="84">
        <f t="shared" si="6"/>
        <v>48.275862068965523</v>
      </c>
      <c r="U45" s="44">
        <v>29</v>
      </c>
      <c r="V45" s="45">
        <v>0</v>
      </c>
      <c r="W45" s="84">
        <f t="shared" si="7"/>
        <v>0</v>
      </c>
      <c r="X45" s="100"/>
      <c r="Y45" s="100"/>
      <c r="Z45" s="101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6">
        <f t="shared" si="1"/>
        <v>0.94332430920623977</v>
      </c>
      <c r="F46" s="47">
        <f t="shared" si="2"/>
        <v>-2.5</v>
      </c>
      <c r="G46" s="44">
        <v>30</v>
      </c>
      <c r="H46" s="69"/>
      <c r="I46" s="44">
        <f>'HL-LL_3a'!I46</f>
        <v>25</v>
      </c>
      <c r="J46" s="45">
        <v>0.46806999999999999</v>
      </c>
      <c r="K46" s="65">
        <f t="shared" si="3"/>
        <v>16.666666666666657</v>
      </c>
      <c r="L46" s="44">
        <f>'HL-LL_3a'!L46</f>
        <v>38</v>
      </c>
      <c r="M46" s="45">
        <v>0.47937999999999997</v>
      </c>
      <c r="N46" s="65">
        <f t="shared" si="4"/>
        <v>26.666666666666671</v>
      </c>
      <c r="O46" s="44">
        <f>'HL-LL_3a'!O46</f>
        <v>20</v>
      </c>
      <c r="P46" s="45">
        <v>1.89</v>
      </c>
      <c r="Q46" s="84">
        <f t="shared" si="5"/>
        <v>33.333333333333329</v>
      </c>
      <c r="R46" s="44">
        <v>15</v>
      </c>
      <c r="S46" s="45">
        <v>4.2251000000000003</v>
      </c>
      <c r="T46" s="84">
        <f t="shared" si="6"/>
        <v>50</v>
      </c>
      <c r="U46" s="44">
        <v>29</v>
      </c>
      <c r="V46" s="45">
        <v>1.2997E-2</v>
      </c>
      <c r="W46" s="84">
        <f t="shared" si="7"/>
        <v>3.3333333333333286</v>
      </c>
      <c r="X46" s="100"/>
      <c r="Y46" s="100"/>
      <c r="Z46" s="101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6">
        <f t="shared" si="1"/>
        <v>1.1974531981876773</v>
      </c>
      <c r="F47" s="47">
        <f t="shared" si="2"/>
        <v>-0.55004974842419685</v>
      </c>
      <c r="G47" s="44">
        <v>30</v>
      </c>
      <c r="H47" s="69"/>
      <c r="I47" s="44">
        <f>'HL-LL_3a'!I47</f>
        <v>28</v>
      </c>
      <c r="J47" s="45">
        <v>9.6803E-2</v>
      </c>
      <c r="K47" s="65">
        <f t="shared" si="3"/>
        <v>6.6666666666666572</v>
      </c>
      <c r="L47" s="44">
        <f>'HL-LL_3a'!L47</f>
        <v>38</v>
      </c>
      <c r="M47" s="45">
        <v>0.35793999999999998</v>
      </c>
      <c r="N47" s="65">
        <f t="shared" si="4"/>
        <v>26.666666666666671</v>
      </c>
      <c r="O47" s="44">
        <f>'HL-LL_3a'!O47</f>
        <v>20</v>
      </c>
      <c r="P47" s="45">
        <v>2.0129999999999999</v>
      </c>
      <c r="Q47" s="84">
        <f t="shared" si="5"/>
        <v>33.333333333333329</v>
      </c>
      <c r="R47" s="44">
        <v>15</v>
      </c>
      <c r="S47" s="45">
        <v>4.3849999999999998</v>
      </c>
      <c r="T47" s="84">
        <f t="shared" si="6"/>
        <v>50</v>
      </c>
      <c r="U47" s="44">
        <v>29</v>
      </c>
      <c r="V47" s="45">
        <v>2.8025000000000001E-2</v>
      </c>
      <c r="W47" s="84">
        <f t="shared" si="7"/>
        <v>3.3333333333333286</v>
      </c>
      <c r="X47" s="15"/>
      <c r="Y47" s="100"/>
      <c r="Z47" s="101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6">
        <f t="shared" si="1"/>
        <v>1.3463852672311205</v>
      </c>
      <c r="F48" s="47">
        <f t="shared" si="2"/>
        <v>1.3999005031516099</v>
      </c>
      <c r="G48" s="44">
        <v>30</v>
      </c>
      <c r="H48" s="69">
        <v>1574.8841</v>
      </c>
      <c r="I48" s="44">
        <f>'HL-LL_3a'!I48</f>
        <v>30</v>
      </c>
      <c r="J48" s="45">
        <v>0</v>
      </c>
      <c r="K48" s="65">
        <f t="shared" si="3"/>
        <v>0</v>
      </c>
      <c r="L48" s="44">
        <f>'HL-LL_3a'!L48</f>
        <v>38</v>
      </c>
      <c r="M48" s="45">
        <v>0.28736</v>
      </c>
      <c r="N48" s="65">
        <f t="shared" si="4"/>
        <v>26.666666666666671</v>
      </c>
      <c r="O48" s="44">
        <f>'HL-LL_3a'!O48</f>
        <v>20</v>
      </c>
      <c r="P48" s="45">
        <v>2.0846</v>
      </c>
      <c r="Q48" s="84">
        <f t="shared" si="5"/>
        <v>33.333333333333329</v>
      </c>
      <c r="R48" s="44">
        <v>15</v>
      </c>
      <c r="S48" s="45">
        <v>4.4779999999999998</v>
      </c>
      <c r="T48" s="84">
        <f t="shared" si="6"/>
        <v>50</v>
      </c>
      <c r="U48" s="44">
        <v>29</v>
      </c>
      <c r="V48" s="45">
        <v>3.6763999999999998E-2</v>
      </c>
      <c r="W48" s="84">
        <f t="shared" si="7"/>
        <v>3.3333333333333286</v>
      </c>
      <c r="X48" s="15"/>
      <c r="Y48" s="100"/>
      <c r="Z48" s="101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6">
        <f t="shared" si="1"/>
        <v>-1.3623554228031232</v>
      </c>
      <c r="F49" s="47">
        <f t="shared" si="2"/>
        <v>-8.8999005031516063</v>
      </c>
      <c r="G49" s="44">
        <v>26</v>
      </c>
      <c r="H49" s="69">
        <v>1639.644</v>
      </c>
      <c r="I49" s="44">
        <f>'HL-LL_3a'!I49</f>
        <v>18</v>
      </c>
      <c r="J49" s="45">
        <v>1.1569</v>
      </c>
      <c r="K49" s="65">
        <f t="shared" si="3"/>
        <v>30.769230769230774</v>
      </c>
      <c r="L49" s="44">
        <f>'HL-LL_3a'!L49</f>
        <v>28</v>
      </c>
      <c r="M49" s="45">
        <v>6.6415000000000002E-2</v>
      </c>
      <c r="N49" s="65">
        <f t="shared" si="4"/>
        <v>7.6923076923076934</v>
      </c>
      <c r="O49" s="44">
        <f>'HL-LL_3a'!O49</f>
        <v>17</v>
      </c>
      <c r="P49" s="45">
        <v>1.4568000000000001</v>
      </c>
      <c r="Q49" s="84">
        <f t="shared" si="5"/>
        <v>34.615384615384613</v>
      </c>
      <c r="R49" s="44">
        <v>15</v>
      </c>
      <c r="S49" s="45">
        <v>2.1593</v>
      </c>
      <c r="T49" s="84">
        <f t="shared" si="6"/>
        <v>42.307692307692307</v>
      </c>
      <c r="U49" s="44">
        <v>29</v>
      </c>
      <c r="V49" s="45">
        <v>0.15631</v>
      </c>
      <c r="W49" s="84">
        <f t="shared" si="7"/>
        <v>11.538461538461547</v>
      </c>
      <c r="X49" s="100"/>
      <c r="Y49" s="100"/>
      <c r="Z49" s="101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6">
        <f t="shared" si="1"/>
        <v>-1.1698284596311765</v>
      </c>
      <c r="F50" s="47">
        <f t="shared" si="2"/>
        <v>-6.9499502515758067</v>
      </c>
      <c r="G50" s="44">
        <v>26</v>
      </c>
      <c r="H50" s="69">
        <v>1645.4638</v>
      </c>
      <c r="I50" s="44">
        <f>'HL-LL_3a'!I50</f>
        <v>20</v>
      </c>
      <c r="J50" s="45">
        <v>0.71025000000000005</v>
      </c>
      <c r="K50" s="65">
        <f t="shared" si="3"/>
        <v>23.07692307692308</v>
      </c>
      <c r="L50" s="44">
        <f>'HL-LL_3a'!L50</f>
        <v>28</v>
      </c>
      <c r="M50" s="45">
        <v>4.5811999999999999E-2</v>
      </c>
      <c r="N50" s="65">
        <f t="shared" si="4"/>
        <v>7.6923076923076934</v>
      </c>
      <c r="O50" s="44">
        <f>'HL-LL_3a'!O50</f>
        <v>17</v>
      </c>
      <c r="P50" s="45">
        <v>1.5261</v>
      </c>
      <c r="Q50" s="84">
        <f t="shared" si="5"/>
        <v>34.615384615384613</v>
      </c>
      <c r="R50" s="44">
        <v>15</v>
      </c>
      <c r="S50" s="45">
        <v>2.2385000000000002</v>
      </c>
      <c r="T50" s="84">
        <f t="shared" si="6"/>
        <v>42.307692307692307</v>
      </c>
      <c r="U50" s="44">
        <v>29</v>
      </c>
      <c r="V50" s="45">
        <v>0.12476</v>
      </c>
      <c r="W50" s="84">
        <f t="shared" si="7"/>
        <v>11.538461538461547</v>
      </c>
      <c r="X50" s="15"/>
      <c r="Y50" s="100"/>
      <c r="Z50" s="101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6">
        <f t="shared" si="1"/>
        <v>-1.1301367828934836</v>
      </c>
      <c r="F51" s="47">
        <f t="shared" si="2"/>
        <v>-5</v>
      </c>
      <c r="G51" s="44">
        <v>26</v>
      </c>
      <c r="H51" s="69">
        <v>1646.6619000000001</v>
      </c>
      <c r="I51" s="44">
        <f>'HL-LL_3a'!I51</f>
        <v>22</v>
      </c>
      <c r="J51" s="45">
        <v>0.34301999999999999</v>
      </c>
      <c r="K51" s="65">
        <f t="shared" si="3"/>
        <v>15.384615384615387</v>
      </c>
      <c r="L51" s="44">
        <f>'HL-LL_3a'!L51</f>
        <v>28</v>
      </c>
      <c r="M51" s="45">
        <v>4.1582000000000001E-2</v>
      </c>
      <c r="N51" s="65">
        <f t="shared" si="4"/>
        <v>7.6923076923076934</v>
      </c>
      <c r="O51" s="44">
        <f>'HL-LL_3a'!O51</f>
        <v>17</v>
      </c>
      <c r="P51" s="45">
        <v>1.5403</v>
      </c>
      <c r="Q51" s="84">
        <f t="shared" si="5"/>
        <v>34.615384615384613</v>
      </c>
      <c r="R51" s="44">
        <v>15</v>
      </c>
      <c r="S51" s="45">
        <v>2.2547999999999999</v>
      </c>
      <c r="T51" s="84">
        <f t="shared" si="6"/>
        <v>42.307692307692307</v>
      </c>
      <c r="U51" s="44">
        <v>29</v>
      </c>
      <c r="V51" s="45">
        <v>0.11828</v>
      </c>
      <c r="W51" s="84">
        <f t="shared" si="7"/>
        <v>11.538461538461547</v>
      </c>
      <c r="X51" s="15"/>
      <c r="Y51" s="100"/>
      <c r="Z51" s="101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6">
        <f t="shared" si="1"/>
        <v>-1.1130010103797474</v>
      </c>
      <c r="F52" s="47">
        <f t="shared" si="2"/>
        <v>-3.0500497484241968</v>
      </c>
      <c r="G52" s="44">
        <v>26</v>
      </c>
      <c r="H52" s="69">
        <v>1647.1792</v>
      </c>
      <c r="I52" s="44">
        <f>'HL-LL_3a'!I52</f>
        <v>24</v>
      </c>
      <c r="J52" s="45">
        <v>0.10356</v>
      </c>
      <c r="K52" s="65">
        <f t="shared" si="3"/>
        <v>7.6923076923076934</v>
      </c>
      <c r="L52" s="44">
        <f>'HL-LL_3a'!L52</f>
        <v>28</v>
      </c>
      <c r="M52" s="45">
        <v>3.9758000000000002E-2</v>
      </c>
      <c r="N52" s="65">
        <f t="shared" si="4"/>
        <v>7.6923076923076934</v>
      </c>
      <c r="O52" s="44">
        <f>'HL-LL_3a'!O52</f>
        <v>17</v>
      </c>
      <c r="P52" s="45">
        <v>1.5465</v>
      </c>
      <c r="Q52" s="84">
        <f t="shared" si="5"/>
        <v>34.615384615384613</v>
      </c>
      <c r="R52" s="44">
        <v>15</v>
      </c>
      <c r="S52" s="45">
        <v>2.2618</v>
      </c>
      <c r="T52" s="84">
        <f t="shared" si="6"/>
        <v>42.307692307692307</v>
      </c>
      <c r="U52" s="44">
        <v>29</v>
      </c>
      <c r="V52" s="45">
        <v>0.11549</v>
      </c>
      <c r="W52" s="84">
        <f t="shared" si="7"/>
        <v>11.538461538461547</v>
      </c>
      <c r="X52" s="15"/>
      <c r="Y52" s="100"/>
      <c r="Z52" s="101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6">
        <f t="shared" si="1"/>
        <v>-1.1034484369660689</v>
      </c>
      <c r="F53" s="47">
        <f t="shared" si="2"/>
        <v>-1.1000994968483901</v>
      </c>
      <c r="G53" s="44">
        <v>26</v>
      </c>
      <c r="H53" s="69">
        <v>1647.4675</v>
      </c>
      <c r="I53" s="44">
        <f>'HL-LL_3a'!I53</f>
        <v>26</v>
      </c>
      <c r="J53" s="45">
        <v>0</v>
      </c>
      <c r="K53" s="65">
        <f t="shared" si="3"/>
        <v>0</v>
      </c>
      <c r="L53" s="44">
        <f>'HL-LL_3a'!L53</f>
        <v>28</v>
      </c>
      <c r="M53" s="45">
        <v>3.8741999999999999E-2</v>
      </c>
      <c r="N53" s="65">
        <f t="shared" si="4"/>
        <v>7.6923076923076934</v>
      </c>
      <c r="O53" s="44">
        <f>'HL-LL_3a'!O53</f>
        <v>17</v>
      </c>
      <c r="P53" s="45">
        <v>1.5499000000000001</v>
      </c>
      <c r="Q53" s="84">
        <f t="shared" si="5"/>
        <v>34.615384615384613</v>
      </c>
      <c r="R53" s="44">
        <v>15</v>
      </c>
      <c r="S53" s="45">
        <v>2.2656999999999998</v>
      </c>
      <c r="T53" s="84">
        <f t="shared" si="6"/>
        <v>42.307692307692307</v>
      </c>
      <c r="U53" s="44">
        <v>29</v>
      </c>
      <c r="V53" s="45">
        <v>0.11393</v>
      </c>
      <c r="W53" s="84">
        <f t="shared" si="7"/>
        <v>11.538461538461547</v>
      </c>
      <c r="X53" s="15"/>
      <c r="Y53" s="100"/>
      <c r="Z53" s="101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6">
        <f t="shared" si="1"/>
        <v>-3.6169365795182351</v>
      </c>
      <c r="F54" s="47">
        <f t="shared" si="2"/>
        <v>-11.399900503151606</v>
      </c>
      <c r="G54" s="44">
        <v>22</v>
      </c>
      <c r="H54" s="69">
        <v>1707.7501</v>
      </c>
      <c r="I54" s="44">
        <f>'HL-LL_3a'!I54</f>
        <v>15</v>
      </c>
      <c r="J54" s="45">
        <v>0.82196999999999998</v>
      </c>
      <c r="K54" s="65">
        <f t="shared" si="3"/>
        <v>31.818181818181813</v>
      </c>
      <c r="L54" s="44">
        <f>'HL-LL_3a'!L54</f>
        <v>23</v>
      </c>
      <c r="M54" s="45">
        <v>1.2970000000000001E-2</v>
      </c>
      <c r="N54" s="65">
        <f t="shared" si="4"/>
        <v>4.545454545454561</v>
      </c>
      <c r="O54" s="44">
        <f>'HL-LL_3a'!O54</f>
        <v>14</v>
      </c>
      <c r="P54" s="45">
        <v>1.0689</v>
      </c>
      <c r="Q54" s="84">
        <f t="shared" si="5"/>
        <v>36.36363636363636</v>
      </c>
      <c r="R54" s="44">
        <v>15</v>
      </c>
      <c r="S54" s="45">
        <v>0.82196999999999998</v>
      </c>
      <c r="T54" s="84">
        <f t="shared" si="6"/>
        <v>31.818181818181813</v>
      </c>
      <c r="U54" s="44">
        <v>28</v>
      </c>
      <c r="V54" s="45">
        <v>0.58392999999999995</v>
      </c>
      <c r="W54" s="84">
        <f t="shared" si="7"/>
        <v>27.27272727272728</v>
      </c>
      <c r="X54" s="15"/>
      <c r="Y54" s="100"/>
      <c r="Z54" s="101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6">
        <f t="shared" si="1"/>
        <v>-3.6044716575319278</v>
      </c>
      <c r="F55" s="47">
        <f t="shared" si="2"/>
        <v>-9.4499502515758067</v>
      </c>
      <c r="G55" s="44">
        <v>22</v>
      </c>
      <c r="H55" s="69">
        <v>1708.1655000000001</v>
      </c>
      <c r="I55" s="44">
        <f>'HL-LL_3a'!I55</f>
        <v>16</v>
      </c>
      <c r="J55" s="45">
        <v>0.60992999999999997</v>
      </c>
      <c r="K55" s="65">
        <f t="shared" si="3"/>
        <v>27.272727272727266</v>
      </c>
      <c r="L55" s="44">
        <f>'HL-LL_3a'!L55</f>
        <v>23</v>
      </c>
      <c r="M55" s="45">
        <v>1.2428E-2</v>
      </c>
      <c r="N55" s="65">
        <f t="shared" si="4"/>
        <v>4.545454545454561</v>
      </c>
      <c r="O55" s="44">
        <f>'HL-LL_3a'!O55</f>
        <v>14</v>
      </c>
      <c r="P55" s="45">
        <v>1.0722</v>
      </c>
      <c r="Q55" s="84">
        <f t="shared" si="5"/>
        <v>36.36363636363636</v>
      </c>
      <c r="R55" s="44">
        <v>15</v>
      </c>
      <c r="S55" s="45">
        <v>0.82489999999999997</v>
      </c>
      <c r="T55" s="84">
        <f t="shared" si="6"/>
        <v>31.818181818181813</v>
      </c>
      <c r="U55" s="44">
        <v>28</v>
      </c>
      <c r="V55" s="45">
        <v>0.58021999999999996</v>
      </c>
      <c r="W55" s="84">
        <f t="shared" si="7"/>
        <v>27.27272727272728</v>
      </c>
      <c r="X55" s="15"/>
      <c r="Y55" s="100"/>
      <c r="Z55" s="101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6">
        <f t="shared" si="1"/>
        <v>-3.6019738803878631</v>
      </c>
      <c r="F56" s="47">
        <f t="shared" si="2"/>
        <v>-7.5</v>
      </c>
      <c r="G56" s="44">
        <v>22</v>
      </c>
      <c r="H56" s="69">
        <v>1708.2487000000001</v>
      </c>
      <c r="I56" s="44">
        <f>'HL-LL_3a'!I56</f>
        <v>18</v>
      </c>
      <c r="J56" s="45">
        <v>0.27728999999999998</v>
      </c>
      <c r="K56" s="65">
        <f t="shared" si="3"/>
        <v>18.181818181818173</v>
      </c>
      <c r="L56" s="44">
        <f>'HL-LL_3a'!L56</f>
        <v>23</v>
      </c>
      <c r="M56" s="45">
        <v>1.2319E-2</v>
      </c>
      <c r="N56" s="65">
        <f t="shared" si="4"/>
        <v>4.545454545454561</v>
      </c>
      <c r="O56" s="44">
        <f>'HL-LL_3a'!O56</f>
        <v>14</v>
      </c>
      <c r="P56" s="45">
        <v>1.0728</v>
      </c>
      <c r="Q56" s="84">
        <f t="shared" si="5"/>
        <v>36.36363636363636</v>
      </c>
      <c r="R56" s="44">
        <v>15</v>
      </c>
      <c r="S56" s="45">
        <v>0.82547999999999999</v>
      </c>
      <c r="T56" s="84">
        <f t="shared" si="6"/>
        <v>31.818181818181813</v>
      </c>
      <c r="U56" s="44">
        <v>28</v>
      </c>
      <c r="V56" s="45">
        <v>0.57948</v>
      </c>
      <c r="W56" s="84">
        <f t="shared" si="7"/>
        <v>27.27272727272728</v>
      </c>
      <c r="X56" s="15"/>
      <c r="Y56" s="100"/>
      <c r="Z56" s="101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6">
        <f t="shared" si="1"/>
        <v>-3.6009029144056761</v>
      </c>
      <c r="F57" s="47">
        <f t="shared" si="2"/>
        <v>-5.5500497484241968</v>
      </c>
      <c r="G57" s="44">
        <v>22</v>
      </c>
      <c r="H57" s="69">
        <v>1708.2844</v>
      </c>
      <c r="I57" s="44">
        <f>'HL-LL_3a'!I57</f>
        <v>20</v>
      </c>
      <c r="J57" s="45">
        <v>7.3677000000000006E-2</v>
      </c>
      <c r="K57" s="65">
        <f t="shared" si="3"/>
        <v>9.0909090909090793</v>
      </c>
      <c r="L57" s="44">
        <f>'HL-LL_3a'!L57</f>
        <v>23</v>
      </c>
      <c r="M57" s="45">
        <v>1.2272E-2</v>
      </c>
      <c r="N57" s="65">
        <f t="shared" si="4"/>
        <v>4.545454545454561</v>
      </c>
      <c r="O57" s="44">
        <f>'HL-LL_3a'!O57</f>
        <v>14</v>
      </c>
      <c r="P57" s="45">
        <v>1.0730999999999999</v>
      </c>
      <c r="Q57" s="84">
        <f t="shared" si="5"/>
        <v>36.36363636363636</v>
      </c>
      <c r="R57" s="44">
        <v>15</v>
      </c>
      <c r="S57" s="45">
        <v>0.82572999999999996</v>
      </c>
      <c r="T57" s="84">
        <f t="shared" si="6"/>
        <v>31.818181818181813</v>
      </c>
      <c r="U57" s="44">
        <v>28</v>
      </c>
      <c r="V57" s="45">
        <v>0.57916000000000001</v>
      </c>
      <c r="W57" s="84">
        <f t="shared" si="7"/>
        <v>27.27272727272728</v>
      </c>
      <c r="X57" s="15"/>
      <c r="Y57" s="100"/>
      <c r="Z57" s="101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6">
        <f t="shared" si="1"/>
        <v>-3.600307806183153</v>
      </c>
      <c r="F58" s="47">
        <f t="shared" si="2"/>
        <v>-3.6000994968483901</v>
      </c>
      <c r="G58" s="44">
        <v>22</v>
      </c>
      <c r="H58" s="69">
        <v>1708.3043</v>
      </c>
      <c r="I58" s="44">
        <f>'HL-LL_3a'!I58</f>
        <v>22</v>
      </c>
      <c r="J58" s="45">
        <v>0</v>
      </c>
      <c r="K58" s="65">
        <f t="shared" si="3"/>
        <v>1.4210854715202004E-14</v>
      </c>
      <c r="L58" s="44">
        <f>'HL-LL_3a'!L58</f>
        <v>23</v>
      </c>
      <c r="M58" s="45">
        <v>1.2246E-2</v>
      </c>
      <c r="N58" s="65">
        <f t="shared" si="4"/>
        <v>4.545454545454561</v>
      </c>
      <c r="O58" s="44">
        <f>'HL-LL_3a'!O58</f>
        <v>14</v>
      </c>
      <c r="P58" s="45">
        <v>1.0731999999999999</v>
      </c>
      <c r="Q58" s="84">
        <f t="shared" si="5"/>
        <v>36.36363636363636</v>
      </c>
      <c r="R58" s="44">
        <v>15</v>
      </c>
      <c r="S58" s="45">
        <v>0.82586999999999999</v>
      </c>
      <c r="T58" s="84">
        <f t="shared" si="6"/>
        <v>31.818181818181813</v>
      </c>
      <c r="U58" s="44">
        <v>28</v>
      </c>
      <c r="V58" s="45">
        <v>0.57899</v>
      </c>
      <c r="W58" s="84">
        <f t="shared" si="7"/>
        <v>27.27272727272728</v>
      </c>
      <c r="X58" s="15"/>
      <c r="Y58" s="100"/>
      <c r="Z58" s="101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6">
        <f t="shared" si="1"/>
        <v>-6.1011484917483223</v>
      </c>
      <c r="F59" s="47">
        <f t="shared" si="2"/>
        <v>-13.899900503151606</v>
      </c>
      <c r="G59" s="44">
        <v>18</v>
      </c>
      <c r="H59" s="69">
        <v>1758.0152</v>
      </c>
      <c r="I59" s="44">
        <f>'HL-LL_3a'!I59</f>
        <v>12</v>
      </c>
      <c r="J59" s="45">
        <v>0.49468000000000001</v>
      </c>
      <c r="K59" s="65">
        <f t="shared" si="3"/>
        <v>33.333333333333343</v>
      </c>
      <c r="L59" s="44">
        <f>'HL-LL_3a'!L59</f>
        <v>19</v>
      </c>
      <c r="M59" s="45">
        <v>2.7448E-2</v>
      </c>
      <c r="N59" s="65">
        <f t="shared" si="4"/>
        <v>5.5555555555555571</v>
      </c>
      <c r="O59" s="44">
        <f>'HL-LL_3a'!O59</f>
        <v>11</v>
      </c>
      <c r="P59" s="45">
        <v>0.68694999999999995</v>
      </c>
      <c r="Q59" s="84">
        <f t="shared" si="5"/>
        <v>38.888888888888893</v>
      </c>
      <c r="R59" s="44">
        <v>15</v>
      </c>
      <c r="S59" s="45">
        <v>0.10613</v>
      </c>
      <c r="T59" s="84">
        <f t="shared" si="6"/>
        <v>16.666666666666671</v>
      </c>
      <c r="U59" s="44">
        <v>27</v>
      </c>
      <c r="V59" s="45">
        <v>1.3956999999999999</v>
      </c>
      <c r="W59" s="84">
        <f t="shared" si="7"/>
        <v>50</v>
      </c>
      <c r="X59" s="15"/>
      <c r="Y59" s="100"/>
      <c r="Z59" s="101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6">
        <f t="shared" si="1"/>
        <v>-6.100371485585228</v>
      </c>
      <c r="F60" s="47">
        <f t="shared" si="2"/>
        <v>-11.949950251575807</v>
      </c>
      <c r="G60" s="44">
        <v>18</v>
      </c>
      <c r="H60" s="69">
        <v>1758.0432000000001</v>
      </c>
      <c r="I60" s="44">
        <f>'HL-LL_3a'!I60</f>
        <v>13</v>
      </c>
      <c r="J60" s="45">
        <v>0.33389000000000002</v>
      </c>
      <c r="K60" s="65">
        <f t="shared" si="3"/>
        <v>27.777777777777786</v>
      </c>
      <c r="L60" s="44">
        <f>'HL-LL_3a'!L60</f>
        <v>19</v>
      </c>
      <c r="M60" s="45">
        <v>2.7421000000000001E-2</v>
      </c>
      <c r="N60" s="65">
        <f t="shared" si="4"/>
        <v>5.5555555555555571</v>
      </c>
      <c r="O60" s="44">
        <f>'HL-LL_3a'!O60</f>
        <v>11</v>
      </c>
      <c r="P60" s="45">
        <v>0.68708999999999998</v>
      </c>
      <c r="Q60" s="84">
        <f t="shared" si="5"/>
        <v>38.888888888888893</v>
      </c>
      <c r="R60" s="44">
        <v>15</v>
      </c>
      <c r="S60" s="45">
        <v>0.10621</v>
      </c>
      <c r="T60" s="84">
        <f t="shared" si="6"/>
        <v>16.666666666666671</v>
      </c>
      <c r="U60" s="44">
        <v>27</v>
      </c>
      <c r="V60" s="45">
        <v>1.3954</v>
      </c>
      <c r="W60" s="84">
        <f t="shared" si="7"/>
        <v>50</v>
      </c>
      <c r="X60" s="15"/>
      <c r="Y60" s="100"/>
      <c r="Z60" s="101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6">
        <f t="shared" si="1"/>
        <v>-6.1002160657726918</v>
      </c>
      <c r="F61" s="47">
        <f t="shared" si="2"/>
        <v>-10</v>
      </c>
      <c r="G61" s="44">
        <v>18</v>
      </c>
      <c r="H61" s="69">
        <v>1758.0488</v>
      </c>
      <c r="I61" s="44">
        <f>'HL-LL_3a'!I61</f>
        <v>14</v>
      </c>
      <c r="J61" s="45">
        <v>0.20438000000000001</v>
      </c>
      <c r="K61" s="65">
        <f t="shared" si="3"/>
        <v>22.222222222222229</v>
      </c>
      <c r="L61" s="44">
        <f>'HL-LL_3a'!L61</f>
        <v>19</v>
      </c>
      <c r="M61" s="45">
        <v>2.7414999999999998E-2</v>
      </c>
      <c r="N61" s="65">
        <f t="shared" si="4"/>
        <v>5.5555555555555571</v>
      </c>
      <c r="O61" s="44">
        <f>'HL-LL_3a'!O61</f>
        <v>11</v>
      </c>
      <c r="P61" s="45">
        <v>0.68711999999999995</v>
      </c>
      <c r="Q61" s="84">
        <f t="shared" si="5"/>
        <v>38.888888888888893</v>
      </c>
      <c r="R61" s="44">
        <v>15</v>
      </c>
      <c r="S61" s="45">
        <v>0.10621999999999999</v>
      </c>
      <c r="T61" s="84">
        <f t="shared" si="6"/>
        <v>16.666666666666671</v>
      </c>
      <c r="U61" s="44">
        <v>27</v>
      </c>
      <c r="V61" s="45">
        <v>1.3954</v>
      </c>
      <c r="W61" s="84">
        <f t="shared" si="7"/>
        <v>50</v>
      </c>
      <c r="X61" s="15"/>
      <c r="Y61" s="100"/>
      <c r="Z61" s="101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6">
        <f t="shared" si="1"/>
        <v>-6.1001494553854556</v>
      </c>
      <c r="F62" s="47">
        <f t="shared" si="2"/>
        <v>-8.0500497484241968</v>
      </c>
      <c r="G62" s="44">
        <v>18</v>
      </c>
      <c r="H62" s="69">
        <v>1758.0510999999999</v>
      </c>
      <c r="I62" s="44">
        <f>'HL-LL_3a'!I62</f>
        <v>16</v>
      </c>
      <c r="J62" s="45">
        <v>3.9440000000000003E-2</v>
      </c>
      <c r="K62" s="65">
        <f t="shared" si="3"/>
        <v>11.111111111111114</v>
      </c>
      <c r="L62" s="44">
        <f>'HL-LL_3a'!L62</f>
        <v>19</v>
      </c>
      <c r="M62" s="45">
        <v>2.7413E-2</v>
      </c>
      <c r="N62" s="65">
        <f t="shared" si="4"/>
        <v>5.5555555555555571</v>
      </c>
      <c r="O62" s="44">
        <f>'HL-LL_3a'!O62</f>
        <v>11</v>
      </c>
      <c r="P62" s="45">
        <v>0.68713000000000002</v>
      </c>
      <c r="Q62" s="84">
        <f t="shared" si="5"/>
        <v>38.888888888888893</v>
      </c>
      <c r="R62" s="44">
        <v>15</v>
      </c>
      <c r="S62" s="45">
        <v>0.10623</v>
      </c>
      <c r="T62" s="84">
        <f t="shared" si="6"/>
        <v>16.666666666666671</v>
      </c>
      <c r="U62" s="44">
        <v>27</v>
      </c>
      <c r="V62" s="45">
        <v>1.3953</v>
      </c>
      <c r="W62" s="84">
        <f t="shared" si="7"/>
        <v>50</v>
      </c>
      <c r="X62" s="15"/>
      <c r="Y62" s="100"/>
      <c r="Z62" s="101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6">
        <f t="shared" si="1"/>
        <v>-6.1001124491231593</v>
      </c>
      <c r="F63" s="47">
        <f t="shared" si="2"/>
        <v>-6.1000994968483901</v>
      </c>
      <c r="G63" s="70">
        <v>18</v>
      </c>
      <c r="H63" s="71">
        <v>1758.0525</v>
      </c>
      <c r="I63" s="44">
        <f>'HL-LL_3a'!I63</f>
        <v>18</v>
      </c>
      <c r="J63" s="45">
        <v>0</v>
      </c>
      <c r="K63" s="65">
        <f t="shared" si="3"/>
        <v>0</v>
      </c>
      <c r="L63" s="44">
        <f>'HL-LL_3a'!L63</f>
        <v>19</v>
      </c>
      <c r="M63" s="45">
        <v>2.7411000000000001E-2</v>
      </c>
      <c r="N63" s="65">
        <f t="shared" si="4"/>
        <v>5.5555555555555571</v>
      </c>
      <c r="O63" s="44">
        <f>'HL-LL_3a'!O63</f>
        <v>11</v>
      </c>
      <c r="P63" s="45">
        <v>0.68713999999999997</v>
      </c>
      <c r="Q63" s="84">
        <f t="shared" si="5"/>
        <v>38.888888888888893</v>
      </c>
      <c r="R63" s="44">
        <v>15</v>
      </c>
      <c r="S63" s="45">
        <v>0.10623</v>
      </c>
      <c r="T63" s="84">
        <f t="shared" si="6"/>
        <v>16.666666666666671</v>
      </c>
      <c r="U63" s="44">
        <v>27</v>
      </c>
      <c r="V63" s="45">
        <v>1.3953</v>
      </c>
      <c r="W63" s="84">
        <f t="shared" si="7"/>
        <v>50</v>
      </c>
      <c r="X63" s="15"/>
      <c r="Y63" s="100"/>
      <c r="Z63" s="101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0.54872237333333329</v>
      </c>
      <c r="K64" s="35"/>
      <c r="L64" s="34"/>
      <c r="M64" s="48">
        <f>AVERAGE(M19:M63)</f>
        <v>1.8765500444444452</v>
      </c>
      <c r="N64" s="35"/>
      <c r="O64" s="34"/>
      <c r="P64" s="48">
        <f>AVERAGE(P19:P63)</f>
        <v>0.7738776666666668</v>
      </c>
      <c r="Q64" s="35"/>
      <c r="R64" s="34"/>
      <c r="S64" s="48">
        <f>AVERAGE(S19:S63)</f>
        <v>7.9463104444444452</v>
      </c>
      <c r="T64" s="35"/>
      <c r="U64" s="34"/>
      <c r="V64" s="48">
        <f>AVERAGE(V19:V63)</f>
        <v>1.8142250000000002</v>
      </c>
      <c r="W64" s="35"/>
      <c r="X64" s="102"/>
      <c r="Y64" s="102"/>
      <c r="Z64" s="99"/>
    </row>
    <row r="65" spans="2:23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0.73060693519300612</v>
      </c>
      <c r="K65" s="37"/>
      <c r="L65" s="36"/>
      <c r="M65" s="49">
        <f>_xlfn.STDEV.S(M19:M63)</f>
        <v>2.1209857621876811</v>
      </c>
      <c r="N65" s="37"/>
      <c r="O65" s="36"/>
      <c r="P65" s="49">
        <f>_xlfn.STDEV.S(P19:P63)</f>
        <v>0.68261349644419755</v>
      </c>
      <c r="Q65" s="37"/>
      <c r="R65" s="36"/>
      <c r="S65" s="49">
        <f>_xlfn.STDEV.S(S19:S63)</f>
        <v>8.8233093564322207</v>
      </c>
      <c r="T65" s="37"/>
      <c r="U65" s="36"/>
      <c r="V65" s="49">
        <f>_xlfn.STDEV.S(V19:V63)</f>
        <v>3.2627207361471831</v>
      </c>
      <c r="W65" s="37"/>
    </row>
    <row r="66" spans="2:23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1.2246E-2</v>
      </c>
      <c r="N66" s="37"/>
      <c r="O66" s="36"/>
      <c r="P66" s="49">
        <f>MIN(P19:P63)</f>
        <v>7.1401999999999993E-2</v>
      </c>
      <c r="Q66" s="37"/>
      <c r="R66" s="36"/>
      <c r="S66" s="49">
        <f>MIN(S19:S63)</f>
        <v>0.10613</v>
      </c>
      <c r="T66" s="37"/>
      <c r="U66" s="36"/>
      <c r="V66" s="49">
        <f>MIN(V19:V63)</f>
        <v>0</v>
      </c>
      <c r="W66" s="37"/>
    </row>
    <row r="67" spans="2:23" ht="15.75" thickBot="1" x14ac:dyDescent="0.3">
      <c r="B67" s="14"/>
      <c r="C67" s="5"/>
      <c r="G67" s="150"/>
      <c r="H67" s="29" t="s">
        <v>34</v>
      </c>
      <c r="I67" s="38"/>
      <c r="J67" s="50">
        <f>MAX(J19:J63)</f>
        <v>2.8018000000000001</v>
      </c>
      <c r="K67" s="39"/>
      <c r="L67" s="42"/>
      <c r="M67" s="50">
        <f>MAX(M19:M63)</f>
        <v>7.3369</v>
      </c>
      <c r="N67" s="39"/>
      <c r="O67" s="42"/>
      <c r="P67" s="50">
        <f>MAX(P19:P63)</f>
        <v>2.7953000000000001</v>
      </c>
      <c r="Q67" s="39"/>
      <c r="R67" s="42"/>
      <c r="S67" s="50">
        <f>MAX(S19:S63)</f>
        <v>29.002500000000001</v>
      </c>
      <c r="T67" s="39"/>
      <c r="U67" s="42"/>
      <c r="V67" s="50">
        <f>MAX(V19:V63)</f>
        <v>10.5053</v>
      </c>
      <c r="W67" s="39"/>
    </row>
    <row r="68" spans="2:23" x14ac:dyDescent="0.25">
      <c r="B68" s="14"/>
      <c r="C68" s="5"/>
      <c r="G68" s="148" t="s">
        <v>75</v>
      </c>
      <c r="H68" s="67" t="s">
        <v>33</v>
      </c>
      <c r="I68" s="34"/>
      <c r="J68" s="48">
        <f>AVERAGE(J36:J37,J47)</f>
        <v>1.4441010000000001</v>
      </c>
      <c r="K68" s="35"/>
    </row>
    <row r="69" spans="2:23" x14ac:dyDescent="0.25">
      <c r="B69" s="14"/>
      <c r="C69" s="5"/>
      <c r="G69" s="149"/>
      <c r="H69" s="28" t="s">
        <v>32</v>
      </c>
      <c r="I69" s="36"/>
      <c r="J69" s="49">
        <f>_xlfn.STDEV.S(J36:J37,J47)</f>
        <v>1.3421287151771246</v>
      </c>
      <c r="K69" s="37"/>
    </row>
    <row r="70" spans="2:23" x14ac:dyDescent="0.25">
      <c r="B70" s="14"/>
      <c r="C70" s="5"/>
      <c r="G70" s="149"/>
      <c r="H70" s="28" t="s">
        <v>31</v>
      </c>
      <c r="I70" s="36"/>
      <c r="J70" s="49">
        <f>MIN(J36:J37,J47)</f>
        <v>9.6803E-2</v>
      </c>
      <c r="K70" s="37"/>
    </row>
    <row r="71" spans="2:23" ht="15.75" thickBot="1" x14ac:dyDescent="0.3">
      <c r="B71" s="14"/>
      <c r="C71" s="5"/>
      <c r="G71" s="149"/>
      <c r="H71" s="29" t="s">
        <v>34</v>
      </c>
      <c r="I71" s="38"/>
      <c r="J71" s="50">
        <f>MAX(J36:J37,J47)</f>
        <v>2.7810000000000001</v>
      </c>
      <c r="K71" s="39"/>
      <c r="Q71" s="80"/>
      <c r="R71" s="80"/>
    </row>
    <row r="72" spans="2:23" x14ac:dyDescent="0.25">
      <c r="B72" s="14"/>
      <c r="C72" s="5"/>
      <c r="Q72" s="80"/>
      <c r="R72" s="80"/>
    </row>
    <row r="73" spans="2:23" x14ac:dyDescent="0.25">
      <c r="B73" s="14"/>
      <c r="C73" s="5"/>
      <c r="P73" s="80"/>
      <c r="Q73" s="80"/>
      <c r="R73" s="80"/>
    </row>
    <row r="74" spans="2:23" x14ac:dyDescent="0.25">
      <c r="B74" s="14"/>
      <c r="C74" s="5"/>
      <c r="O74" s="80"/>
      <c r="P74" s="80"/>
      <c r="Q74" s="80"/>
      <c r="R74" s="80"/>
    </row>
    <row r="75" spans="2:23" x14ac:dyDescent="0.25">
      <c r="B75" s="14"/>
      <c r="C75" s="5"/>
      <c r="E75" s="74" t="s">
        <v>45</v>
      </c>
      <c r="O75" s="80"/>
      <c r="P75" s="80"/>
      <c r="Q75" s="80"/>
      <c r="R75" s="80"/>
    </row>
    <row r="76" spans="2:23" x14ac:dyDescent="0.25">
      <c r="B76" s="14"/>
      <c r="C76" s="5"/>
      <c r="E76" s="59"/>
      <c r="F76" s="57" t="s">
        <v>30</v>
      </c>
      <c r="G76" s="57" t="s">
        <v>7</v>
      </c>
      <c r="H76" s="57" t="s">
        <v>8</v>
      </c>
      <c r="I76" s="57" t="s">
        <v>70</v>
      </c>
      <c r="J76" s="58" t="s">
        <v>80</v>
      </c>
      <c r="K76" s="83"/>
      <c r="L76" s="80"/>
      <c r="M76" s="80"/>
    </row>
    <row r="77" spans="2:23" x14ac:dyDescent="0.25">
      <c r="B77" s="14"/>
      <c r="C77" s="5"/>
      <c r="E77" s="117" t="s">
        <v>46</v>
      </c>
      <c r="F77" s="118">
        <f>J64</f>
        <v>0.54872237333333329</v>
      </c>
      <c r="G77" s="118">
        <f>M64</f>
        <v>1.8765500444444452</v>
      </c>
      <c r="H77" s="118">
        <f>P64</f>
        <v>0.7738776666666668</v>
      </c>
      <c r="I77" s="118">
        <f>S64</f>
        <v>7.9463104444444452</v>
      </c>
      <c r="J77" s="119">
        <f>V64</f>
        <v>1.8142250000000002</v>
      </c>
      <c r="K77" s="83"/>
      <c r="L77" s="80"/>
      <c r="M77" s="80"/>
    </row>
    <row r="78" spans="2:23" x14ac:dyDescent="0.25">
      <c r="B78" s="14"/>
      <c r="C78" s="5"/>
      <c r="E78" s="60" t="s">
        <v>78</v>
      </c>
      <c r="F78" s="61">
        <f>MEDIAN(J19:J63)</f>
        <v>0.27728999999999998</v>
      </c>
      <c r="G78" s="61">
        <f>MEDIAN(M19:M63)</f>
        <v>1.3556999999999999</v>
      </c>
      <c r="H78" s="61">
        <f>MEDIAN(P19:P63)</f>
        <v>0.68694999999999995</v>
      </c>
      <c r="I78" s="61">
        <f>MEDIAN(S19:S63)</f>
        <v>4.7409999999999997</v>
      </c>
      <c r="J78" s="62">
        <f>MEDIAN(V19:V63)</f>
        <v>0.15631</v>
      </c>
      <c r="K78" s="83"/>
      <c r="L78" s="80"/>
      <c r="M78" s="80"/>
    </row>
    <row r="79" spans="2:23" x14ac:dyDescent="0.25">
      <c r="B79" s="14"/>
      <c r="C79" s="5"/>
      <c r="E79" s="60" t="s">
        <v>47</v>
      </c>
      <c r="F79" s="61">
        <f t="shared" ref="F79:F81" si="8">J65</f>
        <v>0.73060693519300612</v>
      </c>
      <c r="G79" s="61">
        <f t="shared" ref="G79:G81" si="9">M65</f>
        <v>2.1209857621876811</v>
      </c>
      <c r="H79" s="61">
        <f t="shared" ref="H79:H81" si="10">P65</f>
        <v>0.68261349644419755</v>
      </c>
      <c r="I79" s="61">
        <f t="shared" ref="I79:I81" si="11">S65</f>
        <v>8.8233093564322207</v>
      </c>
      <c r="J79" s="62">
        <f>V65</f>
        <v>3.2627207361471831</v>
      </c>
      <c r="K79" s="83"/>
      <c r="L79" s="80"/>
      <c r="M79" s="80"/>
    </row>
    <row r="80" spans="2:23" x14ac:dyDescent="0.25">
      <c r="B80" s="14"/>
      <c r="C80" s="5"/>
      <c r="E80" s="60" t="s">
        <v>48</v>
      </c>
      <c r="F80" s="61">
        <f t="shared" si="8"/>
        <v>0</v>
      </c>
      <c r="G80" s="61">
        <f t="shared" si="9"/>
        <v>1.2246E-2</v>
      </c>
      <c r="H80" s="61">
        <f t="shared" si="10"/>
        <v>7.1401999999999993E-2</v>
      </c>
      <c r="I80" s="61">
        <f t="shared" si="11"/>
        <v>0.10613</v>
      </c>
      <c r="J80" s="62">
        <f>V66</f>
        <v>0</v>
      </c>
      <c r="K80" s="83"/>
      <c r="L80" s="80"/>
      <c r="M80" s="80"/>
    </row>
    <row r="81" spans="2:307" x14ac:dyDescent="0.25">
      <c r="B81" s="14"/>
      <c r="C81" s="5"/>
      <c r="E81" s="60" t="s">
        <v>49</v>
      </c>
      <c r="F81" s="61">
        <f t="shared" si="8"/>
        <v>2.8018000000000001</v>
      </c>
      <c r="G81" s="61">
        <f t="shared" si="9"/>
        <v>7.3369</v>
      </c>
      <c r="H81" s="61">
        <f t="shared" si="10"/>
        <v>2.7953000000000001</v>
      </c>
      <c r="I81" s="61">
        <f t="shared" si="11"/>
        <v>29.002500000000001</v>
      </c>
      <c r="J81" s="62">
        <f>V67</f>
        <v>10.5053</v>
      </c>
      <c r="K81" s="83"/>
      <c r="L81" s="80"/>
      <c r="M81" s="80"/>
    </row>
    <row r="82" spans="2:307" x14ac:dyDescent="0.25">
      <c r="B82" s="14"/>
      <c r="C82" s="5"/>
      <c r="E82" s="131">
        <v>0.25</v>
      </c>
      <c r="F82" s="133">
        <f>PERCENTILE(J19:J63,0.25)</f>
        <v>3.3610000000000001E-2</v>
      </c>
      <c r="G82" s="133">
        <f>PERCENTILE(M19:M63,0.25)</f>
        <v>3.9758000000000002E-2</v>
      </c>
      <c r="H82" s="61">
        <f>PERCENTILE(P19:P63,0.25)</f>
        <v>0.20480999999999999</v>
      </c>
      <c r="I82" s="61">
        <f>PERCENTILE(S19:S63,0.25)</f>
        <v>2.2385000000000002</v>
      </c>
      <c r="J82" s="62">
        <f>PERCENTILE(V19:V63,0.25)</f>
        <v>7.3575000000000002E-2</v>
      </c>
      <c r="O82" s="80"/>
      <c r="P82" s="83"/>
      <c r="Q82" s="80"/>
      <c r="R82" s="80"/>
    </row>
    <row r="83" spans="2:307" x14ac:dyDescent="0.25">
      <c r="B83" s="14"/>
      <c r="C83" s="5"/>
      <c r="E83" s="132">
        <v>0.75</v>
      </c>
      <c r="F83" s="56">
        <f>PERCENTILE(J19:J63,0.75)</f>
        <v>0.74822</v>
      </c>
      <c r="G83" s="56">
        <f>PERCENTILE(M19:M63,0.75)</f>
        <v>2.9167000000000001</v>
      </c>
      <c r="H83" s="56">
        <f>PERCENTILE(P19:P63,0.75)</f>
        <v>1.0731999999999999</v>
      </c>
      <c r="I83" s="56">
        <f>PERCENTILE(S19:S63,0.75)</f>
        <v>8.6149000000000004</v>
      </c>
      <c r="J83" s="63">
        <f>PERCENTILE(V19:V63,0.75)</f>
        <v>1.3954</v>
      </c>
      <c r="O83" s="80"/>
      <c r="P83" s="83"/>
      <c r="Q83" s="80"/>
      <c r="R83" s="80"/>
    </row>
    <row r="84" spans="2:307" x14ac:dyDescent="0.25">
      <c r="B84" s="1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0"/>
      <c r="P84" s="83"/>
      <c r="Q84" s="80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B85" s="1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0"/>
      <c r="P85" s="83"/>
      <c r="Q85" s="80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s="95" customFormat="1" x14ac:dyDescent="0.25">
      <c r="B86" s="14"/>
      <c r="E86" s="104"/>
      <c r="O86" s="105"/>
      <c r="P86" s="106"/>
      <c r="Q86" s="105"/>
      <c r="R86" s="105"/>
    </row>
    <row r="87" spans="2:307" s="95" customFormat="1" x14ac:dyDescent="0.25">
      <c r="B87" s="14"/>
      <c r="F87" s="79"/>
      <c r="G87" s="79"/>
      <c r="H87" s="79"/>
      <c r="I87" s="79"/>
      <c r="J87" s="79"/>
      <c r="K87" s="79"/>
      <c r="L87" s="79"/>
      <c r="M87" s="79"/>
      <c r="N87" s="79"/>
      <c r="O87" s="105"/>
      <c r="P87" s="106"/>
      <c r="Q87" s="105"/>
      <c r="R87" s="105"/>
    </row>
    <row r="88" spans="2:307" s="95" customFormat="1" x14ac:dyDescent="0.25">
      <c r="B88" s="14"/>
      <c r="F88" s="107"/>
      <c r="G88" s="103"/>
      <c r="H88" s="103"/>
      <c r="I88" s="103"/>
      <c r="J88" s="103"/>
      <c r="K88" s="103"/>
      <c r="L88" s="103"/>
      <c r="M88" s="103"/>
      <c r="O88" s="105"/>
      <c r="P88" s="106"/>
      <c r="Q88" s="105"/>
      <c r="R88" s="105"/>
    </row>
    <row r="89" spans="2:307" s="95" customFormat="1" x14ac:dyDescent="0.25">
      <c r="B89" s="14"/>
      <c r="F89" s="107"/>
      <c r="G89" s="103"/>
      <c r="H89" s="103"/>
      <c r="I89" s="103"/>
      <c r="J89" s="103"/>
      <c r="K89" s="103"/>
      <c r="L89" s="103"/>
      <c r="M89" s="103"/>
      <c r="O89" s="105"/>
      <c r="P89" s="106"/>
      <c r="Q89" s="105"/>
      <c r="R89" s="105"/>
    </row>
    <row r="90" spans="2:307" s="95" customFormat="1" x14ac:dyDescent="0.25">
      <c r="B90" s="14"/>
      <c r="F90" s="107"/>
      <c r="G90" s="103"/>
      <c r="H90" s="103"/>
      <c r="I90" s="103"/>
      <c r="J90" s="103"/>
      <c r="K90" s="103"/>
      <c r="L90" s="103"/>
      <c r="M90" s="103"/>
      <c r="O90" s="105"/>
      <c r="P90" s="106"/>
      <c r="Q90" s="105"/>
      <c r="R90" s="105"/>
    </row>
    <row r="91" spans="2:307" s="95" customFormat="1" x14ac:dyDescent="0.25">
      <c r="B91" s="14"/>
      <c r="F91" s="107"/>
      <c r="G91" s="103"/>
      <c r="H91" s="103"/>
      <c r="I91" s="103"/>
      <c r="J91" s="103"/>
      <c r="K91" s="103"/>
      <c r="L91" s="103"/>
      <c r="M91" s="103"/>
      <c r="O91" s="105"/>
      <c r="P91" s="106"/>
      <c r="Q91" s="105"/>
      <c r="R91" s="105"/>
    </row>
    <row r="92" spans="2:307" s="95" customFormat="1" x14ac:dyDescent="0.25">
      <c r="B92" s="14"/>
      <c r="F92" s="107"/>
      <c r="G92" s="103"/>
      <c r="H92" s="103"/>
      <c r="I92" s="103"/>
      <c r="J92" s="103"/>
      <c r="K92" s="103"/>
      <c r="L92" s="103"/>
      <c r="M92" s="103"/>
      <c r="O92" s="105"/>
      <c r="P92" s="106"/>
      <c r="Q92" s="105"/>
      <c r="R92" s="105"/>
    </row>
    <row r="93" spans="2:307" s="95" customFormat="1" x14ac:dyDescent="0.25">
      <c r="B93" s="14"/>
      <c r="F93" s="107"/>
      <c r="G93" s="103"/>
      <c r="H93" s="103"/>
      <c r="I93" s="103"/>
      <c r="J93" s="103"/>
      <c r="K93" s="103"/>
      <c r="L93" s="103"/>
      <c r="M93" s="103"/>
      <c r="O93" s="105"/>
      <c r="P93" s="106"/>
      <c r="Q93" s="105"/>
      <c r="R93" s="105"/>
    </row>
    <row r="94" spans="2:307" s="95" customFormat="1" x14ac:dyDescent="0.25">
      <c r="B94" s="14"/>
      <c r="F94" s="107"/>
      <c r="G94" s="103"/>
      <c r="H94" s="103"/>
      <c r="I94" s="103"/>
      <c r="J94" s="103"/>
      <c r="K94" s="103"/>
      <c r="L94" s="103"/>
      <c r="M94" s="103"/>
      <c r="O94" s="105"/>
      <c r="P94" s="106"/>
      <c r="Q94" s="105"/>
      <c r="R94" s="105"/>
    </row>
    <row r="95" spans="2:307" s="95" customFormat="1" x14ac:dyDescent="0.25">
      <c r="B95" s="14"/>
      <c r="O95" s="105"/>
      <c r="P95" s="106"/>
      <c r="Q95" s="105"/>
      <c r="R95" s="105"/>
    </row>
    <row r="96" spans="2:307" s="95" customFormat="1" x14ac:dyDescent="0.25">
      <c r="B96" s="14"/>
      <c r="O96" s="105"/>
      <c r="P96" s="106"/>
      <c r="Q96" s="105"/>
      <c r="R96" s="105"/>
    </row>
    <row r="97" spans="2:18" s="95" customFormat="1" x14ac:dyDescent="0.25">
      <c r="B97" s="14"/>
      <c r="O97" s="105"/>
      <c r="P97" s="106"/>
      <c r="Q97" s="105"/>
      <c r="R97" s="105"/>
    </row>
    <row r="98" spans="2:18" s="95" customFormat="1" x14ac:dyDescent="0.25">
      <c r="B98" s="14"/>
      <c r="O98" s="105"/>
      <c r="P98" s="106"/>
      <c r="Q98" s="105"/>
      <c r="R98" s="105"/>
    </row>
    <row r="99" spans="2:18" s="95" customFormat="1" x14ac:dyDescent="0.25">
      <c r="B99" s="14"/>
      <c r="O99" s="106"/>
      <c r="P99" s="106"/>
      <c r="Q99" s="105"/>
      <c r="R99" s="105"/>
    </row>
    <row r="100" spans="2:18" s="95" customFormat="1" x14ac:dyDescent="0.25">
      <c r="B100" s="14"/>
      <c r="O100" s="106"/>
      <c r="P100" s="106"/>
      <c r="Q100" s="105"/>
      <c r="R100" s="105"/>
    </row>
    <row r="101" spans="2:18" s="95" customFormat="1" x14ac:dyDescent="0.25">
      <c r="B101" s="14"/>
      <c r="O101" s="106"/>
      <c r="P101" s="106"/>
      <c r="Q101" s="105"/>
      <c r="R101" s="105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14"/>
      <c r="O109" s="83"/>
      <c r="P109" s="83"/>
      <c r="Q109" s="80"/>
      <c r="R109" s="80"/>
    </row>
    <row r="110" spans="2:18" x14ac:dyDescent="0.25">
      <c r="B110" s="14"/>
      <c r="O110" s="83"/>
      <c r="P110" s="83"/>
      <c r="Q110" s="80"/>
      <c r="R110" s="80"/>
    </row>
    <row r="111" spans="2:18" x14ac:dyDescent="0.25">
      <c r="B111" s="14"/>
      <c r="O111" s="83"/>
      <c r="P111" s="83"/>
      <c r="Q111" s="80"/>
      <c r="R111" s="80"/>
    </row>
    <row r="112" spans="2:18" x14ac:dyDescent="0.25">
      <c r="B112" s="14"/>
      <c r="O112" s="83"/>
      <c r="P112" s="83"/>
      <c r="Q112" s="80"/>
      <c r="R112" s="80"/>
    </row>
    <row r="113" spans="2:18" x14ac:dyDescent="0.25">
      <c r="B113" s="14"/>
      <c r="O113" s="83"/>
      <c r="P113" s="83"/>
      <c r="Q113" s="80"/>
      <c r="R113" s="80"/>
    </row>
    <row r="114" spans="2:18" x14ac:dyDescent="0.25">
      <c r="B114" s="95"/>
      <c r="O114" s="83"/>
      <c r="P114" s="83"/>
      <c r="Q114" s="80"/>
      <c r="R114" s="80"/>
    </row>
    <row r="115" spans="2:18" x14ac:dyDescent="0.25">
      <c r="B115" s="95"/>
      <c r="O115" s="83"/>
      <c r="P115" s="83"/>
      <c r="Q115" s="80"/>
      <c r="R115" s="80"/>
    </row>
    <row r="116" spans="2:18" x14ac:dyDescent="0.25">
      <c r="B116" s="95"/>
      <c r="O116" s="83"/>
      <c r="P116" s="83"/>
      <c r="Q116" s="80"/>
      <c r="R116" s="80"/>
    </row>
    <row r="117" spans="2:18" x14ac:dyDescent="0.25">
      <c r="B117" s="95"/>
      <c r="O117" s="83"/>
      <c r="P117" s="83"/>
      <c r="Q117" s="80"/>
      <c r="R117" s="80"/>
    </row>
    <row r="118" spans="2:18" x14ac:dyDescent="0.25">
      <c r="B118" s="95"/>
      <c r="O118" s="83"/>
      <c r="P118" s="83"/>
      <c r="Q118" s="80"/>
      <c r="R118" s="80"/>
    </row>
    <row r="119" spans="2:18" x14ac:dyDescent="0.25">
      <c r="B119" s="95"/>
      <c r="O119" s="83"/>
      <c r="P119" s="83"/>
      <c r="Q119" s="80"/>
      <c r="R119" s="80"/>
    </row>
    <row r="120" spans="2:18" x14ac:dyDescent="0.25">
      <c r="O120" s="83"/>
      <c r="P120" s="83"/>
      <c r="Q120" s="80"/>
      <c r="R120" s="80"/>
    </row>
    <row r="121" spans="2:18" x14ac:dyDescent="0.25">
      <c r="O121" s="83"/>
      <c r="P121" s="83"/>
      <c r="Q121" s="80"/>
      <c r="R121" s="82"/>
    </row>
    <row r="122" spans="2:18" x14ac:dyDescent="0.25">
      <c r="O122" s="83"/>
      <c r="P122" s="83"/>
      <c r="Q122" s="83"/>
    </row>
    <row r="123" spans="2:18" x14ac:dyDescent="0.25">
      <c r="O123" s="83"/>
      <c r="P123" s="82"/>
      <c r="Q123" s="82"/>
      <c r="R123" s="82"/>
    </row>
    <row r="124" spans="2:18" x14ac:dyDescent="0.25">
      <c r="O124" s="83"/>
      <c r="P124" s="80"/>
      <c r="Q124" s="81"/>
    </row>
    <row r="125" spans="2:18" x14ac:dyDescent="0.25">
      <c r="O125" s="83"/>
      <c r="P125" s="83"/>
      <c r="Q125" s="82"/>
    </row>
    <row r="126" spans="2:18" x14ac:dyDescent="0.25">
      <c r="O126" s="83"/>
      <c r="P126" s="83"/>
    </row>
    <row r="127" spans="2:18" x14ac:dyDescent="0.25">
      <c r="O127" s="82"/>
      <c r="P127" s="82"/>
    </row>
  </sheetData>
  <mergeCells count="8">
    <mergeCell ref="U17:W17"/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1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7"/>
  <sheetViews>
    <sheetView showGridLines="0" topLeftCell="A7" zoomScale="70" zoomScaleNormal="70" workbookViewId="0">
      <selection activeCell="V63" sqref="V6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116">
        <v>6</v>
      </c>
      <c r="F5" t="s">
        <v>38</v>
      </c>
    </row>
    <row r="6" spans="2:38" x14ac:dyDescent="0.25">
      <c r="C6" s="53" t="s">
        <v>18</v>
      </c>
      <c r="D6" s="54" t="s">
        <v>52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3.2258064516129031E-2</v>
      </c>
      <c r="H8" s="114">
        <f>SUM(G7:H7)</f>
        <v>6.4516129032258063E-2</v>
      </c>
      <c r="I8" s="114">
        <f>SUM(G7:I7)</f>
        <v>9.6774193548387094E-2</v>
      </c>
      <c r="J8" s="114">
        <f>SUM(G7:J7)</f>
        <v>0.12903225806451613</v>
      </c>
      <c r="K8" s="114">
        <f>SUM(G7:K7)</f>
        <v>0.16129032258064516</v>
      </c>
      <c r="L8" s="114">
        <f>SUM(G7:L7)</f>
        <v>0.19354838709677419</v>
      </c>
      <c r="M8" s="114">
        <f>SUM(G7:M7)</f>
        <v>0.22580645161290322</v>
      </c>
      <c r="N8" s="114">
        <f>SUM(G7:N7)</f>
        <v>0.25806451612903225</v>
      </c>
      <c r="O8" s="114">
        <f>SUM(G7:O7)</f>
        <v>0.29032258064516125</v>
      </c>
      <c r="P8" s="114">
        <f>SUM(G7:P7)</f>
        <v>0.32258064516129026</v>
      </c>
      <c r="Q8" s="114">
        <f>SUM(G7:Q7)</f>
        <v>0.35483870967741926</v>
      </c>
      <c r="R8" s="114">
        <f>SUM(G7:R7)</f>
        <v>0.38709677419354827</v>
      </c>
      <c r="S8" s="114">
        <f>SUM(G7:S7)</f>
        <v>0.41935483870967727</v>
      </c>
      <c r="T8" s="114">
        <f>SUM(G7:T7)</f>
        <v>0.45161290322580627</v>
      </c>
      <c r="U8" s="114">
        <f>SUM(G7:U7)</f>
        <v>0.48387096774193528</v>
      </c>
      <c r="V8" s="114">
        <f>SUM(G7:V7)</f>
        <v>0.51612903225806428</v>
      </c>
      <c r="W8" s="114">
        <f>SUM(G7:W7)</f>
        <v>0.54838709677419328</v>
      </c>
      <c r="X8" s="114">
        <f>SUM(G7:X7)</f>
        <v>0.58064516129032229</v>
      </c>
      <c r="Y8" s="114">
        <f>SUM(G7:Y7)</f>
        <v>0.61290322580645129</v>
      </c>
      <c r="Z8" s="114">
        <f>SUM(G7:Z7)</f>
        <v>0.64516129032258029</v>
      </c>
      <c r="AA8" s="114">
        <f>SUM(G7:AA7)</f>
        <v>0.6774193548387093</v>
      </c>
      <c r="AB8" s="114">
        <f>SUM(G7:AB7)</f>
        <v>0.7096774193548383</v>
      </c>
      <c r="AC8" s="114">
        <f>SUM(G7:AC7)</f>
        <v>0.74193548387096731</v>
      </c>
      <c r="AD8" s="114">
        <f>SUM(G7:AD7)</f>
        <v>0.77419354838709631</v>
      </c>
      <c r="AE8" s="114">
        <f>SUM(G7:AE7)</f>
        <v>0.80645161290322531</v>
      </c>
      <c r="AF8" s="114">
        <f>SUM(G7:AF7)</f>
        <v>0.83870967741935432</v>
      </c>
      <c r="AG8" s="114">
        <f>SUM(G7:AG7)</f>
        <v>0.87096774193548332</v>
      </c>
      <c r="AH8" s="114">
        <f>SUM(G7:AH7)</f>
        <v>0.90322580645161232</v>
      </c>
      <c r="AI8" s="114">
        <f>SUM(G7:AI7)</f>
        <v>0.93548387096774133</v>
      </c>
      <c r="AJ8" s="114">
        <f>SUM(G7:AJ7)</f>
        <v>0.96774193548387033</v>
      </c>
      <c r="AK8" s="114">
        <f>SUM(G7:AK7)</f>
        <v>0.99999999999999933</v>
      </c>
      <c r="AL8" s="114"/>
    </row>
    <row r="9" spans="2:38" x14ac:dyDescent="0.25">
      <c r="C9" s="53" t="s">
        <v>15</v>
      </c>
      <c r="D9" s="54">
        <v>0.4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</v>
      </c>
      <c r="C15" s="32">
        <f>0.5-D9</f>
        <v>9.9999999999999978E-2</v>
      </c>
    </row>
    <row r="16" spans="2:38" ht="15.75" thickBot="1" x14ac:dyDescent="0.3">
      <c r="B16" s="32">
        <f>0.5-D9</f>
        <v>9.9999999999999978E-2</v>
      </c>
      <c r="C16" s="32">
        <f>0.5+D9</f>
        <v>0.9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143" t="s">
        <v>79</v>
      </c>
      <c r="V17" s="144"/>
      <c r="W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40" t="s">
        <v>27</v>
      </c>
      <c r="V18" s="13" t="s">
        <v>28</v>
      </c>
      <c r="W18" s="41" t="s">
        <v>44</v>
      </c>
      <c r="X18" s="93"/>
      <c r="Y18" s="93"/>
      <c r="Z18" s="95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6">
        <f>D19*$C$12+(1-D19)*$C$13-C19</f>
        <v>6.1001124491231593</v>
      </c>
      <c r="F19" s="47">
        <f>B19*$C$12+(1-B19)*$C$13-C19</f>
        <v>6.1000994968483937</v>
      </c>
      <c r="G19" s="44">
        <v>30</v>
      </c>
      <c r="H19" s="69">
        <v>1211.2506000000001</v>
      </c>
      <c r="I19" s="44">
        <f>'HL-LL_3a_2'!I19</f>
        <v>30</v>
      </c>
      <c r="J19" s="45">
        <v>0</v>
      </c>
      <c r="K19" s="65">
        <f>ABS((100/$G19*I19)-100)</f>
        <v>0</v>
      </c>
      <c r="L19" s="44">
        <f>'HL-LL_3a_2'!L19</f>
        <v>45</v>
      </c>
      <c r="M19" s="45">
        <v>3.7128000000000001</v>
      </c>
      <c r="N19" s="65">
        <f>ABS((100/$G19*L19)-100)</f>
        <v>50</v>
      </c>
      <c r="O19" s="44">
        <f>'HL-LL_3a_2'!O19</f>
        <v>29</v>
      </c>
      <c r="P19" s="45">
        <v>3.1882000000000001E-2</v>
      </c>
      <c r="Q19" s="84">
        <f>ABS((100/$G19*O19)-100)</f>
        <v>3.3333333333333286</v>
      </c>
      <c r="R19" s="44">
        <v>15</v>
      </c>
      <c r="S19" s="45">
        <v>9.5030000000000001</v>
      </c>
      <c r="T19" s="84">
        <f>ABS((100/$G19*R19)-100)</f>
        <v>50</v>
      </c>
      <c r="U19" s="44">
        <v>25</v>
      </c>
      <c r="V19" s="45">
        <v>1.0784</v>
      </c>
      <c r="W19" s="84">
        <f>ABS((100/$G19*U19)-100)</f>
        <v>16.666666666666657</v>
      </c>
      <c r="X19" s="89"/>
      <c r="Y19" s="15"/>
      <c r="Z19" s="97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6">
        <f t="shared" ref="E20:E63" si="1">D20*$C$12+(1-D20)*$C$13-C20</f>
        <v>6.1001494553854556</v>
      </c>
      <c r="F20" s="47">
        <f t="shared" ref="F20:F63" si="2">B20*$C$12+(1-B20)*$C$13-C20</f>
        <v>8.0500497484241933</v>
      </c>
      <c r="G20" s="44">
        <v>30</v>
      </c>
      <c r="H20" s="69">
        <v>1211.2515000000001</v>
      </c>
      <c r="I20" s="44">
        <f>'HL-LL_3a_2'!I20</f>
        <v>32</v>
      </c>
      <c r="J20" s="45">
        <v>0.15315000000000001</v>
      </c>
      <c r="K20" s="65">
        <f t="shared" ref="K20:K63" si="3">ABS((100/$G20*I20)-100)</f>
        <v>6.6666666666666714</v>
      </c>
      <c r="L20" s="44">
        <f>'HL-LL_3a_2'!L20</f>
        <v>45</v>
      </c>
      <c r="M20" s="45">
        <v>3.7128000000000001</v>
      </c>
      <c r="N20" s="65">
        <f t="shared" ref="N20:N63" si="4">ABS((100/$G20*L20)-100)</f>
        <v>50</v>
      </c>
      <c r="O20" s="44">
        <f>'HL-LL_3a_2'!O20</f>
        <v>29</v>
      </c>
      <c r="P20" s="45">
        <v>3.1884999999999997E-2</v>
      </c>
      <c r="Q20" s="84">
        <f t="shared" ref="Q20:Q63" si="5">ABS((100/$G20*O20)-100)</f>
        <v>3.3333333333333286</v>
      </c>
      <c r="R20" s="44">
        <v>15</v>
      </c>
      <c r="S20" s="45">
        <v>9.5030000000000001</v>
      </c>
      <c r="T20" s="84">
        <f t="shared" ref="T20:T63" si="6">ABS((100/$G20*R20)-100)</f>
        <v>50</v>
      </c>
      <c r="U20" s="44">
        <v>25</v>
      </c>
      <c r="V20" s="45">
        <v>1.0784</v>
      </c>
      <c r="W20" s="84">
        <f t="shared" ref="W20:W63" si="7">ABS((100/$G20*U20)-100)</f>
        <v>16.666666666666657</v>
      </c>
      <c r="X20" s="89"/>
      <c r="Y20" s="15"/>
      <c r="Z20" s="97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6">
        <f t="shared" si="1"/>
        <v>6.1002160657726954</v>
      </c>
      <c r="F21" s="47">
        <f t="shared" si="2"/>
        <v>10</v>
      </c>
      <c r="G21" s="44">
        <v>30</v>
      </c>
      <c r="H21" s="69">
        <v>1211.2529999999999</v>
      </c>
      <c r="I21" s="44">
        <f>'HL-LL_3a_2'!I21</f>
        <v>37</v>
      </c>
      <c r="J21" s="45">
        <v>0.92820000000000003</v>
      </c>
      <c r="K21" s="65">
        <f t="shared" si="3"/>
        <v>23.333333333333343</v>
      </c>
      <c r="L21" s="44">
        <f>'HL-LL_3a_2'!L21</f>
        <v>45</v>
      </c>
      <c r="M21" s="45">
        <v>3.7126999999999999</v>
      </c>
      <c r="N21" s="65">
        <f t="shared" si="4"/>
        <v>50</v>
      </c>
      <c r="O21" s="44">
        <f>'HL-LL_3a_2'!O21</f>
        <v>29</v>
      </c>
      <c r="P21" s="45">
        <v>3.1890000000000002E-2</v>
      </c>
      <c r="Q21" s="84">
        <f t="shared" si="5"/>
        <v>3.3333333333333286</v>
      </c>
      <c r="R21" s="44">
        <v>15</v>
      </c>
      <c r="S21" s="45">
        <v>9.5030999999999999</v>
      </c>
      <c r="T21" s="84">
        <f t="shared" si="6"/>
        <v>50</v>
      </c>
      <c r="U21" s="44">
        <v>25</v>
      </c>
      <c r="V21" s="45">
        <v>1.0784</v>
      </c>
      <c r="W21" s="84">
        <f t="shared" si="7"/>
        <v>16.666666666666657</v>
      </c>
      <c r="X21" s="89"/>
      <c r="Y21" s="15"/>
      <c r="Z21" s="97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6">
        <f t="shared" si="1"/>
        <v>6.100371485585228</v>
      </c>
      <c r="F22" s="47">
        <f t="shared" si="2"/>
        <v>11.949950251575803</v>
      </c>
      <c r="G22" s="44">
        <v>30</v>
      </c>
      <c r="H22" s="69">
        <v>1211.2565</v>
      </c>
      <c r="I22" s="44">
        <f>'HL-LL_3a_2'!I22</f>
        <v>41</v>
      </c>
      <c r="J22" s="45">
        <v>2.0434999999999999</v>
      </c>
      <c r="K22" s="65">
        <f t="shared" si="3"/>
        <v>36.666666666666686</v>
      </c>
      <c r="L22" s="44">
        <f>'HL-LL_3a_2'!L22</f>
        <v>45</v>
      </c>
      <c r="M22" s="45">
        <v>3.7126000000000001</v>
      </c>
      <c r="N22" s="65">
        <f t="shared" si="4"/>
        <v>50</v>
      </c>
      <c r="O22" s="44">
        <f>'HL-LL_3a_2'!O22</f>
        <v>29</v>
      </c>
      <c r="P22" s="45">
        <v>3.1900999999999999E-2</v>
      </c>
      <c r="Q22" s="84">
        <f t="shared" si="5"/>
        <v>3.3333333333333286</v>
      </c>
      <c r="R22" s="44">
        <v>15</v>
      </c>
      <c r="S22" s="45">
        <v>9.5031999999999996</v>
      </c>
      <c r="T22" s="84">
        <f t="shared" si="6"/>
        <v>50</v>
      </c>
      <c r="U22" s="44">
        <v>25</v>
      </c>
      <c r="V22" s="45">
        <v>1.0785</v>
      </c>
      <c r="W22" s="84">
        <f t="shared" si="7"/>
        <v>16.666666666666657</v>
      </c>
      <c r="X22" s="89"/>
      <c r="Y22" s="15"/>
      <c r="Z22" s="97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6">
        <f t="shared" si="1"/>
        <v>6.1011484917483223</v>
      </c>
      <c r="F23" s="47">
        <f t="shared" si="2"/>
        <v>13.89990050315161</v>
      </c>
      <c r="G23" s="44">
        <v>30</v>
      </c>
      <c r="H23" s="69">
        <v>1211.2738999999999</v>
      </c>
      <c r="I23" s="44">
        <f>'HL-LL_3a_2'!I23</f>
        <v>44</v>
      </c>
      <c r="J23" s="45">
        <v>3.2362000000000002</v>
      </c>
      <c r="K23" s="65">
        <f t="shared" si="3"/>
        <v>46.666666666666686</v>
      </c>
      <c r="L23" s="44">
        <f>'HL-LL_3a_2'!L23</f>
        <v>45</v>
      </c>
      <c r="M23" s="45">
        <v>3.7118000000000002</v>
      </c>
      <c r="N23" s="65">
        <f t="shared" si="4"/>
        <v>50</v>
      </c>
      <c r="O23" s="44">
        <f>'HL-LL_3a_2'!O23</f>
        <v>29</v>
      </c>
      <c r="P23" s="45">
        <v>3.1956999999999999E-2</v>
      </c>
      <c r="Q23" s="84">
        <f t="shared" si="5"/>
        <v>3.3333333333333286</v>
      </c>
      <c r="R23" s="44">
        <v>15</v>
      </c>
      <c r="S23" s="45">
        <v>9.5037000000000003</v>
      </c>
      <c r="T23" s="84">
        <f t="shared" si="6"/>
        <v>50</v>
      </c>
      <c r="U23" s="44">
        <v>25</v>
      </c>
      <c r="V23" s="45">
        <v>1.0787</v>
      </c>
      <c r="W23" s="84">
        <f t="shared" si="7"/>
        <v>16.666666666666657</v>
      </c>
      <c r="X23" s="89"/>
      <c r="Y23" s="15"/>
      <c r="Z23" s="97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6">
        <f t="shared" si="1"/>
        <v>3.600307806183153</v>
      </c>
      <c r="F24" s="47">
        <f t="shared" si="2"/>
        <v>3.6000994968483937</v>
      </c>
      <c r="G24" s="44">
        <v>28</v>
      </c>
      <c r="H24" s="69">
        <v>1283.1777999999999</v>
      </c>
      <c r="I24" s="44">
        <f>'HL-LL_3a_2'!I24</f>
        <v>27</v>
      </c>
      <c r="J24" s="45">
        <v>1.1521E-2</v>
      </c>
      <c r="K24" s="65">
        <f t="shared" si="3"/>
        <v>3.5714285714285694</v>
      </c>
      <c r="L24" s="44">
        <f>'HL-LL_3a_2'!L24</f>
        <v>41</v>
      </c>
      <c r="M24" s="45">
        <v>4.3118999999999996</v>
      </c>
      <c r="N24" s="65">
        <f t="shared" si="4"/>
        <v>46.428571428571445</v>
      </c>
      <c r="O24" s="44">
        <f>'HL-LL_3a_2'!O24</f>
        <v>27</v>
      </c>
      <c r="P24" s="45">
        <v>1.1521E-2</v>
      </c>
      <c r="Q24" s="84">
        <f t="shared" si="5"/>
        <v>3.5714285714285694</v>
      </c>
      <c r="R24" s="44">
        <v>15</v>
      </c>
      <c r="S24" s="45">
        <v>6.2878999999999996</v>
      </c>
      <c r="T24" s="84">
        <f t="shared" si="6"/>
        <v>46.428571428571423</v>
      </c>
      <c r="U24" s="44">
        <v>25</v>
      </c>
      <c r="V24" s="45">
        <v>0.28370000000000001</v>
      </c>
      <c r="W24" s="84">
        <f t="shared" si="7"/>
        <v>10.714285714285708</v>
      </c>
      <c r="X24" s="89"/>
      <c r="Y24" s="15"/>
      <c r="Z24" s="97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6">
        <f t="shared" si="1"/>
        <v>3.6009029144056797</v>
      </c>
      <c r="F25" s="47">
        <f t="shared" si="2"/>
        <v>5.5500497484241933</v>
      </c>
      <c r="G25" s="44">
        <v>28</v>
      </c>
      <c r="H25" s="69">
        <v>1283.1921</v>
      </c>
      <c r="I25" s="44">
        <f>'HL-LL_3a_2'!I25</f>
        <v>29</v>
      </c>
      <c r="J25" s="45">
        <v>7.5055999999999998E-2</v>
      </c>
      <c r="K25" s="65">
        <f t="shared" si="3"/>
        <v>3.5714285714285836</v>
      </c>
      <c r="L25" s="44">
        <f>'HL-LL_3a_2'!L25</f>
        <v>41</v>
      </c>
      <c r="M25" s="45">
        <v>4.3113999999999999</v>
      </c>
      <c r="N25" s="65">
        <f t="shared" si="4"/>
        <v>46.428571428571445</v>
      </c>
      <c r="O25" s="44">
        <f>'HL-LL_3a_2'!O25</f>
        <v>27</v>
      </c>
      <c r="P25" s="45">
        <v>1.1560000000000001E-2</v>
      </c>
      <c r="Q25" s="84">
        <f t="shared" si="5"/>
        <v>3.5714285714285694</v>
      </c>
      <c r="R25" s="44">
        <v>15</v>
      </c>
      <c r="S25" s="45">
        <v>6.2881999999999998</v>
      </c>
      <c r="T25" s="84">
        <f t="shared" si="6"/>
        <v>46.428571428571423</v>
      </c>
      <c r="U25" s="44">
        <v>25</v>
      </c>
      <c r="V25" s="45">
        <v>0.28381000000000001</v>
      </c>
      <c r="W25" s="84">
        <f t="shared" si="7"/>
        <v>10.714285714285708</v>
      </c>
      <c r="X25" s="89"/>
      <c r="Y25" s="15"/>
      <c r="Z25" s="97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6">
        <f t="shared" si="1"/>
        <v>3.6019738803878631</v>
      </c>
      <c r="F26" s="47">
        <f t="shared" si="2"/>
        <v>7.5</v>
      </c>
      <c r="G26" s="44">
        <v>28</v>
      </c>
      <c r="H26" s="69">
        <v>1283.2180000000001</v>
      </c>
      <c r="I26" s="44">
        <f>'HL-LL_3a_2'!I26</f>
        <v>30</v>
      </c>
      <c r="J26" s="45">
        <v>0.23959</v>
      </c>
      <c r="K26" s="65">
        <f t="shared" si="3"/>
        <v>7.142857142857153</v>
      </c>
      <c r="L26" s="44">
        <f>'HL-LL_3a_2'!L26</f>
        <v>41</v>
      </c>
      <c r="M26" s="45">
        <v>4.3103999999999996</v>
      </c>
      <c r="N26" s="65">
        <f t="shared" si="4"/>
        <v>46.428571428571445</v>
      </c>
      <c r="O26" s="44">
        <f>'HL-LL_3a_2'!O26</f>
        <v>27</v>
      </c>
      <c r="P26" s="45">
        <v>1.1629E-2</v>
      </c>
      <c r="Q26" s="84">
        <f t="shared" si="5"/>
        <v>3.5714285714285694</v>
      </c>
      <c r="R26" s="44">
        <v>15</v>
      </c>
      <c r="S26" s="45">
        <v>6.2888000000000002</v>
      </c>
      <c r="T26" s="84">
        <f t="shared" si="6"/>
        <v>46.428571428571423</v>
      </c>
      <c r="U26" s="44">
        <v>25</v>
      </c>
      <c r="V26" s="45">
        <v>0.28400999999999998</v>
      </c>
      <c r="W26" s="84">
        <f t="shared" si="7"/>
        <v>10.714285714285708</v>
      </c>
      <c r="X26" s="89"/>
      <c r="Y26" s="15"/>
      <c r="Z26" s="97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6">
        <f t="shared" si="1"/>
        <v>3.6044716575319313</v>
      </c>
      <c r="F27" s="47">
        <f t="shared" si="2"/>
        <v>9.4499502515758032</v>
      </c>
      <c r="G27" s="44">
        <v>28</v>
      </c>
      <c r="H27" s="69">
        <v>1283.2783999999999</v>
      </c>
      <c r="I27" s="44">
        <f>'HL-LL_3a_2'!I27</f>
        <v>35</v>
      </c>
      <c r="J27" s="45">
        <v>1.7258</v>
      </c>
      <c r="K27" s="65">
        <f t="shared" si="3"/>
        <v>25</v>
      </c>
      <c r="L27" s="44">
        <f>'HL-LL_3a_2'!L27</f>
        <v>41</v>
      </c>
      <c r="M27" s="51">
        <v>4.3080999999999996</v>
      </c>
      <c r="N27" s="65">
        <f t="shared" si="4"/>
        <v>46.428571428571445</v>
      </c>
      <c r="O27" s="44">
        <f>'HL-LL_3a_2'!O27</f>
        <v>27</v>
      </c>
      <c r="P27" s="51">
        <v>1.1790999999999999E-2</v>
      </c>
      <c r="Q27" s="84">
        <f t="shared" si="5"/>
        <v>3.5714285714285694</v>
      </c>
      <c r="R27" s="44">
        <v>15</v>
      </c>
      <c r="S27" s="45">
        <v>6.2903000000000002</v>
      </c>
      <c r="T27" s="84">
        <f t="shared" si="6"/>
        <v>46.428571428571423</v>
      </c>
      <c r="U27" s="44">
        <v>25</v>
      </c>
      <c r="V27" s="45">
        <v>0.28447</v>
      </c>
      <c r="W27" s="84">
        <f t="shared" si="7"/>
        <v>10.714285714285708</v>
      </c>
      <c r="X27" s="89"/>
      <c r="Y27" s="15"/>
      <c r="Z27" s="97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6">
        <f t="shared" si="1"/>
        <v>3.6169365795182316</v>
      </c>
      <c r="F28" s="47">
        <f t="shared" si="2"/>
        <v>11.39990050315161</v>
      </c>
      <c r="G28" s="44">
        <v>28</v>
      </c>
      <c r="H28" s="69">
        <v>1283.5799</v>
      </c>
      <c r="I28" s="44">
        <f>'HL-LL_3a_2'!I28</f>
        <v>40</v>
      </c>
      <c r="J28" s="45">
        <v>3.7949000000000002</v>
      </c>
      <c r="K28" s="65">
        <f t="shared" si="3"/>
        <v>42.857142857142861</v>
      </c>
      <c r="L28" s="44">
        <f>'HL-LL_3a_2'!L28</f>
        <v>41</v>
      </c>
      <c r="M28" s="45">
        <v>4.2965999999999998</v>
      </c>
      <c r="N28" s="65">
        <f t="shared" si="4"/>
        <v>46.428571428571445</v>
      </c>
      <c r="O28" s="44">
        <f>'HL-LL_3a_2'!O28</f>
        <v>27</v>
      </c>
      <c r="P28" s="45">
        <v>1.2598E-2</v>
      </c>
      <c r="Q28" s="84">
        <f t="shared" si="5"/>
        <v>3.5714285714285694</v>
      </c>
      <c r="R28" s="44">
        <v>15</v>
      </c>
      <c r="S28" s="45">
        <v>6.2975000000000003</v>
      </c>
      <c r="T28" s="84">
        <f t="shared" si="6"/>
        <v>46.428571428571423</v>
      </c>
      <c r="U28" s="44">
        <v>25</v>
      </c>
      <c r="V28" s="45">
        <v>0.28677000000000002</v>
      </c>
      <c r="W28" s="84">
        <f t="shared" si="7"/>
        <v>10.714285714285708</v>
      </c>
      <c r="X28" s="89"/>
      <c r="Y28" s="15"/>
      <c r="Z28" s="97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6">
        <f t="shared" si="1"/>
        <v>1.1034484369660689</v>
      </c>
      <c r="F29" s="47">
        <f t="shared" si="2"/>
        <v>1.1000994968483937</v>
      </c>
      <c r="G29" s="44">
        <v>25</v>
      </c>
      <c r="H29" s="69">
        <v>1349.4018000000001</v>
      </c>
      <c r="I29" s="44">
        <f>'HL-LL_3a_2'!I29</f>
        <v>25</v>
      </c>
      <c r="J29" s="45">
        <v>0</v>
      </c>
      <c r="K29" s="65">
        <f t="shared" si="3"/>
        <v>0</v>
      </c>
      <c r="L29" s="44">
        <f>'HL-LL_3a_2'!L29</f>
        <v>36</v>
      </c>
      <c r="M29" s="45">
        <v>3.7547000000000001</v>
      </c>
      <c r="N29" s="65">
        <f t="shared" si="4"/>
        <v>44</v>
      </c>
      <c r="O29" s="44">
        <f>'HL-LL_3a_2'!O29</f>
        <v>25</v>
      </c>
      <c r="P29" s="45">
        <v>0</v>
      </c>
      <c r="Q29" s="84">
        <f t="shared" si="5"/>
        <v>0</v>
      </c>
      <c r="R29" s="44">
        <v>15</v>
      </c>
      <c r="S29" s="45">
        <v>3.8582999999999998</v>
      </c>
      <c r="T29" s="84">
        <f t="shared" si="6"/>
        <v>40</v>
      </c>
      <c r="U29" s="44">
        <v>24</v>
      </c>
      <c r="V29" s="45">
        <v>5.8779999999999999E-2</v>
      </c>
      <c r="W29" s="84">
        <f t="shared" si="7"/>
        <v>4</v>
      </c>
      <c r="X29" s="98"/>
      <c r="Y29" s="15"/>
      <c r="Z29" s="97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6">
        <f t="shared" si="1"/>
        <v>1.1130010103797439</v>
      </c>
      <c r="F30" s="47">
        <f t="shared" si="2"/>
        <v>3.0500497484241933</v>
      </c>
      <c r="G30" s="44">
        <v>25</v>
      </c>
      <c r="H30" s="69">
        <v>1349.6560999999999</v>
      </c>
      <c r="I30" s="44">
        <f>'HL-LL_3a_2'!I30</f>
        <v>27</v>
      </c>
      <c r="J30" s="45">
        <v>0.11018</v>
      </c>
      <c r="K30" s="65">
        <f t="shared" si="3"/>
        <v>8</v>
      </c>
      <c r="L30" s="44">
        <f>'HL-LL_3a_2'!L30</f>
        <v>36</v>
      </c>
      <c r="M30" s="45">
        <v>3.7473999999999998</v>
      </c>
      <c r="N30" s="65">
        <f t="shared" si="4"/>
        <v>44</v>
      </c>
      <c r="O30" s="44">
        <f>'HL-LL_3a_2'!O30</f>
        <v>25</v>
      </c>
      <c r="P30" s="45">
        <v>0</v>
      </c>
      <c r="Q30" s="84">
        <f t="shared" si="5"/>
        <v>0</v>
      </c>
      <c r="R30" s="44">
        <v>15</v>
      </c>
      <c r="S30" s="45">
        <v>3.8622000000000001</v>
      </c>
      <c r="T30" s="84">
        <f t="shared" si="6"/>
        <v>40</v>
      </c>
      <c r="U30" s="44">
        <v>24</v>
      </c>
      <c r="V30" s="45">
        <v>5.9315E-2</v>
      </c>
      <c r="W30" s="84">
        <f t="shared" si="7"/>
        <v>4</v>
      </c>
      <c r="X30" s="98"/>
      <c r="Y30" s="15"/>
      <c r="Z30" s="97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6">
        <f t="shared" si="1"/>
        <v>1.1301367828934801</v>
      </c>
      <c r="F31" s="47">
        <f t="shared" si="2"/>
        <v>5</v>
      </c>
      <c r="G31" s="44">
        <v>25</v>
      </c>
      <c r="H31" s="69">
        <v>1350.1123</v>
      </c>
      <c r="I31" s="44">
        <f>'HL-LL_3a_2'!I31</f>
        <v>28</v>
      </c>
      <c r="J31" s="45">
        <v>0.28048000000000001</v>
      </c>
      <c r="K31" s="65">
        <f t="shared" si="3"/>
        <v>12</v>
      </c>
      <c r="L31" s="44">
        <f>'HL-LL_3a_2'!L31</f>
        <v>36</v>
      </c>
      <c r="M31" s="45">
        <v>3.7343000000000002</v>
      </c>
      <c r="N31" s="65">
        <f t="shared" si="4"/>
        <v>44</v>
      </c>
      <c r="O31" s="44">
        <f>'HL-LL_3a_2'!O31</f>
        <v>25</v>
      </c>
      <c r="P31" s="45">
        <v>0</v>
      </c>
      <c r="Q31" s="84">
        <f t="shared" si="5"/>
        <v>0</v>
      </c>
      <c r="R31" s="44">
        <v>15</v>
      </c>
      <c r="S31" s="45">
        <v>3.8691</v>
      </c>
      <c r="T31" s="84">
        <f t="shared" si="6"/>
        <v>40</v>
      </c>
      <c r="U31" s="44">
        <v>24</v>
      </c>
      <c r="V31" s="45">
        <v>6.0275000000000002E-2</v>
      </c>
      <c r="W31" s="84">
        <f t="shared" si="7"/>
        <v>4</v>
      </c>
      <c r="X31" s="98"/>
      <c r="Y31" s="15"/>
      <c r="Z31" s="97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6">
        <f t="shared" si="1"/>
        <v>1.169828459631173</v>
      </c>
      <c r="F32" s="47">
        <f t="shared" si="2"/>
        <v>6.9499502515758032</v>
      </c>
      <c r="G32" s="44">
        <v>25</v>
      </c>
      <c r="H32" s="69">
        <v>1351.1690000000001</v>
      </c>
      <c r="I32" s="44">
        <f>'HL-LL_3a_2'!I32</f>
        <v>30</v>
      </c>
      <c r="J32" s="45">
        <v>0.86199999999999999</v>
      </c>
      <c r="K32" s="65">
        <f t="shared" si="3"/>
        <v>20</v>
      </c>
      <c r="L32" s="44">
        <f>'HL-LL_3a_2'!L32</f>
        <v>36</v>
      </c>
      <c r="M32" s="45">
        <v>3.7040000000000002</v>
      </c>
      <c r="N32" s="65">
        <f t="shared" si="4"/>
        <v>44</v>
      </c>
      <c r="O32" s="44">
        <f>'HL-LL_3a_2'!O32</f>
        <v>25</v>
      </c>
      <c r="P32" s="45">
        <v>0</v>
      </c>
      <c r="Q32" s="84">
        <f t="shared" si="5"/>
        <v>0</v>
      </c>
      <c r="R32" s="44">
        <v>15</v>
      </c>
      <c r="S32" s="45">
        <v>3.8852000000000002</v>
      </c>
      <c r="T32" s="84">
        <f t="shared" si="6"/>
        <v>40</v>
      </c>
      <c r="U32" s="44">
        <v>24</v>
      </c>
      <c r="V32" s="45">
        <v>6.2494000000000001E-2</v>
      </c>
      <c r="W32" s="84">
        <f t="shared" si="7"/>
        <v>4</v>
      </c>
      <c r="X32" s="98"/>
      <c r="Y32" s="15"/>
      <c r="Z32" s="99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6">
        <f t="shared" si="1"/>
        <v>1.3623554228031196</v>
      </c>
      <c r="F33" s="47">
        <f t="shared" si="2"/>
        <v>8.8999005031516099</v>
      </c>
      <c r="G33" s="44">
        <v>25</v>
      </c>
      <c r="H33" s="69">
        <v>1356.2945</v>
      </c>
      <c r="I33" s="44">
        <f>'HL-LL_3a_2'!I33</f>
        <v>34</v>
      </c>
      <c r="J33" s="45">
        <v>2.5556000000000001</v>
      </c>
      <c r="K33" s="65">
        <f t="shared" si="3"/>
        <v>36</v>
      </c>
      <c r="L33" s="44">
        <f>'HL-LL_3a_2'!L33</f>
        <v>36</v>
      </c>
      <c r="M33" s="45">
        <v>3.5575999999999999</v>
      </c>
      <c r="N33" s="65">
        <f t="shared" si="4"/>
        <v>44</v>
      </c>
      <c r="O33" s="44">
        <f>'HL-LL_3a_2'!O33</f>
        <v>25</v>
      </c>
      <c r="P33" s="45">
        <v>0</v>
      </c>
      <c r="Q33" s="84">
        <f t="shared" si="5"/>
        <v>0</v>
      </c>
      <c r="R33" s="44">
        <v>15</v>
      </c>
      <c r="S33" s="45">
        <v>3.9626999999999999</v>
      </c>
      <c r="T33" s="84">
        <f t="shared" si="6"/>
        <v>40</v>
      </c>
      <c r="U33" s="44">
        <v>24</v>
      </c>
      <c r="V33" s="45">
        <v>7.3208999999999996E-2</v>
      </c>
      <c r="W33" s="84">
        <f t="shared" si="7"/>
        <v>4</v>
      </c>
      <c r="X33" s="100"/>
      <c r="Y33" s="100"/>
      <c r="Z33" s="101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6">
        <f t="shared" si="1"/>
        <v>-1.3463852672311205</v>
      </c>
      <c r="F34" s="47">
        <f t="shared" si="2"/>
        <v>-1.3999005031516063</v>
      </c>
      <c r="G34" s="44">
        <v>23</v>
      </c>
      <c r="H34" s="69">
        <v>1410.9029</v>
      </c>
      <c r="I34" s="44">
        <f>'HL-LL_3a_2'!I34</f>
        <v>23</v>
      </c>
      <c r="J34" s="45">
        <v>0</v>
      </c>
      <c r="K34" s="65">
        <f t="shared" si="3"/>
        <v>0</v>
      </c>
      <c r="L34" s="44">
        <f>'HL-LL_3a_2'!L34</f>
        <v>30</v>
      </c>
      <c r="M34" s="45">
        <v>1.8816999999999999</v>
      </c>
      <c r="N34" s="65">
        <f t="shared" si="4"/>
        <v>30.434782608695656</v>
      </c>
      <c r="O34" s="44">
        <f>'HL-LL_3a_2'!O34</f>
        <v>22</v>
      </c>
      <c r="P34" s="45">
        <v>2.2817E-2</v>
      </c>
      <c r="Q34" s="84">
        <f t="shared" si="5"/>
        <v>4.3478260869565304</v>
      </c>
      <c r="R34" s="44">
        <v>15</v>
      </c>
      <c r="S34" s="45">
        <v>2.1067999999999998</v>
      </c>
      <c r="T34" s="84">
        <f t="shared" si="6"/>
        <v>34.782608695652172</v>
      </c>
      <c r="U34" s="44">
        <v>24</v>
      </c>
      <c r="V34" s="45">
        <v>4.7227999999999999E-2</v>
      </c>
      <c r="W34" s="84">
        <f t="shared" si="7"/>
        <v>4.3478260869565162</v>
      </c>
      <c r="X34" s="100"/>
      <c r="Y34" s="100"/>
      <c r="Z34" s="101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6">
        <f t="shared" si="1"/>
        <v>-1.1974531981876773</v>
      </c>
      <c r="F35" s="47">
        <f t="shared" si="2"/>
        <v>0.5500497484241933</v>
      </c>
      <c r="G35" s="44">
        <v>23</v>
      </c>
      <c r="H35" s="69">
        <v>1415.0941</v>
      </c>
      <c r="I35" s="44">
        <f>'HL-LL_3a_2'!I35</f>
        <v>24</v>
      </c>
      <c r="J35" s="45">
        <v>3.9211999999999997E-2</v>
      </c>
      <c r="K35" s="65">
        <f t="shared" si="3"/>
        <v>4.3478260869565162</v>
      </c>
      <c r="L35" s="44">
        <f>'HL-LL_3a_2'!L35</f>
        <v>30</v>
      </c>
      <c r="M35" s="45">
        <v>1.8163</v>
      </c>
      <c r="N35" s="65">
        <f t="shared" si="4"/>
        <v>30.434782608695656</v>
      </c>
      <c r="O35" s="44">
        <f>'HL-LL_3a_2'!O35</f>
        <v>22</v>
      </c>
      <c r="P35" s="45">
        <v>3.0359000000000001E-2</v>
      </c>
      <c r="Q35" s="84">
        <f t="shared" si="5"/>
        <v>4.3478260869565304</v>
      </c>
      <c r="R35" s="44">
        <v>15</v>
      </c>
      <c r="S35" s="45">
        <v>2.1528999999999998</v>
      </c>
      <c r="T35" s="84">
        <f t="shared" si="6"/>
        <v>34.782608695652172</v>
      </c>
      <c r="U35" s="44">
        <v>24</v>
      </c>
      <c r="V35" s="45">
        <v>3.9211999999999997E-2</v>
      </c>
      <c r="W35" s="84">
        <f t="shared" si="7"/>
        <v>4.3478260869565162</v>
      </c>
      <c r="X35" s="100"/>
      <c r="Y35" s="100"/>
      <c r="Z35" s="101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6">
        <f t="shared" si="1"/>
        <v>-0.94332430920623977</v>
      </c>
      <c r="F36" s="47">
        <f t="shared" si="2"/>
        <v>2.5</v>
      </c>
      <c r="G36" s="44">
        <v>23</v>
      </c>
      <c r="H36" s="69">
        <v>1422.2426</v>
      </c>
      <c r="I36" s="44">
        <f>'HL-LL_3a_2'!I36</f>
        <v>26</v>
      </c>
      <c r="J36" s="45">
        <v>0.28761999999999999</v>
      </c>
      <c r="K36" s="65">
        <f t="shared" si="3"/>
        <v>13.043478260869563</v>
      </c>
      <c r="L36" s="44">
        <f>'HL-LL_3a_2'!L36</f>
        <v>30</v>
      </c>
      <c r="M36" s="45">
        <v>1.7056</v>
      </c>
      <c r="N36" s="65">
        <f t="shared" si="4"/>
        <v>30.434782608695656</v>
      </c>
      <c r="O36" s="44">
        <f>'HL-LL_3a_2'!O36</f>
        <v>22</v>
      </c>
      <c r="P36" s="45">
        <v>4.3118999999999998E-2</v>
      </c>
      <c r="Q36" s="84">
        <f t="shared" si="5"/>
        <v>4.3478260869565304</v>
      </c>
      <c r="R36" s="44">
        <v>15</v>
      </c>
      <c r="S36" s="45">
        <v>2.2309000000000001</v>
      </c>
      <c r="T36" s="84">
        <f t="shared" si="6"/>
        <v>34.782608695652172</v>
      </c>
      <c r="U36" s="44">
        <v>24</v>
      </c>
      <c r="V36" s="45">
        <v>2.5652999999999999E-2</v>
      </c>
      <c r="W36" s="84">
        <f t="shared" si="7"/>
        <v>4.3478260869565162</v>
      </c>
      <c r="X36" s="100"/>
      <c r="Y36" s="100"/>
      <c r="Z36" s="101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6">
        <f t="shared" si="1"/>
        <v>-0.41168544881840319</v>
      </c>
      <c r="F37" s="47">
        <f t="shared" si="2"/>
        <v>4.4499502515758032</v>
      </c>
      <c r="G37" s="44">
        <v>24</v>
      </c>
      <c r="H37" s="69">
        <v>1437.1511</v>
      </c>
      <c r="I37" s="44">
        <f>'HL-LL_3a_2'!I37</f>
        <v>27</v>
      </c>
      <c r="J37" s="45">
        <v>0.40838999999999998</v>
      </c>
      <c r="K37" s="65">
        <f t="shared" si="3"/>
        <v>12.500000000000014</v>
      </c>
      <c r="L37" s="44">
        <f>'HL-LL_3a_2'!L37</f>
        <v>30</v>
      </c>
      <c r="M37" s="45">
        <v>1.4801</v>
      </c>
      <c r="N37" s="65">
        <f t="shared" si="4"/>
        <v>25.000000000000014</v>
      </c>
      <c r="O37" s="44">
        <f>'HL-LL_3a_2'!O37</f>
        <v>22</v>
      </c>
      <c r="P37" s="45">
        <v>7.1613999999999997E-2</v>
      </c>
      <c r="Q37" s="84">
        <f t="shared" si="5"/>
        <v>8.3333333333333286</v>
      </c>
      <c r="R37" s="44">
        <v>15</v>
      </c>
      <c r="S37" s="45">
        <v>2.3938999999999999</v>
      </c>
      <c r="T37" s="84">
        <f t="shared" si="6"/>
        <v>37.499999999999993</v>
      </c>
      <c r="U37" s="44">
        <v>24</v>
      </c>
      <c r="V37" s="45">
        <v>0</v>
      </c>
      <c r="W37" s="84">
        <f t="shared" si="7"/>
        <v>0</v>
      </c>
      <c r="X37" s="100"/>
      <c r="Y37" s="100"/>
      <c r="Z37" s="101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6">
        <f t="shared" si="1"/>
        <v>1.3987095319111233</v>
      </c>
      <c r="F38" s="47">
        <f t="shared" si="2"/>
        <v>6.3999005031516099</v>
      </c>
      <c r="G38" s="44">
        <v>25</v>
      </c>
      <c r="H38" s="69">
        <v>1486.1612</v>
      </c>
      <c r="I38" s="44">
        <f>'HL-LL_3a_2'!I38</f>
        <v>29</v>
      </c>
      <c r="J38" s="45">
        <v>0.54683999999999999</v>
      </c>
      <c r="K38" s="65">
        <f t="shared" si="3"/>
        <v>16</v>
      </c>
      <c r="L38" s="44">
        <f>'HL-LL_3a_2'!L38</f>
        <v>30</v>
      </c>
      <c r="M38" s="45">
        <v>0.86141000000000001</v>
      </c>
      <c r="N38" s="65">
        <f t="shared" si="4"/>
        <v>20</v>
      </c>
      <c r="O38" s="44">
        <f>'HL-LL_3a_2'!O38</f>
        <v>22</v>
      </c>
      <c r="P38" s="45">
        <v>0.27771000000000001</v>
      </c>
      <c r="Q38" s="84">
        <f t="shared" si="5"/>
        <v>12</v>
      </c>
      <c r="R38" s="44">
        <v>15</v>
      </c>
      <c r="S38" s="45">
        <v>3.0409999999999999</v>
      </c>
      <c r="T38" s="84">
        <f t="shared" si="6"/>
        <v>40</v>
      </c>
      <c r="U38" s="44">
        <v>24</v>
      </c>
      <c r="V38" s="45">
        <v>2.9876E-2</v>
      </c>
      <c r="W38" s="84">
        <f t="shared" si="7"/>
        <v>4</v>
      </c>
      <c r="X38" s="100"/>
      <c r="Y38" s="100"/>
      <c r="Z38" s="101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6">
        <f t="shared" si="1"/>
        <v>-3.1199204025212879</v>
      </c>
      <c r="F39" s="47">
        <f t="shared" si="2"/>
        <v>-3.8999005031516063</v>
      </c>
      <c r="G39" s="44">
        <v>21</v>
      </c>
      <c r="H39" s="69">
        <v>1486.4821999999999</v>
      </c>
      <c r="I39" s="44">
        <f>'HL-LL_3a_2'!I39</f>
        <v>20</v>
      </c>
      <c r="J39" s="45">
        <v>1.7121000000000001E-2</v>
      </c>
      <c r="K39" s="65">
        <f t="shared" si="3"/>
        <v>4.7619047619047592</v>
      </c>
      <c r="L39" s="44">
        <f>'HL-LL_3a_2'!L39</f>
        <v>28</v>
      </c>
      <c r="M39" s="45">
        <v>1.7181</v>
      </c>
      <c r="N39" s="65">
        <f t="shared" si="4"/>
        <v>33.333333333333343</v>
      </c>
      <c r="O39" s="44">
        <f>'HL-LL_3a_2'!O39</f>
        <v>20</v>
      </c>
      <c r="P39" s="45">
        <v>1.7121000000000001E-2</v>
      </c>
      <c r="Q39" s="84">
        <f t="shared" si="5"/>
        <v>4.7619047619047592</v>
      </c>
      <c r="R39" s="44">
        <v>15</v>
      </c>
      <c r="S39" s="45">
        <v>1.0551999999999999</v>
      </c>
      <c r="T39" s="84">
        <f t="shared" si="6"/>
        <v>28.571428571428569</v>
      </c>
      <c r="U39" s="44">
        <v>23</v>
      </c>
      <c r="V39" s="45">
        <v>0.15804000000000001</v>
      </c>
      <c r="W39" s="84">
        <f t="shared" si="7"/>
        <v>9.5238095238095184</v>
      </c>
      <c r="X39" s="100"/>
      <c r="Y39" s="100"/>
      <c r="Z39" s="101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6">
        <f t="shared" si="1"/>
        <v>-1.5599602012606439</v>
      </c>
      <c r="F40" s="47">
        <f t="shared" si="2"/>
        <v>-1.9499502515758067</v>
      </c>
      <c r="G40" s="44">
        <v>22</v>
      </c>
      <c r="H40" s="69">
        <v>1532.0987</v>
      </c>
      <c r="I40" s="44">
        <f>'HL-LL_3a_2'!I40</f>
        <v>21</v>
      </c>
      <c r="J40" s="45">
        <v>2.5232999999999998E-2</v>
      </c>
      <c r="K40" s="65">
        <f t="shared" si="3"/>
        <v>4.5454545454545325</v>
      </c>
      <c r="L40" s="44">
        <f>'HL-LL_3a_2'!L40</f>
        <v>28</v>
      </c>
      <c r="M40" s="45">
        <v>1.1459999999999999</v>
      </c>
      <c r="N40" s="65">
        <f t="shared" si="4"/>
        <v>27.27272727272728</v>
      </c>
      <c r="O40" s="44">
        <f>'HL-LL_3a_2'!O40</f>
        <v>20</v>
      </c>
      <c r="P40" s="45">
        <v>0.10972999999999999</v>
      </c>
      <c r="Q40" s="84">
        <f t="shared" si="5"/>
        <v>9.0909090909090793</v>
      </c>
      <c r="R40" s="44">
        <v>15</v>
      </c>
      <c r="S40" s="45">
        <v>1.411</v>
      </c>
      <c r="T40" s="84">
        <f t="shared" si="6"/>
        <v>31.818181818181813</v>
      </c>
      <c r="U40" s="44">
        <v>23</v>
      </c>
      <c r="V40" s="45">
        <v>3.4519000000000001E-2</v>
      </c>
      <c r="W40" s="84">
        <f t="shared" si="7"/>
        <v>4.545454545454561</v>
      </c>
      <c r="X40" s="100"/>
      <c r="Y40" s="100"/>
      <c r="Z40" s="101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1"/>
        <v>0</v>
      </c>
      <c r="F41" s="47">
        <f t="shared" si="2"/>
        <v>0</v>
      </c>
      <c r="G41" s="44">
        <v>23</v>
      </c>
      <c r="H41" s="69">
        <v>1576.3306</v>
      </c>
      <c r="I41" s="44">
        <f>'HL-LL_3a_2'!I41</f>
        <v>23</v>
      </c>
      <c r="J41" s="45">
        <v>0</v>
      </c>
      <c r="K41" s="65">
        <f t="shared" si="3"/>
        <v>0</v>
      </c>
      <c r="L41" s="44">
        <f>'HL-LL_3a_2'!L41</f>
        <v>28</v>
      </c>
      <c r="M41" s="45">
        <v>0.69044000000000005</v>
      </c>
      <c r="N41" s="65">
        <f t="shared" si="4"/>
        <v>21.739130434782595</v>
      </c>
      <c r="O41" s="44">
        <f>'HL-LL_3a_2'!O41</f>
        <v>20</v>
      </c>
      <c r="P41" s="45">
        <v>0.27883000000000002</v>
      </c>
      <c r="Q41" s="84">
        <f t="shared" si="5"/>
        <v>13.043478260869563</v>
      </c>
      <c r="R41" s="44">
        <v>15</v>
      </c>
      <c r="S41" s="45">
        <v>1.8293999999999999</v>
      </c>
      <c r="T41" s="84">
        <f t="shared" si="6"/>
        <v>34.782608695652172</v>
      </c>
      <c r="U41" s="44">
        <v>23</v>
      </c>
      <c r="V41" s="45">
        <v>0</v>
      </c>
      <c r="W41" s="84">
        <f t="shared" si="7"/>
        <v>0</v>
      </c>
      <c r="X41" s="100"/>
      <c r="Y41" s="100"/>
      <c r="Z41" s="101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6">
        <f t="shared" si="1"/>
        <v>1.5599602012606439</v>
      </c>
      <c r="F42" s="47">
        <f t="shared" si="2"/>
        <v>1.9499502515758032</v>
      </c>
      <c r="G42" s="44">
        <v>24</v>
      </c>
      <c r="H42" s="69">
        <v>1619.1095</v>
      </c>
      <c r="I42" s="44">
        <f>'HL-LL_3a_2'!I42</f>
        <v>25</v>
      </c>
      <c r="J42" s="45">
        <v>1.0223000000000001E-3</v>
      </c>
      <c r="K42" s="65">
        <f t="shared" si="3"/>
        <v>4.1666666666666714</v>
      </c>
      <c r="L42" s="44">
        <f>'HL-LL_3a_2'!L42</f>
        <v>28</v>
      </c>
      <c r="M42" s="45">
        <v>0.34639999999999999</v>
      </c>
      <c r="N42" s="65">
        <f t="shared" si="4"/>
        <v>16.666666666666671</v>
      </c>
      <c r="O42" s="44">
        <f>'HL-LL_3a_2'!O42</f>
        <v>20</v>
      </c>
      <c r="P42" s="45">
        <v>0.52478000000000002</v>
      </c>
      <c r="Q42" s="84">
        <f t="shared" si="5"/>
        <v>16.666666666666657</v>
      </c>
      <c r="R42" s="44">
        <v>15</v>
      </c>
      <c r="S42" s="45">
        <v>2.3126000000000002</v>
      </c>
      <c r="T42" s="84">
        <f t="shared" si="6"/>
        <v>37.499999999999993</v>
      </c>
      <c r="U42" s="44">
        <v>23</v>
      </c>
      <c r="V42" s="45">
        <v>5.3097999999999999E-2</v>
      </c>
      <c r="W42" s="84">
        <f t="shared" si="7"/>
        <v>4.1666666666666572</v>
      </c>
      <c r="X42" s="100"/>
      <c r="Y42" s="100"/>
      <c r="Z42" s="101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6">
        <f t="shared" si="1"/>
        <v>3.1199204025212843</v>
      </c>
      <c r="F43" s="47">
        <f t="shared" si="2"/>
        <v>3.8999005031516099</v>
      </c>
      <c r="G43" s="44">
        <v>26</v>
      </c>
      <c r="H43" s="69">
        <v>1660.0207</v>
      </c>
      <c r="I43" s="44">
        <f>'HL-LL_3a_2'!I43</f>
        <v>27</v>
      </c>
      <c r="J43" s="45">
        <v>3.5851000000000001E-2</v>
      </c>
      <c r="K43" s="65">
        <f t="shared" si="3"/>
        <v>3.8461538461538538</v>
      </c>
      <c r="L43" s="44">
        <f>'HL-LL_3a_2'!L43</f>
        <v>28</v>
      </c>
      <c r="M43" s="45">
        <v>0.12803999999999999</v>
      </c>
      <c r="N43" s="65">
        <f t="shared" si="4"/>
        <v>7.6923076923076934</v>
      </c>
      <c r="O43" s="44">
        <f>'HL-LL_3a_2'!O43</f>
        <v>20</v>
      </c>
      <c r="P43" s="45">
        <v>0.86604000000000003</v>
      </c>
      <c r="Q43" s="84">
        <f t="shared" si="5"/>
        <v>23.07692307692308</v>
      </c>
      <c r="R43" s="44">
        <v>15</v>
      </c>
      <c r="S43" s="45">
        <v>2.8812000000000002</v>
      </c>
      <c r="T43" s="84">
        <f t="shared" si="6"/>
        <v>42.307692307692307</v>
      </c>
      <c r="U43" s="44">
        <v>23</v>
      </c>
      <c r="V43" s="45">
        <v>0.2107</v>
      </c>
      <c r="W43" s="84">
        <f t="shared" si="7"/>
        <v>11.538461538461533</v>
      </c>
      <c r="X43" s="100"/>
      <c r="Y43" s="100"/>
      <c r="Z43" s="101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6">
        <f t="shared" si="1"/>
        <v>-1.3987095319111198</v>
      </c>
      <c r="F44" s="47">
        <f t="shared" si="2"/>
        <v>-6.3999005031516063</v>
      </c>
      <c r="G44" s="44">
        <v>21</v>
      </c>
      <c r="H44" s="69">
        <v>1663.2672</v>
      </c>
      <c r="I44" s="44">
        <f>'HL-LL_3a_2'!I44</f>
        <v>18</v>
      </c>
      <c r="J44" s="45">
        <v>0.25119000000000002</v>
      </c>
      <c r="K44" s="65">
        <f t="shared" si="3"/>
        <v>14.285714285714292</v>
      </c>
      <c r="L44" s="44">
        <f>'HL-LL_3a_2'!L44</f>
        <v>25</v>
      </c>
      <c r="M44" s="45">
        <v>0.37473000000000001</v>
      </c>
      <c r="N44" s="65">
        <f t="shared" si="4"/>
        <v>19.047619047619051</v>
      </c>
      <c r="O44" s="44">
        <f>'HL-LL_3a_2'!O44</f>
        <v>17</v>
      </c>
      <c r="P44" s="45">
        <v>0.43330000000000002</v>
      </c>
      <c r="Q44" s="84">
        <f t="shared" si="5"/>
        <v>19.047619047619051</v>
      </c>
      <c r="R44" s="44">
        <v>15</v>
      </c>
      <c r="S44" s="45">
        <v>0.94340000000000002</v>
      </c>
      <c r="T44" s="84">
        <f t="shared" si="6"/>
        <v>28.571428571428569</v>
      </c>
      <c r="U44" s="44">
        <v>23</v>
      </c>
      <c r="V44" s="45">
        <v>8.3265000000000006E-2</v>
      </c>
      <c r="W44" s="84">
        <f t="shared" si="7"/>
        <v>9.5238095238095184</v>
      </c>
      <c r="X44" s="100"/>
      <c r="Y44" s="100"/>
      <c r="Z44" s="101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6">
        <f t="shared" si="1"/>
        <v>0.41168544881840674</v>
      </c>
      <c r="F45" s="47">
        <f t="shared" si="2"/>
        <v>-4.4499502515758067</v>
      </c>
      <c r="G45" s="44">
        <v>23</v>
      </c>
      <c r="H45" s="69">
        <v>1715.2152000000001</v>
      </c>
      <c r="I45" s="44">
        <f>'HL-LL_3a_2'!I45</f>
        <v>19</v>
      </c>
      <c r="J45" s="45">
        <v>0.32045000000000001</v>
      </c>
      <c r="K45" s="65">
        <f t="shared" si="3"/>
        <v>17.391304347826093</v>
      </c>
      <c r="L45" s="44">
        <f>'HL-LL_3a_2'!L45</f>
        <v>25</v>
      </c>
      <c r="M45" s="45">
        <v>0.12368999999999999</v>
      </c>
      <c r="N45" s="65">
        <f t="shared" si="4"/>
        <v>8.6956521739130324</v>
      </c>
      <c r="O45" s="44">
        <f>'HL-LL_3a_2'!O45</f>
        <v>17</v>
      </c>
      <c r="P45" s="45">
        <v>0.75144</v>
      </c>
      <c r="Q45" s="84">
        <f t="shared" si="5"/>
        <v>26.08695652173914</v>
      </c>
      <c r="R45" s="44">
        <v>15</v>
      </c>
      <c r="S45" s="45">
        <v>1.3583000000000001</v>
      </c>
      <c r="T45" s="84">
        <f t="shared" si="6"/>
        <v>34.782608695652172</v>
      </c>
      <c r="U45" s="44">
        <v>23</v>
      </c>
      <c r="V45" s="45">
        <v>0</v>
      </c>
      <c r="W45" s="84">
        <f t="shared" si="7"/>
        <v>0</v>
      </c>
      <c r="X45" s="100"/>
      <c r="Y45" s="100"/>
      <c r="Z45" s="101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6">
        <f t="shared" si="1"/>
        <v>0.94332430920623977</v>
      </c>
      <c r="F46" s="47">
        <f t="shared" si="2"/>
        <v>-2.5</v>
      </c>
      <c r="G46" s="44">
        <v>23</v>
      </c>
      <c r="H46" s="69">
        <v>1730.0309</v>
      </c>
      <c r="I46" s="44">
        <f>'HL-LL_3a_2'!I46</f>
        <v>20</v>
      </c>
      <c r="J46" s="45">
        <v>0.23415</v>
      </c>
      <c r="K46" s="65">
        <f t="shared" si="3"/>
        <v>13.043478260869563</v>
      </c>
      <c r="L46" s="44">
        <f>'HL-LL_3a_2'!L46</f>
        <v>25</v>
      </c>
      <c r="M46" s="45">
        <v>7.6435000000000003E-2</v>
      </c>
      <c r="N46" s="65">
        <f t="shared" si="4"/>
        <v>8.6956521739130324</v>
      </c>
      <c r="O46" s="44">
        <f>'HL-LL_3a_2'!O46</f>
        <v>17</v>
      </c>
      <c r="P46" s="45">
        <v>0.86495999999999995</v>
      </c>
      <c r="Q46" s="84">
        <f t="shared" si="5"/>
        <v>26.08695652173914</v>
      </c>
      <c r="R46" s="44">
        <v>15</v>
      </c>
      <c r="S46" s="45">
        <v>1.4992000000000001</v>
      </c>
      <c r="T46" s="84">
        <f t="shared" si="6"/>
        <v>34.782608695652172</v>
      </c>
      <c r="U46" s="44">
        <v>23</v>
      </c>
      <c r="V46" s="45">
        <v>0</v>
      </c>
      <c r="W46" s="84">
        <f t="shared" si="7"/>
        <v>0</v>
      </c>
      <c r="X46" s="100"/>
      <c r="Y46" s="100"/>
      <c r="Z46" s="101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6">
        <f t="shared" si="1"/>
        <v>1.1974531981876773</v>
      </c>
      <c r="F47" s="47">
        <f t="shared" si="2"/>
        <v>-0.55004974842419685</v>
      </c>
      <c r="G47" s="44">
        <v>23</v>
      </c>
      <c r="H47" s="69">
        <v>1737.1129000000001</v>
      </c>
      <c r="I47" s="44">
        <f>'HL-LL_3a_2'!I47</f>
        <v>22</v>
      </c>
      <c r="J47" s="45">
        <v>4.3036999999999999E-2</v>
      </c>
      <c r="K47" s="65">
        <f t="shared" si="3"/>
        <v>4.3478260869565304</v>
      </c>
      <c r="L47" s="44">
        <f>'HL-LL_3a_2'!L47</f>
        <v>25</v>
      </c>
      <c r="M47" s="45">
        <v>5.4128999999999997E-2</v>
      </c>
      <c r="N47" s="65">
        <f t="shared" si="4"/>
        <v>8.6956521739130324</v>
      </c>
      <c r="O47" s="44">
        <f>'HL-LL_3a_2'!O47</f>
        <v>17</v>
      </c>
      <c r="P47" s="45">
        <v>0.91852999999999996</v>
      </c>
      <c r="Q47" s="84">
        <f t="shared" si="5"/>
        <v>26.08695652173914</v>
      </c>
      <c r="R47" s="44">
        <v>15</v>
      </c>
      <c r="S47" s="45">
        <v>1.5658000000000001</v>
      </c>
      <c r="T47" s="84">
        <f t="shared" si="6"/>
        <v>34.782608695652172</v>
      </c>
      <c r="U47" s="44">
        <v>23</v>
      </c>
      <c r="V47" s="45">
        <v>0</v>
      </c>
      <c r="W47" s="84">
        <f t="shared" si="7"/>
        <v>0</v>
      </c>
      <c r="X47" s="15"/>
      <c r="Y47" s="100"/>
      <c r="Z47" s="101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6">
        <f t="shared" si="1"/>
        <v>1.3463852672311205</v>
      </c>
      <c r="F48" s="47">
        <f t="shared" si="2"/>
        <v>1.3999005031516099</v>
      </c>
      <c r="G48" s="44">
        <v>24</v>
      </c>
      <c r="H48" s="69">
        <v>1741.2056</v>
      </c>
      <c r="I48" s="44">
        <f>'HL-LL_3a_2'!I48</f>
        <v>24</v>
      </c>
      <c r="J48" s="45">
        <v>0</v>
      </c>
      <c r="K48" s="65">
        <f t="shared" si="3"/>
        <v>0</v>
      </c>
      <c r="L48" s="44">
        <f>'HL-LL_3a_2'!L48</f>
        <v>25</v>
      </c>
      <c r="M48" s="45">
        <v>4.4266E-2</v>
      </c>
      <c r="N48" s="65">
        <f t="shared" si="4"/>
        <v>4.1666666666666714</v>
      </c>
      <c r="O48" s="44">
        <f>'HL-LL_3a_2'!O48</f>
        <v>17</v>
      </c>
      <c r="P48" s="45">
        <v>0.95287999999999995</v>
      </c>
      <c r="Q48" s="84">
        <f t="shared" si="5"/>
        <v>29.166666666666657</v>
      </c>
      <c r="R48" s="44">
        <v>15</v>
      </c>
      <c r="S48" s="45">
        <v>1.6076999999999999</v>
      </c>
      <c r="T48" s="84">
        <f t="shared" si="6"/>
        <v>37.499999999999993</v>
      </c>
      <c r="U48" s="44">
        <v>23</v>
      </c>
      <c r="V48" s="45">
        <v>3.1175999999999999E-3</v>
      </c>
      <c r="W48" s="84">
        <f t="shared" si="7"/>
        <v>4.1666666666666572</v>
      </c>
      <c r="X48" s="15"/>
      <c r="Y48" s="100"/>
      <c r="Z48" s="101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6">
        <f t="shared" si="1"/>
        <v>-1.3623554228031232</v>
      </c>
      <c r="F49" s="47">
        <f t="shared" si="2"/>
        <v>-8.8999005031516063</v>
      </c>
      <c r="G49" s="44">
        <v>20</v>
      </c>
      <c r="H49" s="69">
        <v>1789.9007999999999</v>
      </c>
      <c r="I49" s="44">
        <f>'HL-LL_3a_2'!I49</f>
        <v>15</v>
      </c>
      <c r="J49" s="45">
        <v>0.55576999999999999</v>
      </c>
      <c r="K49" s="65">
        <f t="shared" si="3"/>
        <v>25</v>
      </c>
      <c r="L49" s="44">
        <f>'HL-LL_3a_2'!L49</f>
        <v>21</v>
      </c>
      <c r="M49" s="45">
        <v>1.3424999999999999E-2</v>
      </c>
      <c r="N49" s="65">
        <f t="shared" si="4"/>
        <v>5</v>
      </c>
      <c r="O49" s="44">
        <f>'HL-LL_3a_2'!O49</f>
        <v>15</v>
      </c>
      <c r="P49" s="45">
        <v>0.55576999999999999</v>
      </c>
      <c r="Q49" s="84">
        <f t="shared" si="5"/>
        <v>25</v>
      </c>
      <c r="R49" s="44">
        <v>15</v>
      </c>
      <c r="S49" s="45">
        <v>0.55576999999999999</v>
      </c>
      <c r="T49" s="84">
        <f t="shared" si="6"/>
        <v>25</v>
      </c>
      <c r="U49" s="44">
        <v>22</v>
      </c>
      <c r="V49" s="45">
        <v>6.9836999999999996E-2</v>
      </c>
      <c r="W49" s="84">
        <f t="shared" si="7"/>
        <v>10</v>
      </c>
      <c r="X49" s="100"/>
      <c r="Y49" s="100"/>
      <c r="Z49" s="101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6">
        <f t="shared" si="1"/>
        <v>-1.1698284596311765</v>
      </c>
      <c r="F50" s="47">
        <f t="shared" si="2"/>
        <v>-6.9499502515758067</v>
      </c>
      <c r="G50" s="44">
        <v>20</v>
      </c>
      <c r="H50" s="69">
        <v>1795.6636000000001</v>
      </c>
      <c r="I50" s="44">
        <f>'HL-LL_3a_2'!I50</f>
        <v>16</v>
      </c>
      <c r="J50" s="45">
        <v>0.38712000000000002</v>
      </c>
      <c r="K50" s="65">
        <f t="shared" si="3"/>
        <v>20</v>
      </c>
      <c r="L50" s="44">
        <f>'HL-LL_3a_2'!L50</f>
        <v>21</v>
      </c>
      <c r="M50" s="45">
        <v>6.2334000000000001E-3</v>
      </c>
      <c r="N50" s="65">
        <f t="shared" si="4"/>
        <v>5</v>
      </c>
      <c r="O50" s="44">
        <f>'HL-LL_3a_2'!O50</f>
        <v>15</v>
      </c>
      <c r="P50" s="45">
        <v>0.58494999999999997</v>
      </c>
      <c r="Q50" s="84">
        <f t="shared" si="5"/>
        <v>25</v>
      </c>
      <c r="R50" s="44">
        <v>15</v>
      </c>
      <c r="S50" s="45">
        <v>0.58494999999999997</v>
      </c>
      <c r="T50" s="84">
        <f t="shared" si="6"/>
        <v>25</v>
      </c>
      <c r="U50" s="44">
        <v>22</v>
      </c>
      <c r="V50" s="45">
        <v>5.5030999999999997E-2</v>
      </c>
      <c r="W50" s="84">
        <f t="shared" si="7"/>
        <v>10</v>
      </c>
      <c r="X50" s="15"/>
      <c r="Y50" s="100"/>
      <c r="Z50" s="101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6">
        <f t="shared" si="1"/>
        <v>-1.1301367828934836</v>
      </c>
      <c r="F51" s="47">
        <f t="shared" si="2"/>
        <v>-5</v>
      </c>
      <c r="G51" s="44">
        <v>20</v>
      </c>
      <c r="H51" s="69">
        <v>1796.8502000000001</v>
      </c>
      <c r="I51" s="44">
        <f>'HL-LL_3a_2'!I51</f>
        <v>17</v>
      </c>
      <c r="J51" s="45">
        <v>0.23327999999999999</v>
      </c>
      <c r="K51" s="65">
        <f t="shared" si="3"/>
        <v>15</v>
      </c>
      <c r="L51" s="44">
        <f>'HL-LL_3a_2'!L51</f>
        <v>21</v>
      </c>
      <c r="M51" s="45">
        <v>4.7565999999999997E-3</v>
      </c>
      <c r="N51" s="65">
        <f t="shared" si="4"/>
        <v>5</v>
      </c>
      <c r="O51" s="44">
        <f>'HL-LL_3a_2'!O51</f>
        <v>15</v>
      </c>
      <c r="P51" s="45">
        <v>0.59094000000000002</v>
      </c>
      <c r="Q51" s="84">
        <f t="shared" si="5"/>
        <v>25</v>
      </c>
      <c r="R51" s="44">
        <v>15</v>
      </c>
      <c r="S51" s="45">
        <v>0.59094000000000002</v>
      </c>
      <c r="T51" s="84">
        <f t="shared" si="6"/>
        <v>25</v>
      </c>
      <c r="U51" s="44">
        <v>22</v>
      </c>
      <c r="V51" s="45">
        <v>5.1990000000000001E-2</v>
      </c>
      <c r="W51" s="84">
        <f t="shared" si="7"/>
        <v>10</v>
      </c>
      <c r="X51" s="15"/>
      <c r="Y51" s="100"/>
      <c r="Z51" s="101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6">
        <f t="shared" si="1"/>
        <v>-1.1130010103797474</v>
      </c>
      <c r="F52" s="47">
        <f t="shared" si="2"/>
        <v>-3.0500497484241968</v>
      </c>
      <c r="G52" s="44">
        <v>20</v>
      </c>
      <c r="H52" s="69">
        <v>1797.3624</v>
      </c>
      <c r="I52" s="44">
        <f>'HL-LL_3a_2'!I52</f>
        <v>19</v>
      </c>
      <c r="J52" s="45">
        <v>3.7432E-2</v>
      </c>
      <c r="K52" s="65">
        <f t="shared" si="3"/>
        <v>5</v>
      </c>
      <c r="L52" s="44">
        <f>'HL-LL_3a_2'!L52</f>
        <v>21</v>
      </c>
      <c r="M52" s="45">
        <v>4.1196000000000002E-3</v>
      </c>
      <c r="N52" s="65">
        <f t="shared" si="4"/>
        <v>5</v>
      </c>
      <c r="O52" s="44">
        <f>'HL-LL_3a_2'!O52</f>
        <v>15</v>
      </c>
      <c r="P52" s="45">
        <v>0.59352000000000005</v>
      </c>
      <c r="Q52" s="84">
        <f t="shared" si="5"/>
        <v>25</v>
      </c>
      <c r="R52" s="44">
        <v>15</v>
      </c>
      <c r="S52" s="45">
        <v>0.59352000000000005</v>
      </c>
      <c r="T52" s="84">
        <f t="shared" si="6"/>
        <v>25</v>
      </c>
      <c r="U52" s="44">
        <v>22</v>
      </c>
      <c r="V52" s="45">
        <v>5.0679000000000002E-2</v>
      </c>
      <c r="W52" s="84">
        <f t="shared" si="7"/>
        <v>10</v>
      </c>
      <c r="X52" s="15"/>
      <c r="Y52" s="100"/>
      <c r="Z52" s="101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6">
        <f t="shared" si="1"/>
        <v>-1.1034484369660689</v>
      </c>
      <c r="F53" s="47">
        <f t="shared" si="2"/>
        <v>-1.1000994968483901</v>
      </c>
      <c r="G53" s="44">
        <v>20</v>
      </c>
      <c r="H53" s="69">
        <v>1797.6479999999999</v>
      </c>
      <c r="I53" s="44">
        <f>'HL-LL_3a_2'!I53</f>
        <v>20</v>
      </c>
      <c r="J53" s="45">
        <v>0</v>
      </c>
      <c r="K53" s="65">
        <f t="shared" si="3"/>
        <v>0</v>
      </c>
      <c r="L53" s="44">
        <f>'HL-LL_3a_2'!L53</f>
        <v>21</v>
      </c>
      <c r="M53" s="45">
        <v>3.7647000000000002E-3</v>
      </c>
      <c r="N53" s="65">
        <f t="shared" si="4"/>
        <v>5</v>
      </c>
      <c r="O53" s="44">
        <f>'HL-LL_3a_2'!O53</f>
        <v>15</v>
      </c>
      <c r="P53" s="45">
        <v>0.59497</v>
      </c>
      <c r="Q53" s="84">
        <f t="shared" si="5"/>
        <v>25</v>
      </c>
      <c r="R53" s="44">
        <v>15</v>
      </c>
      <c r="S53" s="45">
        <v>0.59497</v>
      </c>
      <c r="T53" s="84">
        <f t="shared" si="6"/>
        <v>25</v>
      </c>
      <c r="U53" s="44">
        <v>22</v>
      </c>
      <c r="V53" s="45">
        <v>4.9947999999999999E-2</v>
      </c>
      <c r="W53" s="84">
        <f t="shared" si="7"/>
        <v>10</v>
      </c>
      <c r="X53" s="15"/>
      <c r="Y53" s="100"/>
      <c r="Z53" s="101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6">
        <f t="shared" si="1"/>
        <v>-3.6169365795182351</v>
      </c>
      <c r="F54" s="47">
        <f t="shared" si="2"/>
        <v>-11.399900503151606</v>
      </c>
      <c r="G54" s="44">
        <v>17</v>
      </c>
      <c r="H54" s="69">
        <v>1843.9606000000001</v>
      </c>
      <c r="I54" s="44">
        <f>'HL-LL_3a_2'!I54</f>
        <v>12</v>
      </c>
      <c r="J54" s="45">
        <v>0.48666999999999999</v>
      </c>
      <c r="K54" s="65">
        <f t="shared" si="3"/>
        <v>29.411764705882348</v>
      </c>
      <c r="L54" s="44">
        <f>'HL-LL_3a_2'!L54</f>
        <v>18</v>
      </c>
      <c r="M54" s="45">
        <v>1.9640000000000001E-2</v>
      </c>
      <c r="N54" s="65">
        <f t="shared" si="4"/>
        <v>5.8823529411764781</v>
      </c>
      <c r="O54" s="44">
        <f>'HL-LL_3a_2'!O54</f>
        <v>12</v>
      </c>
      <c r="P54" s="45">
        <v>0.48666999999999999</v>
      </c>
      <c r="Q54" s="84">
        <f t="shared" si="5"/>
        <v>29.411764705882348</v>
      </c>
      <c r="R54" s="44">
        <v>15</v>
      </c>
      <c r="S54" s="45">
        <v>7.8126000000000001E-2</v>
      </c>
      <c r="T54" s="84">
        <f t="shared" si="6"/>
        <v>11.764705882352928</v>
      </c>
      <c r="U54" s="44">
        <v>20</v>
      </c>
      <c r="V54" s="45">
        <v>0.17810000000000001</v>
      </c>
      <c r="W54" s="84">
        <f t="shared" si="7"/>
        <v>17.64705882352942</v>
      </c>
      <c r="X54" s="15"/>
      <c r="Y54" s="100"/>
      <c r="Z54" s="101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6">
        <f t="shared" si="1"/>
        <v>-3.6044716575319278</v>
      </c>
      <c r="F55" s="47">
        <f t="shared" si="2"/>
        <v>-9.4499502515758067</v>
      </c>
      <c r="G55" s="44">
        <v>17</v>
      </c>
      <c r="H55" s="69">
        <v>1844.356</v>
      </c>
      <c r="I55" s="44">
        <f>'HL-LL_3a_2'!I55</f>
        <v>13</v>
      </c>
      <c r="J55" s="45">
        <v>0.31304999999999999</v>
      </c>
      <c r="K55" s="65">
        <f t="shared" si="3"/>
        <v>23.529411764705884</v>
      </c>
      <c r="L55" s="44">
        <f>'HL-LL_3a_2'!L55</f>
        <v>18</v>
      </c>
      <c r="M55" s="45">
        <v>1.9245000000000002E-2</v>
      </c>
      <c r="N55" s="65">
        <f t="shared" si="4"/>
        <v>5.8823529411764781</v>
      </c>
      <c r="O55" s="44">
        <f>'HL-LL_3a_2'!O55</f>
        <v>12</v>
      </c>
      <c r="P55" s="45">
        <v>0.48820000000000002</v>
      </c>
      <c r="Q55" s="84">
        <f t="shared" si="5"/>
        <v>29.411764705882348</v>
      </c>
      <c r="R55" s="44">
        <v>15</v>
      </c>
      <c r="S55" s="45">
        <v>7.8826999999999994E-2</v>
      </c>
      <c r="T55" s="84">
        <f t="shared" si="6"/>
        <v>11.764705882352928</v>
      </c>
      <c r="U55" s="44">
        <v>20</v>
      </c>
      <c r="V55" s="45">
        <v>0.17682999999999999</v>
      </c>
      <c r="W55" s="84">
        <f t="shared" si="7"/>
        <v>17.64705882352942</v>
      </c>
      <c r="X55" s="15"/>
      <c r="Y55" s="100"/>
      <c r="Z55" s="101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6">
        <f t="shared" si="1"/>
        <v>-3.6019738803878631</v>
      </c>
      <c r="F56" s="47">
        <f t="shared" si="2"/>
        <v>-7.5</v>
      </c>
      <c r="G56" s="44">
        <v>17</v>
      </c>
      <c r="H56" s="69">
        <v>1844.4351999999999</v>
      </c>
      <c r="I56" s="44">
        <f>'HL-LL_3a_2'!I56</f>
        <v>14</v>
      </c>
      <c r="J56" s="45">
        <v>0.17676</v>
      </c>
      <c r="K56" s="65">
        <f t="shared" si="3"/>
        <v>17.647058823529406</v>
      </c>
      <c r="L56" s="44">
        <f>'HL-LL_3a_2'!L56</f>
        <v>18</v>
      </c>
      <c r="M56" s="45">
        <v>1.9165999999999999E-2</v>
      </c>
      <c r="N56" s="65">
        <f t="shared" si="4"/>
        <v>5.8823529411764781</v>
      </c>
      <c r="O56" s="44">
        <f>'HL-LL_3a_2'!O56</f>
        <v>12</v>
      </c>
      <c r="P56" s="45">
        <v>0.48851</v>
      </c>
      <c r="Q56" s="84">
        <f t="shared" si="5"/>
        <v>29.411764705882348</v>
      </c>
      <c r="R56" s="44">
        <v>15</v>
      </c>
      <c r="S56" s="45">
        <v>7.8967999999999997E-2</v>
      </c>
      <c r="T56" s="84">
        <f t="shared" si="6"/>
        <v>11.764705882352928</v>
      </c>
      <c r="U56" s="44">
        <v>20</v>
      </c>
      <c r="V56" s="45">
        <v>0.17657999999999999</v>
      </c>
      <c r="W56" s="84">
        <f t="shared" si="7"/>
        <v>17.64705882352942</v>
      </c>
      <c r="X56" s="15"/>
      <c r="Y56" s="100"/>
      <c r="Z56" s="101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6">
        <f t="shared" si="1"/>
        <v>-3.6009029144056761</v>
      </c>
      <c r="F57" s="47">
        <f t="shared" si="2"/>
        <v>-5.5500497484241968</v>
      </c>
      <c r="G57" s="44">
        <v>17</v>
      </c>
      <c r="H57" s="69">
        <v>1844.4692</v>
      </c>
      <c r="I57" s="44">
        <f>'HL-LL_3a_2'!I57</f>
        <v>16</v>
      </c>
      <c r="J57" s="45">
        <v>2.0046000000000001E-2</v>
      </c>
      <c r="K57" s="65">
        <f t="shared" si="3"/>
        <v>5.8823529411764639</v>
      </c>
      <c r="L57" s="44">
        <f>'HL-LL_3a_2'!L57</f>
        <v>18</v>
      </c>
      <c r="M57" s="45">
        <v>1.9132E-2</v>
      </c>
      <c r="N57" s="65">
        <f t="shared" si="4"/>
        <v>5.8823529411764781</v>
      </c>
      <c r="O57" s="44">
        <f>'HL-LL_3a_2'!O57</f>
        <v>12</v>
      </c>
      <c r="P57" s="45">
        <v>0.48864000000000002</v>
      </c>
      <c r="Q57" s="84">
        <f t="shared" si="5"/>
        <v>29.411764705882348</v>
      </c>
      <c r="R57" s="44">
        <v>15</v>
      </c>
      <c r="S57" s="45">
        <v>7.9028000000000001E-2</v>
      </c>
      <c r="T57" s="84">
        <f t="shared" si="6"/>
        <v>11.764705882352928</v>
      </c>
      <c r="U57" s="44">
        <v>20</v>
      </c>
      <c r="V57" s="45">
        <v>0.17646999999999999</v>
      </c>
      <c r="W57" s="84">
        <f t="shared" si="7"/>
        <v>17.64705882352942</v>
      </c>
      <c r="X57" s="15"/>
      <c r="Y57" s="100"/>
      <c r="Z57" s="101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6">
        <f t="shared" si="1"/>
        <v>-3.600307806183153</v>
      </c>
      <c r="F58" s="47">
        <f t="shared" si="2"/>
        <v>-3.6000994968483901</v>
      </c>
      <c r="G58" s="44">
        <v>17</v>
      </c>
      <c r="H58" s="69">
        <v>1844.4880000000001</v>
      </c>
      <c r="I58" s="44">
        <f>'HL-LL_3a_2'!I58</f>
        <v>17</v>
      </c>
      <c r="J58" s="45">
        <v>0</v>
      </c>
      <c r="K58" s="65">
        <f t="shared" si="3"/>
        <v>0</v>
      </c>
      <c r="L58" s="44">
        <f>'HL-LL_3a_2'!L58</f>
        <v>18</v>
      </c>
      <c r="M58" s="45">
        <v>1.9113000000000002E-2</v>
      </c>
      <c r="N58" s="65">
        <f t="shared" si="4"/>
        <v>5.8823529411764781</v>
      </c>
      <c r="O58" s="44">
        <f>'HL-LL_3a_2'!O58</f>
        <v>12</v>
      </c>
      <c r="P58" s="45">
        <v>0.48870999999999998</v>
      </c>
      <c r="Q58" s="84">
        <f t="shared" si="5"/>
        <v>29.411764705882348</v>
      </c>
      <c r="R58" s="44">
        <v>15</v>
      </c>
      <c r="S58" s="45">
        <v>7.9061000000000006E-2</v>
      </c>
      <c r="T58" s="84">
        <f t="shared" si="6"/>
        <v>11.764705882352928</v>
      </c>
      <c r="U58" s="44">
        <v>20</v>
      </c>
      <c r="V58" s="45">
        <v>0.17641000000000001</v>
      </c>
      <c r="W58" s="84">
        <f t="shared" si="7"/>
        <v>17.64705882352942</v>
      </c>
      <c r="X58" s="15"/>
      <c r="Y58" s="100"/>
      <c r="Z58" s="101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6">
        <f t="shared" si="1"/>
        <v>-6.1011484917483223</v>
      </c>
      <c r="F59" s="47">
        <f t="shared" si="2"/>
        <v>-13.899900503151606</v>
      </c>
      <c r="G59" s="44">
        <v>14</v>
      </c>
      <c r="H59" s="69">
        <v>1882.7229</v>
      </c>
      <c r="I59" s="44">
        <f>'HL-LL_3a_2'!I59</f>
        <v>10</v>
      </c>
      <c r="J59" s="45">
        <v>0.23121</v>
      </c>
      <c r="K59" s="65">
        <f t="shared" si="3"/>
        <v>28.571428571428569</v>
      </c>
      <c r="L59" s="44">
        <f>'HL-LL_3a_2'!L59</f>
        <v>14</v>
      </c>
      <c r="M59" s="45">
        <v>0</v>
      </c>
      <c r="N59" s="65">
        <f t="shared" si="4"/>
        <v>0</v>
      </c>
      <c r="O59" s="44">
        <f>'HL-LL_3a_2'!O59</f>
        <v>10</v>
      </c>
      <c r="P59" s="45">
        <v>0.23121</v>
      </c>
      <c r="Q59" s="84">
        <f t="shared" si="5"/>
        <v>28.571428571428569</v>
      </c>
      <c r="R59" s="44">
        <v>15</v>
      </c>
      <c r="S59" s="45">
        <v>3.6957999999999998E-2</v>
      </c>
      <c r="T59" s="84">
        <f t="shared" si="6"/>
        <v>7.142857142857153</v>
      </c>
      <c r="U59" s="44">
        <v>19</v>
      </c>
      <c r="V59" s="45">
        <v>0.56694999999999995</v>
      </c>
      <c r="W59" s="84">
        <f t="shared" si="7"/>
        <v>35.714285714285722</v>
      </c>
      <c r="X59" s="15"/>
      <c r="Y59" s="100"/>
      <c r="Z59" s="101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6">
        <f t="shared" si="1"/>
        <v>-6.100371485585228</v>
      </c>
      <c r="F60" s="47">
        <f t="shared" si="2"/>
        <v>-11.949950251575807</v>
      </c>
      <c r="G60" s="44">
        <v>14</v>
      </c>
      <c r="H60" s="69">
        <v>1882.7488000000001</v>
      </c>
      <c r="I60" s="44">
        <f>'HL-LL_3a_2'!I60</f>
        <v>11</v>
      </c>
      <c r="J60" s="45">
        <v>0.11665</v>
      </c>
      <c r="K60" s="65">
        <f t="shared" si="3"/>
        <v>21.428571428571431</v>
      </c>
      <c r="L60" s="44">
        <f>'HL-LL_3a_2'!L60</f>
        <v>14</v>
      </c>
      <c r="M60" s="45">
        <v>0</v>
      </c>
      <c r="N60" s="65">
        <f t="shared" si="4"/>
        <v>0</v>
      </c>
      <c r="O60" s="44">
        <f>'HL-LL_3a_2'!O60</f>
        <v>10</v>
      </c>
      <c r="P60" s="45">
        <v>0.23127</v>
      </c>
      <c r="Q60" s="84">
        <f t="shared" si="5"/>
        <v>28.571428571428569</v>
      </c>
      <c r="R60" s="44">
        <v>15</v>
      </c>
      <c r="S60" s="45">
        <v>3.6936999999999998E-2</v>
      </c>
      <c r="T60" s="84">
        <f t="shared" si="6"/>
        <v>7.142857142857153</v>
      </c>
      <c r="U60" s="44">
        <v>19</v>
      </c>
      <c r="V60" s="45">
        <v>0.56682999999999995</v>
      </c>
      <c r="W60" s="84">
        <f t="shared" si="7"/>
        <v>35.714285714285722</v>
      </c>
      <c r="X60" s="15"/>
      <c r="Y60" s="100"/>
      <c r="Z60" s="101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6">
        <f t="shared" si="1"/>
        <v>-6.1002160657726918</v>
      </c>
      <c r="F61" s="47">
        <f t="shared" si="2"/>
        <v>-10</v>
      </c>
      <c r="G61" s="44">
        <v>14</v>
      </c>
      <c r="H61" s="69">
        <v>1882.7539999999999</v>
      </c>
      <c r="I61" s="44">
        <f>'HL-LL_3a_2'!I61</f>
        <v>11</v>
      </c>
      <c r="J61" s="45">
        <v>0.11666</v>
      </c>
      <c r="K61" s="65">
        <f t="shared" si="3"/>
        <v>21.428571428571431</v>
      </c>
      <c r="L61" s="44">
        <f>'HL-LL_3a_2'!L61</f>
        <v>14</v>
      </c>
      <c r="M61" s="45">
        <v>0</v>
      </c>
      <c r="N61" s="65">
        <f t="shared" si="4"/>
        <v>0</v>
      </c>
      <c r="O61" s="44">
        <f>'HL-LL_3a_2'!O61</f>
        <v>10</v>
      </c>
      <c r="P61" s="45">
        <v>0.23128000000000001</v>
      </c>
      <c r="Q61" s="84">
        <f t="shared" si="5"/>
        <v>28.571428571428569</v>
      </c>
      <c r="R61" s="44">
        <v>15</v>
      </c>
      <c r="S61" s="45">
        <v>3.6933000000000001E-2</v>
      </c>
      <c r="T61" s="84">
        <f t="shared" si="6"/>
        <v>7.142857142857153</v>
      </c>
      <c r="U61" s="44">
        <v>19</v>
      </c>
      <c r="V61" s="45">
        <v>0.56681000000000004</v>
      </c>
      <c r="W61" s="84">
        <f t="shared" si="7"/>
        <v>35.714285714285722</v>
      </c>
      <c r="X61" s="15"/>
      <c r="Y61" s="100"/>
      <c r="Z61" s="101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6">
        <f t="shared" si="1"/>
        <v>-6.1001494553854556</v>
      </c>
      <c r="F62" s="47">
        <f t="shared" si="2"/>
        <v>-8.0500497484241968</v>
      </c>
      <c r="G62" s="44">
        <v>14</v>
      </c>
      <c r="H62" s="69">
        <v>1882.7562</v>
      </c>
      <c r="I62" s="44">
        <f>'HL-LL_3a_2'!I62</f>
        <v>12</v>
      </c>
      <c r="J62" s="45">
        <v>3.9913999999999998E-2</v>
      </c>
      <c r="K62" s="65">
        <f t="shared" si="3"/>
        <v>14.285714285714278</v>
      </c>
      <c r="L62" s="44">
        <f>'HL-LL_3a_2'!L62</f>
        <v>14</v>
      </c>
      <c r="M62" s="45">
        <v>0</v>
      </c>
      <c r="N62" s="65">
        <f t="shared" si="4"/>
        <v>0</v>
      </c>
      <c r="O62" s="44">
        <f>'HL-LL_3a_2'!O62</f>
        <v>10</v>
      </c>
      <c r="P62" s="45">
        <v>0.23129</v>
      </c>
      <c r="Q62" s="84">
        <f t="shared" si="5"/>
        <v>28.571428571428569</v>
      </c>
      <c r="R62" s="44">
        <v>15</v>
      </c>
      <c r="S62" s="45">
        <v>3.6930999999999999E-2</v>
      </c>
      <c r="T62" s="84">
        <f t="shared" si="6"/>
        <v>7.142857142857153</v>
      </c>
      <c r="U62" s="44">
        <v>19</v>
      </c>
      <c r="V62" s="45">
        <v>0.56679999999999997</v>
      </c>
      <c r="W62" s="84">
        <f t="shared" si="7"/>
        <v>35.714285714285722</v>
      </c>
      <c r="X62" s="15"/>
      <c r="Y62" s="100"/>
      <c r="Z62" s="101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6">
        <f t="shared" si="1"/>
        <v>-6.1001124491231593</v>
      </c>
      <c r="F63" s="47">
        <f t="shared" si="2"/>
        <v>-6.1000994968483901</v>
      </c>
      <c r="G63" s="70">
        <v>14</v>
      </c>
      <c r="H63" s="71">
        <v>1882.7574</v>
      </c>
      <c r="I63" s="44">
        <f>'HL-LL_3a_2'!I63</f>
        <v>14</v>
      </c>
      <c r="J63" s="45">
        <v>0</v>
      </c>
      <c r="K63" s="65">
        <f t="shared" si="3"/>
        <v>0</v>
      </c>
      <c r="L63" s="44">
        <f>'HL-LL_3a_2'!L63</f>
        <v>14</v>
      </c>
      <c r="M63" s="45">
        <v>0</v>
      </c>
      <c r="N63" s="65">
        <f t="shared" si="4"/>
        <v>0</v>
      </c>
      <c r="O63" s="44">
        <f>'HL-LL_3a_2'!O63</f>
        <v>10</v>
      </c>
      <c r="P63" s="45">
        <v>0.23129</v>
      </c>
      <c r="Q63" s="84">
        <f t="shared" si="5"/>
        <v>28.571428571428569</v>
      </c>
      <c r="R63" s="44">
        <v>15</v>
      </c>
      <c r="S63" s="45">
        <v>3.6929999999999998E-2</v>
      </c>
      <c r="T63" s="84">
        <f t="shared" si="6"/>
        <v>7.142857142857153</v>
      </c>
      <c r="U63" s="44">
        <v>19</v>
      </c>
      <c r="V63" s="45">
        <v>0.56679000000000002</v>
      </c>
      <c r="W63" s="84">
        <f t="shared" si="7"/>
        <v>35.714285714285722</v>
      </c>
      <c r="X63" s="15"/>
      <c r="Y63" s="100"/>
      <c r="Z63" s="101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0.46535234000000003</v>
      </c>
      <c r="K64" s="35"/>
      <c r="L64" s="34"/>
      <c r="M64" s="48">
        <f>AVERAGE(M19:M63)</f>
        <v>1.5816674511111108</v>
      </c>
      <c r="N64" s="35"/>
      <c r="O64" s="34"/>
      <c r="P64" s="48">
        <f>AVERAGE(P19:P63)</f>
        <v>0.28664586666666664</v>
      </c>
      <c r="Q64" s="35"/>
      <c r="R64" s="34"/>
      <c r="S64" s="48">
        <f>AVERAGE(S19:S63)</f>
        <v>2.8954299777777779</v>
      </c>
      <c r="T64" s="35"/>
      <c r="U64" s="34"/>
      <c r="V64" s="48">
        <f>AVERAGE(V19:V63)</f>
        <v>0.26244436888888895</v>
      </c>
      <c r="W64" s="35"/>
      <c r="X64" s="102"/>
      <c r="Y64" s="102"/>
      <c r="Z64" s="99"/>
    </row>
    <row r="65" spans="2:23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0.85725334691806487</v>
      </c>
      <c r="K65" s="37"/>
      <c r="L65" s="36"/>
      <c r="M65" s="49">
        <f>_xlfn.STDEV.S(M19:M63)</f>
        <v>1.7536360330611269</v>
      </c>
      <c r="N65" s="37"/>
      <c r="O65" s="36"/>
      <c r="P65" s="49">
        <f>_xlfn.STDEV.S(P19:P63)</f>
        <v>0.29874714561455723</v>
      </c>
      <c r="Q65" s="37"/>
      <c r="R65" s="36"/>
      <c r="S65" s="49">
        <f>_xlfn.STDEV.S(S19:S63)</f>
        <v>3.0474058627263654</v>
      </c>
      <c r="T65" s="37"/>
      <c r="U65" s="36"/>
      <c r="V65" s="49">
        <f>_xlfn.STDEV.S(V19:V63)</f>
        <v>0.33727239500101924</v>
      </c>
      <c r="W65" s="37"/>
    </row>
    <row r="66" spans="2:23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3.6929999999999998E-2</v>
      </c>
      <c r="T66" s="37"/>
      <c r="U66" s="36"/>
      <c r="V66" s="49">
        <f>MIN(V19:V63)</f>
        <v>0</v>
      </c>
      <c r="W66" s="37"/>
    </row>
    <row r="67" spans="2:23" ht="15.75" thickBot="1" x14ac:dyDescent="0.3">
      <c r="B67" s="14"/>
      <c r="C67" s="5"/>
      <c r="G67" s="150"/>
      <c r="H67" s="29" t="s">
        <v>34</v>
      </c>
      <c r="I67" s="38"/>
      <c r="J67" s="50">
        <f>MAX(J19:J63)</f>
        <v>3.7949000000000002</v>
      </c>
      <c r="K67" s="39"/>
      <c r="L67" s="42"/>
      <c r="M67" s="50">
        <f>MAX(M19:M63)</f>
        <v>4.3118999999999996</v>
      </c>
      <c r="N67" s="39"/>
      <c r="O67" s="42"/>
      <c r="P67" s="50">
        <f>MAX(P19:P63)</f>
        <v>0.95287999999999995</v>
      </c>
      <c r="Q67" s="39"/>
      <c r="R67" s="42"/>
      <c r="S67" s="50">
        <f>MAX(S19:S63)</f>
        <v>9.5037000000000003</v>
      </c>
      <c r="T67" s="39"/>
      <c r="U67" s="42"/>
      <c r="V67" s="50">
        <f>MAX(V19:V63)</f>
        <v>1.0787</v>
      </c>
      <c r="W67" s="39"/>
    </row>
    <row r="68" spans="2:23" x14ac:dyDescent="0.25">
      <c r="B68" s="14"/>
      <c r="C68" s="5"/>
      <c r="G68" s="148" t="s">
        <v>75</v>
      </c>
      <c r="H68" s="67" t="s">
        <v>33</v>
      </c>
      <c r="I68" s="34"/>
      <c r="J68" s="48">
        <f>AVERAGE(J26:J28,J32:J33,J38)</f>
        <v>1.6207883333333335</v>
      </c>
      <c r="K68" s="35"/>
    </row>
    <row r="69" spans="2:23" x14ac:dyDescent="0.25">
      <c r="B69" s="14"/>
      <c r="C69" s="5"/>
      <c r="G69" s="149"/>
      <c r="H69" s="28" t="s">
        <v>32</v>
      </c>
      <c r="I69" s="36"/>
      <c r="J69" s="49">
        <f>_xlfn.STDEV.S(J26:J28,J32:J33,J38)</f>
        <v>1.3600364285476572</v>
      </c>
      <c r="K69" s="37"/>
    </row>
    <row r="70" spans="2:23" x14ac:dyDescent="0.25">
      <c r="B70" s="14"/>
      <c r="C70" s="5"/>
      <c r="G70" s="149"/>
      <c r="H70" s="28" t="s">
        <v>31</v>
      </c>
      <c r="I70" s="36"/>
      <c r="J70" s="49">
        <f>MIN(J26:J28,J32:J33,J38)</f>
        <v>0.23959</v>
      </c>
      <c r="K70" s="37"/>
    </row>
    <row r="71" spans="2:23" ht="15.75" thickBot="1" x14ac:dyDescent="0.3">
      <c r="B71" s="14"/>
      <c r="C71" s="5"/>
      <c r="G71" s="149"/>
      <c r="H71" s="29" t="s">
        <v>34</v>
      </c>
      <c r="I71" s="38"/>
      <c r="J71" s="50">
        <f>MAX(J26:J28,J32:J33,J38)</f>
        <v>3.7949000000000002</v>
      </c>
      <c r="K71" s="39"/>
      <c r="Q71" s="80"/>
      <c r="R71" s="80"/>
    </row>
    <row r="72" spans="2:23" x14ac:dyDescent="0.25">
      <c r="B72" s="14"/>
      <c r="C72" s="5"/>
      <c r="Q72" s="80"/>
      <c r="R72" s="80"/>
    </row>
    <row r="73" spans="2:23" x14ac:dyDescent="0.25">
      <c r="B73" s="14"/>
      <c r="C73" s="5"/>
      <c r="P73" s="80"/>
      <c r="Q73" s="80"/>
      <c r="R73" s="80"/>
    </row>
    <row r="74" spans="2:23" x14ac:dyDescent="0.25">
      <c r="B74" s="14"/>
      <c r="C74" s="5"/>
      <c r="O74" s="80"/>
      <c r="P74" s="80"/>
      <c r="Q74" s="80"/>
      <c r="R74" s="80"/>
    </row>
    <row r="75" spans="2:23" x14ac:dyDescent="0.25">
      <c r="B75" s="14"/>
      <c r="C75" s="5"/>
      <c r="E75" s="74" t="s">
        <v>45</v>
      </c>
      <c r="O75" s="80"/>
      <c r="P75" s="80"/>
      <c r="Q75" s="80"/>
      <c r="R75" s="80"/>
    </row>
    <row r="76" spans="2:23" x14ac:dyDescent="0.25">
      <c r="B76" s="14"/>
      <c r="C76" s="5"/>
      <c r="E76" s="59"/>
      <c r="F76" s="57" t="s">
        <v>30</v>
      </c>
      <c r="G76" s="57" t="s">
        <v>7</v>
      </c>
      <c r="H76" s="57" t="s">
        <v>8</v>
      </c>
      <c r="I76" s="57" t="s">
        <v>70</v>
      </c>
      <c r="J76" s="58" t="s">
        <v>80</v>
      </c>
      <c r="K76" s="83"/>
      <c r="L76" s="80"/>
      <c r="M76" s="80"/>
    </row>
    <row r="77" spans="2:23" x14ac:dyDescent="0.25">
      <c r="B77" s="14"/>
      <c r="C77" s="5"/>
      <c r="E77" s="117" t="s">
        <v>46</v>
      </c>
      <c r="F77" s="118">
        <f>J64</f>
        <v>0.46535234000000003</v>
      </c>
      <c r="G77" s="118">
        <f>M64</f>
        <v>1.5816674511111108</v>
      </c>
      <c r="H77" s="118">
        <f>P64</f>
        <v>0.28664586666666664</v>
      </c>
      <c r="I77" s="118">
        <f>S64</f>
        <v>2.8954299777777779</v>
      </c>
      <c r="J77" s="119">
        <f>V64</f>
        <v>0.26244436888888895</v>
      </c>
      <c r="K77" s="83"/>
      <c r="L77" s="80"/>
      <c r="M77" s="80"/>
    </row>
    <row r="78" spans="2:23" x14ac:dyDescent="0.25">
      <c r="B78" s="14"/>
      <c r="C78" s="5"/>
      <c r="E78" s="60" t="s">
        <v>78</v>
      </c>
      <c r="F78" s="61">
        <f>MEDIAN(J19:J63)</f>
        <v>0.15315000000000001</v>
      </c>
      <c r="G78" s="61">
        <f>MEDIAN(M19:M63)</f>
        <v>0.69044000000000005</v>
      </c>
      <c r="H78" s="61">
        <f>MEDIAN(P19:P63)</f>
        <v>0.23127</v>
      </c>
      <c r="I78" s="61">
        <f>MEDIAN(S19:S63)</f>
        <v>1.8293999999999999</v>
      </c>
      <c r="J78" s="62">
        <f>MEDIAN(V19:V63)</f>
        <v>8.3265000000000006E-2</v>
      </c>
      <c r="K78" s="83"/>
      <c r="L78" s="80"/>
      <c r="M78" s="80"/>
    </row>
    <row r="79" spans="2:23" x14ac:dyDescent="0.25">
      <c r="B79" s="14"/>
      <c r="C79" s="5"/>
      <c r="E79" s="60" t="s">
        <v>47</v>
      </c>
      <c r="F79" s="61">
        <f t="shared" ref="F79:F81" si="8">J65</f>
        <v>0.85725334691806487</v>
      </c>
      <c r="G79" s="61">
        <f t="shared" ref="G79:G81" si="9">M65</f>
        <v>1.7536360330611269</v>
      </c>
      <c r="H79" s="61">
        <f t="shared" ref="H79:H81" si="10">P65</f>
        <v>0.29874714561455723</v>
      </c>
      <c r="I79" s="61">
        <f t="shared" ref="I79:I81" si="11">S65</f>
        <v>3.0474058627263654</v>
      </c>
      <c r="J79" s="62">
        <f>V65</f>
        <v>0.33727239500101924</v>
      </c>
      <c r="K79" s="83"/>
      <c r="L79" s="80"/>
      <c r="M79" s="80"/>
    </row>
    <row r="80" spans="2:23" x14ac:dyDescent="0.25">
      <c r="B80" s="14"/>
      <c r="C80" s="5"/>
      <c r="E80" s="60" t="s">
        <v>48</v>
      </c>
      <c r="F80" s="61">
        <f t="shared" si="8"/>
        <v>0</v>
      </c>
      <c r="G80" s="61">
        <f t="shared" si="9"/>
        <v>0</v>
      </c>
      <c r="H80" s="61">
        <f t="shared" si="10"/>
        <v>0</v>
      </c>
      <c r="I80" s="61">
        <f t="shared" si="11"/>
        <v>3.6929999999999998E-2</v>
      </c>
      <c r="J80" s="62">
        <f>V66</f>
        <v>0</v>
      </c>
      <c r="K80" s="83"/>
      <c r="L80" s="80"/>
      <c r="M80" s="80"/>
    </row>
    <row r="81" spans="2:307" x14ac:dyDescent="0.25">
      <c r="B81" s="14"/>
      <c r="C81" s="5"/>
      <c r="E81" s="60" t="s">
        <v>49</v>
      </c>
      <c r="F81" s="61">
        <f t="shared" si="8"/>
        <v>3.7949000000000002</v>
      </c>
      <c r="G81" s="61">
        <f t="shared" si="9"/>
        <v>4.3118999999999996</v>
      </c>
      <c r="H81" s="61">
        <f t="shared" si="10"/>
        <v>0.95287999999999995</v>
      </c>
      <c r="I81" s="61">
        <f t="shared" si="11"/>
        <v>9.5037000000000003</v>
      </c>
      <c r="J81" s="62">
        <f>V67</f>
        <v>1.0787</v>
      </c>
      <c r="K81" s="83"/>
      <c r="L81" s="80"/>
      <c r="M81" s="80"/>
    </row>
    <row r="82" spans="2:307" x14ac:dyDescent="0.25">
      <c r="B82" s="14"/>
      <c r="C82" s="5"/>
      <c r="E82" s="131">
        <v>0.25</v>
      </c>
      <c r="F82" s="133">
        <f>PERCENTILE(J19:J63,0.25)</f>
        <v>2.0046000000000001E-2</v>
      </c>
      <c r="G82" s="133">
        <f>PERCENTILE(M19:M63,0.25)</f>
        <v>1.9132E-2</v>
      </c>
      <c r="H82" s="61">
        <f>PERCENTILE(P19:P63,0.25)</f>
        <v>2.2817E-2</v>
      </c>
      <c r="I82" s="61">
        <f>PERCENTILE(S19:S63,0.25)</f>
        <v>0.58494999999999997</v>
      </c>
      <c r="J82" s="62">
        <f>PERCENTILE(V19:V63,0.25)</f>
        <v>4.9947999999999999E-2</v>
      </c>
      <c r="O82" s="80"/>
      <c r="P82" s="83"/>
      <c r="Q82" s="80"/>
      <c r="R82" s="80"/>
    </row>
    <row r="83" spans="2:307" x14ac:dyDescent="0.25">
      <c r="B83" s="14"/>
      <c r="C83" s="5"/>
      <c r="E83" s="132">
        <v>0.75</v>
      </c>
      <c r="F83" s="56">
        <f>PERCENTILE(J19:J63,0.75)</f>
        <v>0.38712000000000002</v>
      </c>
      <c r="G83" s="56">
        <f>PERCENTILE(M19:M63,0.75)</f>
        <v>3.7126000000000001</v>
      </c>
      <c r="H83" s="56">
        <f>PERCENTILE(P19:P63,0.75)</f>
        <v>0.48870999999999998</v>
      </c>
      <c r="I83" s="56">
        <f>PERCENTILE(S19:S63,0.75)</f>
        <v>3.8852000000000002</v>
      </c>
      <c r="J83" s="63">
        <f>PERCENTILE(V19:V63,0.75)</f>
        <v>0.28447</v>
      </c>
      <c r="O83" s="80"/>
      <c r="P83" s="83"/>
      <c r="Q83" s="80"/>
      <c r="R83" s="80"/>
    </row>
    <row r="84" spans="2:307" x14ac:dyDescent="0.25">
      <c r="B84" s="14"/>
      <c r="C84" s="55"/>
      <c r="D84" s="55"/>
      <c r="E84" s="55"/>
      <c r="F84" s="55"/>
      <c r="G84" s="55"/>
      <c r="H84" s="55"/>
      <c r="I84" s="55"/>
      <c r="K84" s="55"/>
      <c r="L84" s="55"/>
      <c r="M84" s="55"/>
      <c r="N84" s="55"/>
      <c r="O84" s="80"/>
      <c r="P84" s="83"/>
      <c r="Q84" s="80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B85" s="1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0"/>
      <c r="P85" s="83"/>
      <c r="Q85" s="80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s="95" customFormat="1" x14ac:dyDescent="0.25">
      <c r="B86" s="14"/>
      <c r="E86" s="104"/>
      <c r="O86" s="105"/>
      <c r="P86" s="106"/>
      <c r="Q86" s="105"/>
      <c r="R86" s="105"/>
    </row>
    <row r="87" spans="2:307" s="95" customFormat="1" x14ac:dyDescent="0.25">
      <c r="B87" s="14"/>
      <c r="F87" s="79"/>
      <c r="G87" s="79"/>
      <c r="H87" s="79"/>
      <c r="I87" s="79"/>
      <c r="J87" s="79"/>
      <c r="K87" s="79"/>
      <c r="L87" s="79"/>
      <c r="M87" s="79"/>
      <c r="N87" s="79"/>
      <c r="O87" s="105"/>
      <c r="P87" s="106"/>
      <c r="Q87" s="105"/>
      <c r="R87" s="105"/>
    </row>
    <row r="88" spans="2:307" s="95" customFormat="1" x14ac:dyDescent="0.25">
      <c r="B88" s="14"/>
      <c r="F88" s="107"/>
      <c r="G88" s="103"/>
      <c r="H88" s="103"/>
      <c r="I88" s="103"/>
      <c r="J88" s="103"/>
      <c r="K88" s="103"/>
      <c r="L88" s="103"/>
      <c r="M88" s="103"/>
      <c r="O88" s="105"/>
      <c r="P88" s="106"/>
      <c r="Q88" s="105"/>
      <c r="R88" s="105"/>
    </row>
    <row r="89" spans="2:307" s="95" customFormat="1" x14ac:dyDescent="0.25">
      <c r="B89" s="14"/>
      <c r="F89" s="107"/>
      <c r="G89" s="103"/>
      <c r="H89" s="103"/>
      <c r="I89" s="103"/>
      <c r="J89" s="103"/>
      <c r="K89" s="103"/>
      <c r="L89" s="103"/>
      <c r="M89" s="103"/>
      <c r="O89" s="105"/>
      <c r="P89" s="106"/>
      <c r="Q89" s="105"/>
      <c r="R89" s="105"/>
    </row>
    <row r="90" spans="2:307" s="95" customFormat="1" x14ac:dyDescent="0.25">
      <c r="B90" s="14"/>
      <c r="F90" s="107"/>
      <c r="G90" s="103"/>
      <c r="H90" s="103"/>
      <c r="I90" s="103"/>
      <c r="J90" s="103"/>
      <c r="K90" s="103"/>
      <c r="L90" s="103"/>
      <c r="M90" s="103"/>
      <c r="O90" s="105"/>
      <c r="P90" s="106"/>
      <c r="Q90" s="105"/>
      <c r="R90" s="105"/>
    </row>
    <row r="91" spans="2:307" s="95" customFormat="1" x14ac:dyDescent="0.25">
      <c r="B91" s="14"/>
      <c r="F91" s="107"/>
      <c r="G91" s="103"/>
      <c r="H91" s="103"/>
      <c r="I91" s="103"/>
      <c r="J91" s="103"/>
      <c r="K91" s="103"/>
      <c r="L91" s="103"/>
      <c r="M91" s="103"/>
      <c r="O91" s="105"/>
      <c r="P91" s="106"/>
      <c r="Q91" s="105"/>
      <c r="R91" s="105"/>
    </row>
    <row r="92" spans="2:307" s="95" customFormat="1" x14ac:dyDescent="0.25">
      <c r="B92" s="14"/>
      <c r="F92" s="107"/>
      <c r="G92" s="103"/>
      <c r="H92" s="103"/>
      <c r="I92" s="103"/>
      <c r="J92" s="103"/>
      <c r="K92" s="103"/>
      <c r="L92" s="103"/>
      <c r="M92" s="103"/>
      <c r="O92" s="105"/>
      <c r="P92" s="106"/>
      <c r="Q92" s="105"/>
      <c r="R92" s="105"/>
    </row>
    <row r="93" spans="2:307" s="95" customFormat="1" x14ac:dyDescent="0.25">
      <c r="B93" s="14"/>
      <c r="F93" s="107"/>
      <c r="G93" s="103"/>
      <c r="H93" s="103"/>
      <c r="I93" s="103"/>
      <c r="J93" s="103"/>
      <c r="K93" s="103"/>
      <c r="L93" s="103"/>
      <c r="M93" s="103"/>
      <c r="O93" s="105"/>
      <c r="P93" s="106"/>
      <c r="Q93" s="105"/>
      <c r="R93" s="105"/>
    </row>
    <row r="94" spans="2:307" s="95" customFormat="1" x14ac:dyDescent="0.25">
      <c r="B94" s="14"/>
      <c r="F94" s="107"/>
      <c r="G94" s="103"/>
      <c r="H94" s="103"/>
      <c r="I94" s="103"/>
      <c r="J94" s="103"/>
      <c r="K94" s="103"/>
      <c r="L94" s="103"/>
      <c r="M94" s="103"/>
      <c r="O94" s="105"/>
      <c r="P94" s="106"/>
      <c r="Q94" s="105"/>
      <c r="R94" s="105"/>
    </row>
    <row r="95" spans="2:307" s="95" customFormat="1" x14ac:dyDescent="0.25">
      <c r="B95" s="14"/>
      <c r="O95" s="105"/>
      <c r="P95" s="106"/>
      <c r="Q95" s="105"/>
      <c r="R95" s="105"/>
    </row>
    <row r="96" spans="2:307" s="95" customFormat="1" x14ac:dyDescent="0.25">
      <c r="B96" s="14"/>
      <c r="O96" s="105"/>
      <c r="P96" s="106"/>
      <c r="Q96" s="105"/>
      <c r="R96" s="105"/>
    </row>
    <row r="97" spans="2:18" s="95" customFormat="1" x14ac:dyDescent="0.25">
      <c r="B97" s="14"/>
      <c r="O97" s="105"/>
      <c r="P97" s="106"/>
      <c r="Q97" s="105"/>
      <c r="R97" s="105"/>
    </row>
    <row r="98" spans="2:18" s="95" customFormat="1" x14ac:dyDescent="0.25">
      <c r="B98" s="14"/>
      <c r="O98" s="105"/>
      <c r="P98" s="106"/>
      <c r="Q98" s="105"/>
      <c r="R98" s="105"/>
    </row>
    <row r="99" spans="2:18" s="95" customFormat="1" x14ac:dyDescent="0.25">
      <c r="B99" s="14"/>
      <c r="O99" s="106"/>
      <c r="P99" s="106"/>
      <c r="Q99" s="105"/>
      <c r="R99" s="105"/>
    </row>
    <row r="100" spans="2:18" s="95" customFormat="1" x14ac:dyDescent="0.25">
      <c r="B100" s="14"/>
      <c r="O100" s="106"/>
      <c r="P100" s="106"/>
      <c r="Q100" s="105"/>
      <c r="R100" s="105"/>
    </row>
    <row r="101" spans="2:18" s="95" customFormat="1" x14ac:dyDescent="0.25">
      <c r="B101" s="14"/>
      <c r="O101" s="106"/>
      <c r="P101" s="106"/>
      <c r="Q101" s="105"/>
      <c r="R101" s="105"/>
    </row>
    <row r="102" spans="2:18" x14ac:dyDescent="0.25">
      <c r="B102" s="14"/>
      <c r="O102" s="83"/>
      <c r="P102" s="83"/>
      <c r="Q102" s="80"/>
      <c r="R102" s="80"/>
    </row>
    <row r="103" spans="2:18" x14ac:dyDescent="0.25">
      <c r="B103" s="14"/>
      <c r="O103" s="83"/>
      <c r="P103" s="83"/>
      <c r="Q103" s="80"/>
      <c r="R103" s="80"/>
    </row>
    <row r="104" spans="2:18" x14ac:dyDescent="0.25">
      <c r="B104" s="14"/>
      <c r="O104" s="83"/>
      <c r="P104" s="83"/>
      <c r="Q104" s="80"/>
      <c r="R104" s="80"/>
    </row>
    <row r="105" spans="2:18" x14ac:dyDescent="0.25">
      <c r="B105" s="14"/>
      <c r="O105" s="83"/>
      <c r="P105" s="83"/>
      <c r="Q105" s="80"/>
      <c r="R105" s="80"/>
    </row>
    <row r="106" spans="2:18" x14ac:dyDescent="0.25">
      <c r="B106" s="14"/>
      <c r="O106" s="83"/>
      <c r="P106" s="83"/>
      <c r="Q106" s="80"/>
      <c r="R106" s="80"/>
    </row>
    <row r="107" spans="2:18" x14ac:dyDescent="0.25">
      <c r="B107" s="14"/>
      <c r="O107" s="83"/>
      <c r="P107" s="83"/>
      <c r="Q107" s="80"/>
      <c r="R107" s="80"/>
    </row>
    <row r="108" spans="2:18" x14ac:dyDescent="0.25">
      <c r="B108" s="14"/>
      <c r="O108" s="83"/>
      <c r="P108" s="83"/>
      <c r="Q108" s="80"/>
      <c r="R108" s="80"/>
    </row>
    <row r="109" spans="2:18" x14ac:dyDescent="0.25">
      <c r="B109" s="14"/>
      <c r="O109" s="83"/>
      <c r="P109" s="83"/>
      <c r="Q109" s="80"/>
      <c r="R109" s="80"/>
    </row>
    <row r="110" spans="2:18" x14ac:dyDescent="0.25">
      <c r="B110" s="14"/>
      <c r="O110" s="83"/>
      <c r="P110" s="83"/>
      <c r="Q110" s="80"/>
      <c r="R110" s="80"/>
    </row>
    <row r="111" spans="2:18" x14ac:dyDescent="0.25">
      <c r="B111" s="14"/>
      <c r="O111" s="83"/>
      <c r="P111" s="83"/>
      <c r="Q111" s="80"/>
      <c r="R111" s="80"/>
    </row>
    <row r="112" spans="2:18" x14ac:dyDescent="0.25">
      <c r="B112" s="14"/>
      <c r="O112" s="83"/>
      <c r="P112" s="83"/>
      <c r="Q112" s="80"/>
      <c r="R112" s="80"/>
    </row>
    <row r="113" spans="2:18" x14ac:dyDescent="0.25">
      <c r="B113" s="14"/>
      <c r="O113" s="83"/>
      <c r="P113" s="83"/>
      <c r="Q113" s="80"/>
      <c r="R113" s="80"/>
    </row>
    <row r="114" spans="2:18" x14ac:dyDescent="0.25">
      <c r="B114" s="95"/>
      <c r="O114" s="83"/>
      <c r="P114" s="83"/>
      <c r="Q114" s="80"/>
      <c r="R114" s="80"/>
    </row>
    <row r="115" spans="2:18" x14ac:dyDescent="0.25">
      <c r="B115" s="95"/>
      <c r="O115" s="83"/>
      <c r="P115" s="83"/>
      <c r="Q115" s="80"/>
      <c r="R115" s="80"/>
    </row>
    <row r="116" spans="2:18" x14ac:dyDescent="0.25">
      <c r="B116" s="95"/>
      <c r="O116" s="83"/>
      <c r="P116" s="83"/>
      <c r="Q116" s="80"/>
      <c r="R116" s="80"/>
    </row>
    <row r="117" spans="2:18" x14ac:dyDescent="0.25">
      <c r="B117" s="95"/>
      <c r="O117" s="83"/>
      <c r="P117" s="83"/>
      <c r="Q117" s="80"/>
      <c r="R117" s="80"/>
    </row>
    <row r="118" spans="2:18" x14ac:dyDescent="0.25">
      <c r="B118" s="95"/>
      <c r="O118" s="83"/>
      <c r="P118" s="83"/>
      <c r="Q118" s="80"/>
      <c r="R118" s="80"/>
    </row>
    <row r="119" spans="2:18" x14ac:dyDescent="0.25">
      <c r="B119" s="95"/>
      <c r="O119" s="83"/>
      <c r="P119" s="83"/>
      <c r="Q119" s="80"/>
      <c r="R119" s="80"/>
    </row>
    <row r="120" spans="2:18" x14ac:dyDescent="0.25">
      <c r="O120" s="83"/>
      <c r="P120" s="83"/>
      <c r="Q120" s="80"/>
      <c r="R120" s="80"/>
    </row>
    <row r="121" spans="2:18" x14ac:dyDescent="0.25">
      <c r="O121" s="83"/>
      <c r="P121" s="83"/>
      <c r="Q121" s="80"/>
      <c r="R121" s="82"/>
    </row>
    <row r="122" spans="2:18" x14ac:dyDescent="0.25">
      <c r="O122" s="83"/>
      <c r="P122" s="83"/>
      <c r="Q122" s="83"/>
    </row>
    <row r="123" spans="2:18" x14ac:dyDescent="0.25">
      <c r="O123" s="83"/>
      <c r="P123" s="82"/>
      <c r="Q123" s="82"/>
      <c r="R123" s="82"/>
    </row>
    <row r="124" spans="2:18" x14ac:dyDescent="0.25">
      <c r="O124" s="83"/>
      <c r="P124" s="80"/>
      <c r="Q124" s="81"/>
    </row>
    <row r="125" spans="2:18" x14ac:dyDescent="0.25">
      <c r="O125" s="83"/>
      <c r="P125" s="83"/>
      <c r="Q125" s="82"/>
    </row>
    <row r="126" spans="2:18" x14ac:dyDescent="0.25">
      <c r="O126" s="83"/>
      <c r="P126" s="83"/>
    </row>
    <row r="127" spans="2:18" x14ac:dyDescent="0.25">
      <c r="O127" s="82"/>
      <c r="P127" s="82"/>
    </row>
  </sheetData>
  <mergeCells count="8">
    <mergeCell ref="U17:W17"/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0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X66"/>
  <sheetViews>
    <sheetView showGridLines="0" tabSelected="1" topLeftCell="AC1" zoomScale="120" zoomScaleNormal="120" workbookViewId="0">
      <selection activeCell="AX5" sqref="AX5"/>
    </sheetView>
  </sheetViews>
  <sheetFormatPr defaultRowHeight="15" x14ac:dyDescent="0.25"/>
  <cols>
    <col min="2" max="2" width="13.5703125" customWidth="1"/>
    <col min="3" max="3" width="12.85546875" bestFit="1" customWidth="1"/>
    <col min="8" max="8" width="12.140625" bestFit="1" customWidth="1"/>
    <col min="21" max="21" width="12" customWidth="1"/>
    <col min="23" max="23" width="12.5703125" customWidth="1"/>
    <col min="29" max="29" width="12.7109375" customWidth="1"/>
    <col min="35" max="35" width="14" customWidth="1"/>
    <col min="36" max="36" width="12.7109375" customWidth="1"/>
    <col min="43" max="43" width="13.85546875" customWidth="1"/>
  </cols>
  <sheetData>
    <row r="1" spans="2:50" ht="17.25" x14ac:dyDescent="0.25">
      <c r="J1" s="109" t="s">
        <v>63</v>
      </c>
    </row>
    <row r="2" spans="2:50" ht="17.25" x14ac:dyDescent="0.25">
      <c r="B2" s="55"/>
      <c r="E2" s="151" t="s">
        <v>76</v>
      </c>
      <c r="F2" s="152"/>
      <c r="G2" s="152"/>
      <c r="H2" s="152"/>
      <c r="I2" s="152"/>
      <c r="J2" s="153"/>
      <c r="K2" s="151" t="s">
        <v>77</v>
      </c>
      <c r="L2" s="152"/>
      <c r="M2" s="152"/>
      <c r="N2" s="152"/>
      <c r="O2" s="152"/>
      <c r="P2" s="153"/>
      <c r="AB2" s="109" t="s">
        <v>66</v>
      </c>
      <c r="AL2" s="109" t="s">
        <v>65</v>
      </c>
      <c r="AU2" s="109" t="s">
        <v>68</v>
      </c>
    </row>
    <row r="3" spans="2:50" x14ac:dyDescent="0.25">
      <c r="C3" s="72"/>
      <c r="E3" s="151" t="s">
        <v>61</v>
      </c>
      <c r="F3" s="152"/>
      <c r="G3" s="153"/>
      <c r="H3" s="151" t="s">
        <v>62</v>
      </c>
      <c r="I3" s="152"/>
      <c r="J3" s="153"/>
      <c r="K3" s="151" t="s">
        <v>61</v>
      </c>
      <c r="L3" s="152"/>
      <c r="M3" s="153"/>
      <c r="N3" s="151" t="s">
        <v>62</v>
      </c>
      <c r="O3" s="152"/>
      <c r="P3" s="153"/>
      <c r="V3" s="111"/>
      <c r="Y3" s="151" t="s">
        <v>61</v>
      </c>
      <c r="Z3" s="152"/>
      <c r="AA3" s="153"/>
      <c r="AB3" s="151" t="s">
        <v>62</v>
      </c>
      <c r="AC3" s="152"/>
      <c r="AD3" s="153"/>
      <c r="AE3" s="18"/>
      <c r="AF3" s="111"/>
      <c r="AG3" s="111"/>
      <c r="AI3" s="124" t="s">
        <v>61</v>
      </c>
      <c r="AJ3" s="125"/>
      <c r="AK3" s="126"/>
      <c r="AL3" s="124" t="s">
        <v>62</v>
      </c>
      <c r="AM3" s="125"/>
      <c r="AN3" s="126"/>
      <c r="AP3" s="111"/>
      <c r="AQ3" s="111"/>
      <c r="AS3" s="124" t="s">
        <v>61</v>
      </c>
      <c r="AT3" s="125"/>
      <c r="AU3" s="126"/>
      <c r="AV3" s="124" t="s">
        <v>62</v>
      </c>
      <c r="AW3" s="125"/>
      <c r="AX3" s="126"/>
    </row>
    <row r="4" spans="2:50" ht="45" x14ac:dyDescent="0.25">
      <c r="B4" s="73" t="s">
        <v>56</v>
      </c>
      <c r="C4" s="110" t="s">
        <v>54</v>
      </c>
      <c r="D4" s="108"/>
      <c r="E4" s="85" t="s">
        <v>60</v>
      </c>
      <c r="F4" s="85" t="s">
        <v>64</v>
      </c>
      <c r="G4" s="85" t="s">
        <v>59</v>
      </c>
      <c r="H4" s="85" t="s">
        <v>60</v>
      </c>
      <c r="I4" s="85" t="s">
        <v>64</v>
      </c>
      <c r="J4" s="85" t="s">
        <v>59</v>
      </c>
      <c r="K4" s="85" t="s">
        <v>60</v>
      </c>
      <c r="L4" s="85" t="s">
        <v>64</v>
      </c>
      <c r="M4" s="85" t="s">
        <v>59</v>
      </c>
      <c r="N4" s="85" t="s">
        <v>60</v>
      </c>
      <c r="O4" s="85" t="s">
        <v>64</v>
      </c>
      <c r="P4" s="85" t="s">
        <v>59</v>
      </c>
      <c r="V4" s="73" t="s">
        <v>56</v>
      </c>
      <c r="W4" s="73" t="s">
        <v>54</v>
      </c>
      <c r="X4" s="108"/>
      <c r="Y4" s="85" t="s">
        <v>60</v>
      </c>
      <c r="Z4" s="85" t="s">
        <v>64</v>
      </c>
      <c r="AA4" s="85" t="s">
        <v>59</v>
      </c>
      <c r="AB4" s="85" t="s">
        <v>60</v>
      </c>
      <c r="AC4" s="85" t="s">
        <v>64</v>
      </c>
      <c r="AD4" s="85" t="s">
        <v>59</v>
      </c>
      <c r="AF4" s="110" t="s">
        <v>56</v>
      </c>
      <c r="AG4" s="110" t="s">
        <v>54</v>
      </c>
      <c r="AH4" s="108"/>
      <c r="AI4" s="85" t="s">
        <v>60</v>
      </c>
      <c r="AJ4" s="85" t="s">
        <v>64</v>
      </c>
      <c r="AK4" s="85" t="s">
        <v>59</v>
      </c>
      <c r="AL4" s="85" t="s">
        <v>60</v>
      </c>
      <c r="AM4" s="85" t="s">
        <v>64</v>
      </c>
      <c r="AN4" s="85" t="s">
        <v>59</v>
      </c>
      <c r="AP4" s="110" t="s">
        <v>56</v>
      </c>
      <c r="AQ4" s="110" t="s">
        <v>54</v>
      </c>
      <c r="AR4" s="108"/>
      <c r="AS4" s="85" t="s">
        <v>60</v>
      </c>
      <c r="AT4" s="85" t="s">
        <v>64</v>
      </c>
      <c r="AU4" s="85" t="s">
        <v>59</v>
      </c>
      <c r="AV4" s="85" t="s">
        <v>60</v>
      </c>
      <c r="AW4" s="85" t="s">
        <v>64</v>
      </c>
      <c r="AX4" s="85" t="s">
        <v>59</v>
      </c>
    </row>
    <row r="5" spans="2:50" x14ac:dyDescent="0.25">
      <c r="B5" s="154" t="s">
        <v>25</v>
      </c>
      <c r="C5" s="154" t="s">
        <v>55</v>
      </c>
      <c r="D5" s="137" t="s">
        <v>46</v>
      </c>
      <c r="E5" s="87">
        <f>'HL-LL_3c'!F77</f>
        <v>0.32809854444444442</v>
      </c>
      <c r="F5" s="87">
        <f>HL_LL_3d!F77</f>
        <v>0.54872237333333329</v>
      </c>
      <c r="G5" s="87">
        <f>'HL-LL_3a'!F83</f>
        <v>0.91929804222222222</v>
      </c>
      <c r="H5" s="87">
        <f>'HL-LL_3c_2'!F77</f>
        <v>0.27506581777777789</v>
      </c>
      <c r="I5" s="87">
        <f>HL_LL_3d_2!F77</f>
        <v>0.46535234000000003</v>
      </c>
      <c r="J5" s="87">
        <f>'HL-LL_3a_2'!F84</f>
        <v>0.64806865111111123</v>
      </c>
      <c r="K5" s="87">
        <f>'HL-LL_3c'!J68</f>
        <v>0.59395449999999994</v>
      </c>
      <c r="L5" s="87">
        <f>HL_LL_3d!J68</f>
        <v>1.4441010000000001</v>
      </c>
      <c r="M5" s="87">
        <f>'HL-LL_3a'!J68</f>
        <v>2.1025236399999998</v>
      </c>
      <c r="N5" s="87">
        <f>'HL-LL_3c_2'!J68</f>
        <v>1.0504323333333334</v>
      </c>
      <c r="O5" s="87">
        <f>HL_LL_3d_2!J68</f>
        <v>1.6207883333333335</v>
      </c>
      <c r="P5" s="87">
        <f>'HL-LL_3a_2'!J68</f>
        <v>2.0247953636363638</v>
      </c>
      <c r="V5" s="154" t="s">
        <v>25</v>
      </c>
      <c r="W5" s="154" t="s">
        <v>55</v>
      </c>
      <c r="X5" s="137" t="s">
        <v>46</v>
      </c>
      <c r="Y5" s="87">
        <f>'HL-LL_3c'!G77</f>
        <v>1.4264993333333333</v>
      </c>
      <c r="Z5" s="87">
        <f>HL_LL_3d!G77</f>
        <v>1.8765500444444452</v>
      </c>
      <c r="AA5" s="87">
        <f>'HL-LL_3a'!G83</f>
        <v>2.5415874555555558</v>
      </c>
      <c r="AB5" s="87">
        <f>'HL-LL_3c_2'!G77</f>
        <v>1.1154952666666664</v>
      </c>
      <c r="AC5" s="87">
        <f>HL_LL_3d_2!G77</f>
        <v>1.5816674511111108</v>
      </c>
      <c r="AD5" s="87">
        <f>'HL-LL_3a_2'!G84</f>
        <v>2.0022678622222219</v>
      </c>
      <c r="AF5" s="154" t="s">
        <v>25</v>
      </c>
      <c r="AG5" s="154" t="s">
        <v>55</v>
      </c>
      <c r="AH5" s="137" t="s">
        <v>46</v>
      </c>
      <c r="AI5" s="87">
        <f>'HL-LL_3c'!H77</f>
        <v>0.8591873333333333</v>
      </c>
      <c r="AJ5" s="87">
        <f>HL_LL_3d!H77</f>
        <v>0.7738776666666668</v>
      </c>
      <c r="AK5" s="87">
        <f>'HL-LL_3a'!H83</f>
        <v>0.84944650888888906</v>
      </c>
      <c r="AL5" s="87">
        <f>'HL-LL_3c_2'!H77</f>
        <v>0.25416146666666667</v>
      </c>
      <c r="AM5" s="87">
        <f>HL_LL_3d_2!H77</f>
        <v>0.28664586666666664</v>
      </c>
      <c r="AN5" s="87">
        <f>'HL-LL_3a_2'!H84</f>
        <v>0.33643075111111115</v>
      </c>
      <c r="AP5" s="154" t="s">
        <v>25</v>
      </c>
      <c r="AQ5" s="154" t="s">
        <v>55</v>
      </c>
      <c r="AR5" s="137" t="s">
        <v>46</v>
      </c>
      <c r="AS5" s="87">
        <f>'HL-LL_3c'!J77</f>
        <v>2.783360755555556</v>
      </c>
      <c r="AT5" s="87">
        <f>HL_LL_3d!J77</f>
        <v>1.8142250000000002</v>
      </c>
      <c r="AU5" s="87">
        <f>'HL-LL_3a'!J83</f>
        <v>1.2857346266666667</v>
      </c>
      <c r="AV5" s="87">
        <f>'HL-LL_3c_2'!J77</f>
        <v>0.42773383999999987</v>
      </c>
      <c r="AW5" s="87">
        <f>HL_LL_3d_2!J77</f>
        <v>0.26244436888888895</v>
      </c>
      <c r="AX5" s="87">
        <f>'HL-LL_3a_2'!J84</f>
        <v>0.19557721777777776</v>
      </c>
    </row>
    <row r="6" spans="2:50" x14ac:dyDescent="0.25">
      <c r="B6" s="155"/>
      <c r="C6" s="155"/>
      <c r="D6" s="138" t="s">
        <v>78</v>
      </c>
      <c r="E6" s="87">
        <f>'HL-LL_3c'!F78</f>
        <v>0.16042000000000001</v>
      </c>
      <c r="F6" s="87">
        <f>HL_LL_3d!F78</f>
        <v>0.27728999999999998</v>
      </c>
      <c r="G6" s="87">
        <f>'HL-LL_3a'!F84</f>
        <v>0.45234999999999997</v>
      </c>
      <c r="H6" s="87">
        <f>'HL-LL_3c_2'!F78</f>
        <v>8.2737000000000005E-2</v>
      </c>
      <c r="I6" s="87">
        <f>HL_LL_3d_2!F78</f>
        <v>0.15315000000000001</v>
      </c>
      <c r="J6" s="87">
        <f>'HL-LL_3a_2'!F85</f>
        <v>0.25252000000000002</v>
      </c>
      <c r="K6" s="87">
        <f>'HL-LL_3c'!J69</f>
        <v>0.68205727020610241</v>
      </c>
      <c r="L6" s="87">
        <f>HL_LL_3d!J69</f>
        <v>1.3421287151771246</v>
      </c>
      <c r="M6" s="87">
        <f>'HL-LL_3a'!J69</f>
        <v>1.7274868166595361</v>
      </c>
      <c r="N6" s="87">
        <f>'HL-LL_3c_2'!J69</f>
        <v>0.92880003540087497</v>
      </c>
      <c r="O6" s="87">
        <f>HL_LL_3d_2!J69</f>
        <v>1.3600364285476572</v>
      </c>
      <c r="P6" s="87">
        <f>'HL-LL_3a_2'!J69</f>
        <v>1.7127057159373456</v>
      </c>
      <c r="V6" s="155"/>
      <c r="W6" s="155"/>
      <c r="X6" s="138" t="s">
        <v>78</v>
      </c>
      <c r="Y6" s="87">
        <f>'HL-LL_3c'!G78</f>
        <v>1.1772</v>
      </c>
      <c r="Z6" s="140">
        <f>HL_LL_3d!G78</f>
        <v>1.3556999999999999</v>
      </c>
      <c r="AA6" s="87">
        <f>'HL-LL_3a'!G84</f>
        <v>2.1886000000000001</v>
      </c>
      <c r="AB6" s="87">
        <f>'HL-LL_3c_2'!G78</f>
        <v>0.72213000000000005</v>
      </c>
      <c r="AC6" s="87">
        <f>HL_LL_3d_2!G78</f>
        <v>0.69044000000000005</v>
      </c>
      <c r="AD6" s="140">
        <f>'HL-LL_3a_2'!G85</f>
        <v>0.67464000000000002</v>
      </c>
      <c r="AF6" s="155"/>
      <c r="AG6" s="155"/>
      <c r="AH6" s="138" t="s">
        <v>78</v>
      </c>
      <c r="AI6" s="87">
        <f>'HL-LL_3c'!H78</f>
        <v>0.83701000000000003</v>
      </c>
      <c r="AJ6" s="140">
        <f>HL_LL_3d!H78</f>
        <v>0.68694999999999995</v>
      </c>
      <c r="AK6" s="87">
        <f>'HL-LL_3a'!H84</f>
        <v>0.83413000000000004</v>
      </c>
      <c r="AL6" s="87">
        <f>'HL-LL_3c_2'!H78</f>
        <v>0.20327999999999999</v>
      </c>
      <c r="AM6" s="87">
        <f>HL_LL_3d_2!H78</f>
        <v>0.23127</v>
      </c>
      <c r="AN6" s="140">
        <f>'HL-LL_3a_2'!H85</f>
        <v>0.28244000000000002</v>
      </c>
      <c r="AP6" s="155"/>
      <c r="AQ6" s="155"/>
      <c r="AR6" s="138" t="s">
        <v>78</v>
      </c>
      <c r="AS6" s="87">
        <f>'HL-LL_3c'!J78</f>
        <v>1.1027</v>
      </c>
      <c r="AT6" s="140">
        <f>HL_LL_3d!J78</f>
        <v>0.15631</v>
      </c>
      <c r="AU6" s="87">
        <f>'HL-LL_3a'!J84</f>
        <v>0.31314999999999998</v>
      </c>
      <c r="AV6" s="87">
        <f>'HL-LL_3c_2'!J78</f>
        <v>0.20377999999999999</v>
      </c>
      <c r="AW6" s="87">
        <f>HL_LL_3d_2!J78</f>
        <v>8.3265000000000006E-2</v>
      </c>
      <c r="AX6" s="140">
        <f>'HL-LL_3a_2'!J85</f>
        <v>9.3658000000000005E-2</v>
      </c>
    </row>
    <row r="7" spans="2:50" x14ac:dyDescent="0.25">
      <c r="B7" s="155"/>
      <c r="C7" s="155"/>
      <c r="D7" s="138" t="s">
        <v>53</v>
      </c>
      <c r="E7" s="87">
        <f>'HL-LL_3c'!F79</f>
        <v>0.4037374117449628</v>
      </c>
      <c r="F7" s="87">
        <f>HL_LL_3d!F79</f>
        <v>0.73060693519300612</v>
      </c>
      <c r="G7" s="87">
        <f>'HL-LL_3a'!F85</f>
        <v>1.1826565640599269</v>
      </c>
      <c r="H7" s="87">
        <f>'HL-LL_3c_2'!F79</f>
        <v>0.52218751726656509</v>
      </c>
      <c r="I7" s="87">
        <f>HL_LL_3d_2!F79</f>
        <v>0.85725334691806487</v>
      </c>
      <c r="J7" s="87">
        <f>'HL-LL_3a_2'!F86</f>
        <v>1.1515996731896883</v>
      </c>
      <c r="K7" s="87">
        <f>'HL-LL_3c'!J69</f>
        <v>0.68205727020610241</v>
      </c>
      <c r="L7" s="87">
        <f>HL_LL_3d!J69</f>
        <v>1.3421287151771246</v>
      </c>
      <c r="M7" s="87">
        <f>'HL-LL_3a'!J69</f>
        <v>1.7274868166595361</v>
      </c>
      <c r="N7" s="87">
        <f>'HL-LL_3c_2'!J69</f>
        <v>0.92880003540087497</v>
      </c>
      <c r="O7" s="87">
        <f>HL_LL_3d_2!J69</f>
        <v>1.3600364285476572</v>
      </c>
      <c r="P7" s="87">
        <f>'HL-LL_3a_2'!J69</f>
        <v>1.7127057159373456</v>
      </c>
      <c r="V7" s="155"/>
      <c r="W7" s="155"/>
      <c r="X7" s="138" t="s">
        <v>53</v>
      </c>
      <c r="Y7" s="87">
        <f>'HL-LL_3c'!G79</f>
        <v>1.3613533351885878</v>
      </c>
      <c r="Z7" s="87">
        <f>HL_LL_3d!G79</f>
        <v>2.1209857621876811</v>
      </c>
      <c r="AA7" s="87">
        <f>'HL-LL_3a'!G85</f>
        <v>2.9343331754492006</v>
      </c>
      <c r="AB7" s="87">
        <f>'HL-LL_3c_2'!G79</f>
        <v>1.1081843876521718</v>
      </c>
      <c r="AC7" s="87">
        <f>HL_LL_3d_2!G79</f>
        <v>1.7536360330611269</v>
      </c>
      <c r="AD7" s="87">
        <f>'HL-LL_3a_2'!G86</f>
        <v>2.2975128294456653</v>
      </c>
      <c r="AF7" s="155"/>
      <c r="AG7" s="155"/>
      <c r="AH7" s="138" t="s">
        <v>53</v>
      </c>
      <c r="AI7" s="87">
        <f>'HL-LL_3c'!H79</f>
        <v>0.33612477645551886</v>
      </c>
      <c r="AJ7" s="87">
        <f>HL_LL_3d!H79</f>
        <v>0.68261349644419755</v>
      </c>
      <c r="AK7" s="87">
        <f>'HL-LL_3a'!H85</f>
        <v>0.94915611693574109</v>
      </c>
      <c r="AL7" s="87">
        <f>'HL-LL_3c_2'!H79</f>
        <v>0.164948753187109</v>
      </c>
      <c r="AM7" s="87">
        <f>HL_LL_3d_2!H79</f>
        <v>0.29874714561455723</v>
      </c>
      <c r="AN7" s="87">
        <f>'HL-LL_3a_2'!H86</f>
        <v>0.37442288819239261</v>
      </c>
      <c r="AP7" s="155"/>
      <c r="AQ7" s="155"/>
      <c r="AR7" s="138" t="s">
        <v>53</v>
      </c>
      <c r="AS7" s="87">
        <f>'HL-LL_3c'!J79</f>
        <v>4.4416265866153761</v>
      </c>
      <c r="AT7" s="87">
        <f>HL_LL_3d!J79</f>
        <v>3.2627207361471831</v>
      </c>
      <c r="AU7" s="87">
        <f>'HL-LL_3a'!J85</f>
        <v>2.3779040122800179</v>
      </c>
      <c r="AV7" s="87">
        <f>'HL-LL_3c_2'!J79</f>
        <v>0.49324555232004552</v>
      </c>
      <c r="AW7" s="87">
        <f>HL_LL_3d_2!J79</f>
        <v>0.33727239500101924</v>
      </c>
      <c r="AX7" s="87">
        <f>'HL-LL_3a_2'!J86</f>
        <v>0.25554879278305448</v>
      </c>
    </row>
    <row r="8" spans="2:50" x14ac:dyDescent="0.25">
      <c r="B8" s="155"/>
      <c r="C8" s="155"/>
      <c r="D8" s="138" t="s">
        <v>48</v>
      </c>
      <c r="E8" s="87">
        <f>'HL-LL_3c'!F80</f>
        <v>0</v>
      </c>
      <c r="F8" s="87">
        <f>HL_LL_3d!F80</f>
        <v>0</v>
      </c>
      <c r="G8" s="87">
        <f>'HL-LL_3a'!F86</f>
        <v>0</v>
      </c>
      <c r="H8" s="87">
        <f>'HL-LL_3c_2'!F80</f>
        <v>0</v>
      </c>
      <c r="I8" s="87">
        <f>HL_LL_3d_2!F80</f>
        <v>0</v>
      </c>
      <c r="J8" s="87">
        <f>'HL-LL_3a_2'!F87</f>
        <v>0</v>
      </c>
      <c r="K8" s="87">
        <f>'HL-LL_3c'!J70</f>
        <v>7.5798000000000004E-2</v>
      </c>
      <c r="L8" s="87">
        <f>HL_LL_3d!J70</f>
        <v>9.6803E-2</v>
      </c>
      <c r="M8" s="87">
        <f>'HL-LL_3a'!J70</f>
        <v>4.8063999999999997E-3</v>
      </c>
      <c r="N8" s="87">
        <f>'HL-LL_3c_2'!J70</f>
        <v>6.1474000000000001E-2</v>
      </c>
      <c r="O8" s="87">
        <f>HL_LL_3d_2!J70</f>
        <v>0.23959</v>
      </c>
      <c r="P8" s="87">
        <f>'HL-LL_3a_2'!J70</f>
        <v>4.2609000000000001E-2</v>
      </c>
      <c r="V8" s="155"/>
      <c r="W8" s="155"/>
      <c r="X8" s="138" t="s">
        <v>48</v>
      </c>
      <c r="Y8" s="87">
        <f>'HL-LL_3c'!G80</f>
        <v>0.12844</v>
      </c>
      <c r="Z8" s="87">
        <f>HL_LL_3d!G80</f>
        <v>1.2246E-2</v>
      </c>
      <c r="AA8" s="87">
        <f>'HL-LL_3a'!G86</f>
        <v>0</v>
      </c>
      <c r="AB8" s="87">
        <f>'HL-LL_3c_2'!G80</f>
        <v>3.5435000000000001E-2</v>
      </c>
      <c r="AC8" s="87">
        <f>HL_LL_3d_2!G80</f>
        <v>0</v>
      </c>
      <c r="AD8" s="87">
        <f>'HL-LL_3a_2'!G87</f>
        <v>0</v>
      </c>
      <c r="AF8" s="155"/>
      <c r="AG8" s="155"/>
      <c r="AH8" s="138" t="s">
        <v>48</v>
      </c>
      <c r="AI8" s="87">
        <f>'HL-LL_3c'!H80</f>
        <v>0.30207000000000001</v>
      </c>
      <c r="AJ8" s="87">
        <f>HL_LL_3d!H80</f>
        <v>7.1401999999999993E-2</v>
      </c>
      <c r="AK8" s="87">
        <f>'HL-LL_3a'!H86</f>
        <v>0</v>
      </c>
      <c r="AL8" s="87">
        <f>'HL-LL_3c_2'!H80</f>
        <v>6.4421000000000006E-2</v>
      </c>
      <c r="AM8" s="87">
        <f>HL_LL_3d_2!H80</f>
        <v>0</v>
      </c>
      <c r="AN8" s="87">
        <f>'HL-LL_3a_2'!H87</f>
        <v>0</v>
      </c>
      <c r="AP8" s="155"/>
      <c r="AQ8" s="155"/>
      <c r="AR8" s="138" t="s">
        <v>48</v>
      </c>
      <c r="AS8" s="87">
        <f>'HL-LL_3c'!J80</f>
        <v>0</v>
      </c>
      <c r="AT8" s="87">
        <f>HL_LL_3d!J80</f>
        <v>0</v>
      </c>
      <c r="AU8" s="87">
        <f>'HL-LL_3a'!J86</f>
        <v>0</v>
      </c>
      <c r="AV8" s="87">
        <f>'HL-LL_3c_2'!J80</f>
        <v>0</v>
      </c>
      <c r="AW8" s="87">
        <f>HL_LL_3d_2!J80</f>
        <v>0</v>
      </c>
      <c r="AX8" s="87">
        <f>'HL-LL_3a_2'!J87</f>
        <v>0</v>
      </c>
    </row>
    <row r="9" spans="2:50" x14ac:dyDescent="0.25">
      <c r="B9" s="155"/>
      <c r="C9" s="155"/>
      <c r="D9" s="138" t="s">
        <v>49</v>
      </c>
      <c r="E9" s="87">
        <f>'HL-LL_3c'!F81</f>
        <v>1.5465</v>
      </c>
      <c r="F9" s="87">
        <f>HL_LL_3d!F81</f>
        <v>2.8018000000000001</v>
      </c>
      <c r="G9" s="87">
        <f>'HL-LL_3a'!F87</f>
        <v>4.8547000000000002</v>
      </c>
      <c r="H9" s="87">
        <f>'HL-LL_3c_2'!F81</f>
        <v>2.5053000000000001</v>
      </c>
      <c r="I9" s="87">
        <f>HL_LL_3d_2!F81</f>
        <v>3.7949000000000002</v>
      </c>
      <c r="J9" s="87">
        <f>'HL-LL_3a_2'!F88</f>
        <v>4.8894000000000002</v>
      </c>
      <c r="K9" s="87">
        <f>'HL-LL_3c'!J71</f>
        <v>1.5465</v>
      </c>
      <c r="L9" s="87">
        <f>HL_LL_3d!J71</f>
        <v>2.7810000000000001</v>
      </c>
      <c r="M9" s="87">
        <f>'HL-LL_3a'!J71</f>
        <v>4.8547000000000002</v>
      </c>
      <c r="N9" s="87">
        <f>'HL-LL_3c_2'!J71</f>
        <v>2.5053000000000001</v>
      </c>
      <c r="O9" s="87">
        <f>HL_LL_3d_2!J71</f>
        <v>3.7949000000000002</v>
      </c>
      <c r="P9" s="87">
        <f>'HL-LL_3a_2'!J71</f>
        <v>4.8894000000000002</v>
      </c>
      <c r="V9" s="155"/>
      <c r="W9" s="155"/>
      <c r="X9" s="138" t="s">
        <v>49</v>
      </c>
      <c r="Y9" s="87">
        <f>'HL-LL_3c'!G81</f>
        <v>5.5265000000000004</v>
      </c>
      <c r="Z9" s="140">
        <f>HL_LL_3d!G81</f>
        <v>7.3369</v>
      </c>
      <c r="AA9" s="87">
        <f>'HL-LL_3a'!G87</f>
        <v>9.0094999999999992</v>
      </c>
      <c r="AB9" s="87">
        <f>'HL-LL_3c_2'!G81</f>
        <v>2.9018999999999999</v>
      </c>
      <c r="AC9" s="87">
        <f>HL_LL_3d_2!G81</f>
        <v>4.3118999999999996</v>
      </c>
      <c r="AD9" s="140">
        <f>'HL-LL_3a_2'!G88</f>
        <v>5.5118999999999998</v>
      </c>
      <c r="AF9" s="155"/>
      <c r="AG9" s="155"/>
      <c r="AH9" s="138" t="s">
        <v>49</v>
      </c>
      <c r="AI9" s="87">
        <f>'HL-LL_3c'!H81</f>
        <v>1.6361000000000001</v>
      </c>
      <c r="AJ9" s="140">
        <f>HL_LL_3d!H81</f>
        <v>2.7953000000000001</v>
      </c>
      <c r="AK9" s="87">
        <f>'HL-LL_3a'!H87</f>
        <v>3.7776999999999998</v>
      </c>
      <c r="AL9" s="87">
        <f>'HL-LL_3c_2'!H81</f>
        <v>0.64868000000000003</v>
      </c>
      <c r="AM9" s="87">
        <f>HL_LL_3d_2!H81</f>
        <v>0.95287999999999995</v>
      </c>
      <c r="AN9" s="140">
        <f>'HL-LL_3a_2'!H88</f>
        <v>1.1665000000000001</v>
      </c>
      <c r="AP9" s="155"/>
      <c r="AQ9" s="155"/>
      <c r="AR9" s="138" t="s">
        <v>49</v>
      </c>
      <c r="AS9" s="87">
        <f>'HL-LL_3c'!J81</f>
        <v>14.2072</v>
      </c>
      <c r="AT9" s="140">
        <f>HL_LL_3d!J81</f>
        <v>10.5053</v>
      </c>
      <c r="AU9" s="87">
        <f>'HL-LL_3a'!J87</f>
        <v>7.7628000000000004</v>
      </c>
      <c r="AV9" s="87">
        <f>'HL-LL_3c_2'!J81</f>
        <v>1.5935999999999999</v>
      </c>
      <c r="AW9" s="87">
        <f>HL_LL_3d_2!J81</f>
        <v>1.0787</v>
      </c>
      <c r="AX9" s="140">
        <f>'HL-LL_3a_2'!J88</f>
        <v>0.81264999999999998</v>
      </c>
    </row>
    <row r="10" spans="2:50" x14ac:dyDescent="0.25">
      <c r="B10" s="155"/>
      <c r="C10" s="155"/>
      <c r="D10" s="138">
        <v>0.25</v>
      </c>
      <c r="E10" s="87">
        <f>'HL-LL_3c'!F82</f>
        <v>4.8182999999999997E-2</v>
      </c>
      <c r="F10" s="87">
        <f>HL_LL_3d!F82</f>
        <v>3.3610000000000001E-2</v>
      </c>
      <c r="G10" s="87">
        <f>'HL-LL_3a'!F88</f>
        <v>5.8729999999999997E-2</v>
      </c>
      <c r="H10" s="87">
        <f>'HL-LL_3c_2'!F82</f>
        <v>2.6005E-2</v>
      </c>
      <c r="I10" s="87">
        <f>HL_LL_3d_2!F82</f>
        <v>2.0046000000000001E-2</v>
      </c>
      <c r="J10" s="87">
        <f>'HL-LL_3a_2'!F89</f>
        <v>2.9513000000000001E-2</v>
      </c>
      <c r="K10" s="87">
        <f>'HL-LL_3c'!J72</f>
        <v>0</v>
      </c>
      <c r="L10" s="87">
        <f>HL_LL_3d!J72</f>
        <v>0</v>
      </c>
      <c r="M10" s="87">
        <f>'HL-LL_3a'!J72</f>
        <v>0</v>
      </c>
      <c r="N10" s="87">
        <f>'HL-LL_3c_2'!J72</f>
        <v>0</v>
      </c>
      <c r="O10" s="87">
        <f>HL_LL_3d_2!J72</f>
        <v>0</v>
      </c>
      <c r="P10" s="87">
        <f>'HL-LL_3a_2'!J72</f>
        <v>0</v>
      </c>
      <c r="V10" s="155"/>
      <c r="W10" s="155"/>
      <c r="X10" s="138">
        <v>0.25</v>
      </c>
      <c r="Y10" s="87">
        <f>'HL-LL_3c'!G82</f>
        <v>0.26252999999999999</v>
      </c>
      <c r="Z10" s="140">
        <f>HL_LL_3d!G82</f>
        <v>3.9758000000000002E-2</v>
      </c>
      <c r="AA10" s="87">
        <f>'HL-LL_3a'!G88</f>
        <v>0</v>
      </c>
      <c r="AB10" s="87">
        <f>'HL-LL_3c_2'!G82</f>
        <v>9.2991000000000004E-2</v>
      </c>
      <c r="AC10" s="87">
        <f>HL_LL_3d_2!G82</f>
        <v>1.9132E-2</v>
      </c>
      <c r="AD10" s="140">
        <f>'HL-LL_3a_2'!G89</f>
        <v>0</v>
      </c>
      <c r="AF10" s="155"/>
      <c r="AG10" s="155"/>
      <c r="AH10" s="138">
        <v>0.25</v>
      </c>
      <c r="AI10" s="87">
        <f>'HL-LL_3c'!H82</f>
        <v>0.63854</v>
      </c>
      <c r="AJ10" s="140">
        <f>HL_LL_3d!H82</f>
        <v>0.20480999999999999</v>
      </c>
      <c r="AK10" s="87">
        <f>'HL-LL_3a'!H88</f>
        <v>4.5570000000000003E-3</v>
      </c>
      <c r="AL10" s="87">
        <f>'HL-LL_3c_2'!H82</f>
        <v>0.12475</v>
      </c>
      <c r="AM10" s="87">
        <f>HL_LL_3d_2!H82</f>
        <v>2.2817E-2</v>
      </c>
      <c r="AN10" s="140">
        <f>'HL-LL_3a_2'!H89</f>
        <v>0</v>
      </c>
      <c r="AP10" s="155"/>
      <c r="AQ10" s="155"/>
      <c r="AR10" s="138">
        <v>0.25</v>
      </c>
      <c r="AS10" s="87">
        <f>'HL-LL_3c'!J82</f>
        <v>0.14576</v>
      </c>
      <c r="AT10" s="140">
        <f>HL_LL_3d!J82</f>
        <v>7.3575000000000002E-2</v>
      </c>
      <c r="AU10" s="87">
        <f>'HL-LL_3a'!J88</f>
        <v>4.2733E-2</v>
      </c>
      <c r="AV10" s="87">
        <f>'HL-LL_3c_2'!J82</f>
        <v>4.6151999999999999E-2</v>
      </c>
      <c r="AW10" s="87">
        <f>HL_LL_3d_2!J82</f>
        <v>4.9947999999999999E-2</v>
      </c>
      <c r="AX10" s="140">
        <f>'HL-LL_3a_2'!J89</f>
        <v>2.1908E-2</v>
      </c>
    </row>
    <row r="11" spans="2:50" x14ac:dyDescent="0.25">
      <c r="B11" s="155"/>
      <c r="C11" s="156"/>
      <c r="D11" s="139">
        <v>0.75</v>
      </c>
      <c r="E11" s="88">
        <f>'HL-LL_3c'!F83</f>
        <v>0.51753000000000005</v>
      </c>
      <c r="F11" s="88">
        <f>HL_LL_3d!F83</f>
        <v>0.74822</v>
      </c>
      <c r="G11" s="88">
        <f>'HL-LL_3a'!F89</f>
        <v>1.0896999999999999</v>
      </c>
      <c r="H11" s="88">
        <f>'HL-LL_3c_2'!F83</f>
        <v>0.21807000000000001</v>
      </c>
      <c r="I11" s="88">
        <f>HL_LL_3d_2!F83</f>
        <v>0.38712000000000002</v>
      </c>
      <c r="J11" s="88">
        <f>'HL-LL_3a_2'!F90</f>
        <v>0.51697000000000004</v>
      </c>
      <c r="K11" s="88">
        <f>'HL-LL_3c'!J73</f>
        <v>0</v>
      </c>
      <c r="L11" s="88">
        <f>HL_LL_3d!J73</f>
        <v>0</v>
      </c>
      <c r="M11" s="88">
        <f>'HL-LL_3a'!J73</f>
        <v>0</v>
      </c>
      <c r="N11" s="88">
        <f>'HL-LL_3c_2'!J73</f>
        <v>0</v>
      </c>
      <c r="O11" s="88">
        <f>HL_LL_3d_2!J73</f>
        <v>0</v>
      </c>
      <c r="P11" s="88">
        <f>'HL-LL_3a_2'!J73</f>
        <v>0</v>
      </c>
      <c r="V11" s="155"/>
      <c r="W11" s="156"/>
      <c r="X11" s="139">
        <v>0.75</v>
      </c>
      <c r="Y11" s="88">
        <f>'HL-LL_3c'!G83</f>
        <v>2.0308999999999999</v>
      </c>
      <c r="Z11" s="141">
        <f>HL_LL_3d!G83</f>
        <v>2.9167000000000001</v>
      </c>
      <c r="AA11" s="88">
        <f>'HL-LL_3a'!G89</f>
        <v>3.3906000000000001</v>
      </c>
      <c r="AB11" s="141">
        <f>'HL-LL_3c_2'!G83</f>
        <v>2.1084000000000001</v>
      </c>
      <c r="AC11" s="88">
        <f>HL_LL_3d_2!G83</f>
        <v>3.7126000000000001</v>
      </c>
      <c r="AD11" s="141">
        <f>'HL-LL_3a_2'!G90</f>
        <v>4.6139000000000001</v>
      </c>
      <c r="AF11" s="155"/>
      <c r="AG11" s="156"/>
      <c r="AH11" s="139">
        <v>0.75</v>
      </c>
      <c r="AI11" s="88">
        <f>'HL-LL_3c'!H83</f>
        <v>1.0980000000000001</v>
      </c>
      <c r="AJ11" s="141">
        <f>HL_LL_3d!H83</f>
        <v>1.0731999999999999</v>
      </c>
      <c r="AK11" s="88">
        <f>'HL-LL_3a'!H89</f>
        <v>1.3071999999999999</v>
      </c>
      <c r="AL11" s="141">
        <f>'HL-LL_3c_2'!H83</f>
        <v>0.36518</v>
      </c>
      <c r="AM11" s="88">
        <f>HL_LL_3d_2!H83</f>
        <v>0.48870999999999998</v>
      </c>
      <c r="AN11" s="141">
        <f>'HL-LL_3a_2'!H90</f>
        <v>0.59653999999999996</v>
      </c>
      <c r="AP11" s="155"/>
      <c r="AQ11" s="156"/>
      <c r="AR11" s="139">
        <v>0.75</v>
      </c>
      <c r="AS11" s="88">
        <f>'HL-LL_3c'!J83</f>
        <v>2.1078999999999999</v>
      </c>
      <c r="AT11" s="141">
        <f>HL_LL_3d!J83</f>
        <v>1.3954</v>
      </c>
      <c r="AU11" s="88">
        <f>'HL-LL_3a'!J89</f>
        <v>1.0286</v>
      </c>
      <c r="AV11" s="141">
        <f>'HL-LL_3c_2'!J83</f>
        <v>0.55974000000000002</v>
      </c>
      <c r="AW11" s="88">
        <f>HL_LL_3d_2!J83</f>
        <v>0.28447</v>
      </c>
      <c r="AX11" s="141">
        <f>'HL-LL_3a_2'!J90</f>
        <v>0.2447</v>
      </c>
    </row>
    <row r="12" spans="2:50" x14ac:dyDescent="0.25">
      <c r="B12" s="155"/>
      <c r="C12" s="154" t="s">
        <v>67</v>
      </c>
      <c r="D12" s="137" t="s">
        <v>46</v>
      </c>
      <c r="E12" s="87">
        <f>'HL-LL_1c'!F81</f>
        <v>0.40357688888888887</v>
      </c>
      <c r="F12" s="87">
        <f>'HL-LL_1d'!F77</f>
        <v>0.56328911111111113</v>
      </c>
      <c r="G12" s="87">
        <f>'HL-LL_1a'!F84</f>
        <v>1.2625646666666666</v>
      </c>
      <c r="H12" s="87">
        <f>'HL-LL_1c_2'!F77</f>
        <v>0.53823333333333323</v>
      </c>
      <c r="I12" s="87">
        <f>'HL-LL_1d_2'!F77</f>
        <v>0.89800444444444449</v>
      </c>
      <c r="J12" s="87">
        <f>'HL-LL_1a_2'!F82</f>
        <v>1.3412377777777778</v>
      </c>
      <c r="K12" s="87">
        <f>'HL-LL_1c'!J68</f>
        <v>1.31745</v>
      </c>
      <c r="L12" s="87">
        <f>'HL-LL_1d'!J68</f>
        <v>3.0533900000000003</v>
      </c>
      <c r="M12" s="87">
        <f>'HL-LL_1a'!J68</f>
        <v>4.3531209999999998</v>
      </c>
      <c r="N12" s="87">
        <f>'HL-LL_1c_2'!J68</f>
        <v>3.1728000000000001</v>
      </c>
      <c r="O12" s="87">
        <f>'HL-LL_1d_2'!J68</f>
        <v>5.3197166666666664</v>
      </c>
      <c r="P12" s="87">
        <f>'HL-LL_1a_2'!J68</f>
        <v>5.4868818181818177</v>
      </c>
      <c r="V12" s="155"/>
      <c r="W12" s="155" t="s">
        <v>67</v>
      </c>
      <c r="X12" s="138" t="s">
        <v>46</v>
      </c>
      <c r="Y12" s="87">
        <f>'HL-LL_1c'!G81</f>
        <v>2.4906133333333336</v>
      </c>
      <c r="Z12" s="87">
        <f>'HL-LL_1d'!G77</f>
        <v>3.176044666666666</v>
      </c>
      <c r="AA12" s="87">
        <f>'HL-LL_1a'!G84</f>
        <v>4.6938126666666671</v>
      </c>
      <c r="AB12" s="87">
        <f>'HL-LL_1c_2'!G77</f>
        <v>3.0194155555555553</v>
      </c>
      <c r="AC12" s="87">
        <f>'HL-LL_1d_2'!G77</f>
        <v>4.5634911111111114</v>
      </c>
      <c r="AD12" s="87">
        <f>'HL-LL_1a_2'!G82</f>
        <v>6.0873999999999997</v>
      </c>
      <c r="AF12" s="155"/>
      <c r="AG12" s="155" t="s">
        <v>67</v>
      </c>
      <c r="AH12" s="138" t="s">
        <v>46</v>
      </c>
      <c r="AI12" s="87">
        <f>'HL-LL_1c'!H81</f>
        <v>1.2575266666666667</v>
      </c>
      <c r="AJ12" s="87">
        <f>'HL-LL_1d'!H77</f>
        <v>0.50919955555555563</v>
      </c>
      <c r="AK12" s="87">
        <f>'HL-LL_1a'!H84</f>
        <v>0.21845377777777777</v>
      </c>
      <c r="AL12" s="87">
        <f>'HL-LL_1c_2'!H77</f>
        <v>0.27135111111111115</v>
      </c>
      <c r="AM12" s="87">
        <f>'HL-LL_1d_2'!H77</f>
        <v>1.8478222222222222E-2</v>
      </c>
      <c r="AN12" s="87">
        <f>'HL-LL_1a_2'!H82</f>
        <v>0</v>
      </c>
      <c r="AP12" s="155"/>
      <c r="AQ12" s="155" t="s">
        <v>67</v>
      </c>
      <c r="AR12" s="138" t="s">
        <v>46</v>
      </c>
      <c r="AS12" s="87">
        <f>'HL-LL_1c'!I81</f>
        <v>5.934371111111111</v>
      </c>
      <c r="AT12" s="87">
        <f>'HL-LL_1d'!I77</f>
        <v>3.9251884444444429</v>
      </c>
      <c r="AU12" s="87">
        <f>'HL-LL_1a'!I84</f>
        <v>2.5515997777777781</v>
      </c>
      <c r="AV12" s="87">
        <f>'HL-LL_1c_2'!I77</f>
        <v>0.27135111111111115</v>
      </c>
      <c r="AW12" s="87">
        <f>'HL-LL_1d_2'!I77</f>
        <v>1.8478222222222222E-2</v>
      </c>
      <c r="AX12" s="87">
        <f>'HL-LL_1a_2'!I82</f>
        <v>0</v>
      </c>
    </row>
    <row r="13" spans="2:50" x14ac:dyDescent="0.25">
      <c r="B13" s="155"/>
      <c r="C13" s="155"/>
      <c r="D13" s="138" t="s">
        <v>78</v>
      </c>
      <c r="E13" s="87">
        <f>'HL-LL_1c'!F82</f>
        <v>0</v>
      </c>
      <c r="F13" s="87">
        <f>'HL-LL_1d'!F78</f>
        <v>0</v>
      </c>
      <c r="G13" s="87">
        <f>'HL-LL_1a'!F85</f>
        <v>0</v>
      </c>
      <c r="H13" s="87">
        <f>'HL-LL_1c_2'!F78</f>
        <v>0</v>
      </c>
      <c r="I13" s="87">
        <f>'HL-LL_1d_2'!F78</f>
        <v>0</v>
      </c>
      <c r="J13" s="87">
        <f>'HL-LL_1a_2'!F83</f>
        <v>0</v>
      </c>
      <c r="K13" s="87">
        <f>'HL-LL_1c'!J69</f>
        <v>1.2523313475540996</v>
      </c>
      <c r="L13" s="87">
        <f>'HL-LL_1d'!J69</f>
        <v>2.9080794436019102</v>
      </c>
      <c r="M13" s="87">
        <f>'HL-LL_1a'!J69</f>
        <v>4.1110945686315974</v>
      </c>
      <c r="N13" s="87">
        <f>'HL-LL_1c_2'!J69</f>
        <v>1.9962426986716824</v>
      </c>
      <c r="O13" s="87">
        <f>'HL-LL_1d_2'!J69</f>
        <v>1.7129604366904305</v>
      </c>
      <c r="P13" s="87">
        <f>'HL-LL_1a_2'!J69</f>
        <v>3.9432384566034515</v>
      </c>
      <c r="V13" s="155"/>
      <c r="W13" s="155"/>
      <c r="X13" s="138" t="s">
        <v>78</v>
      </c>
      <c r="Y13" s="87">
        <f>'HL-LL_1c'!G82</f>
        <v>0</v>
      </c>
      <c r="Z13" s="87">
        <f>'HL-LL_1d'!G78</f>
        <v>0</v>
      </c>
      <c r="AA13" s="87">
        <f>'HL-LL_1a'!G85</f>
        <v>0</v>
      </c>
      <c r="AB13" s="87">
        <f>'HL-LL_1c_2'!G78</f>
        <v>0</v>
      </c>
      <c r="AC13" s="87">
        <f>'HL-LL_1d_2'!G78</f>
        <v>0</v>
      </c>
      <c r="AD13" s="87">
        <f>'HL-LL_1a_2'!G83</f>
        <v>0</v>
      </c>
      <c r="AF13" s="155"/>
      <c r="AG13" s="155"/>
      <c r="AH13" s="138" t="s">
        <v>78</v>
      </c>
      <c r="AI13" s="87">
        <f>'HL-LL_1c'!H82</f>
        <v>0</v>
      </c>
      <c r="AJ13" s="87">
        <f>'HL-LL_1d'!H78</f>
        <v>0</v>
      </c>
      <c r="AK13" s="87">
        <f>'HL-LL_1a'!H85</f>
        <v>0</v>
      </c>
      <c r="AL13" s="87">
        <f>'HL-LL_1c_2'!H78</f>
        <v>0</v>
      </c>
      <c r="AM13" s="87">
        <f>'HL-LL_1d_2'!H78</f>
        <v>0</v>
      </c>
      <c r="AN13" s="87">
        <f>'HL-LL_1a_2'!H83</f>
        <v>0</v>
      </c>
      <c r="AP13" s="155"/>
      <c r="AQ13" s="155"/>
      <c r="AR13" s="138" t="s">
        <v>78</v>
      </c>
      <c r="AS13" s="87">
        <f>'HL-LL_1c'!I82</f>
        <v>0</v>
      </c>
      <c r="AT13" s="87">
        <f>'HL-LL_1d'!I78</f>
        <v>0</v>
      </c>
      <c r="AU13" s="87">
        <f>'HL-LL_1a'!I85</f>
        <v>0</v>
      </c>
      <c r="AV13" s="87">
        <f>'HL-LL_1c_2'!I78</f>
        <v>0</v>
      </c>
      <c r="AW13" s="87">
        <f>'HL-LL_1d_2'!I78</f>
        <v>0</v>
      </c>
      <c r="AX13" s="87">
        <f>'HL-LL_1a_2'!I83</f>
        <v>0</v>
      </c>
    </row>
    <row r="14" spans="2:50" x14ac:dyDescent="0.25">
      <c r="B14" s="155"/>
      <c r="C14" s="155"/>
      <c r="D14" s="138" t="s">
        <v>53</v>
      </c>
      <c r="E14" s="87">
        <f>'HL-LL_1c'!F83</f>
        <v>0.99561769960987778</v>
      </c>
      <c r="F14" s="87">
        <f>'HL-LL_1d'!F79</f>
        <v>1.4778655481129508</v>
      </c>
      <c r="G14" s="87">
        <f>'HL-LL_1a'!F86</f>
        <v>2.6780759478517071</v>
      </c>
      <c r="H14" s="87">
        <f>'HL-LL_1c_2'!F79</f>
        <v>1.4628688255988953</v>
      </c>
      <c r="I14" s="87">
        <f>'HL-LL_1d_2'!F79</f>
        <v>2.2375478978068375</v>
      </c>
      <c r="J14" s="87">
        <f>'HL-LL_1a_2'!F84</f>
        <v>3.0365371398181433</v>
      </c>
      <c r="K14" s="87">
        <f>'HL-LL_1c'!J69</f>
        <v>1.2523313475540996</v>
      </c>
      <c r="L14" s="87">
        <f>'HL-LL_1d'!J69</f>
        <v>2.9080794436019102</v>
      </c>
      <c r="M14" s="87">
        <f>'HL-LL_1a'!J69</f>
        <v>4.1110945686315974</v>
      </c>
      <c r="N14" s="87">
        <f>'HL-LL_1c_2'!J69</f>
        <v>1.9962426986716824</v>
      </c>
      <c r="O14" s="87">
        <f>'HL-LL_1d_2'!J69</f>
        <v>1.7129604366904305</v>
      </c>
      <c r="P14" s="87">
        <f>'HL-LL_1a_2'!J69</f>
        <v>3.9432384566034515</v>
      </c>
      <c r="V14" s="155"/>
      <c r="W14" s="155"/>
      <c r="X14" s="138" t="s">
        <v>53</v>
      </c>
      <c r="Y14" s="87">
        <f>'HL-LL_1c'!G83</f>
        <v>4.2986419374241693</v>
      </c>
      <c r="Z14" s="87">
        <f>'HL-LL_1d'!G79</f>
        <v>5.5869651492077361</v>
      </c>
      <c r="AA14" s="87">
        <f>'HL-LL_1a'!G86</f>
        <v>7.5511554045356037</v>
      </c>
      <c r="AB14" s="87">
        <f>'HL-LL_1c_2'!G79</f>
        <v>3.6929485710765273</v>
      </c>
      <c r="AC14" s="87">
        <f>'HL-LL_1d_2'!G79</f>
        <v>5.6561194390686369</v>
      </c>
      <c r="AD14" s="87">
        <f>'HL-LL_1a_2'!G84</f>
        <v>7.592837394305481</v>
      </c>
      <c r="AF14" s="155"/>
      <c r="AG14" s="155"/>
      <c r="AH14" s="138" t="s">
        <v>53</v>
      </c>
      <c r="AI14" s="87">
        <f>'HL-LL_1c'!H83</f>
        <v>2.571309656787939</v>
      </c>
      <c r="AJ14" s="87">
        <f>'HL-LL_1d'!H79</f>
        <v>1.117065801897086</v>
      </c>
      <c r="AK14" s="87">
        <f>'HL-LL_1a'!H86</f>
        <v>0.74325603937334361</v>
      </c>
      <c r="AL14" s="87">
        <f>'HL-LL_1c_2'!H79</f>
        <v>0.77616940940815893</v>
      </c>
      <c r="AM14" s="87">
        <f>'HL-LL_1d_2'!H79</f>
        <v>5.2855314701761281E-2</v>
      </c>
      <c r="AN14" s="87">
        <f>'HL-LL_1a_2'!H84</f>
        <v>0</v>
      </c>
      <c r="AP14" s="155"/>
      <c r="AQ14" s="155"/>
      <c r="AR14" s="138" t="s">
        <v>53</v>
      </c>
      <c r="AS14" s="87">
        <f>'HL-LL_1c'!I83</f>
        <v>11.367500145782877</v>
      </c>
      <c r="AT14" s="87">
        <f>'HL-LL_1d'!I79</f>
        <v>8.3176975482425846</v>
      </c>
      <c r="AU14" s="87">
        <f>'HL-LL_1a'!I86</f>
        <v>5.6006217776667402</v>
      </c>
      <c r="AV14" s="87">
        <f>'HL-LL_1c_2'!I79</f>
        <v>0.77616940940815893</v>
      </c>
      <c r="AW14" s="87">
        <f>'HL-LL_1d_2'!I79</f>
        <v>5.2855314701761281E-2</v>
      </c>
      <c r="AX14" s="87">
        <f>'HL-LL_1a_2'!I84</f>
        <v>0</v>
      </c>
    </row>
    <row r="15" spans="2:50" x14ac:dyDescent="0.25">
      <c r="B15" s="155"/>
      <c r="C15" s="155"/>
      <c r="D15" s="138" t="s">
        <v>48</v>
      </c>
      <c r="E15" s="87">
        <f>'HL-LL_1c'!F84</f>
        <v>0</v>
      </c>
      <c r="F15" s="87">
        <f>'HL-LL_1d'!F80</f>
        <v>0</v>
      </c>
      <c r="G15" s="87">
        <f>'HL-LL_1a'!F87</f>
        <v>0</v>
      </c>
      <c r="H15" s="87">
        <f>'HL-LL_1c_2'!F80</f>
        <v>0</v>
      </c>
      <c r="I15" s="87">
        <f>'HL-LL_1d_2'!F80</f>
        <v>0</v>
      </c>
      <c r="J15" s="87">
        <f>'HL-LL_1a_2'!F85</f>
        <v>0</v>
      </c>
      <c r="K15" s="87">
        <f>'HL-LL_1c'!J70</f>
        <v>3.1489999999999997E-2</v>
      </c>
      <c r="L15" s="87">
        <f>'HL-LL_1d'!J70</f>
        <v>0.21837000000000001</v>
      </c>
      <c r="M15" s="87">
        <f>'HL-LL_1a'!J70</f>
        <v>0.11099000000000001</v>
      </c>
      <c r="N15" s="87">
        <f>'HL-LL_1c_2'!J70</f>
        <v>1.3616999999999999</v>
      </c>
      <c r="O15" s="87">
        <f>'HL-LL_1d_2'!J70</f>
        <v>3.782</v>
      </c>
      <c r="P15" s="87">
        <f>'HL-LL_1a_2'!J70</f>
        <v>1.3887</v>
      </c>
      <c r="V15" s="155"/>
      <c r="W15" s="155"/>
      <c r="X15" s="138" t="s">
        <v>48</v>
      </c>
      <c r="Y15" s="87">
        <f>'HL-LL_1c'!G84</f>
        <v>0</v>
      </c>
      <c r="Z15" s="87">
        <f>'HL-LL_1d'!G80</f>
        <v>0</v>
      </c>
      <c r="AA15" s="87">
        <f>'HL-LL_1a'!G87</f>
        <v>0</v>
      </c>
      <c r="AB15" s="87">
        <f>'HL-LL_1c_2'!G80</f>
        <v>0</v>
      </c>
      <c r="AC15" s="87">
        <f>'HL-LL_1d_2'!G80</f>
        <v>0</v>
      </c>
      <c r="AD15" s="87">
        <f>'HL-LL_1a_2'!G85</f>
        <v>0</v>
      </c>
      <c r="AF15" s="155"/>
      <c r="AG15" s="155"/>
      <c r="AH15" s="138" t="s">
        <v>48</v>
      </c>
      <c r="AI15" s="87">
        <f>'HL-LL_1c'!H84</f>
        <v>0</v>
      </c>
      <c r="AJ15" s="87">
        <f>'HL-LL_1d'!H80</f>
        <v>0</v>
      </c>
      <c r="AK15" s="87">
        <f>'HL-LL_1a'!H87</f>
        <v>0</v>
      </c>
      <c r="AL15" s="87">
        <f>'HL-LL_1c_2'!H80</f>
        <v>0</v>
      </c>
      <c r="AM15" s="87">
        <f>'HL-LL_1d_2'!H80</f>
        <v>0</v>
      </c>
      <c r="AN15" s="87">
        <f>'HL-LL_1a_2'!H85</f>
        <v>0</v>
      </c>
      <c r="AP15" s="155"/>
      <c r="AQ15" s="155"/>
      <c r="AR15" s="138" t="s">
        <v>48</v>
      </c>
      <c r="AS15" s="87">
        <f>'HL-LL_1c'!I84</f>
        <v>0</v>
      </c>
      <c r="AT15" s="87">
        <f>'HL-LL_1d'!I80</f>
        <v>0</v>
      </c>
      <c r="AU15" s="87">
        <f>'HL-LL_1a'!I87</f>
        <v>0</v>
      </c>
      <c r="AV15" s="87">
        <f>'HL-LL_1c_2'!I80</f>
        <v>0</v>
      </c>
      <c r="AW15" s="87">
        <f>'HL-LL_1d_2'!I80</f>
        <v>0</v>
      </c>
      <c r="AX15" s="87">
        <f>'HL-LL_1a_2'!I85</f>
        <v>0</v>
      </c>
    </row>
    <row r="16" spans="2:50" x14ac:dyDescent="0.25">
      <c r="B16" s="155"/>
      <c r="C16" s="155"/>
      <c r="D16" s="138" t="s">
        <v>49</v>
      </c>
      <c r="E16" s="87">
        <f>'HL-LL_1c'!F85</f>
        <v>4.7862</v>
      </c>
      <c r="F16" s="87">
        <f>'HL-LL_1d'!F81</f>
        <v>6.0293999999999999</v>
      </c>
      <c r="G16" s="87">
        <f>'HL-LL_1a'!F88</f>
        <v>10.9741</v>
      </c>
      <c r="H16" s="140">
        <f>'HL-LL_1c_2'!F81</f>
        <v>5.5000999999999998</v>
      </c>
      <c r="I16" s="87">
        <f>'HL-LL_1d_2'!F81</f>
        <v>8.4918999999999993</v>
      </c>
      <c r="J16" s="87">
        <f>'HL-LL_1a_2'!F86</f>
        <v>13.325900000000001</v>
      </c>
      <c r="K16" s="87">
        <f>'HL-LL_1c'!J71</f>
        <v>3.0204</v>
      </c>
      <c r="L16" s="87">
        <f>'HL-LL_1d'!J71</f>
        <v>6.0293999999999999</v>
      </c>
      <c r="M16" s="87">
        <f>'HL-LL_1a'!J71</f>
        <v>10.9741</v>
      </c>
      <c r="N16" s="87">
        <f>'HL-LL_1c_2'!J71</f>
        <v>5.5000999999999998</v>
      </c>
      <c r="O16" s="87">
        <f>'HL-LL_1d_2'!J71</f>
        <v>7.3586</v>
      </c>
      <c r="P16" s="87">
        <f>'HL-LL_1a_2'!J71</f>
        <v>13.325900000000001</v>
      </c>
      <c r="V16" s="155"/>
      <c r="W16" s="155"/>
      <c r="X16" s="138" t="s">
        <v>49</v>
      </c>
      <c r="Y16" s="87">
        <f>'HL-LL_1c'!G85</f>
        <v>17.669</v>
      </c>
      <c r="Z16" s="87">
        <f>'HL-LL_1d'!G81</f>
        <v>22.6938</v>
      </c>
      <c r="AA16" s="87">
        <f>'HL-LL_1a'!G88</f>
        <v>28.0931</v>
      </c>
      <c r="AB16" s="140">
        <f>'HL-LL_1c_2'!G81</f>
        <v>9.9254999999999995</v>
      </c>
      <c r="AC16" s="140">
        <f>'HL-LL_1d_2'!G81</f>
        <v>15.923500000000001</v>
      </c>
      <c r="AD16" s="140">
        <f>'HL-LL_1a_2'!G86</f>
        <v>21.3139</v>
      </c>
      <c r="AF16" s="155"/>
      <c r="AG16" s="155"/>
      <c r="AH16" s="138" t="s">
        <v>49</v>
      </c>
      <c r="AI16" s="87">
        <f>'HL-LL_1c'!H85</f>
        <v>7.9858000000000002</v>
      </c>
      <c r="AJ16" s="87">
        <f>'HL-LL_1d'!H81</f>
        <v>3.4462999999999999</v>
      </c>
      <c r="AK16" s="87">
        <f>'HL-LL_1a'!H88</f>
        <v>4.6516999999999999</v>
      </c>
      <c r="AL16" s="140">
        <f>'HL-LL_1c_2'!H81</f>
        <v>2.4428999999999998</v>
      </c>
      <c r="AM16" s="140">
        <f>'HL-LL_1d_2'!H81</f>
        <v>0.16753999999999999</v>
      </c>
      <c r="AN16" s="140">
        <f>'HL-LL_1a_2'!H86</f>
        <v>0</v>
      </c>
      <c r="AP16" s="155"/>
      <c r="AQ16" s="155"/>
      <c r="AR16" s="138" t="s">
        <v>49</v>
      </c>
      <c r="AS16" s="140">
        <f>'HL-LL_1c'!I85</f>
        <v>34.8339</v>
      </c>
      <c r="AT16" s="140">
        <f>'HL-LL_1d'!I81</f>
        <v>26.096599999999999</v>
      </c>
      <c r="AU16" s="140">
        <f>'HL-LL_1a'!I88</f>
        <v>17.857900000000001</v>
      </c>
      <c r="AV16" s="140">
        <f>'HL-LL_1c_2'!I81</f>
        <v>2.4428999999999998</v>
      </c>
      <c r="AW16" s="140">
        <f>'HL-LL_1d_2'!I81</f>
        <v>0.16753999999999999</v>
      </c>
      <c r="AX16" s="140">
        <f>'HL-LL_1a_2'!I86</f>
        <v>0</v>
      </c>
    </row>
    <row r="17" spans="2:50" x14ac:dyDescent="0.25">
      <c r="B17" s="155"/>
      <c r="C17" s="155"/>
      <c r="D17" s="138">
        <v>0.25</v>
      </c>
      <c r="E17" s="87">
        <f>'HL-LL_1c'!F86</f>
        <v>0</v>
      </c>
      <c r="F17" s="87">
        <f>'HL-LL_1d'!F82</f>
        <v>0</v>
      </c>
      <c r="G17" s="87">
        <f>'HL-LL_1a'!F89</f>
        <v>0</v>
      </c>
      <c r="H17" s="140">
        <f>'HL-LL_1c_2'!F82</f>
        <v>0</v>
      </c>
      <c r="I17" s="87">
        <f>'HL-LL_1d_2'!F82</f>
        <v>0</v>
      </c>
      <c r="J17" s="87">
        <f>'HL-LL_1a_2'!F87</f>
        <v>0</v>
      </c>
      <c r="K17" s="87">
        <f>'HL-LL_1c'!J72</f>
        <v>0</v>
      </c>
      <c r="L17" s="87">
        <f>'HL-LL_1d'!J72</f>
        <v>0</v>
      </c>
      <c r="M17" s="87">
        <f>'HL-LL_1a'!J72</f>
        <v>0</v>
      </c>
      <c r="N17" s="87">
        <f>'HL-LL_1c_2'!J72</f>
        <v>0</v>
      </c>
      <c r="O17" s="87">
        <f>'HL-LL_1d_2'!J72</f>
        <v>0</v>
      </c>
      <c r="P17" s="87">
        <f>'HL-LL_1a_2'!J72</f>
        <v>0</v>
      </c>
      <c r="V17" s="155"/>
      <c r="W17" s="155"/>
      <c r="X17" s="138">
        <v>0.25</v>
      </c>
      <c r="Y17" s="87">
        <f>'HL-LL_1c'!G86</f>
        <v>0</v>
      </c>
      <c r="Z17" s="87">
        <f>'HL-LL_1d'!G82</f>
        <v>0</v>
      </c>
      <c r="AA17" s="87">
        <f>'HL-LL_1a'!G89</f>
        <v>0</v>
      </c>
      <c r="AB17" s="140">
        <f>'HL-LL_1c_2'!G82</f>
        <v>0</v>
      </c>
      <c r="AC17" s="140">
        <f>'HL-LL_1d_2'!G82</f>
        <v>0</v>
      </c>
      <c r="AD17" s="140">
        <f>'HL-LL_1a_2'!G87</f>
        <v>0</v>
      </c>
      <c r="AF17" s="155"/>
      <c r="AG17" s="155"/>
      <c r="AH17" s="138">
        <v>0.25</v>
      </c>
      <c r="AI17" s="87">
        <f>'HL-LL_1c'!H86</f>
        <v>0</v>
      </c>
      <c r="AJ17" s="87">
        <f>'HL-LL_1d'!H82</f>
        <v>0</v>
      </c>
      <c r="AK17" s="87">
        <f>'HL-LL_1a'!H89</f>
        <v>0</v>
      </c>
      <c r="AL17" s="140">
        <f>'HL-LL_1c_2'!H82</f>
        <v>0</v>
      </c>
      <c r="AM17" s="140">
        <f>'HL-LL_1d_2'!H82</f>
        <v>0</v>
      </c>
      <c r="AN17" s="140">
        <f>'HL-LL_1a_2'!H87</f>
        <v>0</v>
      </c>
      <c r="AP17" s="155"/>
      <c r="AQ17" s="155"/>
      <c r="AR17" s="138">
        <v>0.25</v>
      </c>
      <c r="AS17" s="140">
        <f>'HL-LL_1c'!I86</f>
        <v>0</v>
      </c>
      <c r="AT17" s="140">
        <f>'HL-LL_1d'!I82</f>
        <v>0</v>
      </c>
      <c r="AU17" s="140">
        <f>'HL-LL_1a'!I89</f>
        <v>0</v>
      </c>
      <c r="AV17" s="140">
        <f>'HL-LL_1c_2'!I82</f>
        <v>0</v>
      </c>
      <c r="AW17" s="140">
        <f>'HL-LL_1d_2'!I82</f>
        <v>0</v>
      </c>
      <c r="AX17" s="140">
        <f>'HL-LL_1a_2'!I87</f>
        <v>0</v>
      </c>
    </row>
    <row r="18" spans="2:50" x14ac:dyDescent="0.25">
      <c r="B18" s="155"/>
      <c r="C18" s="156"/>
      <c r="D18" s="139">
        <v>0.75</v>
      </c>
      <c r="E18" s="88">
        <f>'HL-LL_1c'!F87</f>
        <v>0</v>
      </c>
      <c r="F18" s="88">
        <f>'HL-LL_1d'!F83</f>
        <v>0</v>
      </c>
      <c r="G18" s="88">
        <f>'HL-LL_1a'!F90</f>
        <v>1.2851999999999999</v>
      </c>
      <c r="H18" s="141">
        <f>'HL-LL_1c_2'!F83</f>
        <v>0</v>
      </c>
      <c r="I18" s="88">
        <f>'HL-LL_1d_2'!F83</f>
        <v>0</v>
      </c>
      <c r="J18" s="88">
        <f>'HL-LL_1a_2'!F88</f>
        <v>0</v>
      </c>
      <c r="K18" s="88">
        <f>'HL-LL_1c'!J73</f>
        <v>0</v>
      </c>
      <c r="L18" s="88">
        <f>'HL-LL_1d'!J73</f>
        <v>0</v>
      </c>
      <c r="M18" s="88">
        <f>'HL-LL_1a'!J73</f>
        <v>0</v>
      </c>
      <c r="N18" s="88">
        <f>'HL-LL_1c_2'!J73</f>
        <v>0</v>
      </c>
      <c r="O18" s="88">
        <f>'HL-LL_1d_2'!J73</f>
        <v>0</v>
      </c>
      <c r="P18" s="88">
        <f>'HL-LL_1a_2'!J73</f>
        <v>0</v>
      </c>
      <c r="V18" s="156"/>
      <c r="W18" s="156"/>
      <c r="X18" s="139">
        <v>0.75</v>
      </c>
      <c r="Y18" s="141">
        <f>'HL-LL_1c'!G87</f>
        <v>2.0047000000000001</v>
      </c>
      <c r="Z18" s="141">
        <f>'HL-LL_1d'!G83</f>
        <v>4.7301000000000002</v>
      </c>
      <c r="AA18" s="141">
        <f>'HL-LL_1a'!G90</f>
        <v>9.2560000000000002</v>
      </c>
      <c r="AB18" s="141">
        <f>'HL-LL_1c_2'!G83</f>
        <v>5.1841999999999997</v>
      </c>
      <c r="AC18" s="141">
        <f>'HL-LL_1d_2'!G83</f>
        <v>8.4932999999999996</v>
      </c>
      <c r="AD18" s="141">
        <f>'HL-LL_1a_2'!G88</f>
        <v>12.510400000000001</v>
      </c>
      <c r="AF18" s="156"/>
      <c r="AG18" s="156"/>
      <c r="AH18" s="139">
        <v>0.75</v>
      </c>
      <c r="AI18" s="141">
        <f>'HL-LL_1c'!H87</f>
        <v>1.1191</v>
      </c>
      <c r="AJ18" s="141">
        <f>'HL-LL_1d'!H83</f>
        <v>0.21837000000000001</v>
      </c>
      <c r="AK18" s="141">
        <f>'HL-LL_1a'!H90</f>
        <v>0.10766000000000001</v>
      </c>
      <c r="AL18" s="141">
        <f>'HL-LL_1c_2'!H83</f>
        <v>0</v>
      </c>
      <c r="AM18" s="141">
        <f>'HL-LL_1d_2'!H83</f>
        <v>0</v>
      </c>
      <c r="AN18" s="141">
        <f>'HL-LL_1a_2'!H88</f>
        <v>0</v>
      </c>
      <c r="AP18" s="156"/>
      <c r="AQ18" s="156"/>
      <c r="AR18" s="139">
        <v>0.75</v>
      </c>
      <c r="AS18" s="141">
        <f>'HL-LL_1c'!I87</f>
        <v>2.8788999999999998</v>
      </c>
      <c r="AT18" s="141">
        <f>'HL-LL_1d'!I83</f>
        <v>0.68261000000000005</v>
      </c>
      <c r="AU18" s="141">
        <f>'HL-LL_1a'!I90</f>
        <v>1.2957000000000001</v>
      </c>
      <c r="AV18" s="141">
        <f>'HL-LL_1c_2'!I83</f>
        <v>0</v>
      </c>
      <c r="AW18" s="141">
        <f>'HL-LL_1d_2'!I83</f>
        <v>0</v>
      </c>
      <c r="AX18" s="141">
        <f>'HL-LL_1a_2'!I88</f>
        <v>0</v>
      </c>
    </row>
    <row r="21" spans="2:50" ht="44.25" customHeight="1" x14ac:dyDescent="0.25"/>
    <row r="23" spans="2:50" x14ac:dyDescent="0.25">
      <c r="D23" s="151" t="s">
        <v>72</v>
      </c>
      <c r="E23" s="152"/>
      <c r="F23" s="152"/>
      <c r="G23" s="152"/>
      <c r="H23" s="153"/>
      <c r="P23" s="151" t="s">
        <v>73</v>
      </c>
      <c r="Q23" s="152"/>
      <c r="R23" s="152"/>
      <c r="S23" s="152"/>
      <c r="T23" s="153"/>
    </row>
    <row r="24" spans="2:50" x14ac:dyDescent="0.25">
      <c r="D24" s="151" t="s">
        <v>59</v>
      </c>
      <c r="E24" s="152"/>
      <c r="F24" s="152"/>
      <c r="G24" s="152"/>
      <c r="H24" s="153"/>
      <c r="P24" s="151" t="s">
        <v>59</v>
      </c>
      <c r="Q24" s="152"/>
      <c r="R24" s="152"/>
      <c r="S24" s="152"/>
      <c r="T24" s="153"/>
    </row>
    <row r="25" spans="2:50" ht="45" x14ac:dyDescent="0.25">
      <c r="C25" s="13" t="s">
        <v>9</v>
      </c>
      <c r="D25" s="13" t="s">
        <v>4</v>
      </c>
      <c r="E25" s="13" t="s">
        <v>5</v>
      </c>
      <c r="F25" s="13" t="s">
        <v>23</v>
      </c>
      <c r="G25" s="13" t="s">
        <v>71</v>
      </c>
      <c r="H25" s="13" t="s">
        <v>28</v>
      </c>
      <c r="O25" s="13" t="s">
        <v>9</v>
      </c>
      <c r="P25" s="13" t="s">
        <v>4</v>
      </c>
      <c r="Q25" s="13" t="s">
        <v>5</v>
      </c>
      <c r="R25" s="13" t="s">
        <v>23</v>
      </c>
      <c r="S25" s="13" t="s">
        <v>71</v>
      </c>
      <c r="T25" s="13" t="s">
        <v>28</v>
      </c>
    </row>
    <row r="26" spans="2:50" x14ac:dyDescent="0.25">
      <c r="C26" s="55">
        <v>0</v>
      </c>
      <c r="D26" s="55">
        <v>0.9</v>
      </c>
      <c r="E26" s="55">
        <v>10</v>
      </c>
      <c r="F26" s="55">
        <v>60</v>
      </c>
      <c r="G26" s="55">
        <v>60</v>
      </c>
      <c r="H26" s="121">
        <v>0</v>
      </c>
      <c r="O26" s="55">
        <v>0</v>
      </c>
      <c r="P26" s="55">
        <v>0.9</v>
      </c>
      <c r="Q26" s="55">
        <v>10</v>
      </c>
      <c r="R26" s="122">
        <v>63</v>
      </c>
      <c r="S26" s="122">
        <v>70</v>
      </c>
      <c r="T26" s="123">
        <v>1.1662999999999999</v>
      </c>
      <c r="U26" s="18"/>
      <c r="V26" s="18"/>
      <c r="W26" s="18"/>
    </row>
    <row r="27" spans="2:50" x14ac:dyDescent="0.25">
      <c r="C27" s="55">
        <v>0.5</v>
      </c>
      <c r="D27" s="55">
        <v>0.9</v>
      </c>
      <c r="E27" s="55">
        <v>10</v>
      </c>
      <c r="F27" s="55">
        <v>60</v>
      </c>
      <c r="G27" s="55">
        <v>60</v>
      </c>
      <c r="H27" s="121">
        <v>0</v>
      </c>
      <c r="O27" s="55">
        <v>0.5</v>
      </c>
      <c r="P27" s="55">
        <v>0.9</v>
      </c>
      <c r="Q27" s="55">
        <v>10</v>
      </c>
      <c r="R27" s="93">
        <v>58</v>
      </c>
      <c r="S27" s="93">
        <v>67</v>
      </c>
      <c r="T27" s="123">
        <v>1.526</v>
      </c>
      <c r="U27" s="18"/>
      <c r="V27" s="18"/>
      <c r="W27" s="18"/>
    </row>
    <row r="28" spans="2:50" x14ac:dyDescent="0.25">
      <c r="C28" s="55">
        <v>1</v>
      </c>
      <c r="D28" s="55">
        <v>0.9</v>
      </c>
      <c r="E28" s="55">
        <v>10</v>
      </c>
      <c r="F28" s="55">
        <v>60</v>
      </c>
      <c r="G28" s="55">
        <v>60</v>
      </c>
      <c r="H28" s="121">
        <v>0</v>
      </c>
      <c r="O28" s="55">
        <v>1</v>
      </c>
      <c r="P28" s="55">
        <v>0.9</v>
      </c>
      <c r="Q28" s="55">
        <v>10</v>
      </c>
      <c r="R28" s="120">
        <v>55</v>
      </c>
      <c r="S28" s="120">
        <v>64</v>
      </c>
      <c r="T28" s="121">
        <v>1.7783</v>
      </c>
      <c r="U28" s="18"/>
      <c r="V28" s="18"/>
      <c r="W28" s="18"/>
    </row>
    <row r="29" spans="2:50" x14ac:dyDescent="0.25">
      <c r="C29" s="120">
        <v>1.5</v>
      </c>
      <c r="D29" s="120">
        <v>0.9</v>
      </c>
      <c r="E29" s="120">
        <v>10</v>
      </c>
      <c r="F29" s="120">
        <v>60</v>
      </c>
      <c r="G29" s="120">
        <v>60</v>
      </c>
      <c r="H29" s="121">
        <v>0</v>
      </c>
      <c r="O29" s="120">
        <v>1.5</v>
      </c>
      <c r="P29" s="120">
        <v>0.9</v>
      </c>
      <c r="Q29" s="120">
        <v>10</v>
      </c>
      <c r="R29" s="120">
        <v>51</v>
      </c>
      <c r="S29" s="120">
        <v>61</v>
      </c>
      <c r="T29" s="121">
        <v>1.9075</v>
      </c>
      <c r="U29" s="18"/>
      <c r="V29" s="18"/>
      <c r="W29" s="18"/>
    </row>
    <row r="30" spans="2:50" x14ac:dyDescent="0.25">
      <c r="C30" s="55">
        <v>2</v>
      </c>
      <c r="D30" s="55">
        <v>0.9</v>
      </c>
      <c r="E30" s="55">
        <v>10</v>
      </c>
      <c r="F30" s="55">
        <v>45</v>
      </c>
      <c r="G30" s="55">
        <v>60</v>
      </c>
      <c r="H30" s="121">
        <v>2.1541999999999999</v>
      </c>
      <c r="O30" s="55">
        <v>2</v>
      </c>
      <c r="P30" s="55">
        <v>0.9</v>
      </c>
      <c r="Q30" s="55">
        <v>10</v>
      </c>
      <c r="R30" s="120">
        <v>48</v>
      </c>
      <c r="S30" s="120">
        <v>59</v>
      </c>
      <c r="T30" s="121">
        <v>2.3563000000000001</v>
      </c>
      <c r="U30" s="18"/>
      <c r="V30" s="18"/>
      <c r="W30" s="18"/>
    </row>
    <row r="31" spans="2:50" x14ac:dyDescent="0.25">
      <c r="C31" s="55">
        <v>2.5</v>
      </c>
      <c r="D31" s="55">
        <v>0.9</v>
      </c>
      <c r="E31" s="55">
        <v>10</v>
      </c>
      <c r="F31" s="55">
        <v>45</v>
      </c>
      <c r="G31" s="55">
        <v>60</v>
      </c>
      <c r="H31" s="121">
        <v>4.4987000000000004</v>
      </c>
      <c r="I31" s="18"/>
      <c r="J31" s="18"/>
      <c r="K31" s="18"/>
      <c r="L31" s="18"/>
      <c r="M31" s="18"/>
      <c r="O31" s="55">
        <v>2.5</v>
      </c>
      <c r="P31" s="55">
        <v>0.9</v>
      </c>
      <c r="Q31" s="55">
        <v>10</v>
      </c>
      <c r="R31" s="120">
        <v>44</v>
      </c>
      <c r="S31" s="120">
        <v>57</v>
      </c>
      <c r="T31" s="121">
        <v>2.7679</v>
      </c>
      <c r="U31" s="18"/>
      <c r="V31" s="18"/>
      <c r="W31" s="18"/>
    </row>
    <row r="32" spans="2:50" x14ac:dyDescent="0.25">
      <c r="C32" s="55">
        <v>3</v>
      </c>
      <c r="D32" s="55">
        <v>0.9</v>
      </c>
      <c r="E32" s="55">
        <v>10</v>
      </c>
      <c r="F32" s="55">
        <v>30</v>
      </c>
      <c r="G32" s="55">
        <v>60</v>
      </c>
      <c r="H32" s="121">
        <v>8.6892999999999994</v>
      </c>
      <c r="I32" s="18"/>
      <c r="J32" s="18"/>
      <c r="K32" s="18"/>
      <c r="L32" s="18"/>
      <c r="M32" s="18"/>
      <c r="O32" s="55">
        <v>3</v>
      </c>
      <c r="P32" s="55">
        <v>0.9</v>
      </c>
      <c r="Q32" s="55">
        <v>10</v>
      </c>
      <c r="R32" s="120">
        <v>41</v>
      </c>
      <c r="S32" s="120">
        <v>55</v>
      </c>
      <c r="T32" s="121">
        <v>3.1294</v>
      </c>
      <c r="U32" s="18"/>
      <c r="V32" s="18"/>
      <c r="W32" s="18"/>
    </row>
    <row r="33" spans="3:23" x14ac:dyDescent="0.25">
      <c r="C33" s="55">
        <v>3.5</v>
      </c>
      <c r="D33" s="55">
        <v>0.9</v>
      </c>
      <c r="E33" s="55">
        <v>10</v>
      </c>
      <c r="F33" s="55">
        <v>30</v>
      </c>
      <c r="G33" s="55">
        <v>60</v>
      </c>
      <c r="H33" s="121">
        <v>13.0755</v>
      </c>
      <c r="O33" s="55">
        <v>3.5</v>
      </c>
      <c r="P33" s="55">
        <v>0.9</v>
      </c>
      <c r="Q33" s="55">
        <v>10</v>
      </c>
      <c r="R33" s="122">
        <v>37</v>
      </c>
      <c r="S33" s="122">
        <v>53</v>
      </c>
      <c r="T33" s="121">
        <v>3.4581</v>
      </c>
      <c r="U33" s="18"/>
      <c r="V33" s="18"/>
      <c r="W33" s="18"/>
    </row>
    <row r="34" spans="3:23" x14ac:dyDescent="0.25">
      <c r="C34" s="55">
        <v>4</v>
      </c>
      <c r="D34" s="55">
        <v>0.9</v>
      </c>
      <c r="E34" s="55">
        <v>10</v>
      </c>
      <c r="F34" s="55">
        <v>30</v>
      </c>
      <c r="G34" s="55">
        <v>60</v>
      </c>
      <c r="H34" s="121">
        <v>17.367899999999999</v>
      </c>
      <c r="O34" s="55">
        <v>4</v>
      </c>
      <c r="P34" s="55">
        <v>0.9</v>
      </c>
      <c r="Q34" s="55">
        <v>10</v>
      </c>
      <c r="R34" s="120">
        <v>34</v>
      </c>
      <c r="S34" s="55">
        <v>51</v>
      </c>
      <c r="T34" s="121">
        <v>3.7456999999999998</v>
      </c>
    </row>
    <row r="35" spans="3:23" x14ac:dyDescent="0.25">
      <c r="C35" s="55">
        <v>4.5</v>
      </c>
      <c r="D35" s="55">
        <v>0.9</v>
      </c>
      <c r="E35" s="55">
        <v>10</v>
      </c>
      <c r="F35" s="55">
        <v>30</v>
      </c>
      <c r="G35" s="55">
        <v>45</v>
      </c>
      <c r="H35" s="121">
        <v>6.7876000000000003</v>
      </c>
      <c r="O35" s="55">
        <v>4.5</v>
      </c>
      <c r="P35" s="55">
        <v>0.9</v>
      </c>
      <c r="Q35" s="55">
        <v>10</v>
      </c>
      <c r="R35" s="120">
        <v>31</v>
      </c>
      <c r="S35" s="55">
        <v>49</v>
      </c>
      <c r="T35" s="121">
        <v>4.0021000000000004</v>
      </c>
    </row>
    <row r="36" spans="3:23" x14ac:dyDescent="0.25">
      <c r="C36" s="55">
        <v>5</v>
      </c>
      <c r="D36" s="55">
        <v>0.9</v>
      </c>
      <c r="E36" s="55">
        <v>10</v>
      </c>
      <c r="F36" s="55">
        <v>30</v>
      </c>
      <c r="G36" s="55">
        <v>45</v>
      </c>
      <c r="H36" s="121">
        <v>8.4372000000000007</v>
      </c>
      <c r="O36" s="55">
        <v>5</v>
      </c>
      <c r="P36" s="55">
        <v>0.9</v>
      </c>
      <c r="Q36" s="55">
        <v>10</v>
      </c>
      <c r="R36" s="120">
        <v>30</v>
      </c>
      <c r="S36" s="55">
        <v>47</v>
      </c>
      <c r="T36" s="121">
        <v>4.1734</v>
      </c>
    </row>
    <row r="37" spans="3:23" x14ac:dyDescent="0.25">
      <c r="C37" s="55">
        <v>5.5</v>
      </c>
      <c r="D37" s="55">
        <v>0.9</v>
      </c>
      <c r="E37" s="55">
        <v>10</v>
      </c>
      <c r="F37" s="55">
        <v>15</v>
      </c>
      <c r="G37" s="55">
        <v>45</v>
      </c>
      <c r="H37" s="121">
        <v>10.645200000000001</v>
      </c>
      <c r="O37" s="55">
        <v>5.5</v>
      </c>
      <c r="P37" s="55">
        <v>0.9</v>
      </c>
      <c r="Q37" s="55">
        <v>10</v>
      </c>
      <c r="R37" s="120">
        <v>30</v>
      </c>
      <c r="S37" s="55">
        <v>46</v>
      </c>
      <c r="T37" s="121">
        <v>4.7041000000000004</v>
      </c>
    </row>
    <row r="38" spans="3:23" x14ac:dyDescent="0.25">
      <c r="C38" s="122">
        <v>6</v>
      </c>
      <c r="D38" s="55">
        <v>0.9</v>
      </c>
      <c r="E38" s="55">
        <v>10</v>
      </c>
      <c r="F38" s="122">
        <v>15</v>
      </c>
      <c r="G38" s="122">
        <v>45</v>
      </c>
      <c r="H38" s="121">
        <v>13.325900000000001</v>
      </c>
      <c r="O38" s="122">
        <v>6</v>
      </c>
      <c r="P38" s="55">
        <v>0.9</v>
      </c>
      <c r="Q38" s="55">
        <v>10</v>
      </c>
      <c r="R38" s="120">
        <v>29</v>
      </c>
      <c r="S38" s="120">
        <v>44</v>
      </c>
      <c r="T38" s="121">
        <v>4.5632000000000001</v>
      </c>
    </row>
    <row r="39" spans="3:23" x14ac:dyDescent="0.25">
      <c r="C39" s="120">
        <v>6.5</v>
      </c>
      <c r="D39" s="55">
        <v>0.9</v>
      </c>
      <c r="E39" s="55">
        <v>10</v>
      </c>
      <c r="F39" s="120">
        <v>15</v>
      </c>
      <c r="G39" s="120">
        <v>45</v>
      </c>
      <c r="H39" s="121">
        <v>16.006499999999999</v>
      </c>
      <c r="O39" s="120">
        <v>6.5</v>
      </c>
      <c r="P39" s="55">
        <v>0.9</v>
      </c>
      <c r="Q39" s="55">
        <v>10</v>
      </c>
      <c r="R39" s="120">
        <v>29</v>
      </c>
      <c r="S39" s="120">
        <v>42</v>
      </c>
      <c r="T39" s="121">
        <v>4.2957000000000001</v>
      </c>
    </row>
    <row r="40" spans="3:23" x14ac:dyDescent="0.25">
      <c r="C40" s="120">
        <v>7</v>
      </c>
      <c r="D40" s="55">
        <v>0.9</v>
      </c>
      <c r="E40" s="55">
        <v>10</v>
      </c>
      <c r="F40" s="120">
        <v>15</v>
      </c>
      <c r="G40" s="120">
        <v>30</v>
      </c>
      <c r="H40" s="121">
        <v>3.1741000000000001</v>
      </c>
      <c r="O40" s="120">
        <v>7</v>
      </c>
      <c r="P40" s="55">
        <v>0.9</v>
      </c>
      <c r="Q40" s="55">
        <v>10</v>
      </c>
      <c r="R40" s="120">
        <v>28</v>
      </c>
      <c r="S40" s="120">
        <v>41</v>
      </c>
      <c r="T40" s="121">
        <v>4.4550000000000001</v>
      </c>
    </row>
    <row r="41" spans="3:23" x14ac:dyDescent="0.25">
      <c r="C41" s="120">
        <v>7.5</v>
      </c>
      <c r="D41" s="55">
        <v>0.9</v>
      </c>
      <c r="E41" s="55">
        <v>10</v>
      </c>
      <c r="F41" s="120">
        <v>15</v>
      </c>
      <c r="G41" s="120">
        <v>30</v>
      </c>
      <c r="H41" s="121">
        <v>4.0675999999999997</v>
      </c>
      <c r="O41" s="120">
        <v>7.5</v>
      </c>
      <c r="P41" s="55">
        <v>0.9</v>
      </c>
      <c r="Q41" s="55">
        <v>10</v>
      </c>
      <c r="R41" s="120">
        <v>28</v>
      </c>
      <c r="S41" s="120">
        <v>39</v>
      </c>
      <c r="T41" s="121">
        <v>3.9586999999999999</v>
      </c>
    </row>
    <row r="42" spans="3:23" x14ac:dyDescent="0.25">
      <c r="C42" s="120">
        <v>8</v>
      </c>
      <c r="D42" s="55">
        <v>0.9</v>
      </c>
      <c r="E42" s="55">
        <v>10</v>
      </c>
      <c r="F42" s="120">
        <v>15</v>
      </c>
      <c r="G42" s="120">
        <v>30</v>
      </c>
      <c r="H42" s="121">
        <v>4.9611999999999998</v>
      </c>
      <c r="O42" s="120">
        <v>8</v>
      </c>
      <c r="P42" s="55">
        <v>0.9</v>
      </c>
      <c r="Q42" s="55">
        <v>10</v>
      </c>
      <c r="R42" s="120">
        <v>27</v>
      </c>
      <c r="S42" s="120">
        <v>38</v>
      </c>
      <c r="T42" s="121">
        <v>3.9459</v>
      </c>
    </row>
    <row r="43" spans="3:23" x14ac:dyDescent="0.25">
      <c r="C43" s="120">
        <v>8.5</v>
      </c>
      <c r="D43" s="55">
        <v>0.9</v>
      </c>
      <c r="E43" s="55">
        <v>10</v>
      </c>
      <c r="F43" s="120">
        <v>15</v>
      </c>
      <c r="G43" s="120">
        <v>30</v>
      </c>
      <c r="H43" s="121">
        <v>5.8547000000000002</v>
      </c>
      <c r="O43" s="120">
        <v>8.5</v>
      </c>
      <c r="P43" s="55">
        <v>0.9</v>
      </c>
      <c r="Q43" s="55">
        <v>10</v>
      </c>
      <c r="R43" s="120">
        <v>27</v>
      </c>
      <c r="S43" s="120">
        <v>36</v>
      </c>
      <c r="T43" s="121">
        <v>3.2845</v>
      </c>
    </row>
    <row r="44" spans="3:23" x14ac:dyDescent="0.25">
      <c r="C44" s="120">
        <v>9</v>
      </c>
      <c r="D44" s="55">
        <v>0.9</v>
      </c>
      <c r="E44" s="55">
        <v>10</v>
      </c>
      <c r="F44" s="120">
        <v>15</v>
      </c>
      <c r="G44" s="120">
        <v>30</v>
      </c>
      <c r="H44" s="121">
        <v>6.7483000000000004</v>
      </c>
      <c r="O44" s="120">
        <v>9</v>
      </c>
      <c r="P44" s="55">
        <v>0.9</v>
      </c>
      <c r="Q44" s="55">
        <v>10</v>
      </c>
      <c r="R44" s="120">
        <v>27</v>
      </c>
      <c r="S44" s="120">
        <v>35</v>
      </c>
      <c r="T44" s="121">
        <v>3.1097999999999999</v>
      </c>
    </row>
    <row r="45" spans="3:23" x14ac:dyDescent="0.25">
      <c r="C45" s="120">
        <v>9.5</v>
      </c>
      <c r="D45" s="55">
        <v>0.9</v>
      </c>
      <c r="E45" s="55">
        <v>10</v>
      </c>
      <c r="F45" s="120">
        <v>15</v>
      </c>
      <c r="G45" s="120">
        <v>30</v>
      </c>
      <c r="H45" s="121">
        <v>7.6417999999999999</v>
      </c>
      <c r="O45" s="120">
        <v>9.5</v>
      </c>
      <c r="P45" s="55">
        <v>0.9</v>
      </c>
      <c r="Q45" s="55">
        <v>10</v>
      </c>
      <c r="R45" s="120">
        <v>26</v>
      </c>
      <c r="S45" s="120">
        <v>33</v>
      </c>
      <c r="T45" s="121">
        <v>2.3254999999999999</v>
      </c>
    </row>
    <row r="46" spans="3:23" x14ac:dyDescent="0.25">
      <c r="C46" s="120">
        <v>10</v>
      </c>
      <c r="D46" s="55">
        <v>0.9</v>
      </c>
      <c r="E46" s="55">
        <v>10</v>
      </c>
      <c r="F46" s="120">
        <v>15</v>
      </c>
      <c r="G46" s="120">
        <v>30</v>
      </c>
      <c r="H46" s="121">
        <v>8.5353999999999992</v>
      </c>
      <c r="O46" s="120">
        <v>10</v>
      </c>
      <c r="P46" s="55">
        <v>0.9</v>
      </c>
      <c r="Q46" s="55">
        <v>10</v>
      </c>
      <c r="R46" s="120">
        <v>26</v>
      </c>
      <c r="S46" s="120">
        <v>32</v>
      </c>
      <c r="T46" s="121">
        <v>2.0352000000000001</v>
      </c>
    </row>
    <row r="47" spans="3:23" x14ac:dyDescent="0.25">
      <c r="C47" s="120">
        <v>10.5</v>
      </c>
      <c r="D47" s="55">
        <v>0.9</v>
      </c>
      <c r="E47" s="55">
        <v>10</v>
      </c>
      <c r="F47" s="120">
        <v>15</v>
      </c>
      <c r="G47" s="120">
        <v>30</v>
      </c>
      <c r="H47" s="121">
        <v>9.4289000000000005</v>
      </c>
      <c r="O47" s="120">
        <v>10.5</v>
      </c>
      <c r="P47" s="55">
        <v>0.9</v>
      </c>
      <c r="Q47" s="55">
        <v>10</v>
      </c>
      <c r="R47" s="120">
        <v>25</v>
      </c>
      <c r="S47" s="120">
        <v>30</v>
      </c>
      <c r="T47" s="121">
        <v>1.1318999999999999</v>
      </c>
    </row>
    <row r="48" spans="3:23" x14ac:dyDescent="0.25">
      <c r="C48" s="120">
        <v>11</v>
      </c>
      <c r="D48" s="55">
        <v>0.9</v>
      </c>
      <c r="E48" s="55">
        <v>10</v>
      </c>
      <c r="F48" s="120">
        <v>15</v>
      </c>
      <c r="G48" s="120">
        <v>30</v>
      </c>
      <c r="H48" s="121">
        <v>10.3225</v>
      </c>
      <c r="O48" s="120">
        <v>11</v>
      </c>
      <c r="P48" s="55">
        <v>0.9</v>
      </c>
      <c r="Q48" s="55">
        <v>10</v>
      </c>
      <c r="R48" s="120">
        <v>25</v>
      </c>
      <c r="S48" s="120">
        <v>30</v>
      </c>
      <c r="T48" s="121">
        <v>1.3283</v>
      </c>
    </row>
    <row r="49" spans="3:20" x14ac:dyDescent="0.25">
      <c r="C49" s="120">
        <v>11.5</v>
      </c>
      <c r="D49" s="55">
        <v>0.9</v>
      </c>
      <c r="E49" s="55">
        <v>10</v>
      </c>
      <c r="F49" s="120">
        <v>15</v>
      </c>
      <c r="G49" s="120">
        <v>30</v>
      </c>
      <c r="H49" s="121">
        <v>11.215999999999999</v>
      </c>
      <c r="O49" s="120">
        <v>11.5</v>
      </c>
      <c r="P49" s="55">
        <v>0.9</v>
      </c>
      <c r="Q49" s="55">
        <v>10</v>
      </c>
      <c r="R49" s="120">
        <v>25</v>
      </c>
      <c r="S49" s="120">
        <v>29</v>
      </c>
      <c r="T49" s="121">
        <v>0.98956</v>
      </c>
    </row>
    <row r="50" spans="3:20" x14ac:dyDescent="0.25">
      <c r="C50" s="120">
        <v>12</v>
      </c>
      <c r="D50" s="55">
        <v>0.9</v>
      </c>
      <c r="E50" s="55">
        <v>10</v>
      </c>
      <c r="F50" s="120">
        <v>15</v>
      </c>
      <c r="G50" s="120">
        <v>30</v>
      </c>
      <c r="H50" s="121">
        <v>12.1096</v>
      </c>
      <c r="O50" s="120">
        <v>12</v>
      </c>
      <c r="P50" s="55">
        <v>0.9</v>
      </c>
      <c r="Q50" s="55">
        <v>10</v>
      </c>
      <c r="R50" s="120">
        <v>24</v>
      </c>
      <c r="S50" s="120">
        <v>29</v>
      </c>
      <c r="T50" s="121">
        <v>1.1558999999999999</v>
      </c>
    </row>
    <row r="51" spans="3:20" x14ac:dyDescent="0.25">
      <c r="C51" s="120">
        <v>12.5</v>
      </c>
      <c r="D51" s="55">
        <v>0.9</v>
      </c>
      <c r="E51" s="55">
        <v>10</v>
      </c>
      <c r="F51" s="120">
        <v>15</v>
      </c>
      <c r="G51" s="120">
        <v>30</v>
      </c>
      <c r="H51" s="121">
        <v>13.0032</v>
      </c>
      <c r="O51" s="120">
        <v>12.5</v>
      </c>
      <c r="P51" s="55">
        <v>0.9</v>
      </c>
      <c r="Q51" s="55">
        <v>10</v>
      </c>
      <c r="R51" s="120">
        <v>24</v>
      </c>
      <c r="S51" s="120">
        <v>29</v>
      </c>
      <c r="T51" s="121">
        <v>1.3391999999999999</v>
      </c>
    </row>
    <row r="52" spans="3:20" x14ac:dyDescent="0.25">
      <c r="C52" s="120">
        <v>13</v>
      </c>
      <c r="D52" s="55">
        <v>0.9</v>
      </c>
      <c r="E52" s="55">
        <v>10</v>
      </c>
      <c r="F52" s="120">
        <v>15</v>
      </c>
      <c r="G52" s="120">
        <v>30</v>
      </c>
      <c r="H52" s="121">
        <v>13.896699999999999</v>
      </c>
      <c r="K52" s="80"/>
      <c r="O52" s="120">
        <v>13</v>
      </c>
      <c r="P52" s="55">
        <v>0.9</v>
      </c>
      <c r="Q52" s="55">
        <v>10</v>
      </c>
      <c r="R52" s="120">
        <v>24</v>
      </c>
      <c r="S52" s="120">
        <v>28</v>
      </c>
      <c r="T52" s="121">
        <v>0.98753000000000002</v>
      </c>
    </row>
    <row r="53" spans="3:20" x14ac:dyDescent="0.25">
      <c r="C53" s="120">
        <v>13.5</v>
      </c>
      <c r="D53" s="55">
        <v>0.9</v>
      </c>
      <c r="E53" s="55">
        <v>10</v>
      </c>
      <c r="F53" s="120">
        <v>15</v>
      </c>
      <c r="G53" s="120">
        <v>30</v>
      </c>
      <c r="H53" s="121">
        <v>14.7903</v>
      </c>
      <c r="K53" s="80"/>
      <c r="O53" s="120">
        <v>13.5</v>
      </c>
      <c r="P53" s="55">
        <v>0.9</v>
      </c>
      <c r="Q53" s="55">
        <v>10</v>
      </c>
      <c r="R53" s="120">
        <v>23</v>
      </c>
      <c r="S53" s="120">
        <v>28</v>
      </c>
      <c r="T53" s="121">
        <v>1.1395</v>
      </c>
    </row>
    <row r="54" spans="3:20" x14ac:dyDescent="0.25">
      <c r="C54" s="120">
        <v>14</v>
      </c>
      <c r="D54" s="55">
        <v>0.9</v>
      </c>
      <c r="E54" s="55">
        <v>10</v>
      </c>
      <c r="F54" s="120">
        <v>15</v>
      </c>
      <c r="G54" s="120">
        <v>15</v>
      </c>
      <c r="H54" s="120">
        <v>0</v>
      </c>
      <c r="O54" s="120">
        <v>14</v>
      </c>
      <c r="P54" s="55">
        <v>0.9</v>
      </c>
      <c r="Q54" s="55">
        <v>10</v>
      </c>
      <c r="R54" s="120">
        <v>23</v>
      </c>
      <c r="S54" s="120">
        <v>27</v>
      </c>
      <c r="T54" s="121">
        <v>0.82193000000000005</v>
      </c>
    </row>
    <row r="55" spans="3:20" x14ac:dyDescent="0.25">
      <c r="C55" s="120">
        <v>14.5</v>
      </c>
      <c r="D55" s="55">
        <v>0.9</v>
      </c>
      <c r="E55" s="55">
        <v>10</v>
      </c>
      <c r="F55" s="120">
        <v>15</v>
      </c>
      <c r="G55" s="120">
        <v>15</v>
      </c>
      <c r="H55" s="120">
        <v>0</v>
      </c>
      <c r="O55" s="120">
        <v>14.5</v>
      </c>
      <c r="P55" s="55">
        <v>0.9</v>
      </c>
      <c r="Q55" s="55">
        <v>10</v>
      </c>
      <c r="R55" s="120">
        <v>23</v>
      </c>
      <c r="S55" s="120">
        <v>27</v>
      </c>
      <c r="T55" s="121">
        <v>0.95430000000000004</v>
      </c>
    </row>
    <row r="56" spans="3:20" x14ac:dyDescent="0.25">
      <c r="C56" s="120">
        <v>15</v>
      </c>
      <c r="D56" s="55">
        <v>0.9</v>
      </c>
      <c r="E56" s="55">
        <v>10</v>
      </c>
      <c r="F56" s="120">
        <v>15</v>
      </c>
      <c r="G56" s="120">
        <v>15</v>
      </c>
      <c r="H56" s="120">
        <v>0</v>
      </c>
      <c r="O56" s="120">
        <v>15</v>
      </c>
      <c r="P56" s="55">
        <v>0.9</v>
      </c>
      <c r="Q56" s="55">
        <v>10</v>
      </c>
      <c r="R56" s="120">
        <v>22</v>
      </c>
      <c r="S56" s="120">
        <v>26</v>
      </c>
      <c r="T56" s="121">
        <v>0.64549999999999996</v>
      </c>
    </row>
    <row r="57" spans="3:20" x14ac:dyDescent="0.25">
      <c r="C57" s="120">
        <v>15.5</v>
      </c>
      <c r="D57" s="55">
        <v>0.9</v>
      </c>
      <c r="E57" s="55">
        <v>10</v>
      </c>
      <c r="F57" s="120">
        <v>15</v>
      </c>
      <c r="G57" s="120">
        <v>15</v>
      </c>
      <c r="H57" s="120">
        <v>0</v>
      </c>
      <c r="O57" s="120">
        <v>15.5</v>
      </c>
      <c r="P57" s="55">
        <v>0.9</v>
      </c>
      <c r="Q57" s="55">
        <v>10</v>
      </c>
      <c r="R57" s="120">
        <v>22</v>
      </c>
      <c r="S57" s="120">
        <v>26</v>
      </c>
      <c r="T57" s="121">
        <v>0.76939999999999997</v>
      </c>
    </row>
    <row r="58" spans="3:20" x14ac:dyDescent="0.25">
      <c r="C58" s="120">
        <v>16</v>
      </c>
      <c r="D58" s="55">
        <v>0.9</v>
      </c>
      <c r="E58" s="55">
        <v>10</v>
      </c>
      <c r="F58" s="120">
        <v>15</v>
      </c>
      <c r="G58" s="120">
        <v>15</v>
      </c>
      <c r="H58" s="120">
        <v>0</v>
      </c>
      <c r="O58" s="120">
        <v>16</v>
      </c>
      <c r="P58" s="55">
        <v>0.9</v>
      </c>
      <c r="Q58" s="55">
        <v>10</v>
      </c>
      <c r="R58" s="120">
        <v>22</v>
      </c>
      <c r="S58" s="120">
        <v>26</v>
      </c>
      <c r="T58" s="121">
        <v>0.89254</v>
      </c>
    </row>
    <row r="59" spans="3:20" x14ac:dyDescent="0.25">
      <c r="C59" s="120">
        <v>16.5</v>
      </c>
      <c r="D59" s="55">
        <v>0.9</v>
      </c>
      <c r="E59" s="55">
        <v>10</v>
      </c>
      <c r="F59" s="120">
        <v>15</v>
      </c>
      <c r="G59" s="120">
        <v>15</v>
      </c>
      <c r="H59" s="120">
        <v>0</v>
      </c>
      <c r="O59" s="120">
        <v>16.5</v>
      </c>
      <c r="P59" s="55">
        <v>0.9</v>
      </c>
      <c r="Q59" s="55">
        <v>10</v>
      </c>
      <c r="R59" s="120">
        <v>22</v>
      </c>
      <c r="S59" s="120">
        <v>25</v>
      </c>
      <c r="T59" s="121">
        <v>0.59126999999999996</v>
      </c>
    </row>
    <row r="60" spans="3:20" x14ac:dyDescent="0.25">
      <c r="C60" s="120">
        <v>17</v>
      </c>
      <c r="D60" s="55">
        <v>0.9</v>
      </c>
      <c r="E60" s="55">
        <v>10</v>
      </c>
      <c r="F60" s="120">
        <v>15</v>
      </c>
      <c r="G60" s="120">
        <v>15</v>
      </c>
      <c r="H60" s="120">
        <v>0</v>
      </c>
      <c r="O60" s="120">
        <v>17</v>
      </c>
      <c r="P60" s="55">
        <v>0.9</v>
      </c>
      <c r="Q60" s="55">
        <v>10</v>
      </c>
      <c r="R60" s="120">
        <v>21</v>
      </c>
      <c r="S60" s="120">
        <v>25</v>
      </c>
      <c r="T60" s="121">
        <v>0.69057000000000002</v>
      </c>
    </row>
    <row r="61" spans="3:20" x14ac:dyDescent="0.25">
      <c r="C61" s="120">
        <v>17.5</v>
      </c>
      <c r="D61" s="55">
        <v>0.9</v>
      </c>
      <c r="E61" s="55">
        <v>10</v>
      </c>
      <c r="F61" s="120">
        <v>15</v>
      </c>
      <c r="G61" s="120">
        <v>15</v>
      </c>
      <c r="H61" s="120">
        <v>0</v>
      </c>
      <c r="O61" s="120">
        <v>17.5</v>
      </c>
      <c r="P61" s="55">
        <v>0.9</v>
      </c>
      <c r="Q61" s="55">
        <v>10</v>
      </c>
      <c r="R61" s="120">
        <v>21</v>
      </c>
      <c r="S61" s="120">
        <v>25</v>
      </c>
      <c r="T61" s="121">
        <v>0.80561000000000005</v>
      </c>
    </row>
    <row r="62" spans="3:20" x14ac:dyDescent="0.25">
      <c r="C62" s="120">
        <v>18</v>
      </c>
      <c r="D62" s="55">
        <v>0.9</v>
      </c>
      <c r="E62" s="55">
        <v>10</v>
      </c>
      <c r="F62" s="120">
        <v>15</v>
      </c>
      <c r="G62" s="120">
        <v>15</v>
      </c>
      <c r="H62" s="120">
        <v>0</v>
      </c>
      <c r="O62" s="120">
        <v>18</v>
      </c>
      <c r="P62" s="55">
        <v>0.9</v>
      </c>
      <c r="Q62" s="55">
        <v>10</v>
      </c>
      <c r="R62" s="120">
        <v>21</v>
      </c>
      <c r="S62" s="120">
        <v>24</v>
      </c>
      <c r="T62" s="121">
        <v>0.51959</v>
      </c>
    </row>
    <row r="63" spans="3:20" x14ac:dyDescent="0.25">
      <c r="C63" s="120">
        <v>18.5</v>
      </c>
      <c r="D63" s="55">
        <v>0.9</v>
      </c>
      <c r="E63" s="55">
        <v>10</v>
      </c>
      <c r="F63" s="120">
        <v>15</v>
      </c>
      <c r="G63" s="120">
        <v>15</v>
      </c>
      <c r="H63" s="120">
        <v>0</v>
      </c>
      <c r="O63" s="120">
        <v>18.5</v>
      </c>
      <c r="P63" s="55">
        <v>0.9</v>
      </c>
      <c r="Q63" s="55">
        <v>10</v>
      </c>
      <c r="R63" s="120">
        <v>21</v>
      </c>
      <c r="S63" s="120">
        <v>24</v>
      </c>
      <c r="T63" s="121">
        <v>0.60272999999999999</v>
      </c>
    </row>
    <row r="64" spans="3:20" x14ac:dyDescent="0.25">
      <c r="C64" s="120">
        <v>19</v>
      </c>
      <c r="D64" s="55">
        <v>0.9</v>
      </c>
      <c r="E64" s="55">
        <v>10</v>
      </c>
      <c r="F64" s="120">
        <v>15</v>
      </c>
      <c r="G64" s="120">
        <v>15</v>
      </c>
      <c r="H64" s="120">
        <v>0</v>
      </c>
      <c r="O64" s="120">
        <v>19</v>
      </c>
      <c r="P64" s="55">
        <v>0.9</v>
      </c>
      <c r="Q64" s="55">
        <v>10</v>
      </c>
      <c r="R64" s="120">
        <v>20</v>
      </c>
      <c r="S64" s="120">
        <v>24</v>
      </c>
      <c r="T64" s="121">
        <v>0.69449000000000005</v>
      </c>
    </row>
    <row r="65" spans="3:20" x14ac:dyDescent="0.25">
      <c r="C65" s="120">
        <v>19.5</v>
      </c>
      <c r="D65" s="55">
        <v>0.9</v>
      </c>
      <c r="E65" s="55">
        <v>10</v>
      </c>
      <c r="F65" s="120">
        <v>15</v>
      </c>
      <c r="G65" s="120">
        <v>15</v>
      </c>
      <c r="H65" s="120">
        <v>0</v>
      </c>
      <c r="O65" s="120">
        <v>19.5</v>
      </c>
      <c r="P65" s="55">
        <v>0.9</v>
      </c>
      <c r="Q65" s="55">
        <v>10</v>
      </c>
      <c r="R65" s="120">
        <v>20</v>
      </c>
      <c r="S65" s="120">
        <v>23</v>
      </c>
      <c r="T65" s="121">
        <v>0.43071999999999999</v>
      </c>
    </row>
    <row r="66" spans="3:20" x14ac:dyDescent="0.25">
      <c r="C66" s="120">
        <v>20</v>
      </c>
      <c r="D66" s="55">
        <v>0.9</v>
      </c>
      <c r="E66" s="55">
        <v>10</v>
      </c>
      <c r="F66" s="120">
        <v>15</v>
      </c>
      <c r="G66" s="120">
        <v>15</v>
      </c>
      <c r="H66" s="120">
        <v>0</v>
      </c>
      <c r="O66" s="120">
        <v>20</v>
      </c>
      <c r="P66" s="55">
        <v>0.9</v>
      </c>
      <c r="Q66" s="55">
        <v>10</v>
      </c>
      <c r="R66" s="120">
        <v>20</v>
      </c>
      <c r="S66" s="120">
        <v>23</v>
      </c>
      <c r="T66" s="121">
        <v>0.50851000000000002</v>
      </c>
    </row>
  </sheetData>
  <mergeCells count="24">
    <mergeCell ref="AF5:AF18"/>
    <mergeCell ref="AG5:AG11"/>
    <mergeCell ref="AG12:AG18"/>
    <mergeCell ref="AP5:AP18"/>
    <mergeCell ref="AQ5:AQ11"/>
    <mergeCell ref="AQ12:AQ18"/>
    <mergeCell ref="E2:J2"/>
    <mergeCell ref="K2:P2"/>
    <mergeCell ref="D23:H23"/>
    <mergeCell ref="D24:H24"/>
    <mergeCell ref="P23:T23"/>
    <mergeCell ref="P24:T24"/>
    <mergeCell ref="C5:C11"/>
    <mergeCell ref="B5:B18"/>
    <mergeCell ref="C12:C18"/>
    <mergeCell ref="W5:W11"/>
    <mergeCell ref="W12:W18"/>
    <mergeCell ref="V5:V18"/>
    <mergeCell ref="AB3:AD3"/>
    <mergeCell ref="E3:G3"/>
    <mergeCell ref="H3:J3"/>
    <mergeCell ref="Y3:AA3"/>
    <mergeCell ref="K3:M3"/>
    <mergeCell ref="N3:P3"/>
  </mergeCells>
  <pageMargins left="0.7" right="0.7" top="0.75" bottom="0.75" header="0.3" footer="0.3"/>
  <pageSetup paperSize="9"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16"/>
  <sheetViews>
    <sheetView showGridLines="0" topLeftCell="A15" zoomScale="60" zoomScaleNormal="60" workbookViewId="0">
      <selection activeCell="W42" sqref="W42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54">
        <v>1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0.49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7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0.99</v>
      </c>
      <c r="C15" s="32">
        <f>0.5-D9</f>
        <v>1.0000000000000009E-2</v>
      </c>
    </row>
    <row r="16" spans="2:38" ht="15.75" thickBot="1" x14ac:dyDescent="0.3">
      <c r="B16" s="32">
        <f>0.5-D9</f>
        <v>1.0000000000000009E-2</v>
      </c>
      <c r="C16" s="32">
        <f>0.5+D9</f>
        <v>0.99</v>
      </c>
    </row>
    <row r="17" spans="1:26" x14ac:dyDescent="0.25">
      <c r="B17" s="55"/>
      <c r="C17" s="55"/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6">
        <f>D19*$C$12+(1-D19)*$C$13-C19</f>
        <v>5.222637750175867</v>
      </c>
      <c r="F19" s="47">
        <f>B19*$C$12+(1-B19)*$C$13-C19</f>
        <v>6.1000994968483937</v>
      </c>
      <c r="G19" s="44">
        <v>60</v>
      </c>
      <c r="H19" s="69">
        <v>690</v>
      </c>
      <c r="I19" s="44">
        <v>60</v>
      </c>
      <c r="J19" s="45">
        <v>0</v>
      </c>
      <c r="K19" s="65">
        <f>ABS((100/$G19*I19)-100)</f>
        <v>0</v>
      </c>
      <c r="L19" s="44">
        <v>60</v>
      </c>
      <c r="M19" s="45">
        <v>0</v>
      </c>
      <c r="N19" s="65">
        <f>ABS((100/$G19*L19)-100)</f>
        <v>0</v>
      </c>
      <c r="O19" s="44">
        <v>60</v>
      </c>
      <c r="P19" s="45">
        <v>0</v>
      </c>
      <c r="Q19" s="84">
        <f>ABS((100/$G19*O19)-100)</f>
        <v>0</v>
      </c>
      <c r="R19" s="44">
        <v>15</v>
      </c>
      <c r="S19" s="45">
        <v>17.849499999999999</v>
      </c>
      <c r="T19" s="84">
        <f>ABS((100/$G19*R19)-100)</f>
        <v>75</v>
      </c>
      <c r="U19" s="76"/>
      <c r="V19" s="76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6">
        <f t="shared" ref="E20:E63" si="0">D20*$C$12+(1-D20)*$C$13-C20</f>
        <v>5.2226830828471851</v>
      </c>
      <c r="F20" s="47">
        <f t="shared" ref="F20:F63" si="1">B20*$C$12+(1-B20)*$C$13-C20</f>
        <v>8.0500497484241933</v>
      </c>
      <c r="G20" s="44">
        <v>60</v>
      </c>
      <c r="H20" s="69">
        <v>690</v>
      </c>
      <c r="I20" s="44">
        <v>60</v>
      </c>
      <c r="J20" s="45">
        <v>0</v>
      </c>
      <c r="K20" s="65">
        <f t="shared" ref="K20:K63" si="2">ABS((100/$G20*I20)-100)</f>
        <v>0</v>
      </c>
      <c r="L20" s="44">
        <v>60</v>
      </c>
      <c r="M20" s="45">
        <v>0</v>
      </c>
      <c r="N20" s="65">
        <f t="shared" ref="N20:N63" si="3">ABS((100/$G20*L20)-100)</f>
        <v>0</v>
      </c>
      <c r="O20" s="44">
        <v>60</v>
      </c>
      <c r="P20" s="45">
        <v>0</v>
      </c>
      <c r="Q20" s="84">
        <f t="shared" ref="Q20:Q63" si="4">ABS((100/$G20*O20)-100)</f>
        <v>0</v>
      </c>
      <c r="R20" s="44">
        <v>15</v>
      </c>
      <c r="S20" s="45">
        <v>17.849799999999998</v>
      </c>
      <c r="T20" s="84">
        <f t="shared" ref="T20:T63" si="5">ABS((100/$G20*R20)-100)</f>
        <v>75</v>
      </c>
      <c r="U20" s="76"/>
      <c r="V20" s="76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6">
        <f t="shared" si="0"/>
        <v>5.2227646805715526</v>
      </c>
      <c r="F21" s="47">
        <f t="shared" si="1"/>
        <v>10</v>
      </c>
      <c r="G21" s="44">
        <v>60</v>
      </c>
      <c r="H21" s="69">
        <v>690</v>
      </c>
      <c r="I21" s="44">
        <v>60</v>
      </c>
      <c r="J21" s="45">
        <v>0</v>
      </c>
      <c r="K21" s="65">
        <f t="shared" si="2"/>
        <v>0</v>
      </c>
      <c r="L21" s="44">
        <v>60</v>
      </c>
      <c r="M21" s="45">
        <v>0</v>
      </c>
      <c r="N21" s="65">
        <f t="shared" si="3"/>
        <v>0</v>
      </c>
      <c r="O21" s="44">
        <v>60</v>
      </c>
      <c r="P21" s="45">
        <v>0</v>
      </c>
      <c r="Q21" s="84">
        <f t="shared" si="4"/>
        <v>0</v>
      </c>
      <c r="R21" s="44">
        <v>15</v>
      </c>
      <c r="S21" s="45">
        <v>17.850300000000001</v>
      </c>
      <c r="T21" s="84">
        <f t="shared" si="5"/>
        <v>75</v>
      </c>
      <c r="U21" s="76"/>
      <c r="V21" s="76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6">
        <f t="shared" si="0"/>
        <v>5.2229550698419036</v>
      </c>
      <c r="F22" s="47">
        <f t="shared" si="1"/>
        <v>11.949950251575803</v>
      </c>
      <c r="G22" s="44">
        <v>60</v>
      </c>
      <c r="H22" s="69">
        <v>690</v>
      </c>
      <c r="I22" s="44">
        <v>60</v>
      </c>
      <c r="J22" s="45">
        <v>0</v>
      </c>
      <c r="K22" s="65">
        <f t="shared" si="2"/>
        <v>0</v>
      </c>
      <c r="L22" s="44">
        <v>60</v>
      </c>
      <c r="M22" s="45">
        <v>0</v>
      </c>
      <c r="N22" s="65">
        <f t="shared" si="3"/>
        <v>0</v>
      </c>
      <c r="O22" s="44">
        <v>60</v>
      </c>
      <c r="P22" s="45">
        <v>0</v>
      </c>
      <c r="Q22" s="84">
        <f t="shared" si="4"/>
        <v>0</v>
      </c>
      <c r="R22" s="44">
        <v>15</v>
      </c>
      <c r="S22" s="45">
        <v>17.851600000000001</v>
      </c>
      <c r="T22" s="84">
        <f t="shared" si="5"/>
        <v>75</v>
      </c>
      <c r="U22" s="76"/>
      <c r="V22" s="76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6">
        <f t="shared" si="0"/>
        <v>5.2239069023916969</v>
      </c>
      <c r="F23" s="47">
        <f t="shared" si="1"/>
        <v>13.89990050315161</v>
      </c>
      <c r="G23" s="44">
        <v>60</v>
      </c>
      <c r="H23" s="69">
        <v>690</v>
      </c>
      <c r="I23" s="44">
        <v>60</v>
      </c>
      <c r="J23" s="45">
        <v>0</v>
      </c>
      <c r="K23" s="65">
        <f t="shared" si="2"/>
        <v>0</v>
      </c>
      <c r="L23" s="44">
        <v>60</v>
      </c>
      <c r="M23" s="45">
        <v>0</v>
      </c>
      <c r="N23" s="65">
        <f t="shared" si="3"/>
        <v>0</v>
      </c>
      <c r="O23" s="44">
        <v>60</v>
      </c>
      <c r="P23" s="45">
        <v>0</v>
      </c>
      <c r="Q23" s="84">
        <f t="shared" si="4"/>
        <v>0</v>
      </c>
      <c r="R23" s="44">
        <v>15</v>
      </c>
      <c r="S23" s="45">
        <v>17.857900000000001</v>
      </c>
      <c r="T23" s="84">
        <f t="shared" si="5"/>
        <v>75</v>
      </c>
      <c r="U23" s="76"/>
      <c r="V23" s="76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6">
        <f t="shared" si="0"/>
        <v>2.7228770625743639</v>
      </c>
      <c r="F24" s="47">
        <f t="shared" si="1"/>
        <v>3.6000994968483937</v>
      </c>
      <c r="G24" s="44">
        <v>45</v>
      </c>
      <c r="H24" s="69">
        <v>823.94209999999998</v>
      </c>
      <c r="I24" s="44">
        <v>45</v>
      </c>
      <c r="J24" s="45">
        <v>0</v>
      </c>
      <c r="K24" s="65">
        <f t="shared" si="2"/>
        <v>0</v>
      </c>
      <c r="L24" s="44">
        <v>60</v>
      </c>
      <c r="M24" s="45">
        <v>1.9489000000000001</v>
      </c>
      <c r="N24" s="65">
        <f t="shared" si="3"/>
        <v>33.333333333333343</v>
      </c>
      <c r="O24" s="44">
        <v>30</v>
      </c>
      <c r="P24" s="45">
        <v>0.10766000000000001</v>
      </c>
      <c r="Q24" s="84">
        <f t="shared" si="4"/>
        <v>33.333333333333329</v>
      </c>
      <c r="R24" s="44">
        <v>15</v>
      </c>
      <c r="S24" s="45">
        <v>3.2442000000000002</v>
      </c>
      <c r="T24" s="84">
        <f t="shared" si="5"/>
        <v>66.666666666666657</v>
      </c>
      <c r="U24" s="76"/>
      <c r="W24" s="76"/>
      <c r="X24" s="76"/>
      <c r="Y24" s="7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6">
        <f t="shared" si="0"/>
        <v>2.7236060701469569</v>
      </c>
      <c r="F25" s="47">
        <f t="shared" si="1"/>
        <v>5.5500497484241933</v>
      </c>
      <c r="G25" s="44">
        <v>45</v>
      </c>
      <c r="H25" s="69">
        <v>823.95320000000004</v>
      </c>
      <c r="I25" s="44">
        <v>60</v>
      </c>
      <c r="J25" s="45">
        <v>1.9475</v>
      </c>
      <c r="K25" s="65">
        <f t="shared" si="2"/>
        <v>33.333333333333343</v>
      </c>
      <c r="L25" s="44">
        <v>60</v>
      </c>
      <c r="M25" s="45">
        <v>1.9475</v>
      </c>
      <c r="N25" s="65">
        <f t="shared" si="3"/>
        <v>33.333333333333343</v>
      </c>
      <c r="O25" s="44">
        <v>30</v>
      </c>
      <c r="P25" s="45">
        <v>0.10906</v>
      </c>
      <c r="Q25" s="84">
        <f t="shared" si="4"/>
        <v>33.333333333333329</v>
      </c>
      <c r="R25" s="44">
        <v>15</v>
      </c>
      <c r="S25" s="45">
        <v>3.2469000000000001</v>
      </c>
      <c r="T25" s="84">
        <f t="shared" si="5"/>
        <v>66.666666666666657</v>
      </c>
      <c r="U25" s="76"/>
      <c r="W25" s="76"/>
      <c r="X25" s="76"/>
      <c r="Y25" s="7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6">
        <f t="shared" si="0"/>
        <v>2.7249180034751337</v>
      </c>
      <c r="F26" s="47">
        <f t="shared" si="1"/>
        <v>7.5</v>
      </c>
      <c r="G26" s="44">
        <v>45</v>
      </c>
      <c r="H26" s="69">
        <v>823.97320000000002</v>
      </c>
      <c r="I26" s="44">
        <v>60</v>
      </c>
      <c r="J26" s="45">
        <v>1.9451000000000001</v>
      </c>
      <c r="K26" s="65">
        <f t="shared" si="2"/>
        <v>33.333333333333343</v>
      </c>
      <c r="L26" s="44">
        <v>60</v>
      </c>
      <c r="M26" s="45">
        <v>1.9451000000000001</v>
      </c>
      <c r="N26" s="65">
        <f t="shared" si="3"/>
        <v>33.333333333333343</v>
      </c>
      <c r="O26" s="44">
        <v>30</v>
      </c>
      <c r="P26" s="45">
        <v>0.11158</v>
      </c>
      <c r="Q26" s="84">
        <f t="shared" si="4"/>
        <v>33.333333333333329</v>
      </c>
      <c r="R26" s="44">
        <v>15</v>
      </c>
      <c r="S26" s="45">
        <v>3.2517</v>
      </c>
      <c r="T26" s="84">
        <f t="shared" si="5"/>
        <v>66.666666666666657</v>
      </c>
      <c r="U26" s="76"/>
      <c r="W26" s="76"/>
      <c r="X26" s="76"/>
      <c r="Y26" s="7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6">
        <f t="shared" si="0"/>
        <v>2.7279777804766141</v>
      </c>
      <c r="F27" s="47">
        <f t="shared" si="1"/>
        <v>9.4499502515758032</v>
      </c>
      <c r="G27" s="44">
        <v>45</v>
      </c>
      <c r="H27" s="69">
        <v>824.01990000000001</v>
      </c>
      <c r="I27" s="44">
        <v>60</v>
      </c>
      <c r="J27" s="45">
        <v>1.9393</v>
      </c>
      <c r="K27" s="65">
        <f t="shared" si="2"/>
        <v>33.333333333333343</v>
      </c>
      <c r="L27" s="44">
        <v>60</v>
      </c>
      <c r="M27" s="51">
        <v>1.9393</v>
      </c>
      <c r="N27" s="65">
        <f t="shared" si="3"/>
        <v>33.333333333333343</v>
      </c>
      <c r="O27" s="44">
        <v>30</v>
      </c>
      <c r="P27" s="51">
        <v>0.11747</v>
      </c>
      <c r="Q27" s="84">
        <f t="shared" si="4"/>
        <v>33.333333333333329</v>
      </c>
      <c r="R27" s="44">
        <v>15</v>
      </c>
      <c r="S27" s="51">
        <v>3.2629999999999999</v>
      </c>
      <c r="T27" s="84">
        <f t="shared" si="5"/>
        <v>66.666666666666657</v>
      </c>
      <c r="U27" s="76"/>
      <c r="W27" s="76"/>
      <c r="X27" s="76"/>
      <c r="Y27" s="7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6">
        <f t="shared" si="0"/>
        <v>2.7432473099098367</v>
      </c>
      <c r="F28" s="47">
        <f t="shared" si="1"/>
        <v>11.39990050315161</v>
      </c>
      <c r="G28" s="44">
        <v>45</v>
      </c>
      <c r="H28" s="69">
        <v>824.2527</v>
      </c>
      <c r="I28" s="44">
        <v>60</v>
      </c>
      <c r="J28" s="45">
        <v>1.9105000000000001</v>
      </c>
      <c r="K28" s="65">
        <f t="shared" si="2"/>
        <v>33.333333333333343</v>
      </c>
      <c r="L28" s="44">
        <v>60</v>
      </c>
      <c r="M28" s="45">
        <v>1.9105000000000001</v>
      </c>
      <c r="N28" s="65">
        <f t="shared" si="3"/>
        <v>33.333333333333343</v>
      </c>
      <c r="O28" s="44">
        <v>30</v>
      </c>
      <c r="P28" s="45">
        <v>0.14685999999999999</v>
      </c>
      <c r="Q28" s="84">
        <f t="shared" si="4"/>
        <v>33.333333333333329</v>
      </c>
      <c r="R28" s="44">
        <v>15</v>
      </c>
      <c r="S28" s="45">
        <v>3.3193000000000001</v>
      </c>
      <c r="T28" s="84">
        <f t="shared" si="5"/>
        <v>66.666666666666657</v>
      </c>
      <c r="U28" s="76"/>
      <c r="W28" s="76"/>
      <c r="X28" s="76"/>
      <c r="Y28" s="7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6">
        <f t="shared" si="0"/>
        <v>0.22672433528343738</v>
      </c>
      <c r="F29" s="47">
        <f t="shared" si="1"/>
        <v>1.1000994968483937</v>
      </c>
      <c r="G29" s="44">
        <v>15</v>
      </c>
      <c r="H29" s="69">
        <v>888.34979999999996</v>
      </c>
      <c r="I29" s="44">
        <v>30</v>
      </c>
      <c r="J29" s="45">
        <v>1.3057000000000001</v>
      </c>
      <c r="K29" s="65">
        <f t="shared" si="2"/>
        <v>100</v>
      </c>
      <c r="L29" s="44">
        <v>60</v>
      </c>
      <c r="M29" s="45">
        <v>11.442600000000001</v>
      </c>
      <c r="N29" s="65">
        <f t="shared" si="3"/>
        <v>300</v>
      </c>
      <c r="O29" s="44">
        <v>15</v>
      </c>
      <c r="P29" s="45">
        <v>0</v>
      </c>
      <c r="Q29" s="84">
        <f t="shared" si="4"/>
        <v>0</v>
      </c>
      <c r="R29" s="44">
        <v>15</v>
      </c>
      <c r="S29" s="45">
        <v>0</v>
      </c>
      <c r="T29" s="84">
        <f t="shared" si="5"/>
        <v>0</v>
      </c>
      <c r="W29" s="76"/>
      <c r="X29" s="76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6">
        <f t="shared" si="0"/>
        <v>0.23842623771519023</v>
      </c>
      <c r="F30" s="47">
        <f t="shared" si="1"/>
        <v>3.0500497484241933</v>
      </c>
      <c r="G30" s="44">
        <v>15</v>
      </c>
      <c r="H30" s="69">
        <v>888.8895</v>
      </c>
      <c r="I30" s="44">
        <v>30</v>
      </c>
      <c r="J30" s="45">
        <v>1.2851999999999999</v>
      </c>
      <c r="K30" s="65">
        <f t="shared" si="2"/>
        <v>100</v>
      </c>
      <c r="L30" s="44">
        <v>60</v>
      </c>
      <c r="M30" s="45">
        <v>11.3749</v>
      </c>
      <c r="N30" s="65">
        <f t="shared" si="3"/>
        <v>300</v>
      </c>
      <c r="O30" s="44">
        <v>15</v>
      </c>
      <c r="P30" s="45">
        <v>0</v>
      </c>
      <c r="Q30" s="84">
        <f t="shared" si="4"/>
        <v>0</v>
      </c>
      <c r="R30" s="44">
        <v>15</v>
      </c>
      <c r="S30" s="45">
        <v>0</v>
      </c>
      <c r="T30" s="84">
        <f t="shared" si="5"/>
        <v>0</v>
      </c>
      <c r="W30" s="76"/>
      <c r="X30" s="76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6">
        <f t="shared" si="0"/>
        <v>0.25941755904451647</v>
      </c>
      <c r="F31" s="47">
        <f t="shared" si="1"/>
        <v>5</v>
      </c>
      <c r="G31" s="44">
        <v>15</v>
      </c>
      <c r="H31" s="69">
        <v>889.85770000000002</v>
      </c>
      <c r="I31" s="44">
        <v>45</v>
      </c>
      <c r="J31" s="45">
        <v>5.2976000000000001</v>
      </c>
      <c r="K31" s="65">
        <f t="shared" si="2"/>
        <v>200</v>
      </c>
      <c r="L31" s="44">
        <v>60</v>
      </c>
      <c r="M31" s="45">
        <v>11.2537</v>
      </c>
      <c r="N31" s="65">
        <f t="shared" si="3"/>
        <v>300</v>
      </c>
      <c r="O31" s="44">
        <v>15</v>
      </c>
      <c r="P31" s="45">
        <v>0</v>
      </c>
      <c r="Q31" s="84">
        <f t="shared" si="4"/>
        <v>0</v>
      </c>
      <c r="R31" s="44">
        <v>15</v>
      </c>
      <c r="S31" s="45">
        <v>0</v>
      </c>
      <c r="T31" s="84">
        <f t="shared" si="5"/>
        <v>0</v>
      </c>
      <c r="W31" s="76"/>
      <c r="X31" s="76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6">
        <f t="shared" si="0"/>
        <v>0.3080398630481902</v>
      </c>
      <c r="F32" s="47">
        <f t="shared" si="1"/>
        <v>6.9499502515758032</v>
      </c>
      <c r="G32" s="44">
        <v>15</v>
      </c>
      <c r="H32" s="69">
        <v>892.10040000000004</v>
      </c>
      <c r="I32" s="44">
        <v>60</v>
      </c>
      <c r="J32" s="45">
        <v>10.9741</v>
      </c>
      <c r="K32" s="65">
        <f t="shared" si="2"/>
        <v>300</v>
      </c>
      <c r="L32" s="44">
        <v>60</v>
      </c>
      <c r="M32" s="45">
        <v>10.9741</v>
      </c>
      <c r="N32" s="65">
        <f t="shared" si="3"/>
        <v>300</v>
      </c>
      <c r="O32" s="44">
        <v>15</v>
      </c>
      <c r="P32" s="45">
        <v>0</v>
      </c>
      <c r="Q32" s="84">
        <f t="shared" si="4"/>
        <v>0</v>
      </c>
      <c r="R32" s="44">
        <v>15</v>
      </c>
      <c r="S32" s="45">
        <v>0</v>
      </c>
      <c r="T32" s="84">
        <f t="shared" si="5"/>
        <v>0</v>
      </c>
      <c r="W32" s="76"/>
      <c r="X32" s="76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6">
        <f t="shared" si="0"/>
        <v>0.54388539293382543</v>
      </c>
      <c r="F33" s="47">
        <f t="shared" si="1"/>
        <v>8.8999005031516099</v>
      </c>
      <c r="G33" s="44">
        <v>15</v>
      </c>
      <c r="H33" s="69">
        <v>902.95370000000003</v>
      </c>
      <c r="I33" s="44">
        <v>60</v>
      </c>
      <c r="J33" s="45">
        <v>9.6402000000000001</v>
      </c>
      <c r="K33" s="65">
        <f t="shared" si="2"/>
        <v>300</v>
      </c>
      <c r="L33" s="44">
        <v>60</v>
      </c>
      <c r="M33" s="45">
        <v>9.6402000000000001</v>
      </c>
      <c r="N33" s="65">
        <f t="shared" si="3"/>
        <v>300</v>
      </c>
      <c r="O33" s="44">
        <v>15</v>
      </c>
      <c r="P33" s="45">
        <v>0</v>
      </c>
      <c r="Q33" s="84">
        <f t="shared" si="4"/>
        <v>0</v>
      </c>
      <c r="R33" s="44">
        <v>15</v>
      </c>
      <c r="S33" s="45">
        <v>0</v>
      </c>
      <c r="T33" s="84">
        <f t="shared" si="5"/>
        <v>0</v>
      </c>
      <c r="W33" s="76"/>
      <c r="X33" s="76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6">
        <f t="shared" si="0"/>
        <v>-2.2118219523581235</v>
      </c>
      <c r="F34" s="47">
        <f t="shared" si="1"/>
        <v>-1.3999005031516063</v>
      </c>
      <c r="G34" s="44">
        <v>15</v>
      </c>
      <c r="H34" s="69">
        <v>928.68420000000003</v>
      </c>
      <c r="I34" s="44">
        <v>15</v>
      </c>
      <c r="J34" s="45">
        <v>0</v>
      </c>
      <c r="K34" s="65">
        <f t="shared" si="2"/>
        <v>0</v>
      </c>
      <c r="L34" s="44">
        <v>60</v>
      </c>
      <c r="M34" s="45">
        <v>22.754300000000001</v>
      </c>
      <c r="N34" s="65">
        <f t="shared" si="3"/>
        <v>300</v>
      </c>
      <c r="O34" s="44">
        <v>15</v>
      </c>
      <c r="P34" s="45">
        <v>0</v>
      </c>
      <c r="Q34" s="84">
        <f t="shared" si="4"/>
        <v>0</v>
      </c>
      <c r="R34" s="44">
        <v>15</v>
      </c>
      <c r="S34" s="45">
        <v>0</v>
      </c>
      <c r="T34" s="84">
        <f t="shared" si="5"/>
        <v>0</v>
      </c>
      <c r="X34" s="76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6">
        <f t="shared" si="0"/>
        <v>-2.0293801677799053</v>
      </c>
      <c r="F35" s="47">
        <f t="shared" si="1"/>
        <v>0.5500497484241933</v>
      </c>
      <c r="G35" s="44">
        <v>15</v>
      </c>
      <c r="H35" s="69">
        <v>937.08600000000001</v>
      </c>
      <c r="I35" s="44">
        <v>15</v>
      </c>
      <c r="J35" s="45">
        <v>0</v>
      </c>
      <c r="K35" s="65">
        <f t="shared" si="2"/>
        <v>0</v>
      </c>
      <c r="L35" s="44">
        <v>60</v>
      </c>
      <c r="M35" s="45">
        <v>21.653700000000001</v>
      </c>
      <c r="N35" s="65">
        <f t="shared" si="3"/>
        <v>300</v>
      </c>
      <c r="O35" s="44">
        <v>15</v>
      </c>
      <c r="P35" s="45">
        <v>0</v>
      </c>
      <c r="Q35" s="84">
        <f t="shared" si="4"/>
        <v>0</v>
      </c>
      <c r="R35" s="44">
        <v>15</v>
      </c>
      <c r="S35" s="45">
        <v>0</v>
      </c>
      <c r="T35" s="84">
        <f t="shared" si="5"/>
        <v>0</v>
      </c>
      <c r="X35" s="76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6">
        <f t="shared" si="0"/>
        <v>-1.7180722787776421</v>
      </c>
      <c r="F36" s="47">
        <f t="shared" si="1"/>
        <v>2.5</v>
      </c>
      <c r="G36" s="44">
        <v>15</v>
      </c>
      <c r="H36" s="69">
        <v>951.3954</v>
      </c>
      <c r="I36" s="44">
        <v>30</v>
      </c>
      <c r="J36" s="45">
        <v>4.2854000000000001</v>
      </c>
      <c r="K36" s="65">
        <f t="shared" si="2"/>
        <v>100</v>
      </c>
      <c r="L36" s="44">
        <v>60</v>
      </c>
      <c r="M36" s="45">
        <v>19.824000000000002</v>
      </c>
      <c r="N36" s="65">
        <f t="shared" si="3"/>
        <v>300</v>
      </c>
      <c r="O36" s="44">
        <v>15</v>
      </c>
      <c r="P36" s="45">
        <v>0</v>
      </c>
      <c r="Q36" s="84">
        <f t="shared" si="4"/>
        <v>0</v>
      </c>
      <c r="R36" s="44">
        <v>15</v>
      </c>
      <c r="S36" s="45">
        <v>0</v>
      </c>
      <c r="T36" s="84">
        <f t="shared" si="5"/>
        <v>0</v>
      </c>
      <c r="X36" s="76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6">
        <f t="shared" si="0"/>
        <v>-1.0668146748025435</v>
      </c>
      <c r="F37" s="47">
        <f t="shared" si="1"/>
        <v>4.4499502515758032</v>
      </c>
      <c r="G37" s="44">
        <v>15</v>
      </c>
      <c r="H37" s="69">
        <v>981.27250000000004</v>
      </c>
      <c r="I37" s="44">
        <v>45</v>
      </c>
      <c r="J37" s="45">
        <v>8.7536000000000005</v>
      </c>
      <c r="K37" s="65">
        <f t="shared" si="2"/>
        <v>200</v>
      </c>
      <c r="L37" s="44">
        <v>60</v>
      </c>
      <c r="M37" s="45">
        <v>16.175699999999999</v>
      </c>
      <c r="N37" s="65">
        <f t="shared" si="3"/>
        <v>300</v>
      </c>
      <c r="O37" s="44">
        <v>15</v>
      </c>
      <c r="P37" s="45">
        <v>0</v>
      </c>
      <c r="Q37" s="84">
        <f t="shared" si="4"/>
        <v>0</v>
      </c>
      <c r="R37" s="44">
        <v>15</v>
      </c>
      <c r="S37" s="45">
        <v>0</v>
      </c>
      <c r="T37" s="84">
        <f t="shared" si="5"/>
        <v>0</v>
      </c>
      <c r="X37" s="76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6">
        <f t="shared" si="0"/>
        <v>1.150919176591124</v>
      </c>
      <c r="F38" s="47">
        <f t="shared" si="1"/>
        <v>6.3999005031516099</v>
      </c>
      <c r="G38" s="44">
        <v>30</v>
      </c>
      <c r="H38" s="69">
        <v>1080.1403</v>
      </c>
      <c r="I38" s="44">
        <v>60</v>
      </c>
      <c r="J38" s="45">
        <v>5.5418000000000003</v>
      </c>
      <c r="K38" s="65">
        <f t="shared" si="2"/>
        <v>100</v>
      </c>
      <c r="L38" s="44">
        <v>60</v>
      </c>
      <c r="M38" s="45">
        <v>5.5418000000000003</v>
      </c>
      <c r="N38" s="65">
        <f t="shared" si="3"/>
        <v>100</v>
      </c>
      <c r="O38" s="44">
        <v>15</v>
      </c>
      <c r="P38" s="45">
        <v>0.20957999999999999</v>
      </c>
      <c r="Q38" s="84">
        <f t="shared" si="4"/>
        <v>50</v>
      </c>
      <c r="R38" s="44">
        <v>15</v>
      </c>
      <c r="S38" s="45">
        <v>0.20957999999999999</v>
      </c>
      <c r="T38" s="84">
        <f t="shared" si="5"/>
        <v>50</v>
      </c>
      <c r="W38" s="76"/>
      <c r="X38" s="76"/>
      <c r="Y38" s="7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6">
        <f t="shared" si="0"/>
        <v>-3.8219024930885759</v>
      </c>
      <c r="F39" s="47">
        <f t="shared" si="1"/>
        <v>-3.8999005031516063</v>
      </c>
      <c r="G39" s="44">
        <v>15</v>
      </c>
      <c r="H39" s="69">
        <v>1007.0804000000001</v>
      </c>
      <c r="I39" s="44">
        <v>15</v>
      </c>
      <c r="J39" s="45">
        <v>0</v>
      </c>
      <c r="K39" s="65">
        <f t="shared" si="2"/>
        <v>0</v>
      </c>
      <c r="L39" s="44">
        <v>60</v>
      </c>
      <c r="M39" s="45">
        <v>28.0931</v>
      </c>
      <c r="N39" s="65">
        <f t="shared" si="3"/>
        <v>300</v>
      </c>
      <c r="O39" s="44"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X39" s="76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6">
        <f t="shared" si="0"/>
        <v>-1.9109512465442897</v>
      </c>
      <c r="F40" s="47">
        <f t="shared" si="1"/>
        <v>-1.9499502515758067</v>
      </c>
      <c r="G40" s="44">
        <v>15</v>
      </c>
      <c r="H40" s="69">
        <v>1094.5508</v>
      </c>
      <c r="I40" s="44">
        <v>15</v>
      </c>
      <c r="J40" s="45">
        <v>0</v>
      </c>
      <c r="K40" s="65">
        <f t="shared" si="2"/>
        <v>0</v>
      </c>
      <c r="L40" s="44">
        <v>60</v>
      </c>
      <c r="M40" s="45">
        <v>17.8566</v>
      </c>
      <c r="N40" s="65">
        <f t="shared" si="3"/>
        <v>300</v>
      </c>
      <c r="O40" s="44"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X40" s="76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>
        <v>1180.7136</v>
      </c>
      <c r="I41" s="44">
        <v>15</v>
      </c>
      <c r="J41" s="45">
        <v>0</v>
      </c>
      <c r="K41" s="65">
        <f t="shared" si="2"/>
        <v>0</v>
      </c>
      <c r="L41" s="44">
        <v>60</v>
      </c>
      <c r="M41" s="45">
        <v>9.2560000000000002</v>
      </c>
      <c r="N41" s="65">
        <f t="shared" si="3"/>
        <v>300</v>
      </c>
      <c r="O41" s="44"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X41" s="76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6">
        <f t="shared" si="0"/>
        <v>1.9109512465442862</v>
      </c>
      <c r="F42" s="47">
        <f t="shared" si="1"/>
        <v>1.9499502515758032</v>
      </c>
      <c r="G42" s="44">
        <v>30</v>
      </c>
      <c r="H42" s="69">
        <v>1251.9883</v>
      </c>
      <c r="I42" s="44">
        <v>30</v>
      </c>
      <c r="J42" s="45">
        <v>0</v>
      </c>
      <c r="K42" s="65">
        <f t="shared" si="2"/>
        <v>0</v>
      </c>
      <c r="L42" s="44">
        <v>60</v>
      </c>
      <c r="M42" s="45">
        <v>3.0360999999999998</v>
      </c>
      <c r="N42" s="65">
        <f t="shared" si="3"/>
        <v>100</v>
      </c>
      <c r="O42" s="44">
        <v>15</v>
      </c>
      <c r="P42" s="45">
        <v>1.0913999999999999</v>
      </c>
      <c r="Q42" s="84">
        <f t="shared" si="4"/>
        <v>50</v>
      </c>
      <c r="R42" s="44">
        <v>15</v>
      </c>
      <c r="S42" s="45">
        <v>1.0913999999999999</v>
      </c>
      <c r="T42" s="84">
        <f t="shared" si="5"/>
        <v>50</v>
      </c>
      <c r="W42" s="76"/>
      <c r="X42" s="76"/>
      <c r="Y42" s="7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6">
        <f t="shared" si="0"/>
        <v>3.8219024930885759</v>
      </c>
      <c r="F43" s="47">
        <f t="shared" si="1"/>
        <v>3.8999005031516099</v>
      </c>
      <c r="G43" s="44">
        <v>45</v>
      </c>
      <c r="H43" s="69">
        <v>1287.8947000000001</v>
      </c>
      <c r="I43" s="44">
        <v>45</v>
      </c>
      <c r="J43" s="45">
        <v>0</v>
      </c>
      <c r="K43" s="65">
        <f t="shared" si="2"/>
        <v>0</v>
      </c>
      <c r="L43" s="44">
        <v>60</v>
      </c>
      <c r="M43" s="45">
        <v>0.16347</v>
      </c>
      <c r="N43" s="65">
        <f t="shared" si="3"/>
        <v>33.333333333333343</v>
      </c>
      <c r="O43" s="44">
        <v>15</v>
      </c>
      <c r="P43" s="45">
        <v>4.6516999999999999</v>
      </c>
      <c r="Q43" s="84">
        <f t="shared" si="4"/>
        <v>66.666666666666657</v>
      </c>
      <c r="R43" s="44">
        <v>15</v>
      </c>
      <c r="S43" s="45">
        <v>4.6516999999999999</v>
      </c>
      <c r="T43" s="84">
        <f t="shared" si="5"/>
        <v>66.666666666666657</v>
      </c>
      <c r="U43" s="76"/>
      <c r="W43" s="76"/>
      <c r="X43" s="76"/>
      <c r="Y43" s="7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6">
        <f t="shared" si="0"/>
        <v>-1.150919176591124</v>
      </c>
      <c r="F44" s="47">
        <f t="shared" si="1"/>
        <v>-6.3999005031516063</v>
      </c>
      <c r="G44" s="44">
        <v>15</v>
      </c>
      <c r="H44" s="69">
        <v>1279.0011</v>
      </c>
      <c r="I44" s="44">
        <v>15</v>
      </c>
      <c r="J44" s="45">
        <v>0</v>
      </c>
      <c r="K44" s="65">
        <f t="shared" si="2"/>
        <v>0</v>
      </c>
      <c r="L44" s="44">
        <v>30</v>
      </c>
      <c r="M44" s="45">
        <v>2.4900000000000002</v>
      </c>
      <c r="N44" s="65">
        <f t="shared" si="3"/>
        <v>100</v>
      </c>
      <c r="O44" s="44"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X44" s="76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6">
        <f t="shared" si="0"/>
        <v>1.0668146748025435</v>
      </c>
      <c r="F45" s="47">
        <f t="shared" si="1"/>
        <v>-4.4499502515758067</v>
      </c>
      <c r="G45" s="44">
        <v>30</v>
      </c>
      <c r="H45" s="69">
        <v>1373.4549</v>
      </c>
      <c r="I45" s="44">
        <v>15</v>
      </c>
      <c r="J45" s="45">
        <v>0.11099000000000001</v>
      </c>
      <c r="K45" s="65">
        <f t="shared" si="2"/>
        <v>50</v>
      </c>
      <c r="L45" s="44">
        <v>30</v>
      </c>
      <c r="M45" s="45">
        <v>0</v>
      </c>
      <c r="N45" s="65">
        <f t="shared" si="3"/>
        <v>0</v>
      </c>
      <c r="O45" s="44">
        <v>15</v>
      </c>
      <c r="P45" s="45">
        <v>0.11099000000000001</v>
      </c>
      <c r="Q45" s="84">
        <f t="shared" si="4"/>
        <v>50</v>
      </c>
      <c r="R45" s="44">
        <v>15</v>
      </c>
      <c r="S45" s="45">
        <v>0.11099000000000001</v>
      </c>
      <c r="T45" s="84">
        <f t="shared" si="5"/>
        <v>50</v>
      </c>
      <c r="W45" s="76"/>
      <c r="Y45" s="7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6">
        <f t="shared" si="0"/>
        <v>1.7180722787776403</v>
      </c>
      <c r="F46" s="47">
        <f t="shared" si="1"/>
        <v>-2.5</v>
      </c>
      <c r="G46" s="44">
        <v>30</v>
      </c>
      <c r="H46" s="69">
        <v>1390.8644999999999</v>
      </c>
      <c r="I46" s="44">
        <v>15</v>
      </c>
      <c r="J46" s="45">
        <v>0.77442</v>
      </c>
      <c r="K46" s="65">
        <f t="shared" si="2"/>
        <v>50</v>
      </c>
      <c r="L46" s="44">
        <v>30</v>
      </c>
      <c r="M46" s="45">
        <v>0</v>
      </c>
      <c r="N46" s="65">
        <f t="shared" si="3"/>
        <v>0</v>
      </c>
      <c r="O46" s="44">
        <v>15</v>
      </c>
      <c r="P46" s="45">
        <v>0.77442</v>
      </c>
      <c r="Q46" s="84">
        <f t="shared" si="4"/>
        <v>50</v>
      </c>
      <c r="R46" s="44">
        <v>15</v>
      </c>
      <c r="S46" s="45">
        <v>0.77442</v>
      </c>
      <c r="T46" s="84">
        <f t="shared" si="5"/>
        <v>50</v>
      </c>
      <c r="W46" s="76"/>
      <c r="Y46" s="7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6">
        <f t="shared" si="0"/>
        <v>2.0293801677799053</v>
      </c>
      <c r="F47" s="47">
        <f t="shared" si="1"/>
        <v>-0.55004974842419685</v>
      </c>
      <c r="G47" s="44">
        <v>30</v>
      </c>
      <c r="H47" s="69">
        <v>1398.5514000000001</v>
      </c>
      <c r="I47" s="44">
        <v>15</v>
      </c>
      <c r="J47" s="45">
        <v>1.1040000000000001</v>
      </c>
      <c r="K47" s="65">
        <f t="shared" si="2"/>
        <v>50</v>
      </c>
      <c r="L47" s="44">
        <v>30</v>
      </c>
      <c r="M47" s="45">
        <v>0</v>
      </c>
      <c r="N47" s="65">
        <f t="shared" si="3"/>
        <v>0</v>
      </c>
      <c r="O47" s="44">
        <v>15</v>
      </c>
      <c r="P47" s="45">
        <v>1.1040000000000001</v>
      </c>
      <c r="Q47" s="84">
        <f t="shared" si="4"/>
        <v>50</v>
      </c>
      <c r="R47" s="44">
        <v>15</v>
      </c>
      <c r="S47" s="45">
        <v>1.1040000000000001</v>
      </c>
      <c r="T47" s="84">
        <f t="shared" si="5"/>
        <v>50</v>
      </c>
      <c r="W47" s="76"/>
      <c r="Y47" s="7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6">
        <f t="shared" si="0"/>
        <v>2.2118219523581217</v>
      </c>
      <c r="F48" s="47">
        <f t="shared" si="1"/>
        <v>1.3999005031516099</v>
      </c>
      <c r="G48" s="44">
        <v>30</v>
      </c>
      <c r="H48" s="69">
        <v>1402.9060999999999</v>
      </c>
      <c r="I48" s="44">
        <v>30</v>
      </c>
      <c r="J48" s="45">
        <v>0</v>
      </c>
      <c r="K48" s="65">
        <f t="shared" si="2"/>
        <v>0</v>
      </c>
      <c r="L48" s="44">
        <v>30</v>
      </c>
      <c r="M48" s="45">
        <v>0</v>
      </c>
      <c r="N48" s="65">
        <f t="shared" si="3"/>
        <v>0</v>
      </c>
      <c r="O48" s="44">
        <v>15</v>
      </c>
      <c r="P48" s="45">
        <v>1.2957000000000001</v>
      </c>
      <c r="Q48" s="84">
        <f t="shared" si="4"/>
        <v>50</v>
      </c>
      <c r="R48" s="44">
        <v>15</v>
      </c>
      <c r="S48" s="45">
        <v>1.2957000000000001</v>
      </c>
      <c r="T48" s="84">
        <f t="shared" si="5"/>
        <v>50</v>
      </c>
      <c r="W48" s="76"/>
      <c r="Y48" s="7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6">
        <f t="shared" si="0"/>
        <v>-0.54388539293382721</v>
      </c>
      <c r="F49" s="47">
        <f t="shared" si="1"/>
        <v>-8.8999005031516063</v>
      </c>
      <c r="G49" s="44">
        <v>15</v>
      </c>
      <c r="H49" s="69">
        <v>1449.4784999999999</v>
      </c>
      <c r="I49" s="44">
        <v>15</v>
      </c>
      <c r="J49" s="45">
        <v>0</v>
      </c>
      <c r="K49" s="65">
        <f t="shared" si="2"/>
        <v>0</v>
      </c>
      <c r="L49" s="44">
        <v>15</v>
      </c>
      <c r="M49" s="45">
        <v>0</v>
      </c>
      <c r="N49" s="65">
        <f t="shared" si="3"/>
        <v>0</v>
      </c>
      <c r="O49" s="44"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6">
        <f t="shared" si="0"/>
        <v>-0.3080398630481902</v>
      </c>
      <c r="F50" s="47">
        <f t="shared" si="1"/>
        <v>-6.9499502515758067</v>
      </c>
      <c r="G50" s="44">
        <v>15</v>
      </c>
      <c r="H50" s="69">
        <v>1458.8389999999999</v>
      </c>
      <c r="I50" s="44">
        <v>15</v>
      </c>
      <c r="J50" s="45">
        <v>0</v>
      </c>
      <c r="K50" s="65">
        <f t="shared" si="2"/>
        <v>0</v>
      </c>
      <c r="L50" s="44">
        <v>15</v>
      </c>
      <c r="M50" s="45">
        <v>0</v>
      </c>
      <c r="N50" s="65">
        <f t="shared" si="3"/>
        <v>0</v>
      </c>
      <c r="O50" s="44"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6">
        <f t="shared" si="0"/>
        <v>-0.25941755904451824</v>
      </c>
      <c r="F51" s="47">
        <f t="shared" si="1"/>
        <v>-5</v>
      </c>
      <c r="G51" s="44">
        <v>15</v>
      </c>
      <c r="H51" s="69">
        <v>1460.7670000000001</v>
      </c>
      <c r="I51" s="44">
        <v>15</v>
      </c>
      <c r="J51" s="45">
        <v>0</v>
      </c>
      <c r="K51" s="65">
        <f t="shared" si="2"/>
        <v>0</v>
      </c>
      <c r="L51" s="44">
        <v>15</v>
      </c>
      <c r="M51" s="45">
        <v>0</v>
      </c>
      <c r="N51" s="65">
        <f t="shared" si="3"/>
        <v>0</v>
      </c>
      <c r="O51" s="44"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6">
        <f t="shared" si="0"/>
        <v>-0.23842623771518845</v>
      </c>
      <c r="F52" s="47">
        <f t="shared" si="1"/>
        <v>-3.0500497484241968</v>
      </c>
      <c r="G52" s="44">
        <v>15</v>
      </c>
      <c r="H52" s="69">
        <v>1461.5962</v>
      </c>
      <c r="I52" s="44">
        <v>15</v>
      </c>
      <c r="J52" s="45">
        <v>0</v>
      </c>
      <c r="K52" s="65">
        <f t="shared" si="2"/>
        <v>0</v>
      </c>
      <c r="L52" s="44">
        <v>15</v>
      </c>
      <c r="M52" s="45">
        <v>0</v>
      </c>
      <c r="N52" s="65">
        <f t="shared" si="3"/>
        <v>0</v>
      </c>
      <c r="O52" s="44"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6">
        <f t="shared" si="0"/>
        <v>-0.22672433528343561</v>
      </c>
      <c r="F53" s="47">
        <f t="shared" si="1"/>
        <v>-1.1000994968483901</v>
      </c>
      <c r="G53" s="44">
        <v>15</v>
      </c>
      <c r="H53" s="69">
        <v>1462.0501999999999</v>
      </c>
      <c r="I53" s="44">
        <v>15</v>
      </c>
      <c r="J53" s="45">
        <v>0</v>
      </c>
      <c r="K53" s="65">
        <f t="shared" si="2"/>
        <v>0</v>
      </c>
      <c r="L53" s="44">
        <v>15</v>
      </c>
      <c r="M53" s="45">
        <v>0</v>
      </c>
      <c r="N53" s="65">
        <f t="shared" si="3"/>
        <v>0</v>
      </c>
      <c r="O53" s="44"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6">
        <f t="shared" si="0"/>
        <v>-2.7432473099098331</v>
      </c>
      <c r="F54" s="47">
        <f t="shared" si="1"/>
        <v>-11.399900503151606</v>
      </c>
      <c r="G54" s="44">
        <v>15</v>
      </c>
      <c r="H54" s="69">
        <v>1498.9082000000001</v>
      </c>
      <c r="I54" s="44">
        <v>15</v>
      </c>
      <c r="J54" s="45">
        <v>0</v>
      </c>
      <c r="K54" s="65">
        <f t="shared" si="2"/>
        <v>0</v>
      </c>
      <c r="L54" s="44">
        <v>15</v>
      </c>
      <c r="M54" s="45">
        <v>0</v>
      </c>
      <c r="N54" s="65">
        <f t="shared" si="3"/>
        <v>0</v>
      </c>
      <c r="O54" s="44"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6">
        <f t="shared" si="0"/>
        <v>-2.7279777804766105</v>
      </c>
      <c r="F55" s="47">
        <f t="shared" si="1"/>
        <v>-9.4499502515758067</v>
      </c>
      <c r="G55" s="44">
        <v>15</v>
      </c>
      <c r="H55" s="69">
        <v>1499.5016000000001</v>
      </c>
      <c r="I55" s="44">
        <v>15</v>
      </c>
      <c r="J55" s="45">
        <v>0</v>
      </c>
      <c r="K55" s="65">
        <f t="shared" si="2"/>
        <v>0</v>
      </c>
      <c r="L55" s="44">
        <v>15</v>
      </c>
      <c r="M55" s="45">
        <v>0</v>
      </c>
      <c r="N55" s="65">
        <f t="shared" si="3"/>
        <v>0</v>
      </c>
      <c r="O55" s="44"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6">
        <f t="shared" si="0"/>
        <v>-2.7249180034751319</v>
      </c>
      <c r="F56" s="47">
        <f t="shared" si="1"/>
        <v>-7.5</v>
      </c>
      <c r="G56" s="44">
        <v>15</v>
      </c>
      <c r="H56" s="69">
        <v>1499.6203</v>
      </c>
      <c r="I56" s="44">
        <v>15</v>
      </c>
      <c r="J56" s="45">
        <v>0</v>
      </c>
      <c r="K56" s="65">
        <f t="shared" si="2"/>
        <v>0</v>
      </c>
      <c r="L56" s="44">
        <v>15</v>
      </c>
      <c r="M56" s="45">
        <v>0</v>
      </c>
      <c r="N56" s="65">
        <f t="shared" si="3"/>
        <v>0</v>
      </c>
      <c r="O56" s="44"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6">
        <f t="shared" si="0"/>
        <v>-2.7236060701469569</v>
      </c>
      <c r="F57" s="47">
        <f t="shared" si="1"/>
        <v>-5.5500497484241968</v>
      </c>
      <c r="G57" s="44">
        <v>15</v>
      </c>
      <c r="H57" s="69">
        <v>1499.6712</v>
      </c>
      <c r="I57" s="44">
        <v>15</v>
      </c>
      <c r="J57" s="45">
        <v>0</v>
      </c>
      <c r="K57" s="65">
        <f t="shared" si="2"/>
        <v>0</v>
      </c>
      <c r="L57" s="44">
        <v>15</v>
      </c>
      <c r="M57" s="45">
        <v>0</v>
      </c>
      <c r="N57" s="65">
        <f t="shared" si="3"/>
        <v>0</v>
      </c>
      <c r="O57" s="44"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6">
        <f t="shared" si="0"/>
        <v>-2.7228770625743621</v>
      </c>
      <c r="F58" s="47">
        <f t="shared" si="1"/>
        <v>-3.6000994968483901</v>
      </c>
      <c r="G58" s="44">
        <v>15</v>
      </c>
      <c r="H58" s="69">
        <v>1499.6994999999999</v>
      </c>
      <c r="I58" s="44">
        <v>15</v>
      </c>
      <c r="J58" s="45">
        <v>0</v>
      </c>
      <c r="K58" s="65">
        <f t="shared" si="2"/>
        <v>0</v>
      </c>
      <c r="L58" s="44">
        <v>15</v>
      </c>
      <c r="M58" s="45">
        <v>0</v>
      </c>
      <c r="N58" s="65">
        <f t="shared" si="3"/>
        <v>0</v>
      </c>
      <c r="O58" s="44"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6">
        <f t="shared" si="0"/>
        <v>-5.2239069023916969</v>
      </c>
      <c r="F59" s="47">
        <f t="shared" si="1"/>
        <v>-13.899900503151606</v>
      </c>
      <c r="G59" s="44">
        <v>15</v>
      </c>
      <c r="H59" s="69">
        <v>1537.1595</v>
      </c>
      <c r="I59" s="44">
        <v>15</v>
      </c>
      <c r="J59" s="45">
        <v>0</v>
      </c>
      <c r="K59" s="65">
        <f t="shared" si="2"/>
        <v>0</v>
      </c>
      <c r="L59" s="44">
        <v>15</v>
      </c>
      <c r="M59" s="45">
        <v>0</v>
      </c>
      <c r="N59" s="65">
        <f t="shared" si="3"/>
        <v>0</v>
      </c>
      <c r="O59" s="44"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6">
        <f t="shared" si="0"/>
        <v>-5.2229550698419054</v>
      </c>
      <c r="F60" s="47">
        <f t="shared" si="1"/>
        <v>-11.949950251575807</v>
      </c>
      <c r="G60" s="44">
        <v>15</v>
      </c>
      <c r="H60" s="69">
        <v>1537.1964</v>
      </c>
      <c r="I60" s="44">
        <v>15</v>
      </c>
      <c r="J60" s="45">
        <v>0</v>
      </c>
      <c r="K60" s="65">
        <f t="shared" si="2"/>
        <v>0</v>
      </c>
      <c r="L60" s="44">
        <v>15</v>
      </c>
      <c r="M60" s="45">
        <v>0</v>
      </c>
      <c r="N60" s="65">
        <f t="shared" si="3"/>
        <v>0</v>
      </c>
      <c r="O60" s="44"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6">
        <f t="shared" si="0"/>
        <v>-5.2227646805715509</v>
      </c>
      <c r="F61" s="47">
        <f t="shared" si="1"/>
        <v>-10</v>
      </c>
      <c r="G61" s="44">
        <v>15</v>
      </c>
      <c r="H61" s="69">
        <v>1537.2038</v>
      </c>
      <c r="I61" s="44">
        <v>15</v>
      </c>
      <c r="J61" s="45">
        <v>0</v>
      </c>
      <c r="K61" s="65">
        <f t="shared" si="2"/>
        <v>0</v>
      </c>
      <c r="L61" s="44">
        <v>15</v>
      </c>
      <c r="M61" s="45">
        <v>0</v>
      </c>
      <c r="N61" s="65">
        <f t="shared" si="3"/>
        <v>0</v>
      </c>
      <c r="O61" s="44"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6">
        <f t="shared" si="0"/>
        <v>-5.2226830828471833</v>
      </c>
      <c r="F62" s="47">
        <f t="shared" si="1"/>
        <v>-8.0500497484241968</v>
      </c>
      <c r="G62" s="44">
        <v>15</v>
      </c>
      <c r="H62" s="69">
        <v>1537.2070000000001</v>
      </c>
      <c r="I62" s="44">
        <v>15</v>
      </c>
      <c r="J62" s="45">
        <v>0</v>
      </c>
      <c r="K62" s="65">
        <f t="shared" si="2"/>
        <v>0</v>
      </c>
      <c r="L62" s="44">
        <v>15</v>
      </c>
      <c r="M62" s="45">
        <v>0</v>
      </c>
      <c r="N62" s="65">
        <f t="shared" si="3"/>
        <v>0</v>
      </c>
      <c r="O62" s="44"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6">
        <f t="shared" si="0"/>
        <v>-5.2226377501758705</v>
      </c>
      <c r="F63" s="47">
        <f t="shared" si="1"/>
        <v>-6.1000994968483901</v>
      </c>
      <c r="G63" s="70">
        <v>15</v>
      </c>
      <c r="H63" s="71">
        <v>1537.2086999999999</v>
      </c>
      <c r="I63" s="44">
        <v>15</v>
      </c>
      <c r="J63" s="45">
        <v>0</v>
      </c>
      <c r="K63" s="65">
        <f t="shared" si="2"/>
        <v>0</v>
      </c>
      <c r="L63" s="44">
        <v>15</v>
      </c>
      <c r="M63" s="45">
        <v>0</v>
      </c>
      <c r="N63" s="65">
        <f t="shared" si="3"/>
        <v>0</v>
      </c>
      <c r="O63" s="44"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1.2625646666666666</v>
      </c>
      <c r="K64" s="142">
        <f>AVERAGE(K19:K63)</f>
        <v>37.407407407407412</v>
      </c>
      <c r="L64" s="34"/>
      <c r="M64" s="48">
        <f>AVERAGE(M19:M63)</f>
        <v>4.6938126666666671</v>
      </c>
      <c r="N64" s="142">
        <f>AVERAGE(N19:N63)</f>
        <v>91.111111111111114</v>
      </c>
      <c r="O64" s="34"/>
      <c r="P64" s="48">
        <f>AVERAGE(P19:P63)</f>
        <v>0.21845377777777777</v>
      </c>
      <c r="Q64" s="142">
        <f>AVERAGE(Q19:Q63)</f>
        <v>11.851851851851849</v>
      </c>
      <c r="R64" s="34"/>
      <c r="S64" s="48">
        <f>AVERAGE(S19:S63)</f>
        <v>2.5515997777777781</v>
      </c>
      <c r="T64" s="142">
        <f>AVERAGE(T19:T63)</f>
        <v>23.888888888888882</v>
      </c>
      <c r="U64" s="94"/>
      <c r="V64" s="94"/>
      <c r="W64" s="94"/>
      <c r="X64" s="94"/>
      <c r="Y64" s="94"/>
    </row>
    <row r="65" spans="2:25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2.6780759478517071</v>
      </c>
      <c r="K65" s="37"/>
      <c r="L65" s="36"/>
      <c r="M65" s="49">
        <f>_xlfn.STDEV.S(M19:M63)</f>
        <v>7.5511554045356037</v>
      </c>
      <c r="N65" s="37"/>
      <c r="O65" s="36"/>
      <c r="P65" s="49">
        <f>_xlfn.STDEV.S(P19:P63)</f>
        <v>0.74325603937334361</v>
      </c>
      <c r="Q65" s="37"/>
      <c r="R65" s="36"/>
      <c r="S65" s="49">
        <f>_xlfn.STDEV.S(S19:S63)</f>
        <v>5.6006217776667402</v>
      </c>
      <c r="T65" s="37"/>
      <c r="U65" s="95"/>
      <c r="V65" s="95"/>
      <c r="W65" s="95"/>
      <c r="X65" s="95"/>
      <c r="Y65" s="95"/>
    </row>
    <row r="66" spans="2:25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  <c r="U66" s="18"/>
      <c r="V66" s="18"/>
      <c r="W66" s="18"/>
      <c r="X66" s="18"/>
      <c r="Y66" s="18"/>
    </row>
    <row r="67" spans="2:25" ht="15.75" thickBot="1" x14ac:dyDescent="0.3">
      <c r="B67" s="5"/>
      <c r="C67" s="5"/>
      <c r="G67" s="147"/>
      <c r="H67" s="29" t="s">
        <v>34</v>
      </c>
      <c r="I67" s="38"/>
      <c r="J67" s="50">
        <f>MAX(J19:J63)</f>
        <v>10.9741</v>
      </c>
      <c r="K67" s="39"/>
      <c r="L67" s="42"/>
      <c r="M67" s="50">
        <f>MAX(M19:M63)</f>
        <v>28.0931</v>
      </c>
      <c r="N67" s="39"/>
      <c r="O67" s="42"/>
      <c r="P67" s="50">
        <f>MAX(P19:P63)</f>
        <v>4.6516999999999999</v>
      </c>
      <c r="Q67" s="39"/>
      <c r="R67" s="42"/>
      <c r="S67" s="50">
        <f>MAX(S19:S63)</f>
        <v>17.857900000000001</v>
      </c>
      <c r="T67" s="39"/>
      <c r="U67" s="18"/>
      <c r="V67" s="18"/>
      <c r="W67" s="18"/>
      <c r="X67" s="18"/>
      <c r="Y67" s="18"/>
    </row>
    <row r="68" spans="2:25" x14ac:dyDescent="0.25">
      <c r="B68" s="5"/>
      <c r="C68" s="5"/>
      <c r="G68" s="148" t="s">
        <v>75</v>
      </c>
      <c r="H68" s="67" t="s">
        <v>33</v>
      </c>
      <c r="I68" s="34"/>
      <c r="J68" s="48">
        <f>AVERAGE(J29:J33,J36:J37,J45:J47)</f>
        <v>4.3531209999999998</v>
      </c>
      <c r="K68" s="35"/>
    </row>
    <row r="69" spans="2:25" x14ac:dyDescent="0.25">
      <c r="B69" s="5"/>
      <c r="C69" s="5"/>
      <c r="G69" s="149"/>
      <c r="H69" s="28" t="s">
        <v>32</v>
      </c>
      <c r="I69" s="36"/>
      <c r="J69" s="49">
        <f>_xlfn.STDEV.S(J29:J33,J36:J37,J45:J47)</f>
        <v>4.1110945686315974</v>
      </c>
      <c r="K69" s="37"/>
    </row>
    <row r="70" spans="2:25" x14ac:dyDescent="0.25">
      <c r="B70" s="5"/>
      <c r="C70" s="5"/>
      <c r="G70" s="149"/>
      <c r="H70" s="28" t="s">
        <v>31</v>
      </c>
      <c r="I70" s="36"/>
      <c r="J70" s="49">
        <f>MIN(J29:J33,J36:J37,J45:J47)</f>
        <v>0.11099000000000001</v>
      </c>
      <c r="K70" s="37"/>
    </row>
    <row r="71" spans="2:25" ht="15.75" thickBot="1" x14ac:dyDescent="0.3">
      <c r="B71" s="5"/>
      <c r="C71" s="5"/>
      <c r="G71" s="149"/>
      <c r="H71" s="29" t="s">
        <v>34</v>
      </c>
      <c r="I71" s="38"/>
      <c r="J71" s="50">
        <f>MAX(J29:J33,J36:J37,J45:J47)</f>
        <v>10.9741</v>
      </c>
      <c r="K71" s="39"/>
    </row>
    <row r="72" spans="2:25" x14ac:dyDescent="0.25">
      <c r="B72" s="5"/>
      <c r="C72" s="5"/>
      <c r="J72" s="127"/>
    </row>
    <row r="73" spans="2:25" x14ac:dyDescent="0.25">
      <c r="B73" s="5"/>
      <c r="C73" s="5"/>
      <c r="P73" s="80"/>
      <c r="Q73" s="81"/>
    </row>
    <row r="74" spans="2:25" x14ac:dyDescent="0.25">
      <c r="B74" s="5"/>
      <c r="C74" s="5"/>
      <c r="P74" s="80"/>
      <c r="Q74" s="81"/>
    </row>
    <row r="75" spans="2:25" x14ac:dyDescent="0.25">
      <c r="B75" s="5"/>
      <c r="C75" s="5"/>
      <c r="J75" s="127"/>
      <c r="P75" s="80"/>
      <c r="Q75" s="81"/>
    </row>
    <row r="76" spans="2:25" x14ac:dyDescent="0.25">
      <c r="B76" s="5"/>
      <c r="C76" s="5"/>
      <c r="J76" s="127"/>
      <c r="P76" s="80"/>
      <c r="Q76" s="81"/>
    </row>
    <row r="77" spans="2:25" x14ac:dyDescent="0.25">
      <c r="B77" s="5"/>
      <c r="C77" s="5"/>
      <c r="J77" s="127"/>
      <c r="P77" s="80"/>
      <c r="Q77" s="81"/>
    </row>
    <row r="78" spans="2:25" x14ac:dyDescent="0.25">
      <c r="B78" s="5"/>
      <c r="C78" s="5"/>
      <c r="J78" s="127"/>
      <c r="P78" s="80"/>
      <c r="Q78" s="81"/>
    </row>
    <row r="79" spans="2:25" x14ac:dyDescent="0.25">
      <c r="B79" s="5"/>
      <c r="C79" s="5"/>
      <c r="P79" s="80"/>
      <c r="Q79" s="81"/>
    </row>
    <row r="80" spans="2:25" x14ac:dyDescent="0.25">
      <c r="B80" s="5"/>
      <c r="C80" s="5"/>
      <c r="P80" s="80"/>
      <c r="Q80" s="81"/>
    </row>
    <row r="81" spans="2:307" x14ac:dyDescent="0.25">
      <c r="B81" s="5"/>
      <c r="C81" s="5"/>
      <c r="O81" s="81"/>
      <c r="P81" s="81"/>
      <c r="Q81" s="81"/>
      <c r="R81" s="80"/>
    </row>
    <row r="82" spans="2:307" x14ac:dyDescent="0.25">
      <c r="B82" s="5"/>
      <c r="C82" s="5"/>
      <c r="E82" s="74" t="s">
        <v>45</v>
      </c>
      <c r="O82" s="81"/>
      <c r="P82" s="81"/>
      <c r="Q82" s="81"/>
      <c r="R82" s="80"/>
    </row>
    <row r="83" spans="2:307" x14ac:dyDescent="0.25">
      <c r="B83" s="5"/>
      <c r="C83" s="5"/>
      <c r="E83" s="128"/>
      <c r="F83" s="129" t="s">
        <v>30</v>
      </c>
      <c r="G83" s="129" t="s">
        <v>7</v>
      </c>
      <c r="H83" s="129" t="s">
        <v>8</v>
      </c>
      <c r="I83" s="130" t="s">
        <v>70</v>
      </c>
      <c r="J83" s="81"/>
      <c r="K83" s="81"/>
      <c r="L83" s="83"/>
      <c r="M83" s="80"/>
    </row>
    <row r="84" spans="2:307" x14ac:dyDescent="0.25">
      <c r="B84" s="5"/>
      <c r="C84" s="5"/>
      <c r="E84" s="117" t="s">
        <v>46</v>
      </c>
      <c r="F84" s="118">
        <f>J64</f>
        <v>1.2625646666666666</v>
      </c>
      <c r="G84" s="118">
        <f>M64</f>
        <v>4.6938126666666671</v>
      </c>
      <c r="H84" s="118">
        <f>P64</f>
        <v>0.21845377777777777</v>
      </c>
      <c r="I84" s="119">
        <f>S64</f>
        <v>2.5515997777777781</v>
      </c>
      <c r="J84" s="81"/>
      <c r="K84" s="81"/>
      <c r="L84" s="83"/>
      <c r="M84" s="80"/>
    </row>
    <row r="85" spans="2:307" x14ac:dyDescent="0.25">
      <c r="B85" s="5"/>
      <c r="C85" s="5"/>
      <c r="E85" s="60" t="s">
        <v>78</v>
      </c>
      <c r="F85" s="61">
        <f>MEDIAN(J19:J63)</f>
        <v>0</v>
      </c>
      <c r="G85" s="61">
        <f>MEDIAN(M19:M63)</f>
        <v>0</v>
      </c>
      <c r="H85" s="61">
        <f>MEDIAN(P19:P63)</f>
        <v>0</v>
      </c>
      <c r="I85" s="62">
        <f>MEDIAN(S19:S63)</f>
        <v>0</v>
      </c>
      <c r="J85" s="81"/>
      <c r="K85" s="81"/>
      <c r="L85" s="83"/>
      <c r="M85" s="80"/>
    </row>
    <row r="86" spans="2:307" x14ac:dyDescent="0.25">
      <c r="B86" s="5"/>
      <c r="C86" s="5"/>
      <c r="E86" s="60" t="s">
        <v>47</v>
      </c>
      <c r="F86" s="61">
        <f t="shared" ref="F86:F88" si="6">J65</f>
        <v>2.6780759478517071</v>
      </c>
      <c r="G86" s="61">
        <f t="shared" ref="G86:G88" si="7">M65</f>
        <v>7.5511554045356037</v>
      </c>
      <c r="H86" s="61">
        <f t="shared" ref="H86:H88" si="8">P65</f>
        <v>0.74325603937334361</v>
      </c>
      <c r="I86" s="62">
        <f t="shared" ref="I86:I88" si="9">S65</f>
        <v>5.6006217776667402</v>
      </c>
      <c r="J86" s="81"/>
      <c r="K86" s="81"/>
      <c r="L86" s="83"/>
      <c r="M86" s="80"/>
    </row>
    <row r="87" spans="2:307" x14ac:dyDescent="0.25">
      <c r="B87" s="5"/>
      <c r="C87" s="5"/>
      <c r="E87" s="60" t="s">
        <v>48</v>
      </c>
      <c r="F87" s="61">
        <f t="shared" si="6"/>
        <v>0</v>
      </c>
      <c r="G87" s="61">
        <f t="shared" si="7"/>
        <v>0</v>
      </c>
      <c r="H87" s="61">
        <f t="shared" si="8"/>
        <v>0</v>
      </c>
      <c r="I87" s="62">
        <f t="shared" si="9"/>
        <v>0</v>
      </c>
      <c r="J87" s="81"/>
      <c r="K87" s="81"/>
      <c r="L87" s="83"/>
      <c r="M87" s="80"/>
    </row>
    <row r="88" spans="2:307" x14ac:dyDescent="0.25">
      <c r="B88" s="5"/>
      <c r="C88" s="5"/>
      <c r="E88" s="60" t="s">
        <v>49</v>
      </c>
      <c r="F88" s="61">
        <f t="shared" si="6"/>
        <v>10.9741</v>
      </c>
      <c r="G88" s="61">
        <f t="shared" si="7"/>
        <v>28.0931</v>
      </c>
      <c r="H88" s="61">
        <f t="shared" si="8"/>
        <v>4.6516999999999999</v>
      </c>
      <c r="I88" s="62">
        <f t="shared" si="9"/>
        <v>17.857900000000001</v>
      </c>
      <c r="J88" s="81"/>
      <c r="K88" s="81"/>
      <c r="L88" s="83"/>
      <c r="M88" s="80"/>
    </row>
    <row r="89" spans="2:307" x14ac:dyDescent="0.25">
      <c r="B89" s="5"/>
      <c r="C89" s="5"/>
      <c r="E89" s="131">
        <v>0.25</v>
      </c>
      <c r="F89" s="133">
        <f>PERCENTILE(J19:J63,0.25)</f>
        <v>0</v>
      </c>
      <c r="G89" s="133">
        <f>PERCENTILE(M19:M63,0.25)</f>
        <v>0</v>
      </c>
      <c r="H89" s="133">
        <f>PERCENTILE(P19:P63,0.25)</f>
        <v>0</v>
      </c>
      <c r="I89" s="135">
        <f>PERCENTILE(S19:S63,0.25)</f>
        <v>0</v>
      </c>
      <c r="O89" s="81"/>
      <c r="P89" s="81"/>
      <c r="Q89" s="83"/>
      <c r="R89" s="80"/>
    </row>
    <row r="90" spans="2:307" x14ac:dyDescent="0.25">
      <c r="B90" s="5"/>
      <c r="C90" s="5"/>
      <c r="E90" s="132">
        <v>0.75</v>
      </c>
      <c r="F90" s="56">
        <f>PERCENTILE(J19:J63,0.75)</f>
        <v>1.2851999999999999</v>
      </c>
      <c r="G90" s="56">
        <f>PERCENTILE(M19:M63,0.75)</f>
        <v>9.2560000000000002</v>
      </c>
      <c r="H90" s="134">
        <f>PERCENTILE(P19:P63,0.75)</f>
        <v>0.10766000000000001</v>
      </c>
      <c r="I90" s="136">
        <f>PERCENTILE(S19:S63,0.75)</f>
        <v>1.2957000000000001</v>
      </c>
      <c r="O90" s="81"/>
      <c r="P90" s="81"/>
      <c r="Q90" s="83"/>
      <c r="R90" s="80"/>
    </row>
    <row r="91" spans="2:307" x14ac:dyDescent="0.25"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81"/>
      <c r="P91" s="81"/>
      <c r="Q91" s="83"/>
      <c r="R91" s="80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</row>
    <row r="92" spans="2:307" x14ac:dyDescent="0.25"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81"/>
      <c r="P92" s="81"/>
      <c r="Q92" s="83"/>
      <c r="R92" s="80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</row>
    <row r="93" spans="2:307" x14ac:dyDescent="0.25">
      <c r="O93" s="81"/>
      <c r="P93" s="81"/>
      <c r="Q93" s="83"/>
      <c r="R93" s="80"/>
    </row>
    <row r="94" spans="2:307" x14ac:dyDescent="0.25">
      <c r="O94" s="81"/>
      <c r="P94" s="81"/>
      <c r="Q94" s="83"/>
      <c r="R94" s="80"/>
    </row>
    <row r="95" spans="2:307" x14ac:dyDescent="0.25">
      <c r="O95" s="81"/>
      <c r="P95" s="81"/>
      <c r="Q95" s="83"/>
      <c r="R95" s="80"/>
    </row>
    <row r="96" spans="2:307" x14ac:dyDescent="0.25">
      <c r="O96" s="81"/>
      <c r="P96" s="81"/>
      <c r="Q96" s="83"/>
      <c r="R96" s="80"/>
    </row>
    <row r="97" spans="15:18" x14ac:dyDescent="0.25">
      <c r="O97" s="81"/>
      <c r="P97" s="81"/>
      <c r="Q97" s="83"/>
      <c r="R97" s="80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3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1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2"/>
      <c r="P103" s="81"/>
      <c r="Q103" s="83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2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1"/>
      <c r="P107" s="81"/>
      <c r="Q107" s="83"/>
      <c r="R107" s="83"/>
    </row>
    <row r="108" spans="15:18" x14ac:dyDescent="0.25">
      <c r="O108" s="81"/>
      <c r="P108" s="81"/>
      <c r="Q108" s="83"/>
      <c r="R108" s="83"/>
    </row>
    <row r="109" spans="15:18" x14ac:dyDescent="0.25">
      <c r="O109" s="81"/>
      <c r="P109" s="81"/>
      <c r="Q109" s="83"/>
      <c r="R109" s="83"/>
    </row>
    <row r="110" spans="15:18" x14ac:dyDescent="0.25">
      <c r="O110" s="81"/>
      <c r="P110" s="81"/>
      <c r="Q110" s="83"/>
      <c r="R110" s="83"/>
    </row>
    <row r="111" spans="15:18" x14ac:dyDescent="0.25">
      <c r="O111" s="81"/>
      <c r="P111" s="81"/>
      <c r="Q111" s="83"/>
      <c r="R111" s="83"/>
    </row>
    <row r="112" spans="15:18" x14ac:dyDescent="0.25">
      <c r="O112" s="81"/>
      <c r="P112" s="81"/>
      <c r="Q112" s="83"/>
      <c r="R112" s="83"/>
    </row>
    <row r="113" spans="15:18" x14ac:dyDescent="0.25">
      <c r="O113" s="81"/>
      <c r="P113" s="81"/>
      <c r="Q113" s="83"/>
      <c r="R113" s="83"/>
    </row>
    <row r="114" spans="15:18" x14ac:dyDescent="0.25">
      <c r="O114" s="81"/>
      <c r="P114" s="81"/>
      <c r="Q114" s="83"/>
      <c r="R114" s="83"/>
    </row>
    <row r="115" spans="15:18" x14ac:dyDescent="0.25">
      <c r="O115" s="81"/>
      <c r="P115" s="81"/>
      <c r="Q115" s="83"/>
      <c r="R115" s="83"/>
    </row>
    <row r="116" spans="15:18" x14ac:dyDescent="0.25">
      <c r="O116" s="81"/>
      <c r="P116" s="81"/>
      <c r="Q116" s="83"/>
      <c r="R116" s="83"/>
    </row>
    <row r="117" spans="15:18" x14ac:dyDescent="0.25">
      <c r="O117" s="80"/>
      <c r="P117" s="80"/>
      <c r="Q117" s="83"/>
    </row>
    <row r="118" spans="15:18" x14ac:dyDescent="0.25">
      <c r="O118" s="80"/>
      <c r="P118" s="80"/>
      <c r="Q118" s="83"/>
    </row>
    <row r="119" spans="15:18" x14ac:dyDescent="0.25">
      <c r="O119" s="80"/>
      <c r="P119" s="80"/>
      <c r="Q119" s="83"/>
    </row>
    <row r="120" spans="15:18" x14ac:dyDescent="0.25">
      <c r="O120" s="80"/>
      <c r="P120" s="80"/>
      <c r="Q120" s="81"/>
    </row>
    <row r="121" spans="15:18" x14ac:dyDescent="0.25">
      <c r="O121" s="80"/>
      <c r="P121" s="80"/>
      <c r="Q121" s="83"/>
    </row>
    <row r="122" spans="15:18" x14ac:dyDescent="0.25">
      <c r="O122" s="80"/>
      <c r="P122" s="80"/>
      <c r="Q122" s="83"/>
    </row>
    <row r="123" spans="15:18" x14ac:dyDescent="0.25">
      <c r="O123" s="80"/>
      <c r="P123" s="80"/>
      <c r="Q123" s="81"/>
    </row>
    <row r="124" spans="15:18" x14ac:dyDescent="0.25">
      <c r="O124" s="80"/>
      <c r="P124" s="80"/>
      <c r="Q124" s="81"/>
    </row>
    <row r="125" spans="15:18" x14ac:dyDescent="0.25">
      <c r="O125" s="80"/>
      <c r="P125" s="80"/>
      <c r="Q125" s="81"/>
    </row>
    <row r="126" spans="15:18" x14ac:dyDescent="0.25">
      <c r="O126" s="80"/>
      <c r="P126" s="80"/>
      <c r="Q126" s="81"/>
    </row>
    <row r="127" spans="15:18" x14ac:dyDescent="0.25">
      <c r="O127" s="80"/>
      <c r="P127" s="80"/>
      <c r="Q127" s="81"/>
    </row>
    <row r="128" spans="15:18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0"/>
      <c r="Q178" s="81"/>
    </row>
    <row r="179" spans="15:17" x14ac:dyDescent="0.25">
      <c r="O179" s="80"/>
      <c r="P179" s="80"/>
      <c r="Q179" s="81"/>
    </row>
    <row r="180" spans="15:17" x14ac:dyDescent="0.25">
      <c r="O180" s="80"/>
      <c r="P180" s="80"/>
      <c r="Q180" s="81"/>
    </row>
    <row r="181" spans="15:17" x14ac:dyDescent="0.25">
      <c r="O181" s="80"/>
      <c r="P181" s="80"/>
      <c r="Q181" s="81"/>
    </row>
    <row r="182" spans="15:17" x14ac:dyDescent="0.25">
      <c r="O182" s="80"/>
      <c r="P182" s="80"/>
      <c r="Q182" s="81"/>
    </row>
    <row r="183" spans="15:17" x14ac:dyDescent="0.25">
      <c r="O183" s="80"/>
      <c r="P183" s="80"/>
      <c r="Q183" s="81"/>
    </row>
    <row r="184" spans="15:17" x14ac:dyDescent="0.25">
      <c r="O184" s="80"/>
      <c r="P184" s="80"/>
      <c r="Q184" s="81"/>
    </row>
    <row r="185" spans="15:17" x14ac:dyDescent="0.25">
      <c r="O185" s="80"/>
      <c r="P185" s="80"/>
      <c r="Q185" s="81"/>
    </row>
    <row r="186" spans="15:17" x14ac:dyDescent="0.25">
      <c r="O186" s="80"/>
      <c r="P186" s="80"/>
      <c r="Q186" s="81"/>
    </row>
    <row r="187" spans="15:17" x14ac:dyDescent="0.25">
      <c r="O187" s="80"/>
      <c r="P187" s="80"/>
      <c r="Q187" s="81"/>
    </row>
    <row r="188" spans="15:17" x14ac:dyDescent="0.25">
      <c r="O188" s="80"/>
      <c r="P188" s="81"/>
      <c r="Q188" s="81"/>
    </row>
    <row r="189" spans="15:17" x14ac:dyDescent="0.25">
      <c r="O189" s="80"/>
      <c r="P189" s="81"/>
      <c r="Q189" s="81"/>
    </row>
    <row r="190" spans="15:17" x14ac:dyDescent="0.25">
      <c r="O190" s="80"/>
      <c r="P190" s="81"/>
      <c r="Q190" s="81"/>
    </row>
    <row r="191" spans="15:17" x14ac:dyDescent="0.25">
      <c r="O191" s="80"/>
      <c r="P191" s="81"/>
      <c r="Q191" s="81"/>
    </row>
    <row r="192" spans="15:17" x14ac:dyDescent="0.25">
      <c r="O192" s="80"/>
      <c r="P192" s="81"/>
      <c r="Q192" s="81"/>
    </row>
    <row r="193" spans="15:17" x14ac:dyDescent="0.25">
      <c r="O193" s="80"/>
      <c r="P193" s="81"/>
      <c r="Q193" s="81"/>
    </row>
    <row r="194" spans="15:17" x14ac:dyDescent="0.25">
      <c r="O194" s="80"/>
      <c r="P194" s="81"/>
      <c r="Q194" s="81"/>
    </row>
    <row r="195" spans="15:17" x14ac:dyDescent="0.25">
      <c r="O195" s="80"/>
      <c r="P195" s="81"/>
      <c r="Q195" s="81"/>
    </row>
    <row r="196" spans="15:17" x14ac:dyDescent="0.25">
      <c r="O196" s="80"/>
      <c r="P196" s="81"/>
      <c r="Q196" s="81"/>
    </row>
    <row r="197" spans="15:17" x14ac:dyDescent="0.25">
      <c r="O197" s="80"/>
      <c r="P197" s="80"/>
    </row>
    <row r="198" spans="15:17" x14ac:dyDescent="0.25">
      <c r="O198" s="80"/>
      <c r="P198" s="80"/>
    </row>
    <row r="199" spans="15:17" x14ac:dyDescent="0.25">
      <c r="O199" s="80"/>
      <c r="P199" s="80"/>
    </row>
    <row r="200" spans="15:17" x14ac:dyDescent="0.25">
      <c r="O200" s="80"/>
      <c r="P200" s="80"/>
    </row>
    <row r="201" spans="15:17" x14ac:dyDescent="0.25">
      <c r="O201" s="80"/>
      <c r="P201" s="80"/>
    </row>
    <row r="202" spans="15:17" x14ac:dyDescent="0.25">
      <c r="O202" s="80"/>
      <c r="P202" s="80"/>
    </row>
    <row r="203" spans="15:17" x14ac:dyDescent="0.25">
      <c r="O203" s="80"/>
      <c r="P203" s="80"/>
    </row>
    <row r="204" spans="15:17" x14ac:dyDescent="0.25">
      <c r="O204" s="80"/>
      <c r="P204" s="80"/>
    </row>
    <row r="205" spans="15:17" x14ac:dyDescent="0.25">
      <c r="O205" s="80"/>
      <c r="P205" s="80"/>
    </row>
    <row r="206" spans="15:17" x14ac:dyDescent="0.25">
      <c r="O206" s="80"/>
      <c r="P206" s="80"/>
    </row>
    <row r="207" spans="15:17" x14ac:dyDescent="0.25">
      <c r="O207" s="80"/>
      <c r="P207" s="80"/>
    </row>
    <row r="208" spans="15:17" x14ac:dyDescent="0.25">
      <c r="O208" s="80"/>
      <c r="P208" s="80"/>
    </row>
    <row r="209" spans="15:16" x14ac:dyDescent="0.25">
      <c r="O209" s="80"/>
      <c r="P209" s="80"/>
    </row>
    <row r="210" spans="15:16" x14ac:dyDescent="0.25">
      <c r="O210" s="80"/>
      <c r="P210" s="80"/>
    </row>
    <row r="211" spans="15:16" x14ac:dyDescent="0.25">
      <c r="O211" s="80"/>
      <c r="P211" s="80"/>
    </row>
    <row r="212" spans="15:16" x14ac:dyDescent="0.25">
      <c r="O212" s="80"/>
      <c r="P212" s="80"/>
    </row>
    <row r="213" spans="15:16" x14ac:dyDescent="0.25">
      <c r="O213" s="80"/>
      <c r="P213" s="80"/>
    </row>
    <row r="214" spans="15:16" x14ac:dyDescent="0.25">
      <c r="O214" s="80"/>
      <c r="P214" s="80"/>
    </row>
    <row r="215" spans="15:16" x14ac:dyDescent="0.25">
      <c r="O215" s="80"/>
      <c r="P215" s="80"/>
    </row>
    <row r="216" spans="15:16" x14ac:dyDescent="0.25">
      <c r="O216" s="80"/>
      <c r="P216" s="80"/>
    </row>
  </sheetData>
  <mergeCells count="7"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15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S8:AJ8 H8:R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14"/>
  <sheetViews>
    <sheetView showGridLines="0" zoomScale="60" zoomScaleNormal="60" workbookViewId="0">
      <selection activeCell="E81" sqref="E81:I8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116">
        <v>6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0.49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0.99</v>
      </c>
      <c r="C15" s="32">
        <f>0.5-D9</f>
        <v>1.0000000000000009E-2</v>
      </c>
    </row>
    <row r="16" spans="2:38" ht="15.75" thickBot="1" x14ac:dyDescent="0.3">
      <c r="B16" s="32">
        <f>0.5-D9</f>
        <v>1.0000000000000009E-2</v>
      </c>
      <c r="C16" s="32">
        <f>0.5+D9</f>
        <v>0.99</v>
      </c>
    </row>
    <row r="17" spans="1:26" x14ac:dyDescent="0.25">
      <c r="B17" s="55"/>
      <c r="C17" s="55"/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6">
        <f>D19*$C$12+(1-D19)*$C$13-C19</f>
        <v>5.222637750175867</v>
      </c>
      <c r="F19" s="47">
        <f>B19*$C$12+(1-B19)*$C$13-C19</f>
        <v>6.1000994968483937</v>
      </c>
      <c r="G19" s="44">
        <v>15</v>
      </c>
      <c r="H19" s="69">
        <v>839.28970000000004</v>
      </c>
      <c r="I19" s="44">
        <v>30</v>
      </c>
      <c r="J19" s="45">
        <v>1.3893</v>
      </c>
      <c r="K19" s="65">
        <f>ABS((100/$G19*I19)-100)</f>
        <v>100</v>
      </c>
      <c r="L19" s="44">
        <v>45</v>
      </c>
      <c r="M19" s="45">
        <v>13.331200000000001</v>
      </c>
      <c r="N19" s="65">
        <f>ABS((100/$G19*L19)-100)</f>
        <v>200</v>
      </c>
      <c r="O19" s="44">
        <v>15</v>
      </c>
      <c r="P19" s="45">
        <v>0</v>
      </c>
      <c r="Q19" s="84">
        <f>ABS((100/$G19*O19)-100)</f>
        <v>0</v>
      </c>
      <c r="R19" s="44">
        <v>15</v>
      </c>
      <c r="S19" s="45">
        <v>0</v>
      </c>
      <c r="T19" s="84">
        <f>ABS((100/$G19*R19)-100)</f>
        <v>0</v>
      </c>
      <c r="U19" s="76"/>
      <c r="V19" s="76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6">
        <f t="shared" ref="E20:E63" si="0">D20*$C$12+(1-D20)*$C$13-C20</f>
        <v>5.2226830828471851</v>
      </c>
      <c r="F20" s="47">
        <f t="shared" ref="F20:F63" si="1">B20*$C$12+(1-B20)*$C$13-C20</f>
        <v>8.0500497484241933</v>
      </c>
      <c r="G20" s="44">
        <v>15</v>
      </c>
      <c r="H20" s="69">
        <v>839.29169999999999</v>
      </c>
      <c r="I20" s="44">
        <v>30</v>
      </c>
      <c r="J20" s="45">
        <v>1.3892</v>
      </c>
      <c r="K20" s="65">
        <f t="shared" ref="K20:K63" si="2">ABS((100/$G20*I20)-100)</f>
        <v>100</v>
      </c>
      <c r="L20" s="44">
        <v>45</v>
      </c>
      <c r="M20" s="45">
        <v>13.331</v>
      </c>
      <c r="N20" s="65">
        <f t="shared" ref="N20:N63" si="3">ABS((100/$G20*L20)-100)</f>
        <v>200</v>
      </c>
      <c r="O20" s="44">
        <v>15</v>
      </c>
      <c r="P20" s="45">
        <v>0</v>
      </c>
      <c r="Q20" s="84">
        <f t="shared" ref="Q20:Q63" si="4">ABS((100/$G20*O20)-100)</f>
        <v>0</v>
      </c>
      <c r="R20" s="44">
        <v>15</v>
      </c>
      <c r="S20" s="45">
        <v>0</v>
      </c>
      <c r="T20" s="84">
        <f t="shared" ref="T20:T63" si="5">ABS((100/$G20*R20)-100)</f>
        <v>0</v>
      </c>
      <c r="U20" s="76"/>
      <c r="V20" s="76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6">
        <f t="shared" si="0"/>
        <v>5.2227646805715526</v>
      </c>
      <c r="F21" s="47">
        <f t="shared" si="1"/>
        <v>10</v>
      </c>
      <c r="G21" s="44">
        <v>15</v>
      </c>
      <c r="H21" s="69">
        <v>839.2953</v>
      </c>
      <c r="I21" s="44">
        <v>30</v>
      </c>
      <c r="J21" s="45">
        <v>1.3891</v>
      </c>
      <c r="K21" s="65">
        <f t="shared" si="2"/>
        <v>100</v>
      </c>
      <c r="L21" s="44">
        <v>45</v>
      </c>
      <c r="M21" s="45">
        <v>13.3307</v>
      </c>
      <c r="N21" s="65">
        <f t="shared" si="3"/>
        <v>200</v>
      </c>
      <c r="O21" s="44">
        <v>15</v>
      </c>
      <c r="P21" s="45">
        <v>0</v>
      </c>
      <c r="Q21" s="84">
        <f t="shared" si="4"/>
        <v>0</v>
      </c>
      <c r="R21" s="44">
        <v>15</v>
      </c>
      <c r="S21" s="45">
        <v>0</v>
      </c>
      <c r="T21" s="84">
        <f t="shared" si="5"/>
        <v>0</v>
      </c>
      <c r="U21" s="76"/>
      <c r="V21" s="76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6">
        <f t="shared" si="0"/>
        <v>5.2229550698419036</v>
      </c>
      <c r="F22" s="47">
        <f t="shared" si="1"/>
        <v>11.949950251575803</v>
      </c>
      <c r="G22" s="44">
        <v>15</v>
      </c>
      <c r="H22" s="69">
        <v>839.30370000000005</v>
      </c>
      <c r="I22" s="44">
        <v>30</v>
      </c>
      <c r="J22" s="45">
        <v>1.3887</v>
      </c>
      <c r="K22" s="65">
        <f t="shared" si="2"/>
        <v>100</v>
      </c>
      <c r="L22" s="44">
        <v>45</v>
      </c>
      <c r="M22" s="45">
        <v>13.3299</v>
      </c>
      <c r="N22" s="65">
        <f t="shared" si="3"/>
        <v>200</v>
      </c>
      <c r="O22" s="44">
        <v>15</v>
      </c>
      <c r="P22" s="45">
        <v>0</v>
      </c>
      <c r="Q22" s="84">
        <f t="shared" si="4"/>
        <v>0</v>
      </c>
      <c r="R22" s="44">
        <v>15</v>
      </c>
      <c r="S22" s="45">
        <v>0</v>
      </c>
      <c r="T22" s="84">
        <f t="shared" si="5"/>
        <v>0</v>
      </c>
      <c r="U22" s="76"/>
      <c r="V22" s="76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6">
        <f t="shared" si="0"/>
        <v>5.2239069023916969</v>
      </c>
      <c r="F23" s="47">
        <f t="shared" si="1"/>
        <v>13.89990050315161</v>
      </c>
      <c r="G23" s="44">
        <v>15</v>
      </c>
      <c r="H23" s="69">
        <v>839.34559999999999</v>
      </c>
      <c r="I23" s="44">
        <v>45</v>
      </c>
      <c r="J23" s="45">
        <v>13.325900000000001</v>
      </c>
      <c r="K23" s="65">
        <f t="shared" si="2"/>
        <v>200</v>
      </c>
      <c r="L23" s="44">
        <v>45</v>
      </c>
      <c r="M23" s="45">
        <v>13.325900000000001</v>
      </c>
      <c r="N23" s="65">
        <f t="shared" si="3"/>
        <v>200</v>
      </c>
      <c r="O23" s="44">
        <v>15</v>
      </c>
      <c r="P23" s="45">
        <v>0</v>
      </c>
      <c r="Q23" s="84">
        <f t="shared" si="4"/>
        <v>0</v>
      </c>
      <c r="R23" s="44">
        <v>15</v>
      </c>
      <c r="S23" s="45">
        <v>0</v>
      </c>
      <c r="T23" s="84">
        <f t="shared" si="5"/>
        <v>0</v>
      </c>
      <c r="U23" s="76"/>
      <c r="V23" s="76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6">
        <f t="shared" si="0"/>
        <v>2.7228770625743639</v>
      </c>
      <c r="F24" s="47">
        <f t="shared" si="1"/>
        <v>3.6000994968483937</v>
      </c>
      <c r="G24" s="44">
        <v>15</v>
      </c>
      <c r="H24" s="69">
        <v>876.80020000000002</v>
      </c>
      <c r="I24" s="44">
        <v>15</v>
      </c>
      <c r="J24" s="45">
        <v>0</v>
      </c>
      <c r="K24" s="65">
        <f t="shared" si="2"/>
        <v>0</v>
      </c>
      <c r="L24" s="44">
        <v>45</v>
      </c>
      <c r="M24" s="45">
        <v>21.3139</v>
      </c>
      <c r="N24" s="65">
        <f t="shared" si="3"/>
        <v>200</v>
      </c>
      <c r="O24" s="44">
        <v>15</v>
      </c>
      <c r="P24" s="45">
        <v>0</v>
      </c>
      <c r="Q24" s="84">
        <f t="shared" si="4"/>
        <v>0</v>
      </c>
      <c r="R24" s="44">
        <v>15</v>
      </c>
      <c r="S24" s="45">
        <v>0</v>
      </c>
      <c r="T24" s="84">
        <f t="shared" si="5"/>
        <v>0</v>
      </c>
      <c r="U24" s="76"/>
      <c r="W24" s="76"/>
      <c r="X24" s="76"/>
      <c r="Y24" s="7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6">
        <f t="shared" si="0"/>
        <v>2.7236060701469569</v>
      </c>
      <c r="F25" s="47">
        <f t="shared" si="1"/>
        <v>5.5500497484241933</v>
      </c>
      <c r="G25" s="44">
        <v>15</v>
      </c>
      <c r="H25" s="69">
        <v>876.83240000000001</v>
      </c>
      <c r="I25" s="44">
        <v>15</v>
      </c>
      <c r="J25" s="45">
        <v>0</v>
      </c>
      <c r="K25" s="65">
        <f t="shared" si="2"/>
        <v>0</v>
      </c>
      <c r="L25" s="44">
        <v>45</v>
      </c>
      <c r="M25" s="45">
        <v>21.310700000000001</v>
      </c>
      <c r="N25" s="65">
        <f t="shared" si="3"/>
        <v>200</v>
      </c>
      <c r="O25" s="44">
        <v>15</v>
      </c>
      <c r="P25" s="45">
        <v>0</v>
      </c>
      <c r="Q25" s="84">
        <f t="shared" si="4"/>
        <v>0</v>
      </c>
      <c r="R25" s="44">
        <v>15</v>
      </c>
      <c r="S25" s="45">
        <v>0</v>
      </c>
      <c r="T25" s="84">
        <f t="shared" si="5"/>
        <v>0</v>
      </c>
      <c r="U25" s="76"/>
      <c r="W25" s="76"/>
      <c r="X25" s="76"/>
      <c r="Y25" s="7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6">
        <f t="shared" si="0"/>
        <v>2.7249180034751337</v>
      </c>
      <c r="F26" s="47">
        <f t="shared" si="1"/>
        <v>7.5</v>
      </c>
      <c r="G26" s="44">
        <v>15</v>
      </c>
      <c r="H26" s="69">
        <v>876.89020000000005</v>
      </c>
      <c r="I26" s="44">
        <v>30</v>
      </c>
      <c r="J26" s="45">
        <v>5.6022999999999996</v>
      </c>
      <c r="K26" s="65">
        <f t="shared" si="2"/>
        <v>100</v>
      </c>
      <c r="L26" s="44">
        <v>45</v>
      </c>
      <c r="M26" s="45">
        <v>21.3048</v>
      </c>
      <c r="N26" s="65">
        <f t="shared" si="3"/>
        <v>200</v>
      </c>
      <c r="O26" s="44">
        <v>15</v>
      </c>
      <c r="P26" s="45">
        <v>0</v>
      </c>
      <c r="Q26" s="84">
        <f t="shared" si="4"/>
        <v>0</v>
      </c>
      <c r="R26" s="44">
        <v>15</v>
      </c>
      <c r="S26" s="45">
        <v>0</v>
      </c>
      <c r="T26" s="84">
        <f t="shared" si="5"/>
        <v>0</v>
      </c>
      <c r="U26" s="76"/>
      <c r="W26" s="76"/>
      <c r="X26" s="76"/>
      <c r="Y26" s="7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6">
        <f t="shared" si="0"/>
        <v>2.7279777804766141</v>
      </c>
      <c r="F27" s="47">
        <f t="shared" si="1"/>
        <v>9.4499502515758032</v>
      </c>
      <c r="G27" s="44">
        <v>15</v>
      </c>
      <c r="H27" s="69">
        <v>877.02520000000004</v>
      </c>
      <c r="I27" s="44">
        <v>30</v>
      </c>
      <c r="J27" s="45">
        <v>5.5961999999999996</v>
      </c>
      <c r="K27" s="65">
        <f t="shared" si="2"/>
        <v>100</v>
      </c>
      <c r="L27" s="44">
        <v>45</v>
      </c>
      <c r="M27" s="51">
        <v>21.2912</v>
      </c>
      <c r="N27" s="65">
        <f t="shared" si="3"/>
        <v>200</v>
      </c>
      <c r="O27" s="44">
        <v>15</v>
      </c>
      <c r="P27" s="51">
        <v>0</v>
      </c>
      <c r="Q27" s="84">
        <f t="shared" si="4"/>
        <v>0</v>
      </c>
      <c r="R27" s="44">
        <v>15</v>
      </c>
      <c r="S27" s="45">
        <v>0</v>
      </c>
      <c r="T27" s="84">
        <f t="shared" si="5"/>
        <v>0</v>
      </c>
      <c r="U27" s="76"/>
      <c r="W27" s="76"/>
      <c r="X27" s="76"/>
      <c r="Y27" s="7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6">
        <f t="shared" si="0"/>
        <v>2.7432473099098367</v>
      </c>
      <c r="F28" s="47">
        <f t="shared" si="1"/>
        <v>11.39990050315161</v>
      </c>
      <c r="G28" s="44">
        <v>15</v>
      </c>
      <c r="H28" s="69">
        <v>877.69870000000003</v>
      </c>
      <c r="I28" s="44">
        <v>30</v>
      </c>
      <c r="J28" s="45">
        <v>5.5658000000000003</v>
      </c>
      <c r="K28" s="65">
        <f t="shared" si="2"/>
        <v>100</v>
      </c>
      <c r="L28" s="44">
        <v>45</v>
      </c>
      <c r="M28" s="45">
        <v>21.223199999999999</v>
      </c>
      <c r="N28" s="65">
        <f t="shared" si="3"/>
        <v>200</v>
      </c>
      <c r="O28" s="44">
        <v>15</v>
      </c>
      <c r="P28" s="45">
        <v>0</v>
      </c>
      <c r="Q28" s="84">
        <f t="shared" si="4"/>
        <v>0</v>
      </c>
      <c r="R28" s="44">
        <v>15</v>
      </c>
      <c r="S28" s="45">
        <v>0</v>
      </c>
      <c r="T28" s="84">
        <f t="shared" si="5"/>
        <v>0</v>
      </c>
      <c r="U28" s="76"/>
      <c r="W28" s="76"/>
      <c r="X28" s="76"/>
      <c r="Y28" s="7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6">
        <f t="shared" si="0"/>
        <v>0.22672433528343738</v>
      </c>
      <c r="F29" s="47">
        <f t="shared" si="1"/>
        <v>1.1000994968483937</v>
      </c>
      <c r="G29" s="44">
        <v>15</v>
      </c>
      <c r="H29" s="69">
        <v>914.46990000000005</v>
      </c>
      <c r="I29" s="44">
        <v>15</v>
      </c>
      <c r="J29" s="45">
        <v>0</v>
      </c>
      <c r="K29" s="65">
        <f t="shared" si="2"/>
        <v>0</v>
      </c>
      <c r="L29" s="44">
        <v>30</v>
      </c>
      <c r="M29" s="45">
        <v>9.4699000000000009</v>
      </c>
      <c r="N29" s="65">
        <f t="shared" si="3"/>
        <v>100</v>
      </c>
      <c r="O29" s="44">
        <v>15</v>
      </c>
      <c r="P29" s="45">
        <v>0</v>
      </c>
      <c r="Q29" s="84">
        <f t="shared" si="4"/>
        <v>0</v>
      </c>
      <c r="R29" s="44">
        <v>15</v>
      </c>
      <c r="S29" s="45">
        <v>0</v>
      </c>
      <c r="T29" s="84">
        <f t="shared" si="5"/>
        <v>0</v>
      </c>
      <c r="W29" s="76"/>
      <c r="X29" s="76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6">
        <f t="shared" si="0"/>
        <v>0.23842623771519023</v>
      </c>
      <c r="F30" s="47">
        <f t="shared" si="1"/>
        <v>3.0500497484241933</v>
      </c>
      <c r="G30" s="44">
        <v>15</v>
      </c>
      <c r="H30" s="69">
        <v>914.98599999999999</v>
      </c>
      <c r="I30" s="44">
        <v>15</v>
      </c>
      <c r="J30" s="45">
        <v>0</v>
      </c>
      <c r="K30" s="65">
        <f t="shared" si="2"/>
        <v>0</v>
      </c>
      <c r="L30" s="44">
        <v>30</v>
      </c>
      <c r="M30" s="45">
        <v>9.4452999999999996</v>
      </c>
      <c r="N30" s="65">
        <f t="shared" si="3"/>
        <v>100</v>
      </c>
      <c r="O30" s="44">
        <v>15</v>
      </c>
      <c r="P30" s="45">
        <v>0</v>
      </c>
      <c r="Q30" s="84">
        <f t="shared" si="4"/>
        <v>0</v>
      </c>
      <c r="R30" s="44">
        <v>15</v>
      </c>
      <c r="S30" s="45">
        <v>0</v>
      </c>
      <c r="T30" s="84">
        <f t="shared" si="5"/>
        <v>0</v>
      </c>
      <c r="W30" s="76"/>
      <c r="X30" s="76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6">
        <f t="shared" si="0"/>
        <v>0.25941755904451647</v>
      </c>
      <c r="F31" s="47">
        <f t="shared" si="1"/>
        <v>5</v>
      </c>
      <c r="G31" s="44">
        <v>15</v>
      </c>
      <c r="H31" s="69">
        <v>915.91189999999995</v>
      </c>
      <c r="I31" s="44">
        <v>15</v>
      </c>
      <c r="J31" s="45">
        <v>0</v>
      </c>
      <c r="K31" s="65">
        <f t="shared" si="2"/>
        <v>0</v>
      </c>
      <c r="L31" s="44">
        <v>30</v>
      </c>
      <c r="M31" s="45">
        <v>9.4014000000000006</v>
      </c>
      <c r="N31" s="65">
        <f t="shared" si="3"/>
        <v>100</v>
      </c>
      <c r="O31" s="44">
        <v>15</v>
      </c>
      <c r="P31" s="45">
        <v>0</v>
      </c>
      <c r="Q31" s="84">
        <f t="shared" si="4"/>
        <v>0</v>
      </c>
      <c r="R31" s="44">
        <v>15</v>
      </c>
      <c r="S31" s="45">
        <v>0</v>
      </c>
      <c r="T31" s="84">
        <f t="shared" si="5"/>
        <v>0</v>
      </c>
      <c r="W31" s="76"/>
      <c r="X31" s="76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6">
        <f t="shared" si="0"/>
        <v>0.3080398630481902</v>
      </c>
      <c r="F32" s="47">
        <f t="shared" si="1"/>
        <v>6.9499502515758032</v>
      </c>
      <c r="G32" s="44">
        <v>15</v>
      </c>
      <c r="H32" s="69">
        <v>918.05640000000005</v>
      </c>
      <c r="I32" s="44">
        <v>30</v>
      </c>
      <c r="J32" s="45">
        <v>9.3000000000000007</v>
      </c>
      <c r="K32" s="65">
        <f t="shared" si="2"/>
        <v>100</v>
      </c>
      <c r="L32" s="44">
        <v>30</v>
      </c>
      <c r="M32" s="45">
        <v>9.3000000000000007</v>
      </c>
      <c r="N32" s="65">
        <f t="shared" si="3"/>
        <v>100</v>
      </c>
      <c r="O32" s="44">
        <v>15</v>
      </c>
      <c r="P32" s="45">
        <v>0</v>
      </c>
      <c r="Q32" s="84">
        <f t="shared" si="4"/>
        <v>0</v>
      </c>
      <c r="R32" s="44">
        <v>15</v>
      </c>
      <c r="S32" s="45">
        <v>0</v>
      </c>
      <c r="T32" s="84">
        <f t="shared" si="5"/>
        <v>0</v>
      </c>
      <c r="W32" s="76"/>
      <c r="X32" s="76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6">
        <f t="shared" si="0"/>
        <v>0.54388539293382543</v>
      </c>
      <c r="F33" s="47">
        <f t="shared" si="1"/>
        <v>8.8999005031516099</v>
      </c>
      <c r="G33" s="44">
        <v>15</v>
      </c>
      <c r="H33" s="69">
        <v>928.45860000000005</v>
      </c>
      <c r="I33" s="44">
        <v>30</v>
      </c>
      <c r="J33" s="45">
        <v>8.8148</v>
      </c>
      <c r="K33" s="65">
        <f t="shared" si="2"/>
        <v>100</v>
      </c>
      <c r="L33" s="44">
        <v>30</v>
      </c>
      <c r="M33" s="45">
        <v>8.8148</v>
      </c>
      <c r="N33" s="65">
        <f t="shared" si="3"/>
        <v>100</v>
      </c>
      <c r="O33" s="44">
        <v>15</v>
      </c>
      <c r="P33" s="45">
        <v>0</v>
      </c>
      <c r="Q33" s="84">
        <f t="shared" si="4"/>
        <v>0</v>
      </c>
      <c r="R33" s="44">
        <v>15</v>
      </c>
      <c r="S33" s="45">
        <v>0</v>
      </c>
      <c r="T33" s="84">
        <f t="shared" si="5"/>
        <v>0</v>
      </c>
      <c r="W33" s="76"/>
      <c r="X33" s="76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6">
        <f t="shared" si="0"/>
        <v>-2.2118219523581235</v>
      </c>
      <c r="F34" s="47">
        <f t="shared" si="1"/>
        <v>-1.3999005031516063</v>
      </c>
      <c r="G34" s="44">
        <v>15</v>
      </c>
      <c r="H34" s="69">
        <v>954.68039999999996</v>
      </c>
      <c r="I34" s="44">
        <v>15</v>
      </c>
      <c r="J34" s="45">
        <v>0</v>
      </c>
      <c r="K34" s="65">
        <f t="shared" si="2"/>
        <v>0</v>
      </c>
      <c r="L34" s="44">
        <v>30</v>
      </c>
      <c r="M34" s="45">
        <v>12.9025</v>
      </c>
      <c r="N34" s="65">
        <f t="shared" si="3"/>
        <v>100</v>
      </c>
      <c r="O34" s="44">
        <v>15</v>
      </c>
      <c r="P34" s="45">
        <v>0</v>
      </c>
      <c r="Q34" s="84">
        <f t="shared" si="4"/>
        <v>0</v>
      </c>
      <c r="R34" s="44">
        <v>15</v>
      </c>
      <c r="S34" s="45">
        <v>0</v>
      </c>
      <c r="T34" s="84">
        <f t="shared" si="5"/>
        <v>0</v>
      </c>
      <c r="X34" s="76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6">
        <f t="shared" si="0"/>
        <v>-2.0293801677799053</v>
      </c>
      <c r="F35" s="47">
        <f t="shared" si="1"/>
        <v>0.5500497484241933</v>
      </c>
      <c r="G35" s="44">
        <v>15</v>
      </c>
      <c r="H35" s="69">
        <v>962.72720000000004</v>
      </c>
      <c r="I35" s="44">
        <v>15</v>
      </c>
      <c r="J35" s="45">
        <v>0</v>
      </c>
      <c r="K35" s="65">
        <f t="shared" si="2"/>
        <v>0</v>
      </c>
      <c r="L35" s="44">
        <v>30</v>
      </c>
      <c r="M35" s="45">
        <v>12.510400000000001</v>
      </c>
      <c r="N35" s="65">
        <f t="shared" si="3"/>
        <v>100</v>
      </c>
      <c r="O35" s="44">
        <v>15</v>
      </c>
      <c r="P35" s="45">
        <v>0</v>
      </c>
      <c r="Q35" s="84">
        <f t="shared" si="4"/>
        <v>0</v>
      </c>
      <c r="R35" s="44">
        <v>15</v>
      </c>
      <c r="S35" s="45">
        <v>0</v>
      </c>
      <c r="T35" s="84">
        <f t="shared" si="5"/>
        <v>0</v>
      </c>
      <c r="X35" s="76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6">
        <f t="shared" si="0"/>
        <v>-1.7180722787776421</v>
      </c>
      <c r="F36" s="47">
        <f t="shared" si="1"/>
        <v>2.5</v>
      </c>
      <c r="G36" s="44">
        <v>15</v>
      </c>
      <c r="H36" s="69">
        <v>976.45770000000005</v>
      </c>
      <c r="I36" s="44">
        <v>15</v>
      </c>
      <c r="J36" s="45">
        <v>0</v>
      </c>
      <c r="K36" s="65">
        <f t="shared" si="2"/>
        <v>0</v>
      </c>
      <c r="L36" s="44">
        <v>30</v>
      </c>
      <c r="M36" s="45">
        <v>11.856199999999999</v>
      </c>
      <c r="N36" s="65">
        <f t="shared" si="3"/>
        <v>100</v>
      </c>
      <c r="O36" s="44">
        <v>15</v>
      </c>
      <c r="P36" s="45">
        <v>0</v>
      </c>
      <c r="Q36" s="84">
        <f t="shared" si="4"/>
        <v>0</v>
      </c>
      <c r="R36" s="44">
        <v>15</v>
      </c>
      <c r="S36" s="45">
        <v>0</v>
      </c>
      <c r="T36" s="84">
        <f t="shared" si="5"/>
        <v>0</v>
      </c>
      <c r="X36" s="76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6">
        <f t="shared" si="0"/>
        <v>-1.0668146748025435</v>
      </c>
      <c r="F37" s="47">
        <f t="shared" si="1"/>
        <v>4.4499502515758032</v>
      </c>
      <c r="G37" s="44">
        <v>15</v>
      </c>
      <c r="H37" s="69">
        <v>1005.1821</v>
      </c>
      <c r="I37" s="44">
        <v>15</v>
      </c>
      <c r="J37" s="45">
        <v>0</v>
      </c>
      <c r="K37" s="65">
        <f t="shared" si="2"/>
        <v>0</v>
      </c>
      <c r="L37" s="44">
        <v>30</v>
      </c>
      <c r="M37" s="45">
        <v>10.5456</v>
      </c>
      <c r="N37" s="65">
        <f t="shared" si="3"/>
        <v>100</v>
      </c>
      <c r="O37" s="44">
        <v>15</v>
      </c>
      <c r="P37" s="45">
        <v>0</v>
      </c>
      <c r="Q37" s="84">
        <f t="shared" si="4"/>
        <v>0</v>
      </c>
      <c r="R37" s="44">
        <v>15</v>
      </c>
      <c r="S37" s="45">
        <v>0</v>
      </c>
      <c r="T37" s="84">
        <f t="shared" si="5"/>
        <v>0</v>
      </c>
      <c r="X37" s="76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6">
        <f t="shared" si="0"/>
        <v>1.150919176591124</v>
      </c>
      <c r="F38" s="47">
        <f t="shared" si="1"/>
        <v>6.3999005031516099</v>
      </c>
      <c r="G38" s="44">
        <v>15</v>
      </c>
      <c r="H38" s="69">
        <v>1102.9974</v>
      </c>
      <c r="I38" s="44">
        <v>30</v>
      </c>
      <c r="J38" s="45">
        <v>6.5944000000000003</v>
      </c>
      <c r="K38" s="65">
        <f t="shared" si="2"/>
        <v>100</v>
      </c>
      <c r="L38" s="44">
        <v>30</v>
      </c>
      <c r="M38" s="45">
        <v>6.5944000000000003</v>
      </c>
      <c r="N38" s="65">
        <f t="shared" si="3"/>
        <v>100</v>
      </c>
      <c r="O38" s="44">
        <v>15</v>
      </c>
      <c r="P38" s="45">
        <v>0</v>
      </c>
      <c r="Q38" s="84">
        <f t="shared" si="4"/>
        <v>0</v>
      </c>
      <c r="R38" s="44">
        <v>15</v>
      </c>
      <c r="S38" s="45">
        <v>0</v>
      </c>
      <c r="T38" s="84">
        <f t="shared" si="5"/>
        <v>0</v>
      </c>
      <c r="W38" s="76"/>
      <c r="X38" s="76"/>
      <c r="Y38" s="7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6">
        <f t="shared" si="0"/>
        <v>-3.8219024930885759</v>
      </c>
      <c r="F39" s="47">
        <f t="shared" si="1"/>
        <v>-3.8999005031516063</v>
      </c>
      <c r="G39" s="44">
        <v>15</v>
      </c>
      <c r="H39" s="69">
        <v>1031.4312</v>
      </c>
      <c r="I39" s="44">
        <v>15</v>
      </c>
      <c r="J39" s="45">
        <v>0</v>
      </c>
      <c r="K39" s="65">
        <f t="shared" si="2"/>
        <v>0</v>
      </c>
      <c r="L39" s="44">
        <v>15</v>
      </c>
      <c r="M39" s="45">
        <v>0</v>
      </c>
      <c r="N39" s="65">
        <f t="shared" si="3"/>
        <v>0</v>
      </c>
      <c r="O39" s="44"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X39" s="76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6">
        <f t="shared" si="0"/>
        <v>-1.9109512465442897</v>
      </c>
      <c r="F40" s="47">
        <f t="shared" si="1"/>
        <v>-1.9499502515758067</v>
      </c>
      <c r="G40" s="44">
        <v>15</v>
      </c>
      <c r="H40" s="69">
        <v>1115.7156</v>
      </c>
      <c r="I40" s="44">
        <v>15</v>
      </c>
      <c r="J40" s="45">
        <v>0</v>
      </c>
      <c r="K40" s="65">
        <f t="shared" si="2"/>
        <v>0</v>
      </c>
      <c r="L40" s="44">
        <v>15</v>
      </c>
      <c r="M40" s="45">
        <v>0</v>
      </c>
      <c r="N40" s="65">
        <f t="shared" si="3"/>
        <v>0</v>
      </c>
      <c r="O40" s="44"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X40" s="76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>
        <v>1200</v>
      </c>
      <c r="I41" s="44">
        <v>15</v>
      </c>
      <c r="J41" s="45">
        <v>0</v>
      </c>
      <c r="K41" s="65">
        <f t="shared" si="2"/>
        <v>0</v>
      </c>
      <c r="L41" s="44">
        <v>15</v>
      </c>
      <c r="M41" s="45">
        <v>0</v>
      </c>
      <c r="N41" s="65">
        <f t="shared" si="3"/>
        <v>0</v>
      </c>
      <c r="O41" s="44"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X41" s="76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6">
        <f t="shared" si="0"/>
        <v>1.9109512465442862</v>
      </c>
      <c r="F42" s="47">
        <f t="shared" si="1"/>
        <v>1.9499502515758032</v>
      </c>
      <c r="G42" s="44">
        <v>15</v>
      </c>
      <c r="H42" s="69">
        <v>1284.2844</v>
      </c>
      <c r="I42" s="44">
        <v>15</v>
      </c>
      <c r="J42" s="45">
        <v>0</v>
      </c>
      <c r="K42" s="65">
        <f t="shared" si="2"/>
        <v>0</v>
      </c>
      <c r="L42" s="44">
        <v>15</v>
      </c>
      <c r="M42" s="45">
        <v>0</v>
      </c>
      <c r="N42" s="65">
        <f t="shared" si="3"/>
        <v>0</v>
      </c>
      <c r="O42" s="44">
        <v>15</v>
      </c>
      <c r="P42" s="45">
        <v>0</v>
      </c>
      <c r="Q42" s="84">
        <f t="shared" si="4"/>
        <v>0</v>
      </c>
      <c r="R42" s="44">
        <v>15</v>
      </c>
      <c r="S42" s="45">
        <v>0</v>
      </c>
      <c r="T42" s="84">
        <f t="shared" si="5"/>
        <v>0</v>
      </c>
      <c r="W42" s="76"/>
      <c r="X42" s="76"/>
      <c r="Y42" s="7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6">
        <f t="shared" si="0"/>
        <v>3.8219024930885759</v>
      </c>
      <c r="F43" s="47">
        <f t="shared" si="1"/>
        <v>3.8999005031516099</v>
      </c>
      <c r="G43" s="44">
        <v>15</v>
      </c>
      <c r="H43" s="69">
        <v>1368.5688</v>
      </c>
      <c r="I43" s="44">
        <v>15</v>
      </c>
      <c r="J43" s="45">
        <v>0</v>
      </c>
      <c r="K43" s="65">
        <f t="shared" si="2"/>
        <v>0</v>
      </c>
      <c r="L43" s="44">
        <v>15</v>
      </c>
      <c r="M43" s="45">
        <v>0</v>
      </c>
      <c r="N43" s="65">
        <f t="shared" si="3"/>
        <v>0</v>
      </c>
      <c r="O43" s="44">
        <v>15</v>
      </c>
      <c r="P43" s="45">
        <v>0</v>
      </c>
      <c r="Q43" s="84">
        <f t="shared" si="4"/>
        <v>0</v>
      </c>
      <c r="R43" s="44">
        <v>15</v>
      </c>
      <c r="S43" s="45">
        <v>0</v>
      </c>
      <c r="T43" s="84">
        <f t="shared" si="5"/>
        <v>0</v>
      </c>
      <c r="U43" s="76"/>
      <c r="W43" s="76"/>
      <c r="X43" s="76"/>
      <c r="Y43" s="7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6">
        <f t="shared" si="0"/>
        <v>-1.150919176591124</v>
      </c>
      <c r="F44" s="47">
        <f t="shared" si="1"/>
        <v>-6.3999005031516063</v>
      </c>
      <c r="G44" s="44">
        <v>15</v>
      </c>
      <c r="H44" s="69">
        <v>1297.0026</v>
      </c>
      <c r="I44" s="44">
        <v>15</v>
      </c>
      <c r="J44" s="45">
        <v>0</v>
      </c>
      <c r="K44" s="65">
        <f t="shared" si="2"/>
        <v>0</v>
      </c>
      <c r="L44" s="44">
        <v>15</v>
      </c>
      <c r="M44" s="45">
        <v>0</v>
      </c>
      <c r="N44" s="65">
        <f t="shared" si="3"/>
        <v>0</v>
      </c>
      <c r="O44" s="44"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X44" s="76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6">
        <f t="shared" si="0"/>
        <v>1.0668146748025435</v>
      </c>
      <c r="F45" s="47">
        <f t="shared" si="1"/>
        <v>-4.4499502515758067</v>
      </c>
      <c r="G45" s="44">
        <v>15</v>
      </c>
      <c r="H45" s="69">
        <v>1394.8179</v>
      </c>
      <c r="I45" s="44">
        <v>15</v>
      </c>
      <c r="J45" s="45">
        <v>0</v>
      </c>
      <c r="K45" s="65">
        <f t="shared" si="2"/>
        <v>0</v>
      </c>
      <c r="L45" s="44">
        <v>15</v>
      </c>
      <c r="M45" s="45">
        <v>0</v>
      </c>
      <c r="N45" s="65">
        <f t="shared" si="3"/>
        <v>0</v>
      </c>
      <c r="O45" s="44">
        <v>15</v>
      </c>
      <c r="P45" s="45">
        <v>0</v>
      </c>
      <c r="Q45" s="84">
        <f t="shared" si="4"/>
        <v>0</v>
      </c>
      <c r="R45" s="44">
        <v>15</v>
      </c>
      <c r="S45" s="45">
        <v>0</v>
      </c>
      <c r="T45" s="84">
        <f t="shared" si="5"/>
        <v>0</v>
      </c>
      <c r="W45" s="76"/>
      <c r="Y45" s="7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6">
        <f t="shared" si="0"/>
        <v>1.7180722787776403</v>
      </c>
      <c r="F46" s="47">
        <f t="shared" si="1"/>
        <v>-2.5</v>
      </c>
      <c r="G46" s="44">
        <v>15</v>
      </c>
      <c r="H46" s="69">
        <v>1423.5423000000001</v>
      </c>
      <c r="I46" s="44">
        <v>15</v>
      </c>
      <c r="J46" s="45">
        <v>0</v>
      </c>
      <c r="K46" s="65">
        <f t="shared" si="2"/>
        <v>0</v>
      </c>
      <c r="L46" s="44">
        <v>15</v>
      </c>
      <c r="M46" s="45">
        <v>0</v>
      </c>
      <c r="N46" s="65">
        <f t="shared" si="3"/>
        <v>0</v>
      </c>
      <c r="O46" s="44">
        <v>15</v>
      </c>
      <c r="P46" s="45">
        <v>0</v>
      </c>
      <c r="Q46" s="84">
        <f t="shared" si="4"/>
        <v>0</v>
      </c>
      <c r="R46" s="44">
        <v>15</v>
      </c>
      <c r="S46" s="45">
        <v>0</v>
      </c>
      <c r="T46" s="84">
        <f t="shared" si="5"/>
        <v>0</v>
      </c>
      <c r="W46" s="76"/>
      <c r="Y46" s="7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6">
        <f t="shared" si="0"/>
        <v>2.0293801677799053</v>
      </c>
      <c r="F47" s="47">
        <f t="shared" si="1"/>
        <v>-0.55004974842419685</v>
      </c>
      <c r="G47" s="44">
        <v>15</v>
      </c>
      <c r="H47" s="69">
        <v>1437.2728</v>
      </c>
      <c r="I47" s="44">
        <v>15</v>
      </c>
      <c r="J47" s="45">
        <v>0</v>
      </c>
      <c r="K47" s="65">
        <f t="shared" si="2"/>
        <v>0</v>
      </c>
      <c r="L47" s="44">
        <v>15</v>
      </c>
      <c r="M47" s="45">
        <v>0</v>
      </c>
      <c r="N47" s="65">
        <f t="shared" si="3"/>
        <v>0</v>
      </c>
      <c r="O47" s="44">
        <v>15</v>
      </c>
      <c r="P47" s="45">
        <v>0</v>
      </c>
      <c r="Q47" s="84">
        <f t="shared" si="4"/>
        <v>0</v>
      </c>
      <c r="R47" s="44">
        <v>15</v>
      </c>
      <c r="S47" s="45">
        <v>0</v>
      </c>
      <c r="T47" s="84">
        <f t="shared" si="5"/>
        <v>0</v>
      </c>
      <c r="W47" s="76"/>
      <c r="Y47" s="7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6">
        <f t="shared" si="0"/>
        <v>2.2118219523581217</v>
      </c>
      <c r="F48" s="47">
        <f t="shared" si="1"/>
        <v>1.3999005031516099</v>
      </c>
      <c r="G48" s="44">
        <v>15</v>
      </c>
      <c r="H48" s="69">
        <v>1445.3196</v>
      </c>
      <c r="I48" s="44">
        <v>15</v>
      </c>
      <c r="J48" s="45">
        <v>0</v>
      </c>
      <c r="K48" s="65">
        <f t="shared" si="2"/>
        <v>0</v>
      </c>
      <c r="L48" s="44">
        <v>15</v>
      </c>
      <c r="M48" s="45">
        <v>0</v>
      </c>
      <c r="N48" s="65">
        <f t="shared" si="3"/>
        <v>0</v>
      </c>
      <c r="O48" s="44">
        <v>15</v>
      </c>
      <c r="P48" s="45">
        <v>0</v>
      </c>
      <c r="Q48" s="84">
        <f t="shared" si="4"/>
        <v>0</v>
      </c>
      <c r="R48" s="44">
        <v>15</v>
      </c>
      <c r="S48" s="45">
        <v>0</v>
      </c>
      <c r="T48" s="84">
        <f t="shared" si="5"/>
        <v>0</v>
      </c>
      <c r="W48" s="76"/>
      <c r="Y48" s="7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6">
        <f t="shared" si="0"/>
        <v>-0.54388539293382721</v>
      </c>
      <c r="F49" s="47">
        <f t="shared" si="1"/>
        <v>-8.8999005031516063</v>
      </c>
      <c r="G49" s="44">
        <v>15</v>
      </c>
      <c r="H49" s="69">
        <v>1471.5414000000001</v>
      </c>
      <c r="I49" s="44">
        <v>15</v>
      </c>
      <c r="J49" s="45">
        <v>0</v>
      </c>
      <c r="K49" s="65">
        <f t="shared" si="2"/>
        <v>0</v>
      </c>
      <c r="L49" s="44">
        <v>15</v>
      </c>
      <c r="M49" s="45">
        <v>0</v>
      </c>
      <c r="N49" s="65">
        <f t="shared" si="3"/>
        <v>0</v>
      </c>
      <c r="O49" s="44"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6">
        <f t="shared" si="0"/>
        <v>-0.3080398630481902</v>
      </c>
      <c r="F50" s="47">
        <f t="shared" si="1"/>
        <v>-6.9499502515758067</v>
      </c>
      <c r="G50" s="44">
        <v>15</v>
      </c>
      <c r="H50" s="69">
        <v>1481.9436000000001</v>
      </c>
      <c r="I50" s="44">
        <v>15</v>
      </c>
      <c r="J50" s="45">
        <v>0</v>
      </c>
      <c r="K50" s="65">
        <f t="shared" si="2"/>
        <v>0</v>
      </c>
      <c r="L50" s="44">
        <v>15</v>
      </c>
      <c r="M50" s="45">
        <v>0</v>
      </c>
      <c r="N50" s="65">
        <f t="shared" si="3"/>
        <v>0</v>
      </c>
      <c r="O50" s="44"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6">
        <f t="shared" si="0"/>
        <v>-0.25941755904451824</v>
      </c>
      <c r="F51" s="47">
        <f t="shared" si="1"/>
        <v>-5</v>
      </c>
      <c r="G51" s="44">
        <v>15</v>
      </c>
      <c r="H51" s="69">
        <v>1484.0880999999999</v>
      </c>
      <c r="I51" s="44">
        <v>15</v>
      </c>
      <c r="J51" s="45">
        <v>0</v>
      </c>
      <c r="K51" s="65">
        <f t="shared" si="2"/>
        <v>0</v>
      </c>
      <c r="L51" s="44">
        <v>15</v>
      </c>
      <c r="M51" s="45">
        <v>0</v>
      </c>
      <c r="N51" s="65">
        <f t="shared" si="3"/>
        <v>0</v>
      </c>
      <c r="O51" s="44"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6">
        <f t="shared" si="0"/>
        <v>-0.23842623771518845</v>
      </c>
      <c r="F52" s="47">
        <f t="shared" si="1"/>
        <v>-3.0500497484241968</v>
      </c>
      <c r="G52" s="44">
        <v>15</v>
      </c>
      <c r="H52" s="69">
        <v>1485.0139999999999</v>
      </c>
      <c r="I52" s="44">
        <v>15</v>
      </c>
      <c r="J52" s="45">
        <v>0</v>
      </c>
      <c r="K52" s="65">
        <f t="shared" si="2"/>
        <v>0</v>
      </c>
      <c r="L52" s="44">
        <v>15</v>
      </c>
      <c r="M52" s="45">
        <v>0</v>
      </c>
      <c r="N52" s="65">
        <f t="shared" si="3"/>
        <v>0</v>
      </c>
      <c r="O52" s="44"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6">
        <f t="shared" si="0"/>
        <v>-0.22672433528343561</v>
      </c>
      <c r="F53" s="47">
        <f t="shared" si="1"/>
        <v>-1.1000994968483901</v>
      </c>
      <c r="G53" s="44">
        <v>15</v>
      </c>
      <c r="H53" s="69">
        <v>1485.5300999999999</v>
      </c>
      <c r="I53" s="44">
        <v>15</v>
      </c>
      <c r="J53" s="45">
        <v>0</v>
      </c>
      <c r="K53" s="65">
        <f t="shared" si="2"/>
        <v>0</v>
      </c>
      <c r="L53" s="44">
        <v>15</v>
      </c>
      <c r="M53" s="45">
        <v>0</v>
      </c>
      <c r="N53" s="65">
        <f t="shared" si="3"/>
        <v>0</v>
      </c>
      <c r="O53" s="44"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6">
        <f t="shared" si="0"/>
        <v>-2.7432473099098331</v>
      </c>
      <c r="F54" s="47">
        <f t="shared" si="1"/>
        <v>-11.399900503151606</v>
      </c>
      <c r="G54" s="44">
        <v>15</v>
      </c>
      <c r="H54" s="69">
        <v>1522.3013000000001</v>
      </c>
      <c r="I54" s="44">
        <v>15</v>
      </c>
      <c r="J54" s="45">
        <v>0</v>
      </c>
      <c r="K54" s="65">
        <f t="shared" si="2"/>
        <v>0</v>
      </c>
      <c r="L54" s="44">
        <v>15</v>
      </c>
      <c r="M54" s="45">
        <v>0</v>
      </c>
      <c r="N54" s="65">
        <f t="shared" si="3"/>
        <v>0</v>
      </c>
      <c r="O54" s="44"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6">
        <f t="shared" si="0"/>
        <v>-2.7279777804766105</v>
      </c>
      <c r="F55" s="47">
        <f t="shared" si="1"/>
        <v>-9.4499502515758067</v>
      </c>
      <c r="G55" s="44">
        <v>15</v>
      </c>
      <c r="H55" s="69">
        <v>1522.9748</v>
      </c>
      <c r="I55" s="44">
        <v>15</v>
      </c>
      <c r="J55" s="45">
        <v>0</v>
      </c>
      <c r="K55" s="65">
        <f t="shared" si="2"/>
        <v>0</v>
      </c>
      <c r="L55" s="44">
        <v>15</v>
      </c>
      <c r="M55" s="45">
        <v>0</v>
      </c>
      <c r="N55" s="65">
        <f t="shared" si="3"/>
        <v>0</v>
      </c>
      <c r="O55" s="44"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6">
        <f t="shared" si="0"/>
        <v>-2.7249180034751319</v>
      </c>
      <c r="F56" s="47">
        <f t="shared" si="1"/>
        <v>-7.5</v>
      </c>
      <c r="G56" s="44">
        <v>15</v>
      </c>
      <c r="H56" s="69">
        <v>1523.1098</v>
      </c>
      <c r="I56" s="44">
        <v>15</v>
      </c>
      <c r="J56" s="45">
        <v>0</v>
      </c>
      <c r="K56" s="65">
        <f t="shared" si="2"/>
        <v>0</v>
      </c>
      <c r="L56" s="44">
        <v>15</v>
      </c>
      <c r="M56" s="45">
        <v>0</v>
      </c>
      <c r="N56" s="65">
        <f t="shared" si="3"/>
        <v>0</v>
      </c>
      <c r="O56" s="44"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6">
        <f t="shared" si="0"/>
        <v>-2.7236060701469569</v>
      </c>
      <c r="F57" s="47">
        <f t="shared" si="1"/>
        <v>-5.5500497484241968</v>
      </c>
      <c r="G57" s="44">
        <v>15</v>
      </c>
      <c r="H57" s="69">
        <v>1523.1676</v>
      </c>
      <c r="I57" s="44">
        <v>15</v>
      </c>
      <c r="J57" s="45">
        <v>0</v>
      </c>
      <c r="K57" s="65">
        <f t="shared" si="2"/>
        <v>0</v>
      </c>
      <c r="L57" s="44">
        <v>15</v>
      </c>
      <c r="M57" s="45">
        <v>0</v>
      </c>
      <c r="N57" s="65">
        <f t="shared" si="3"/>
        <v>0</v>
      </c>
      <c r="O57" s="44"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6">
        <f t="shared" si="0"/>
        <v>-2.7228770625743621</v>
      </c>
      <c r="F58" s="47">
        <f t="shared" si="1"/>
        <v>-3.6000994968483901</v>
      </c>
      <c r="G58" s="44">
        <v>15</v>
      </c>
      <c r="H58" s="69">
        <v>1523.1998000000001</v>
      </c>
      <c r="I58" s="44">
        <v>15</v>
      </c>
      <c r="J58" s="45">
        <v>0</v>
      </c>
      <c r="K58" s="65">
        <f t="shared" si="2"/>
        <v>0</v>
      </c>
      <c r="L58" s="44">
        <v>15</v>
      </c>
      <c r="M58" s="45">
        <v>0</v>
      </c>
      <c r="N58" s="65">
        <f t="shared" si="3"/>
        <v>0</v>
      </c>
      <c r="O58" s="44"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6">
        <f t="shared" si="0"/>
        <v>-5.2239069023916969</v>
      </c>
      <c r="F59" s="47">
        <f t="shared" si="1"/>
        <v>-13.899900503151606</v>
      </c>
      <c r="G59" s="44">
        <v>15</v>
      </c>
      <c r="H59" s="69">
        <v>1560.6543999999999</v>
      </c>
      <c r="I59" s="44">
        <v>15</v>
      </c>
      <c r="J59" s="45">
        <v>0</v>
      </c>
      <c r="K59" s="65">
        <f t="shared" si="2"/>
        <v>0</v>
      </c>
      <c r="L59" s="44">
        <v>15</v>
      </c>
      <c r="M59" s="45">
        <v>0</v>
      </c>
      <c r="N59" s="65">
        <f t="shared" si="3"/>
        <v>0</v>
      </c>
      <c r="O59" s="44"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6">
        <f t="shared" si="0"/>
        <v>-5.2229550698419054</v>
      </c>
      <c r="F60" s="47">
        <f t="shared" si="1"/>
        <v>-11.949950251575807</v>
      </c>
      <c r="G60" s="44">
        <v>15</v>
      </c>
      <c r="H60" s="69">
        <v>1560.6963000000001</v>
      </c>
      <c r="I60" s="44">
        <v>15</v>
      </c>
      <c r="J60" s="45">
        <v>0</v>
      </c>
      <c r="K60" s="65">
        <f t="shared" si="2"/>
        <v>0</v>
      </c>
      <c r="L60" s="44">
        <v>15</v>
      </c>
      <c r="M60" s="45">
        <v>0</v>
      </c>
      <c r="N60" s="65">
        <f t="shared" si="3"/>
        <v>0</v>
      </c>
      <c r="O60" s="44"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6">
        <f t="shared" si="0"/>
        <v>-5.2227646805715509</v>
      </c>
      <c r="F61" s="47">
        <f t="shared" si="1"/>
        <v>-10</v>
      </c>
      <c r="G61" s="44">
        <v>15</v>
      </c>
      <c r="H61" s="69">
        <v>1560.7047</v>
      </c>
      <c r="I61" s="44">
        <v>15</v>
      </c>
      <c r="J61" s="45">
        <v>0</v>
      </c>
      <c r="K61" s="65">
        <f t="shared" si="2"/>
        <v>0</v>
      </c>
      <c r="L61" s="44">
        <v>15</v>
      </c>
      <c r="M61" s="45">
        <v>0</v>
      </c>
      <c r="N61" s="65">
        <f t="shared" si="3"/>
        <v>0</v>
      </c>
      <c r="O61" s="44"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6">
        <f t="shared" si="0"/>
        <v>-5.2226830828471833</v>
      </c>
      <c r="F62" s="47">
        <f t="shared" si="1"/>
        <v>-8.0500497484241968</v>
      </c>
      <c r="G62" s="44">
        <v>15</v>
      </c>
      <c r="H62" s="69">
        <v>1560.7083</v>
      </c>
      <c r="I62" s="44">
        <v>15</v>
      </c>
      <c r="J62" s="45">
        <v>0</v>
      </c>
      <c r="K62" s="65">
        <f t="shared" si="2"/>
        <v>0</v>
      </c>
      <c r="L62" s="44">
        <v>15</v>
      </c>
      <c r="M62" s="45">
        <v>0</v>
      </c>
      <c r="N62" s="65">
        <f t="shared" si="3"/>
        <v>0</v>
      </c>
      <c r="O62" s="44"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6">
        <f t="shared" si="0"/>
        <v>-5.2226377501758705</v>
      </c>
      <c r="F63" s="47">
        <f t="shared" si="1"/>
        <v>-6.1000994968483901</v>
      </c>
      <c r="G63" s="70">
        <v>15</v>
      </c>
      <c r="H63" s="71">
        <v>1560.7103</v>
      </c>
      <c r="I63" s="44">
        <v>15</v>
      </c>
      <c r="J63" s="45">
        <v>0</v>
      </c>
      <c r="K63" s="65">
        <f t="shared" si="2"/>
        <v>0</v>
      </c>
      <c r="L63" s="44">
        <v>15</v>
      </c>
      <c r="M63" s="45">
        <v>0</v>
      </c>
      <c r="N63" s="65">
        <f t="shared" si="3"/>
        <v>0</v>
      </c>
      <c r="O63" s="44"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1.3412377777777778</v>
      </c>
      <c r="K64" s="35"/>
      <c r="L64" s="34"/>
      <c r="M64" s="48">
        <f>AVERAGE(M19:M63)</f>
        <v>6.0873999999999997</v>
      </c>
      <c r="N64" s="35"/>
      <c r="O64" s="34"/>
      <c r="P64" s="48">
        <f>AVERAGE(P19:P63)</f>
        <v>0</v>
      </c>
      <c r="Q64" s="35"/>
      <c r="R64" s="34"/>
      <c r="S64" s="48">
        <f>AVERAGE(S19:S63)</f>
        <v>0</v>
      </c>
      <c r="T64" s="35"/>
      <c r="U64" s="94"/>
      <c r="V64" s="94"/>
      <c r="W64" s="94"/>
      <c r="X64" s="94"/>
      <c r="Y64" s="94"/>
    </row>
    <row r="65" spans="2:25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3.0365371398181433</v>
      </c>
      <c r="K65" s="37"/>
      <c r="L65" s="36"/>
      <c r="M65" s="49">
        <f>_xlfn.STDEV.S(M19:M63)</f>
        <v>7.592837394305481</v>
      </c>
      <c r="N65" s="37"/>
      <c r="O65" s="36"/>
      <c r="P65" s="49">
        <f>_xlfn.STDEV.S(P19:P63)</f>
        <v>0</v>
      </c>
      <c r="Q65" s="37"/>
      <c r="R65" s="36"/>
      <c r="S65" s="49">
        <f>_xlfn.STDEV.S(S19:S63)</f>
        <v>0</v>
      </c>
      <c r="T65" s="37"/>
      <c r="U65" s="95"/>
      <c r="V65" s="95"/>
      <c r="W65" s="95"/>
      <c r="X65" s="95"/>
      <c r="Y65" s="95"/>
    </row>
    <row r="66" spans="2:25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  <c r="U66" s="18"/>
      <c r="V66" s="18"/>
      <c r="W66" s="18"/>
      <c r="X66" s="18"/>
      <c r="Y66" s="18"/>
    </row>
    <row r="67" spans="2:25" ht="15.75" thickBot="1" x14ac:dyDescent="0.3">
      <c r="B67" s="5"/>
      <c r="C67" s="5"/>
      <c r="G67" s="147"/>
      <c r="H67" s="29" t="s">
        <v>34</v>
      </c>
      <c r="I67" s="38"/>
      <c r="J67" s="50">
        <f>MAX(J19:J63)</f>
        <v>13.325900000000001</v>
      </c>
      <c r="K67" s="39"/>
      <c r="L67" s="42"/>
      <c r="M67" s="50">
        <f>MAX(M19:M63)</f>
        <v>21.3139</v>
      </c>
      <c r="N67" s="39"/>
      <c r="O67" s="42"/>
      <c r="P67" s="50">
        <f>MAX(P19:P63)</f>
        <v>0</v>
      </c>
      <c r="Q67" s="39"/>
      <c r="R67" s="42"/>
      <c r="S67" s="50">
        <f>MAX(S19:S63)</f>
        <v>0</v>
      </c>
      <c r="T67" s="39"/>
      <c r="U67" s="18"/>
      <c r="V67" s="18"/>
      <c r="W67" s="18"/>
      <c r="X67" s="18"/>
      <c r="Y67" s="18"/>
    </row>
    <row r="68" spans="2:25" ht="15" customHeight="1" x14ac:dyDescent="0.25">
      <c r="B68" s="5"/>
      <c r="C68" s="5"/>
      <c r="G68" s="148" t="s">
        <v>75</v>
      </c>
      <c r="H68" s="67" t="s">
        <v>33</v>
      </c>
      <c r="I68" s="34"/>
      <c r="J68" s="48">
        <f>AVERAGE(J19:J23,J26:J28,J32:J33,J38)</f>
        <v>5.4868818181818177</v>
      </c>
      <c r="K68" s="35"/>
    </row>
    <row r="69" spans="2:25" x14ac:dyDescent="0.25">
      <c r="B69" s="5"/>
      <c r="C69" s="5"/>
      <c r="G69" s="149"/>
      <c r="H69" s="28" t="s">
        <v>32</v>
      </c>
      <c r="I69" s="36"/>
      <c r="J69" s="49">
        <f>_xlfn.STDEV.S(J19:J23,J26:J28,J32:J33,J38)</f>
        <v>3.9432384566034515</v>
      </c>
      <c r="K69" s="37"/>
    </row>
    <row r="70" spans="2:25" x14ac:dyDescent="0.25">
      <c r="B70" s="5"/>
      <c r="C70" s="5"/>
      <c r="G70" s="149"/>
      <c r="H70" s="28" t="s">
        <v>31</v>
      </c>
      <c r="I70" s="36"/>
      <c r="J70" s="49">
        <f>MIN(J19:J23,J26:J28,J32:J33,J38)</f>
        <v>1.3887</v>
      </c>
      <c r="K70" s="37"/>
    </row>
    <row r="71" spans="2:25" ht="15.75" thickBot="1" x14ac:dyDescent="0.3">
      <c r="B71" s="5"/>
      <c r="C71" s="5"/>
      <c r="G71" s="149"/>
      <c r="H71" s="29" t="s">
        <v>34</v>
      </c>
      <c r="I71" s="38"/>
      <c r="J71" s="50">
        <f>MAX(J19:J23,J26:J28,J32:J33,J38)</f>
        <v>13.325900000000001</v>
      </c>
      <c r="K71" s="39"/>
    </row>
    <row r="72" spans="2:25" x14ac:dyDescent="0.25">
      <c r="B72" s="5"/>
      <c r="C72" s="5"/>
      <c r="J72" s="127"/>
    </row>
    <row r="73" spans="2:25" x14ac:dyDescent="0.25">
      <c r="B73" s="5"/>
      <c r="C73" s="5"/>
    </row>
    <row r="74" spans="2:25" x14ac:dyDescent="0.25">
      <c r="B74" s="5"/>
      <c r="C74" s="5"/>
    </row>
    <row r="75" spans="2:25" x14ac:dyDescent="0.25">
      <c r="B75" s="5"/>
      <c r="C75" s="5"/>
      <c r="J75" s="127"/>
    </row>
    <row r="76" spans="2:25" x14ac:dyDescent="0.25">
      <c r="B76" s="5"/>
      <c r="C76" s="5"/>
      <c r="J76" s="127"/>
    </row>
    <row r="77" spans="2:25" x14ac:dyDescent="0.25">
      <c r="B77" s="5"/>
      <c r="C77" s="5"/>
      <c r="J77" s="127"/>
    </row>
    <row r="78" spans="2:25" x14ac:dyDescent="0.25">
      <c r="B78" s="5"/>
      <c r="C78" s="5"/>
      <c r="J78" s="127"/>
      <c r="P78" s="80"/>
      <c r="Q78" s="81"/>
    </row>
    <row r="79" spans="2:25" x14ac:dyDescent="0.25">
      <c r="B79" s="5"/>
      <c r="C79" s="5"/>
      <c r="O79" s="81"/>
      <c r="P79" s="81"/>
      <c r="Q79" s="81"/>
      <c r="R79" s="80"/>
    </row>
    <row r="80" spans="2:25" x14ac:dyDescent="0.25">
      <c r="B80" s="5"/>
      <c r="C80" s="5"/>
      <c r="E80" s="74" t="s">
        <v>45</v>
      </c>
      <c r="O80" s="81"/>
      <c r="P80" s="81"/>
      <c r="Q80" s="81"/>
      <c r="R80" s="80"/>
    </row>
    <row r="81" spans="2:307" x14ac:dyDescent="0.25">
      <c r="B81" s="5"/>
      <c r="C81" s="5"/>
      <c r="E81" s="128"/>
      <c r="F81" s="129" t="s">
        <v>30</v>
      </c>
      <c r="G81" s="129" t="s">
        <v>7</v>
      </c>
      <c r="H81" s="129" t="s">
        <v>8</v>
      </c>
      <c r="I81" s="130" t="s">
        <v>70</v>
      </c>
      <c r="J81" s="81"/>
      <c r="K81" s="81"/>
      <c r="L81" s="83"/>
      <c r="M81" s="80"/>
    </row>
    <row r="82" spans="2:307" x14ac:dyDescent="0.25">
      <c r="B82" s="5"/>
      <c r="C82" s="5"/>
      <c r="E82" s="117" t="s">
        <v>46</v>
      </c>
      <c r="F82" s="118">
        <f>J64</f>
        <v>1.3412377777777778</v>
      </c>
      <c r="G82" s="118">
        <f>M64</f>
        <v>6.0873999999999997</v>
      </c>
      <c r="H82" s="118">
        <f>P64</f>
        <v>0</v>
      </c>
      <c r="I82" s="119">
        <f>S64</f>
        <v>0</v>
      </c>
      <c r="J82" s="81"/>
      <c r="K82" s="81"/>
      <c r="L82" s="83"/>
      <c r="M82" s="80"/>
    </row>
    <row r="83" spans="2:307" x14ac:dyDescent="0.25">
      <c r="B83" s="5"/>
      <c r="C83" s="5"/>
      <c r="E83" s="60" t="s">
        <v>78</v>
      </c>
      <c r="F83" s="61">
        <f>MEDIAN(J19:J63)</f>
        <v>0</v>
      </c>
      <c r="G83" s="61">
        <f>MEDIAN(M19:M63)</f>
        <v>0</v>
      </c>
      <c r="H83" s="61">
        <f>MEDIAN(P19:P63)</f>
        <v>0</v>
      </c>
      <c r="I83" s="62">
        <f>MEDIAN(S19:S63)</f>
        <v>0</v>
      </c>
      <c r="J83" s="81"/>
      <c r="K83" s="81"/>
      <c r="L83" s="83"/>
      <c r="M83" s="80"/>
    </row>
    <row r="84" spans="2:307" x14ac:dyDescent="0.25">
      <c r="B84" s="5"/>
      <c r="C84" s="5"/>
      <c r="E84" s="60" t="s">
        <v>47</v>
      </c>
      <c r="F84" s="61">
        <f t="shared" ref="F84:F86" si="6">J65</f>
        <v>3.0365371398181433</v>
      </c>
      <c r="G84" s="61">
        <f t="shared" ref="G84:G86" si="7">M65</f>
        <v>7.592837394305481</v>
      </c>
      <c r="H84" s="61">
        <f t="shared" ref="H84:H86" si="8">P65</f>
        <v>0</v>
      </c>
      <c r="I84" s="62">
        <f t="shared" ref="I84:I86" si="9">S65</f>
        <v>0</v>
      </c>
      <c r="J84" s="81"/>
      <c r="K84" s="81"/>
      <c r="L84" s="83"/>
      <c r="M84" s="80"/>
    </row>
    <row r="85" spans="2:307" x14ac:dyDescent="0.25">
      <c r="B85" s="5"/>
      <c r="C85" s="5"/>
      <c r="E85" s="60" t="s">
        <v>48</v>
      </c>
      <c r="F85" s="61">
        <f t="shared" si="6"/>
        <v>0</v>
      </c>
      <c r="G85" s="61">
        <f t="shared" si="7"/>
        <v>0</v>
      </c>
      <c r="H85" s="61">
        <f t="shared" si="8"/>
        <v>0</v>
      </c>
      <c r="I85" s="62">
        <f t="shared" si="9"/>
        <v>0</v>
      </c>
      <c r="J85" s="81"/>
      <c r="K85" s="81"/>
      <c r="L85" s="83"/>
      <c r="M85" s="80"/>
    </row>
    <row r="86" spans="2:307" x14ac:dyDescent="0.25">
      <c r="B86" s="5"/>
      <c r="C86" s="5"/>
      <c r="E86" s="60" t="s">
        <v>49</v>
      </c>
      <c r="F86" s="61">
        <f t="shared" si="6"/>
        <v>13.325900000000001</v>
      </c>
      <c r="G86" s="61">
        <f t="shared" si="7"/>
        <v>21.3139</v>
      </c>
      <c r="H86" s="61">
        <f t="shared" si="8"/>
        <v>0</v>
      </c>
      <c r="I86" s="62">
        <f t="shared" si="9"/>
        <v>0</v>
      </c>
      <c r="J86" s="81"/>
      <c r="K86" s="81"/>
      <c r="L86" s="83"/>
      <c r="M86" s="80"/>
    </row>
    <row r="87" spans="2:307" x14ac:dyDescent="0.25">
      <c r="B87" s="5"/>
      <c r="C87" s="5"/>
      <c r="E87" s="131">
        <v>0.25</v>
      </c>
      <c r="F87" s="133">
        <f>PERCENTILE(J19:J63,0.25)</f>
        <v>0</v>
      </c>
      <c r="G87" s="133">
        <f>PERCENTILE(M19:M63,0.25)</f>
        <v>0</v>
      </c>
      <c r="H87" s="61">
        <f>PERCENTILE(P19:P63,0.25)</f>
        <v>0</v>
      </c>
      <c r="I87" s="62">
        <f>PERCENTILE(S19:S63,0.25)</f>
        <v>0</v>
      </c>
      <c r="O87" s="81"/>
      <c r="P87" s="81"/>
      <c r="Q87" s="83"/>
      <c r="R87" s="80"/>
    </row>
    <row r="88" spans="2:307" x14ac:dyDescent="0.25">
      <c r="B88" s="5"/>
      <c r="C88" s="5"/>
      <c r="E88" s="132">
        <v>0.75</v>
      </c>
      <c r="F88" s="56">
        <f>PERCENTILE(J19:J63,0.75)</f>
        <v>0</v>
      </c>
      <c r="G88" s="56">
        <f>PERCENTILE(M19:M63,0.75)</f>
        <v>12.510400000000001</v>
      </c>
      <c r="H88" s="56">
        <f>PERCENTILE(P19:P63,0.75)</f>
        <v>0</v>
      </c>
      <c r="I88" s="63">
        <f>PERCENTILE(S19:S63,0.75)</f>
        <v>0</v>
      </c>
      <c r="O88" s="81"/>
      <c r="P88" s="81"/>
      <c r="Q88" s="83"/>
      <c r="R88" s="80"/>
    </row>
    <row r="89" spans="2:307" x14ac:dyDescent="0.25"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81"/>
      <c r="P89" s="81"/>
      <c r="Q89" s="83"/>
      <c r="R89" s="80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</row>
    <row r="90" spans="2:307" x14ac:dyDescent="0.25"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81"/>
      <c r="P90" s="81"/>
      <c r="Q90" s="83"/>
      <c r="R90" s="80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</row>
    <row r="91" spans="2:307" x14ac:dyDescent="0.25">
      <c r="O91" s="81"/>
      <c r="P91" s="81"/>
      <c r="Q91" s="83"/>
      <c r="R91" s="80"/>
    </row>
    <row r="92" spans="2:307" x14ac:dyDescent="0.25">
      <c r="O92" s="81"/>
      <c r="P92" s="81"/>
      <c r="Q92" s="83"/>
      <c r="R92" s="80"/>
    </row>
    <row r="93" spans="2:307" x14ac:dyDescent="0.25">
      <c r="O93" s="81"/>
      <c r="P93" s="81"/>
      <c r="Q93" s="83"/>
      <c r="R93" s="80"/>
    </row>
    <row r="94" spans="2:307" x14ac:dyDescent="0.25">
      <c r="O94" s="81"/>
      <c r="P94" s="81"/>
      <c r="Q94" s="83"/>
      <c r="R94" s="80"/>
    </row>
    <row r="95" spans="2:307" x14ac:dyDescent="0.25">
      <c r="O95" s="81"/>
      <c r="P95" s="81"/>
      <c r="Q95" s="83"/>
      <c r="R95" s="80"/>
    </row>
    <row r="96" spans="2:307" x14ac:dyDescent="0.25">
      <c r="O96" s="81"/>
      <c r="P96" s="81"/>
      <c r="Q96" s="83"/>
      <c r="R96" s="83"/>
    </row>
    <row r="97" spans="15:18" x14ac:dyDescent="0.25">
      <c r="O97" s="81"/>
      <c r="P97" s="81"/>
      <c r="Q97" s="83"/>
      <c r="R97" s="83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3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2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1"/>
      <c r="P103" s="81"/>
      <c r="Q103" s="82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3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1"/>
      <c r="P107" s="81"/>
      <c r="Q107" s="83"/>
      <c r="R107" s="83"/>
    </row>
    <row r="108" spans="15:18" x14ac:dyDescent="0.25">
      <c r="O108" s="81"/>
      <c r="P108" s="81"/>
      <c r="Q108" s="83"/>
      <c r="R108" s="83"/>
    </row>
    <row r="109" spans="15:18" x14ac:dyDescent="0.25">
      <c r="O109" s="81"/>
      <c r="P109" s="81"/>
      <c r="Q109" s="83"/>
      <c r="R109" s="83"/>
    </row>
    <row r="110" spans="15:18" x14ac:dyDescent="0.25">
      <c r="O110" s="81"/>
      <c r="P110" s="81"/>
      <c r="Q110" s="83"/>
      <c r="R110" s="83"/>
    </row>
    <row r="111" spans="15:18" x14ac:dyDescent="0.25">
      <c r="O111" s="81"/>
      <c r="P111" s="81"/>
      <c r="Q111" s="83"/>
      <c r="R111" s="83"/>
    </row>
    <row r="112" spans="15:18" x14ac:dyDescent="0.25">
      <c r="O112" s="81"/>
      <c r="P112" s="81"/>
      <c r="Q112" s="83"/>
      <c r="R112" s="83"/>
    </row>
    <row r="113" spans="15:18" x14ac:dyDescent="0.25">
      <c r="O113" s="81"/>
      <c r="P113" s="81"/>
      <c r="Q113" s="83"/>
      <c r="R113" s="83"/>
    </row>
    <row r="114" spans="15:18" x14ac:dyDescent="0.25">
      <c r="O114" s="81"/>
      <c r="P114" s="81"/>
      <c r="Q114" s="83"/>
      <c r="R114" s="83"/>
    </row>
    <row r="115" spans="15:18" x14ac:dyDescent="0.25">
      <c r="O115" s="80"/>
      <c r="P115" s="80"/>
      <c r="Q115" s="83"/>
    </row>
    <row r="116" spans="15:18" x14ac:dyDescent="0.25">
      <c r="O116" s="80"/>
      <c r="P116" s="80"/>
      <c r="Q116" s="83"/>
    </row>
    <row r="117" spans="15:18" x14ac:dyDescent="0.25">
      <c r="O117" s="80"/>
      <c r="P117" s="80"/>
      <c r="Q117" s="83"/>
    </row>
    <row r="118" spans="15:18" x14ac:dyDescent="0.25">
      <c r="O118" s="80"/>
      <c r="P118" s="80"/>
      <c r="Q118" s="81"/>
    </row>
    <row r="119" spans="15:18" x14ac:dyDescent="0.25">
      <c r="O119" s="80"/>
      <c r="P119" s="80"/>
      <c r="Q119" s="83"/>
    </row>
    <row r="120" spans="15:18" x14ac:dyDescent="0.25">
      <c r="O120" s="80"/>
      <c r="P120" s="80"/>
      <c r="Q120" s="83"/>
    </row>
    <row r="121" spans="15:18" x14ac:dyDescent="0.25">
      <c r="O121" s="80"/>
      <c r="P121" s="80"/>
      <c r="Q121" s="81"/>
    </row>
    <row r="122" spans="15:18" x14ac:dyDescent="0.25">
      <c r="O122" s="80"/>
      <c r="P122" s="80"/>
      <c r="Q122" s="81"/>
    </row>
    <row r="123" spans="15:18" x14ac:dyDescent="0.25">
      <c r="O123" s="80"/>
      <c r="P123" s="80"/>
      <c r="Q123" s="81"/>
    </row>
    <row r="124" spans="15:18" x14ac:dyDescent="0.25">
      <c r="O124" s="80"/>
      <c r="P124" s="80"/>
      <c r="Q124" s="81"/>
    </row>
    <row r="125" spans="15:18" x14ac:dyDescent="0.25">
      <c r="O125" s="80"/>
      <c r="P125" s="80"/>
      <c r="Q125" s="81"/>
    </row>
    <row r="126" spans="15:18" x14ac:dyDescent="0.25">
      <c r="O126" s="80"/>
      <c r="P126" s="80"/>
      <c r="Q126" s="81"/>
    </row>
    <row r="127" spans="15:18" x14ac:dyDescent="0.25">
      <c r="O127" s="80"/>
      <c r="P127" s="80"/>
      <c r="Q127" s="81"/>
    </row>
    <row r="128" spans="15:18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0"/>
      <c r="Q178" s="81"/>
    </row>
    <row r="179" spans="15:17" x14ac:dyDescent="0.25">
      <c r="O179" s="80"/>
      <c r="P179" s="80"/>
      <c r="Q179" s="81"/>
    </row>
    <row r="180" spans="15:17" x14ac:dyDescent="0.25">
      <c r="O180" s="80"/>
      <c r="P180" s="80"/>
      <c r="Q180" s="81"/>
    </row>
    <row r="181" spans="15:17" x14ac:dyDescent="0.25">
      <c r="O181" s="80"/>
      <c r="P181" s="80"/>
      <c r="Q181" s="81"/>
    </row>
    <row r="182" spans="15:17" x14ac:dyDescent="0.25">
      <c r="O182" s="80"/>
      <c r="P182" s="80"/>
      <c r="Q182" s="81"/>
    </row>
    <row r="183" spans="15:17" x14ac:dyDescent="0.25">
      <c r="O183" s="80"/>
      <c r="P183" s="80"/>
      <c r="Q183" s="81"/>
    </row>
    <row r="184" spans="15:17" x14ac:dyDescent="0.25">
      <c r="O184" s="80"/>
      <c r="P184" s="80"/>
      <c r="Q184" s="81"/>
    </row>
    <row r="185" spans="15:17" x14ac:dyDescent="0.25">
      <c r="O185" s="80"/>
      <c r="P185" s="80"/>
      <c r="Q185" s="81"/>
    </row>
    <row r="186" spans="15:17" x14ac:dyDescent="0.25">
      <c r="O186" s="80"/>
      <c r="P186" s="81"/>
      <c r="Q186" s="81"/>
    </row>
    <row r="187" spans="15:17" x14ac:dyDescent="0.25">
      <c r="O187" s="80"/>
      <c r="P187" s="81"/>
      <c r="Q187" s="81"/>
    </row>
    <row r="188" spans="15:17" x14ac:dyDescent="0.25">
      <c r="O188" s="80"/>
      <c r="P188" s="81"/>
      <c r="Q188" s="81"/>
    </row>
    <row r="189" spans="15:17" x14ac:dyDescent="0.25">
      <c r="O189" s="80"/>
      <c r="P189" s="81"/>
      <c r="Q189" s="81"/>
    </row>
    <row r="190" spans="15:17" x14ac:dyDescent="0.25">
      <c r="O190" s="80"/>
      <c r="P190" s="81"/>
      <c r="Q190" s="81"/>
    </row>
    <row r="191" spans="15:17" x14ac:dyDescent="0.25">
      <c r="O191" s="80"/>
      <c r="P191" s="81"/>
      <c r="Q191" s="81"/>
    </row>
    <row r="192" spans="15:17" x14ac:dyDescent="0.25">
      <c r="O192" s="80"/>
      <c r="P192" s="81"/>
      <c r="Q192" s="81"/>
    </row>
    <row r="193" spans="15:17" x14ac:dyDescent="0.25">
      <c r="O193" s="80"/>
      <c r="P193" s="81"/>
      <c r="Q193" s="81"/>
    </row>
    <row r="194" spans="15:17" x14ac:dyDescent="0.25">
      <c r="O194" s="80"/>
      <c r="P194" s="81"/>
      <c r="Q194" s="81"/>
    </row>
    <row r="195" spans="15:17" x14ac:dyDescent="0.25">
      <c r="O195" s="80"/>
      <c r="P195" s="80"/>
    </row>
    <row r="196" spans="15:17" x14ac:dyDescent="0.25">
      <c r="O196" s="80"/>
      <c r="P196" s="80"/>
    </row>
    <row r="197" spans="15:17" x14ac:dyDescent="0.25">
      <c r="O197" s="80"/>
      <c r="P197" s="80"/>
    </row>
    <row r="198" spans="15:17" x14ac:dyDescent="0.25">
      <c r="O198" s="80"/>
      <c r="P198" s="80"/>
    </row>
    <row r="199" spans="15:17" x14ac:dyDescent="0.25">
      <c r="O199" s="80"/>
      <c r="P199" s="80"/>
    </row>
    <row r="200" spans="15:17" x14ac:dyDescent="0.25">
      <c r="O200" s="80"/>
      <c r="P200" s="80"/>
    </row>
    <row r="201" spans="15:17" x14ac:dyDescent="0.25">
      <c r="O201" s="80"/>
      <c r="P201" s="80"/>
    </row>
    <row r="202" spans="15:17" x14ac:dyDescent="0.25">
      <c r="O202" s="80"/>
      <c r="P202" s="80"/>
    </row>
    <row r="203" spans="15:17" x14ac:dyDescent="0.25">
      <c r="O203" s="80"/>
      <c r="P203" s="80"/>
    </row>
    <row r="204" spans="15:17" x14ac:dyDescent="0.25">
      <c r="O204" s="80"/>
      <c r="P204" s="80"/>
    </row>
    <row r="205" spans="15:17" x14ac:dyDescent="0.25">
      <c r="O205" s="80"/>
      <c r="P205" s="80"/>
    </row>
    <row r="206" spans="15:17" x14ac:dyDescent="0.25">
      <c r="O206" s="80"/>
      <c r="P206" s="80"/>
    </row>
    <row r="207" spans="15:17" x14ac:dyDescent="0.25">
      <c r="O207" s="80"/>
      <c r="P207" s="80"/>
    </row>
    <row r="208" spans="15:17" x14ac:dyDescent="0.25">
      <c r="O208" s="80"/>
      <c r="P208" s="80"/>
    </row>
    <row r="209" spans="15:16" x14ac:dyDescent="0.25">
      <c r="O209" s="80"/>
      <c r="P209" s="80"/>
    </row>
    <row r="210" spans="15:16" x14ac:dyDescent="0.25">
      <c r="O210" s="80"/>
      <c r="P210" s="80"/>
    </row>
    <row r="211" spans="15:16" x14ac:dyDescent="0.25">
      <c r="O211" s="80"/>
      <c r="P211" s="80"/>
    </row>
    <row r="212" spans="15:16" x14ac:dyDescent="0.25">
      <c r="O212" s="80"/>
      <c r="P212" s="80"/>
    </row>
    <row r="213" spans="15:16" x14ac:dyDescent="0.25">
      <c r="O213" s="80"/>
      <c r="P213" s="80"/>
    </row>
    <row r="214" spans="15:16" x14ac:dyDescent="0.25">
      <c r="O214" s="80"/>
      <c r="P214" s="80"/>
    </row>
  </sheetData>
  <mergeCells count="7"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14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6"/>
  <sheetViews>
    <sheetView showGridLines="0" zoomScale="60" zoomScaleNormal="60" workbookViewId="0">
      <selection activeCell="H30" sqref="H30:H52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54">
        <v>1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0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0.5</v>
      </c>
      <c r="C15" s="20">
        <f>0.5-D9</f>
        <v>0.5</v>
      </c>
    </row>
    <row r="16" spans="2:38" ht="15.75" thickBot="1" x14ac:dyDescent="0.3">
      <c r="B16" s="20">
        <f>0.5-D9</f>
        <v>0.5</v>
      </c>
      <c r="C16" s="20">
        <f>0.5+D9</f>
        <v>0.5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6">
        <f>D19*$C$12+(1-D19)*$C$13-C19</f>
        <v>10</v>
      </c>
      <c r="F19" s="47">
        <f>B19*$C$12+(1-B19)*$C$13-C19</f>
        <v>6.1000994968483937</v>
      </c>
      <c r="G19" s="44">
        <v>60</v>
      </c>
      <c r="H19" s="69"/>
      <c r="I19" s="44">
        <f>'HL-LL_1a'!I19</f>
        <v>60</v>
      </c>
      <c r="J19" s="45">
        <v>0</v>
      </c>
      <c r="K19" s="65">
        <f>ABS((100/$G19*I19)-100)</f>
        <v>0</v>
      </c>
      <c r="L19" s="44">
        <f>'HL-LL_1a'!L19</f>
        <v>60</v>
      </c>
      <c r="M19" s="45">
        <v>0</v>
      </c>
      <c r="N19" s="65">
        <f>ABS((100/$G19*L19)-100)</f>
        <v>0</v>
      </c>
      <c r="O19" s="44">
        <f>'HL-LL_1a'!O19</f>
        <v>60</v>
      </c>
      <c r="P19" s="45">
        <v>0</v>
      </c>
      <c r="Q19" s="84">
        <f>ABS((100/$G19*O19)-100)</f>
        <v>0</v>
      </c>
      <c r="R19" s="44">
        <v>15</v>
      </c>
      <c r="S19" s="45">
        <v>41.566000000000003</v>
      </c>
      <c r="T19" s="84">
        <f>ABS((100/$G19*R19)-100)</f>
        <v>75</v>
      </c>
      <c r="U19" s="96"/>
      <c r="V19" s="96"/>
      <c r="W19" s="15"/>
      <c r="X19" s="15"/>
      <c r="Y19" s="15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6">
        <f t="shared" ref="E20:E63" si="0">D20*$C$12+(1-D20)*$C$13-C20</f>
        <v>10</v>
      </c>
      <c r="F20" s="47">
        <f t="shared" ref="F20:F63" si="1">B20*$C$12+(1-B20)*$C$13-C20</f>
        <v>8.0500497484241933</v>
      </c>
      <c r="G20" s="44">
        <v>60</v>
      </c>
      <c r="H20" s="69"/>
      <c r="I20" s="44">
        <f>'HL-LL_1a'!I20</f>
        <v>60</v>
      </c>
      <c r="J20" s="45">
        <v>0</v>
      </c>
      <c r="K20" s="65">
        <f t="shared" ref="K20:K63" si="2">ABS((100/$G20*I20)-100)</f>
        <v>0</v>
      </c>
      <c r="L20" s="44">
        <f>'HL-LL_1a'!L20</f>
        <v>60</v>
      </c>
      <c r="M20" s="45">
        <v>0</v>
      </c>
      <c r="N20" s="65">
        <f t="shared" ref="N20:N63" si="3">ABS((100/$G20*L20)-100)</f>
        <v>0</v>
      </c>
      <c r="O20" s="44">
        <f>'HL-LL_1a'!O20</f>
        <v>60</v>
      </c>
      <c r="P20" s="45">
        <v>0</v>
      </c>
      <c r="Q20" s="84">
        <f t="shared" ref="Q20:Q63" si="4">ABS((100/$G20*O20)-100)</f>
        <v>0</v>
      </c>
      <c r="R20" s="44">
        <v>15</v>
      </c>
      <c r="S20" s="45">
        <v>41.566000000000003</v>
      </c>
      <c r="T20" s="84">
        <f t="shared" ref="T20:T63" si="5">ABS((100/$G20*R20)-100)</f>
        <v>75</v>
      </c>
      <c r="U20" s="96"/>
      <c r="V20" s="96"/>
      <c r="W20" s="15"/>
      <c r="X20" s="15"/>
      <c r="Y20" s="15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6">
        <f t="shared" si="0"/>
        <v>10</v>
      </c>
      <c r="F21" s="47">
        <f t="shared" si="1"/>
        <v>10</v>
      </c>
      <c r="G21" s="44">
        <v>60</v>
      </c>
      <c r="H21" s="69"/>
      <c r="I21" s="44">
        <f>'HL-LL_1a'!I21</f>
        <v>60</v>
      </c>
      <c r="J21" s="45">
        <v>0</v>
      </c>
      <c r="K21" s="65">
        <f t="shared" si="2"/>
        <v>0</v>
      </c>
      <c r="L21" s="44">
        <f>'HL-LL_1a'!L21</f>
        <v>60</v>
      </c>
      <c r="M21" s="45">
        <v>0</v>
      </c>
      <c r="N21" s="65">
        <f t="shared" si="3"/>
        <v>0</v>
      </c>
      <c r="O21" s="44">
        <f>'HL-LL_1a'!O21</f>
        <v>60</v>
      </c>
      <c r="P21" s="45">
        <v>0</v>
      </c>
      <c r="Q21" s="84">
        <f t="shared" si="4"/>
        <v>0</v>
      </c>
      <c r="R21" s="44">
        <v>15</v>
      </c>
      <c r="S21" s="45">
        <v>41.566000000000003</v>
      </c>
      <c r="T21" s="84">
        <f t="shared" si="5"/>
        <v>75</v>
      </c>
      <c r="U21" s="96"/>
      <c r="V21" s="96"/>
      <c r="W21" s="15"/>
      <c r="X21" s="15"/>
      <c r="Y21" s="15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6">
        <f t="shared" si="0"/>
        <v>10</v>
      </c>
      <c r="F22" s="47">
        <f t="shared" si="1"/>
        <v>11.949950251575803</v>
      </c>
      <c r="G22" s="44">
        <v>60</v>
      </c>
      <c r="H22" s="69"/>
      <c r="I22" s="44">
        <f>'HL-LL_1a'!I22</f>
        <v>60</v>
      </c>
      <c r="J22" s="45">
        <v>0</v>
      </c>
      <c r="K22" s="65">
        <f t="shared" si="2"/>
        <v>0</v>
      </c>
      <c r="L22" s="44">
        <f>'HL-LL_1a'!L22</f>
        <v>60</v>
      </c>
      <c r="M22" s="45">
        <v>0</v>
      </c>
      <c r="N22" s="65">
        <f t="shared" si="3"/>
        <v>0</v>
      </c>
      <c r="O22" s="44">
        <f>'HL-LL_1a'!O22</f>
        <v>60</v>
      </c>
      <c r="P22" s="45">
        <v>0</v>
      </c>
      <c r="Q22" s="84">
        <f t="shared" si="4"/>
        <v>0</v>
      </c>
      <c r="R22" s="44">
        <v>15</v>
      </c>
      <c r="S22" s="45">
        <v>41.566000000000003</v>
      </c>
      <c r="T22" s="84">
        <f t="shared" si="5"/>
        <v>75</v>
      </c>
      <c r="U22" s="96"/>
      <c r="V22" s="96"/>
      <c r="W22" s="15"/>
      <c r="X22" s="15"/>
      <c r="Y22" s="15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6">
        <f t="shared" si="0"/>
        <v>10</v>
      </c>
      <c r="F23" s="47">
        <f t="shared" si="1"/>
        <v>13.89990050315161</v>
      </c>
      <c r="G23" s="44">
        <v>60</v>
      </c>
      <c r="H23" s="69"/>
      <c r="I23" s="44">
        <f>'HL-LL_1a'!I23</f>
        <v>60</v>
      </c>
      <c r="J23" s="45">
        <v>0</v>
      </c>
      <c r="K23" s="65">
        <f t="shared" si="2"/>
        <v>0</v>
      </c>
      <c r="L23" s="44">
        <f>'HL-LL_1a'!L23</f>
        <v>60</v>
      </c>
      <c r="M23" s="45">
        <v>0</v>
      </c>
      <c r="N23" s="65">
        <f t="shared" si="3"/>
        <v>0</v>
      </c>
      <c r="O23" s="44">
        <f>'HL-LL_1a'!O23</f>
        <v>60</v>
      </c>
      <c r="P23" s="45">
        <v>0</v>
      </c>
      <c r="Q23" s="84">
        <f t="shared" si="4"/>
        <v>0</v>
      </c>
      <c r="R23" s="44">
        <v>15</v>
      </c>
      <c r="S23" s="45">
        <v>41.566000000000003</v>
      </c>
      <c r="T23" s="84">
        <f t="shared" si="5"/>
        <v>75</v>
      </c>
      <c r="U23" s="96"/>
      <c r="V23" s="96"/>
      <c r="W23" s="15"/>
      <c r="X23" s="15"/>
      <c r="Y23" s="15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6">
        <f t="shared" si="0"/>
        <v>7.5</v>
      </c>
      <c r="F24" s="47">
        <f t="shared" si="1"/>
        <v>3.6000994968483937</v>
      </c>
      <c r="G24" s="44">
        <v>60</v>
      </c>
      <c r="H24" s="69"/>
      <c r="I24" s="44">
        <f>'HL-LL_1a'!I24</f>
        <v>45</v>
      </c>
      <c r="J24" s="45">
        <v>2.9357000000000002</v>
      </c>
      <c r="K24" s="65">
        <f t="shared" si="2"/>
        <v>25</v>
      </c>
      <c r="L24" s="44">
        <f>'HL-LL_1a'!L24</f>
        <v>60</v>
      </c>
      <c r="M24" s="45">
        <v>0</v>
      </c>
      <c r="N24" s="65">
        <f t="shared" si="3"/>
        <v>0</v>
      </c>
      <c r="O24" s="44">
        <f>'HL-LL_1a'!O24</f>
        <v>30</v>
      </c>
      <c r="P24" s="45">
        <v>9.1434999999999995</v>
      </c>
      <c r="Q24" s="84">
        <f t="shared" si="4"/>
        <v>50</v>
      </c>
      <c r="R24" s="44">
        <v>15</v>
      </c>
      <c r="S24" s="45">
        <v>20.750599999999999</v>
      </c>
      <c r="T24" s="84">
        <f t="shared" si="5"/>
        <v>75</v>
      </c>
      <c r="U24" s="96"/>
      <c r="V24" s="15"/>
      <c r="W24" s="96"/>
      <c r="X24" s="96"/>
      <c r="Y24" s="9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6">
        <f t="shared" si="0"/>
        <v>7.5</v>
      </c>
      <c r="F25" s="47">
        <f t="shared" si="1"/>
        <v>5.5500497484241933</v>
      </c>
      <c r="G25" s="44">
        <v>60</v>
      </c>
      <c r="H25" s="69"/>
      <c r="I25" s="44">
        <f>'HL-LL_1a'!I25</f>
        <v>60</v>
      </c>
      <c r="J25" s="45">
        <v>0</v>
      </c>
      <c r="K25" s="65">
        <f t="shared" si="2"/>
        <v>0</v>
      </c>
      <c r="L25" s="44">
        <f>'HL-LL_1a'!L25</f>
        <v>60</v>
      </c>
      <c r="M25" s="45">
        <v>0</v>
      </c>
      <c r="N25" s="65">
        <f t="shared" si="3"/>
        <v>0</v>
      </c>
      <c r="O25" s="44">
        <f>'HL-LL_1a'!O25</f>
        <v>30</v>
      </c>
      <c r="P25" s="45">
        <v>9.1434999999999995</v>
      </c>
      <c r="Q25" s="84">
        <f t="shared" si="4"/>
        <v>50</v>
      </c>
      <c r="R25" s="44">
        <v>15</v>
      </c>
      <c r="S25" s="45">
        <v>20.750599999999999</v>
      </c>
      <c r="T25" s="84">
        <f t="shared" si="5"/>
        <v>75</v>
      </c>
      <c r="U25" s="96"/>
      <c r="V25" s="15"/>
      <c r="W25" s="96"/>
      <c r="X25" s="96"/>
      <c r="Y25" s="9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6">
        <f t="shared" si="0"/>
        <v>7.5</v>
      </c>
      <c r="F26" s="47">
        <f t="shared" si="1"/>
        <v>7.5</v>
      </c>
      <c r="G26" s="44">
        <v>60</v>
      </c>
      <c r="H26" s="69"/>
      <c r="I26" s="44">
        <f>'HL-LL_1a'!I26</f>
        <v>60</v>
      </c>
      <c r="J26" s="45">
        <v>0</v>
      </c>
      <c r="K26" s="65">
        <f t="shared" si="2"/>
        <v>0</v>
      </c>
      <c r="L26" s="44">
        <f>'HL-LL_1a'!L26</f>
        <v>60</v>
      </c>
      <c r="M26" s="45">
        <v>0</v>
      </c>
      <c r="N26" s="65">
        <f t="shared" si="3"/>
        <v>0</v>
      </c>
      <c r="O26" s="44">
        <f>'HL-LL_1a'!O26</f>
        <v>30</v>
      </c>
      <c r="P26" s="45">
        <v>9.1434999999999995</v>
      </c>
      <c r="Q26" s="84">
        <f t="shared" si="4"/>
        <v>50</v>
      </c>
      <c r="R26" s="44">
        <v>15</v>
      </c>
      <c r="S26" s="45">
        <v>20.750599999999999</v>
      </c>
      <c r="T26" s="84">
        <f t="shared" si="5"/>
        <v>75</v>
      </c>
      <c r="U26" s="96"/>
      <c r="V26" s="15"/>
      <c r="W26" s="96"/>
      <c r="X26" s="96"/>
      <c r="Y26" s="9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6">
        <f t="shared" si="0"/>
        <v>7.5</v>
      </c>
      <c r="F27" s="47">
        <f t="shared" si="1"/>
        <v>9.4499502515758032</v>
      </c>
      <c r="G27" s="44">
        <v>60</v>
      </c>
      <c r="H27" s="69"/>
      <c r="I27" s="44">
        <f>'HL-LL_1a'!I27</f>
        <v>60</v>
      </c>
      <c r="J27" s="45">
        <v>0</v>
      </c>
      <c r="K27" s="65">
        <f t="shared" si="2"/>
        <v>0</v>
      </c>
      <c r="L27" s="44">
        <f>'HL-LL_1a'!L27</f>
        <v>60</v>
      </c>
      <c r="M27" s="51">
        <v>0</v>
      </c>
      <c r="N27" s="65">
        <f t="shared" si="3"/>
        <v>0</v>
      </c>
      <c r="O27" s="44">
        <f>'HL-LL_1a'!O27</f>
        <v>30</v>
      </c>
      <c r="P27" s="45">
        <v>9.1434999999999995</v>
      </c>
      <c r="Q27" s="84">
        <f t="shared" si="4"/>
        <v>50</v>
      </c>
      <c r="R27" s="44">
        <v>15</v>
      </c>
      <c r="S27" s="51">
        <v>20.750599999999999</v>
      </c>
      <c r="T27" s="84">
        <f t="shared" si="5"/>
        <v>75</v>
      </c>
      <c r="U27" s="96"/>
      <c r="V27" s="15"/>
      <c r="W27" s="96"/>
      <c r="X27" s="96"/>
      <c r="Y27" s="9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6">
        <f t="shared" si="0"/>
        <v>7.5</v>
      </c>
      <c r="F28" s="47">
        <f t="shared" si="1"/>
        <v>11.39990050315161</v>
      </c>
      <c r="G28" s="44">
        <v>60</v>
      </c>
      <c r="H28" s="69"/>
      <c r="I28" s="44">
        <f>'HL-LL_1a'!I28</f>
        <v>60</v>
      </c>
      <c r="J28" s="45">
        <v>0</v>
      </c>
      <c r="K28" s="65">
        <f t="shared" si="2"/>
        <v>0</v>
      </c>
      <c r="L28" s="44">
        <f>'HL-LL_1a'!L28</f>
        <v>60</v>
      </c>
      <c r="M28" s="45">
        <v>0</v>
      </c>
      <c r="N28" s="65">
        <f t="shared" si="3"/>
        <v>0</v>
      </c>
      <c r="O28" s="44">
        <f>'HL-LL_1a'!O28</f>
        <v>30</v>
      </c>
      <c r="P28" s="45">
        <v>9.1434999999999995</v>
      </c>
      <c r="Q28" s="84">
        <f t="shared" si="4"/>
        <v>50</v>
      </c>
      <c r="R28" s="44">
        <v>15</v>
      </c>
      <c r="S28" s="45">
        <v>20.750599999999999</v>
      </c>
      <c r="T28" s="84">
        <f t="shared" si="5"/>
        <v>75</v>
      </c>
      <c r="U28" s="96"/>
      <c r="V28" s="15"/>
      <c r="W28" s="96"/>
      <c r="X28" s="96"/>
      <c r="Y28" s="9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6">
        <f t="shared" si="0"/>
        <v>5</v>
      </c>
      <c r="F29" s="47">
        <f t="shared" si="1"/>
        <v>1.1000994968483937</v>
      </c>
      <c r="G29" s="44">
        <v>45</v>
      </c>
      <c r="H29" s="69"/>
      <c r="I29" s="44">
        <f>'HL-LL_1a'!I29</f>
        <v>30</v>
      </c>
      <c r="J29" s="45">
        <v>1.4987999999999999</v>
      </c>
      <c r="K29" s="65">
        <f t="shared" si="2"/>
        <v>33.333333333333329</v>
      </c>
      <c r="L29" s="44">
        <f>'HL-LL_1a'!L29</f>
        <v>60</v>
      </c>
      <c r="M29" s="45">
        <v>1.3140000000000001</v>
      </c>
      <c r="N29" s="65">
        <f t="shared" si="3"/>
        <v>33.333333333333343</v>
      </c>
      <c r="O29" s="44">
        <f>'HL-LL_1a'!O29</f>
        <v>15</v>
      </c>
      <c r="P29" s="45">
        <v>7.6390000000000002</v>
      </c>
      <c r="Q29" s="84">
        <f t="shared" si="4"/>
        <v>66.666666666666657</v>
      </c>
      <c r="R29" s="44">
        <v>15</v>
      </c>
      <c r="S29" s="45">
        <v>7.6390000000000002</v>
      </c>
      <c r="T29" s="84">
        <f t="shared" si="5"/>
        <v>66.666666666666657</v>
      </c>
      <c r="U29" s="15"/>
      <c r="V29" s="15"/>
      <c r="W29" s="96"/>
      <c r="X29" s="96"/>
      <c r="Y29" s="15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6">
        <f t="shared" si="0"/>
        <v>5</v>
      </c>
      <c r="F30" s="47">
        <f t="shared" si="1"/>
        <v>3.0500497484241933</v>
      </c>
      <c r="G30" s="44">
        <v>45</v>
      </c>
      <c r="H30" s="69"/>
      <c r="I30" s="44">
        <f>'HL-LL_1a'!I30</f>
        <v>30</v>
      </c>
      <c r="J30" s="45">
        <v>1.4987999999999999</v>
      </c>
      <c r="K30" s="65">
        <f t="shared" si="2"/>
        <v>33.333333333333329</v>
      </c>
      <c r="L30" s="44">
        <f>'HL-LL_1a'!L30</f>
        <v>60</v>
      </c>
      <c r="M30" s="45">
        <v>1.3140000000000001</v>
      </c>
      <c r="N30" s="65">
        <f t="shared" si="3"/>
        <v>33.333333333333343</v>
      </c>
      <c r="O30" s="44">
        <f>'HL-LL_1a'!O30</f>
        <v>15</v>
      </c>
      <c r="P30" s="45">
        <v>7.6390000000000002</v>
      </c>
      <c r="Q30" s="84">
        <f t="shared" si="4"/>
        <v>66.666666666666657</v>
      </c>
      <c r="R30" s="44">
        <v>15</v>
      </c>
      <c r="S30" s="45">
        <v>7.6390000000000002</v>
      </c>
      <c r="T30" s="84">
        <f t="shared" si="5"/>
        <v>66.666666666666657</v>
      </c>
      <c r="U30" s="15"/>
      <c r="V30" s="15"/>
      <c r="W30" s="96"/>
      <c r="X30" s="96"/>
      <c r="Y30" s="15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6">
        <f t="shared" si="0"/>
        <v>5</v>
      </c>
      <c r="F31" s="47">
        <f t="shared" si="1"/>
        <v>5</v>
      </c>
      <c r="G31" s="44">
        <v>45</v>
      </c>
      <c r="H31" s="69"/>
      <c r="I31" s="44">
        <f>'HL-LL_1a'!I31</f>
        <v>45</v>
      </c>
      <c r="J31" s="45">
        <v>0</v>
      </c>
      <c r="K31" s="65">
        <f t="shared" si="2"/>
        <v>0</v>
      </c>
      <c r="L31" s="44">
        <f>'HL-LL_1a'!L31</f>
        <v>60</v>
      </c>
      <c r="M31" s="45">
        <v>1.3140000000000001</v>
      </c>
      <c r="N31" s="65">
        <f t="shared" si="3"/>
        <v>33.333333333333343</v>
      </c>
      <c r="O31" s="44">
        <f>'HL-LL_1a'!O31</f>
        <v>15</v>
      </c>
      <c r="P31" s="45">
        <v>7.6390000000000002</v>
      </c>
      <c r="Q31" s="84">
        <f t="shared" si="4"/>
        <v>66.666666666666657</v>
      </c>
      <c r="R31" s="44">
        <v>15</v>
      </c>
      <c r="S31" s="45">
        <v>7.6390000000000002</v>
      </c>
      <c r="T31" s="84">
        <f t="shared" si="5"/>
        <v>66.666666666666657</v>
      </c>
      <c r="U31" s="15"/>
      <c r="V31" s="15"/>
      <c r="W31" s="96"/>
      <c r="X31" s="96"/>
      <c r="Y31" s="15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6">
        <f t="shared" si="0"/>
        <v>5</v>
      </c>
      <c r="F32" s="47">
        <f t="shared" si="1"/>
        <v>6.9499502515758032</v>
      </c>
      <c r="G32" s="44">
        <v>45</v>
      </c>
      <c r="H32" s="69"/>
      <c r="I32" s="44">
        <f>'HL-LL_1a'!I32</f>
        <v>60</v>
      </c>
      <c r="J32" s="45">
        <v>1.3140000000000001</v>
      </c>
      <c r="K32" s="65">
        <f t="shared" si="2"/>
        <v>33.333333333333343</v>
      </c>
      <c r="L32" s="44">
        <f>'HL-LL_1a'!L32</f>
        <v>60</v>
      </c>
      <c r="M32" s="45">
        <v>1.3140000000000001</v>
      </c>
      <c r="N32" s="65">
        <f t="shared" si="3"/>
        <v>33.333333333333343</v>
      </c>
      <c r="O32" s="44">
        <f>'HL-LL_1a'!O32</f>
        <v>15</v>
      </c>
      <c r="P32" s="45">
        <v>7.6390000000000002</v>
      </c>
      <c r="Q32" s="84">
        <f t="shared" si="4"/>
        <v>66.666666666666657</v>
      </c>
      <c r="R32" s="44">
        <v>15</v>
      </c>
      <c r="S32" s="45">
        <v>7.6390000000000002</v>
      </c>
      <c r="T32" s="84">
        <f t="shared" si="5"/>
        <v>66.666666666666657</v>
      </c>
      <c r="U32" s="15"/>
      <c r="V32" s="15"/>
      <c r="W32" s="96"/>
      <c r="X32" s="96"/>
      <c r="Y32" s="15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6">
        <f t="shared" si="0"/>
        <v>5</v>
      </c>
      <c r="F33" s="47">
        <f t="shared" si="1"/>
        <v>8.8999005031516099</v>
      </c>
      <c r="G33" s="44">
        <v>45</v>
      </c>
      <c r="H33" s="69"/>
      <c r="I33" s="44">
        <f>'HL-LL_1a'!I33</f>
        <v>60</v>
      </c>
      <c r="J33" s="45">
        <v>1.3140000000000001</v>
      </c>
      <c r="K33" s="65">
        <f t="shared" si="2"/>
        <v>33.333333333333343</v>
      </c>
      <c r="L33" s="44">
        <f>'HL-LL_1a'!L33</f>
        <v>60</v>
      </c>
      <c r="M33" s="45">
        <v>1.3140000000000001</v>
      </c>
      <c r="N33" s="65">
        <f t="shared" si="3"/>
        <v>33.333333333333343</v>
      </c>
      <c r="O33" s="44">
        <f>'HL-LL_1a'!O33</f>
        <v>15</v>
      </c>
      <c r="P33" s="45">
        <v>7.6390000000000002</v>
      </c>
      <c r="Q33" s="84">
        <f t="shared" si="4"/>
        <v>66.666666666666657</v>
      </c>
      <c r="R33" s="44">
        <v>15</v>
      </c>
      <c r="S33" s="45">
        <v>7.6390000000000002</v>
      </c>
      <c r="T33" s="84">
        <f t="shared" si="5"/>
        <v>66.666666666666657</v>
      </c>
      <c r="U33" s="15"/>
      <c r="V33" s="15"/>
      <c r="W33" s="96"/>
      <c r="X33" s="96"/>
      <c r="Y33" s="15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6">
        <f t="shared" si="0"/>
        <v>2.5</v>
      </c>
      <c r="F34" s="47">
        <f t="shared" si="1"/>
        <v>-1.3999005031516063</v>
      </c>
      <c r="G34" s="44">
        <v>30</v>
      </c>
      <c r="H34" s="69"/>
      <c r="I34" s="44">
        <f>'HL-LL_1a'!I34</f>
        <v>15</v>
      </c>
      <c r="J34" s="45">
        <v>2.1091000000000002</v>
      </c>
      <c r="K34" s="65">
        <f t="shared" si="2"/>
        <v>50</v>
      </c>
      <c r="L34" s="44">
        <f>'HL-LL_1a'!L34</f>
        <v>60</v>
      </c>
      <c r="M34" s="45">
        <v>6.8611000000000004</v>
      </c>
      <c r="N34" s="65">
        <f t="shared" si="3"/>
        <v>100</v>
      </c>
      <c r="O34" s="44">
        <f>'HL-LL_1a'!O34</f>
        <v>15</v>
      </c>
      <c r="P34" s="45">
        <v>2.1091000000000002</v>
      </c>
      <c r="Q34" s="84">
        <f t="shared" si="4"/>
        <v>50</v>
      </c>
      <c r="R34" s="44">
        <v>15</v>
      </c>
      <c r="S34" s="45">
        <v>2.1091000000000002</v>
      </c>
      <c r="T34" s="84">
        <f t="shared" si="5"/>
        <v>50</v>
      </c>
      <c r="U34" s="15"/>
      <c r="V34" s="15"/>
      <c r="W34" s="15"/>
      <c r="X34" s="96"/>
      <c r="Y34" s="15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6">
        <f t="shared" si="0"/>
        <v>2.5</v>
      </c>
      <c r="F35" s="47">
        <f t="shared" si="1"/>
        <v>0.5500497484241933</v>
      </c>
      <c r="G35" s="44">
        <v>30</v>
      </c>
      <c r="H35" s="69"/>
      <c r="I35" s="44">
        <f>'HL-LL_1a'!I35</f>
        <v>15</v>
      </c>
      <c r="J35" s="45">
        <v>2.1091000000000002</v>
      </c>
      <c r="K35" s="65">
        <f t="shared" si="2"/>
        <v>50</v>
      </c>
      <c r="L35" s="44">
        <f>'HL-LL_1a'!L35</f>
        <v>60</v>
      </c>
      <c r="M35" s="45">
        <v>6.8611000000000004</v>
      </c>
      <c r="N35" s="65">
        <f t="shared" si="3"/>
        <v>100</v>
      </c>
      <c r="O35" s="44">
        <f>'HL-LL_1a'!O35</f>
        <v>15</v>
      </c>
      <c r="P35" s="45">
        <v>2.1091000000000002</v>
      </c>
      <c r="Q35" s="84">
        <f t="shared" si="4"/>
        <v>50</v>
      </c>
      <c r="R35" s="44">
        <v>15</v>
      </c>
      <c r="S35" s="45">
        <v>2.1091000000000002</v>
      </c>
      <c r="T35" s="84">
        <f t="shared" si="5"/>
        <v>50</v>
      </c>
      <c r="U35" s="15"/>
      <c r="V35" s="15"/>
      <c r="W35" s="15"/>
      <c r="X35" s="96"/>
      <c r="Y35" s="15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6">
        <f t="shared" si="0"/>
        <v>2.5</v>
      </c>
      <c r="F36" s="47">
        <f t="shared" si="1"/>
        <v>2.5</v>
      </c>
      <c r="G36" s="44">
        <v>30</v>
      </c>
      <c r="H36" s="69"/>
      <c r="I36" s="44">
        <f>'HL-LL_1a'!I36</f>
        <v>30</v>
      </c>
      <c r="J36" s="45">
        <v>0</v>
      </c>
      <c r="K36" s="65">
        <f t="shared" si="2"/>
        <v>0</v>
      </c>
      <c r="L36" s="44">
        <f>'HL-LL_1a'!L36</f>
        <v>60</v>
      </c>
      <c r="M36" s="45">
        <v>6.8611000000000004</v>
      </c>
      <c r="N36" s="65">
        <f t="shared" si="3"/>
        <v>100</v>
      </c>
      <c r="O36" s="44">
        <f>'HL-LL_1a'!O36</f>
        <v>15</v>
      </c>
      <c r="P36" s="45">
        <v>2.1091000000000002</v>
      </c>
      <c r="Q36" s="84">
        <f t="shared" si="4"/>
        <v>50</v>
      </c>
      <c r="R36" s="44">
        <v>15</v>
      </c>
      <c r="S36" s="45">
        <v>2.1091000000000002</v>
      </c>
      <c r="T36" s="84">
        <f t="shared" si="5"/>
        <v>50</v>
      </c>
      <c r="U36" s="15"/>
      <c r="V36" s="15"/>
      <c r="W36" s="15"/>
      <c r="X36" s="96"/>
      <c r="Y36" s="15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6">
        <f t="shared" si="0"/>
        <v>2.5</v>
      </c>
      <c r="F37" s="47">
        <f t="shared" si="1"/>
        <v>4.4499502515758032</v>
      </c>
      <c r="G37" s="44">
        <v>30</v>
      </c>
      <c r="H37" s="69"/>
      <c r="I37" s="44">
        <f>'HL-LL_1a'!I37</f>
        <v>45</v>
      </c>
      <c r="J37" s="45">
        <v>2.1423000000000001</v>
      </c>
      <c r="K37" s="65">
        <f t="shared" si="2"/>
        <v>50</v>
      </c>
      <c r="L37" s="44">
        <f>'HL-LL_1a'!L37</f>
        <v>60</v>
      </c>
      <c r="M37" s="45">
        <v>6.8611000000000004</v>
      </c>
      <c r="N37" s="65">
        <f t="shared" si="3"/>
        <v>100</v>
      </c>
      <c r="O37" s="44">
        <f>'HL-LL_1a'!O37</f>
        <v>15</v>
      </c>
      <c r="P37" s="45">
        <v>2.1091000000000002</v>
      </c>
      <c r="Q37" s="84">
        <f t="shared" si="4"/>
        <v>50</v>
      </c>
      <c r="R37" s="44">
        <v>15</v>
      </c>
      <c r="S37" s="45">
        <v>2.1091000000000002</v>
      </c>
      <c r="T37" s="84">
        <f t="shared" si="5"/>
        <v>50</v>
      </c>
      <c r="U37" s="15"/>
      <c r="V37" s="15"/>
      <c r="W37" s="15"/>
      <c r="X37" s="96"/>
      <c r="Y37" s="15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6">
        <f t="shared" si="0"/>
        <v>2.5</v>
      </c>
      <c r="F38" s="47">
        <f t="shared" si="1"/>
        <v>6.3999005031516099</v>
      </c>
      <c r="G38" s="44">
        <v>30</v>
      </c>
      <c r="H38" s="69"/>
      <c r="I38" s="44">
        <f>'HL-LL_1a'!I38</f>
        <v>60</v>
      </c>
      <c r="J38" s="45">
        <v>6.8611000000000004</v>
      </c>
      <c r="K38" s="65">
        <f t="shared" si="2"/>
        <v>100</v>
      </c>
      <c r="L38" s="44">
        <f>'HL-LL_1a'!L38</f>
        <v>60</v>
      </c>
      <c r="M38" s="45">
        <v>6.8611000000000004</v>
      </c>
      <c r="N38" s="65">
        <f t="shared" si="3"/>
        <v>100</v>
      </c>
      <c r="O38" s="44">
        <f>'HL-LL_1a'!O38</f>
        <v>15</v>
      </c>
      <c r="P38" s="45">
        <v>2.1091000000000002</v>
      </c>
      <c r="Q38" s="84">
        <f t="shared" si="4"/>
        <v>50</v>
      </c>
      <c r="R38" s="44">
        <v>15</v>
      </c>
      <c r="S38" s="45">
        <v>2.1091000000000002</v>
      </c>
      <c r="T38" s="84">
        <f t="shared" si="5"/>
        <v>50</v>
      </c>
      <c r="U38" s="15"/>
      <c r="V38" s="15"/>
      <c r="W38" s="96"/>
      <c r="X38" s="96"/>
      <c r="Y38" s="9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6">
        <f t="shared" si="0"/>
        <v>0</v>
      </c>
      <c r="F39" s="47">
        <f t="shared" si="1"/>
        <v>-3.8999005031516063</v>
      </c>
      <c r="G39" s="44">
        <v>15</v>
      </c>
      <c r="H39" s="69"/>
      <c r="I39" s="44">
        <f>'HL-LL_1a'!I39</f>
        <v>15</v>
      </c>
      <c r="J39" s="45">
        <v>0</v>
      </c>
      <c r="K39" s="65">
        <f t="shared" si="2"/>
        <v>0</v>
      </c>
      <c r="L39" s="44">
        <f>'HL-LL_1a'!L39</f>
        <v>60</v>
      </c>
      <c r="M39" s="45">
        <v>14.482900000000001</v>
      </c>
      <c r="N39" s="65">
        <f t="shared" si="3"/>
        <v>300</v>
      </c>
      <c r="O39" s="44">
        <f>'HL-LL_1a'!O39</f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U39" s="15"/>
      <c r="V39" s="15"/>
      <c r="W39" s="15"/>
      <c r="X39" s="96"/>
      <c r="Y39" s="15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6">
        <f t="shared" si="0"/>
        <v>0</v>
      </c>
      <c r="F40" s="47">
        <f t="shared" si="1"/>
        <v>-1.9499502515758067</v>
      </c>
      <c r="G40" s="44">
        <v>15</v>
      </c>
      <c r="H40" s="69"/>
      <c r="I40" s="44">
        <f>'HL-LL_1a'!I40</f>
        <v>15</v>
      </c>
      <c r="J40" s="45">
        <v>0</v>
      </c>
      <c r="K40" s="65">
        <f t="shared" si="2"/>
        <v>0</v>
      </c>
      <c r="L40" s="44">
        <f>'HL-LL_1a'!L40</f>
        <v>60</v>
      </c>
      <c r="M40" s="45">
        <v>14.482900000000001</v>
      </c>
      <c r="N40" s="65">
        <f t="shared" si="3"/>
        <v>300</v>
      </c>
      <c r="O40" s="44">
        <f>'HL-LL_1a'!O40</f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U40" s="15"/>
      <c r="V40" s="15"/>
      <c r="W40" s="15"/>
      <c r="X40" s="96"/>
      <c r="Y40" s="15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/>
      <c r="I41" s="44">
        <f>'HL-LL_1a'!I41</f>
        <v>15</v>
      </c>
      <c r="J41" s="45">
        <v>0</v>
      </c>
      <c r="K41" s="65">
        <f t="shared" si="2"/>
        <v>0</v>
      </c>
      <c r="L41" s="44">
        <f>'HL-LL_1a'!L41</f>
        <v>60</v>
      </c>
      <c r="M41" s="45">
        <v>14.482900000000001</v>
      </c>
      <c r="N41" s="65">
        <f t="shared" si="3"/>
        <v>300</v>
      </c>
      <c r="O41" s="44">
        <f>'HL-LL_1a'!O41</f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U41" s="15"/>
      <c r="V41" s="15"/>
      <c r="W41" s="15"/>
      <c r="X41" s="96"/>
      <c r="Y41" s="15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6">
        <f t="shared" si="0"/>
        <v>0</v>
      </c>
      <c r="F42" s="47">
        <f t="shared" si="1"/>
        <v>1.9499502515758032</v>
      </c>
      <c r="G42" s="44">
        <v>15</v>
      </c>
      <c r="H42" s="69"/>
      <c r="I42" s="44">
        <f>'HL-LL_1a'!I42</f>
        <v>30</v>
      </c>
      <c r="J42" s="45">
        <v>1.3311999999999999</v>
      </c>
      <c r="K42" s="65">
        <f t="shared" si="2"/>
        <v>100</v>
      </c>
      <c r="L42" s="44">
        <f>'HL-LL_1a'!L42</f>
        <v>60</v>
      </c>
      <c r="M42" s="45">
        <v>14.482900000000001</v>
      </c>
      <c r="N42" s="65">
        <f t="shared" si="3"/>
        <v>300</v>
      </c>
      <c r="O42" s="44">
        <f>'HL-LL_1a'!O42</f>
        <v>15</v>
      </c>
      <c r="P42" s="45">
        <v>0</v>
      </c>
      <c r="Q42" s="84">
        <f t="shared" si="4"/>
        <v>0</v>
      </c>
      <c r="R42" s="44">
        <v>15</v>
      </c>
      <c r="S42" s="45">
        <v>0</v>
      </c>
      <c r="T42" s="84">
        <f t="shared" si="5"/>
        <v>0</v>
      </c>
      <c r="U42" s="15"/>
      <c r="V42" s="15"/>
      <c r="W42" s="96"/>
      <c r="X42" s="96"/>
      <c r="Y42" s="9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6">
        <f t="shared" si="0"/>
        <v>0</v>
      </c>
      <c r="F43" s="47">
        <f t="shared" si="1"/>
        <v>3.8999005031516099</v>
      </c>
      <c r="G43" s="44">
        <v>15</v>
      </c>
      <c r="H43" s="69"/>
      <c r="I43" s="44">
        <f>'HL-LL_1a'!I43</f>
        <v>45</v>
      </c>
      <c r="J43" s="45">
        <v>6.6875</v>
      </c>
      <c r="K43" s="65">
        <f t="shared" si="2"/>
        <v>200</v>
      </c>
      <c r="L43" s="44">
        <f>'HL-LL_1a'!L43</f>
        <v>60</v>
      </c>
      <c r="M43" s="45">
        <v>14.482900000000001</v>
      </c>
      <c r="N43" s="65">
        <f t="shared" si="3"/>
        <v>300</v>
      </c>
      <c r="O43" s="44">
        <f>'HL-LL_1a'!O43</f>
        <v>15</v>
      </c>
      <c r="P43" s="45">
        <v>0</v>
      </c>
      <c r="Q43" s="84">
        <f t="shared" si="4"/>
        <v>0</v>
      </c>
      <c r="R43" s="44">
        <v>15</v>
      </c>
      <c r="S43" s="45">
        <v>0</v>
      </c>
      <c r="T43" s="84">
        <f t="shared" si="5"/>
        <v>0</v>
      </c>
      <c r="U43" s="96"/>
      <c r="V43" s="15"/>
      <c r="W43" s="96"/>
      <c r="X43" s="96"/>
      <c r="Y43" s="9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6">
        <f t="shared" si="0"/>
        <v>-2.5</v>
      </c>
      <c r="F44" s="47">
        <f t="shared" si="1"/>
        <v>-6.3999005031516063</v>
      </c>
      <c r="G44" s="44">
        <v>15</v>
      </c>
      <c r="H44" s="69"/>
      <c r="I44" s="44">
        <f>'HL-LL_1a'!I44</f>
        <v>15</v>
      </c>
      <c r="J44" s="45">
        <v>0</v>
      </c>
      <c r="K44" s="65">
        <f t="shared" si="2"/>
        <v>0</v>
      </c>
      <c r="L44" s="44">
        <f>'HL-LL_1a'!L44</f>
        <v>30</v>
      </c>
      <c r="M44" s="45">
        <v>4.5091000000000001</v>
      </c>
      <c r="N44" s="65">
        <f t="shared" si="3"/>
        <v>100</v>
      </c>
      <c r="O44" s="44">
        <f>'HL-LL_1a'!O44</f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U44" s="15"/>
      <c r="V44" s="15"/>
      <c r="W44" s="15"/>
      <c r="X44" s="96"/>
      <c r="Y44" s="15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6">
        <f t="shared" si="0"/>
        <v>-2.5</v>
      </c>
      <c r="F45" s="47">
        <f t="shared" si="1"/>
        <v>-4.4499502515758067</v>
      </c>
      <c r="G45" s="44">
        <v>15</v>
      </c>
      <c r="H45" s="69"/>
      <c r="I45" s="44">
        <f>'HL-LL_1a'!I45</f>
        <v>15</v>
      </c>
      <c r="J45" s="45">
        <v>0</v>
      </c>
      <c r="K45" s="65">
        <f t="shared" si="2"/>
        <v>0</v>
      </c>
      <c r="L45" s="44">
        <f>'HL-LL_1a'!L45</f>
        <v>30</v>
      </c>
      <c r="M45" s="45">
        <v>4.5091000000000001</v>
      </c>
      <c r="N45" s="65">
        <f t="shared" si="3"/>
        <v>100</v>
      </c>
      <c r="O45" s="44">
        <f>'HL-LL_1a'!O45</f>
        <v>15</v>
      </c>
      <c r="P45" s="45">
        <v>0</v>
      </c>
      <c r="Q45" s="84">
        <f t="shared" si="4"/>
        <v>0</v>
      </c>
      <c r="R45" s="44">
        <v>15</v>
      </c>
      <c r="S45" s="45">
        <v>0</v>
      </c>
      <c r="T45" s="84">
        <f t="shared" si="5"/>
        <v>0</v>
      </c>
      <c r="U45" s="15"/>
      <c r="V45" s="15"/>
      <c r="W45" s="96"/>
      <c r="X45" s="15"/>
      <c r="Y45" s="9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6">
        <f t="shared" si="0"/>
        <v>-2.5</v>
      </c>
      <c r="F46" s="47">
        <f t="shared" si="1"/>
        <v>-2.5</v>
      </c>
      <c r="G46" s="44">
        <v>15</v>
      </c>
      <c r="H46" s="69"/>
      <c r="I46" s="44">
        <f>'HL-LL_1a'!I46</f>
        <v>15</v>
      </c>
      <c r="J46" s="45">
        <v>0</v>
      </c>
      <c r="K46" s="65">
        <f t="shared" si="2"/>
        <v>0</v>
      </c>
      <c r="L46" s="44">
        <f>'HL-LL_1a'!L46</f>
        <v>30</v>
      </c>
      <c r="M46" s="45">
        <v>4.5091000000000001</v>
      </c>
      <c r="N46" s="65">
        <f t="shared" si="3"/>
        <v>100</v>
      </c>
      <c r="O46" s="44">
        <f>'HL-LL_1a'!O46</f>
        <v>15</v>
      </c>
      <c r="P46" s="45">
        <v>0</v>
      </c>
      <c r="Q46" s="84">
        <f t="shared" si="4"/>
        <v>0</v>
      </c>
      <c r="R46" s="44">
        <v>15</v>
      </c>
      <c r="S46" s="45">
        <v>0</v>
      </c>
      <c r="T46" s="84">
        <f t="shared" si="5"/>
        <v>0</v>
      </c>
      <c r="U46" s="15"/>
      <c r="V46" s="15"/>
      <c r="W46" s="96"/>
      <c r="X46" s="15"/>
      <c r="Y46" s="9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6">
        <f t="shared" si="0"/>
        <v>-2.5</v>
      </c>
      <c r="F47" s="47">
        <f t="shared" si="1"/>
        <v>-0.55004974842419685</v>
      </c>
      <c r="G47" s="44">
        <v>15</v>
      </c>
      <c r="H47" s="69"/>
      <c r="I47" s="44">
        <f>'HL-LL_1a'!I47</f>
        <v>15</v>
      </c>
      <c r="J47" s="45">
        <v>0</v>
      </c>
      <c r="K47" s="65">
        <f t="shared" si="2"/>
        <v>0</v>
      </c>
      <c r="L47" s="44">
        <f>'HL-LL_1a'!L47</f>
        <v>30</v>
      </c>
      <c r="M47" s="45">
        <v>4.5091000000000001</v>
      </c>
      <c r="N47" s="65">
        <f t="shared" si="3"/>
        <v>100</v>
      </c>
      <c r="O47" s="44">
        <f>'HL-LL_1a'!O47</f>
        <v>15</v>
      </c>
      <c r="P47" s="45">
        <v>0</v>
      </c>
      <c r="Q47" s="84">
        <f t="shared" si="4"/>
        <v>0</v>
      </c>
      <c r="R47" s="44">
        <v>15</v>
      </c>
      <c r="S47" s="45">
        <v>0</v>
      </c>
      <c r="T47" s="84">
        <f t="shared" si="5"/>
        <v>0</v>
      </c>
      <c r="U47" s="15"/>
      <c r="V47" s="15"/>
      <c r="W47" s="96"/>
      <c r="X47" s="15"/>
      <c r="Y47" s="9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6">
        <f t="shared" si="0"/>
        <v>-2.5</v>
      </c>
      <c r="F48" s="47">
        <f t="shared" si="1"/>
        <v>1.3999005031516099</v>
      </c>
      <c r="G48" s="44">
        <v>15</v>
      </c>
      <c r="H48" s="69"/>
      <c r="I48" s="44">
        <f>'HL-LL_1a'!I48</f>
        <v>30</v>
      </c>
      <c r="J48" s="45">
        <v>4.5091000000000001</v>
      </c>
      <c r="K48" s="65">
        <f t="shared" si="2"/>
        <v>100</v>
      </c>
      <c r="L48" s="44">
        <f>'HL-LL_1a'!L48</f>
        <v>30</v>
      </c>
      <c r="M48" s="45">
        <v>4.5091000000000001</v>
      </c>
      <c r="N48" s="65">
        <f t="shared" si="3"/>
        <v>100</v>
      </c>
      <c r="O48" s="44">
        <f>'HL-LL_1a'!O48</f>
        <v>15</v>
      </c>
      <c r="P48" s="45">
        <v>0</v>
      </c>
      <c r="Q48" s="84">
        <f t="shared" si="4"/>
        <v>0</v>
      </c>
      <c r="R48" s="44">
        <v>15</v>
      </c>
      <c r="S48" s="45">
        <v>0</v>
      </c>
      <c r="T48" s="84">
        <f t="shared" si="5"/>
        <v>0</v>
      </c>
      <c r="U48" s="15"/>
      <c r="V48" s="15"/>
      <c r="W48" s="96"/>
      <c r="X48" s="15"/>
      <c r="Y48" s="9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6">
        <f t="shared" si="0"/>
        <v>-5</v>
      </c>
      <c r="F49" s="47">
        <f t="shared" si="1"/>
        <v>-8.8999005031516063</v>
      </c>
      <c r="G49" s="44">
        <v>15</v>
      </c>
      <c r="H49" s="69"/>
      <c r="I49" s="44">
        <f>'HL-LL_1a'!I49</f>
        <v>15</v>
      </c>
      <c r="J49" s="45">
        <v>0</v>
      </c>
      <c r="K49" s="65">
        <f t="shared" si="2"/>
        <v>0</v>
      </c>
      <c r="L49" s="44">
        <f>'HL-LL_1a'!L49</f>
        <v>15</v>
      </c>
      <c r="M49" s="45">
        <v>0</v>
      </c>
      <c r="N49" s="65">
        <f t="shared" si="3"/>
        <v>0</v>
      </c>
      <c r="O49" s="44">
        <f>'HL-LL_1a'!O49</f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U49" s="15"/>
      <c r="V49" s="15"/>
      <c r="W49" s="15"/>
      <c r="X49" s="15"/>
      <c r="Y49" s="15"/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6">
        <f t="shared" si="0"/>
        <v>-5</v>
      </c>
      <c r="F50" s="47">
        <f t="shared" si="1"/>
        <v>-6.9499502515758067</v>
      </c>
      <c r="G50" s="44">
        <v>15</v>
      </c>
      <c r="H50" s="69"/>
      <c r="I50" s="44">
        <f>'HL-LL_1a'!I50</f>
        <v>15</v>
      </c>
      <c r="J50" s="45">
        <v>0</v>
      </c>
      <c r="K50" s="65">
        <f t="shared" si="2"/>
        <v>0</v>
      </c>
      <c r="L50" s="44">
        <f>'HL-LL_1a'!L50</f>
        <v>15</v>
      </c>
      <c r="M50" s="45">
        <v>0</v>
      </c>
      <c r="N50" s="65">
        <f t="shared" si="3"/>
        <v>0</v>
      </c>
      <c r="O50" s="44">
        <f>'HL-LL_1a'!O50</f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U50" s="15"/>
      <c r="V50" s="15"/>
      <c r="W50" s="15"/>
      <c r="X50" s="15"/>
      <c r="Y50" s="15"/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6">
        <f t="shared" si="0"/>
        <v>-5</v>
      </c>
      <c r="F51" s="47">
        <f t="shared" si="1"/>
        <v>-5</v>
      </c>
      <c r="G51" s="44">
        <v>15</v>
      </c>
      <c r="H51" s="69"/>
      <c r="I51" s="44">
        <f>'HL-LL_1a'!I51</f>
        <v>15</v>
      </c>
      <c r="J51" s="45">
        <v>0</v>
      </c>
      <c r="K51" s="65">
        <f t="shared" si="2"/>
        <v>0</v>
      </c>
      <c r="L51" s="44">
        <f>'HL-LL_1a'!L51</f>
        <v>15</v>
      </c>
      <c r="M51" s="45">
        <v>0</v>
      </c>
      <c r="N51" s="65">
        <f t="shared" si="3"/>
        <v>0</v>
      </c>
      <c r="O51" s="44">
        <f>'HL-LL_1a'!O51</f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U51" s="15"/>
      <c r="V51" s="15"/>
      <c r="W51" s="15"/>
      <c r="X51" s="15"/>
      <c r="Y51" s="15"/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6">
        <f t="shared" si="0"/>
        <v>-5</v>
      </c>
      <c r="F52" s="47">
        <f t="shared" si="1"/>
        <v>-3.0500497484241968</v>
      </c>
      <c r="G52" s="44">
        <v>15</v>
      </c>
      <c r="H52" s="69"/>
      <c r="I52" s="44">
        <f>'HL-LL_1a'!I52</f>
        <v>15</v>
      </c>
      <c r="J52" s="45">
        <v>0</v>
      </c>
      <c r="K52" s="65">
        <f t="shared" si="2"/>
        <v>0</v>
      </c>
      <c r="L52" s="44">
        <f>'HL-LL_1a'!L52</f>
        <v>15</v>
      </c>
      <c r="M52" s="45">
        <v>0</v>
      </c>
      <c r="N52" s="65">
        <f t="shared" si="3"/>
        <v>0</v>
      </c>
      <c r="O52" s="44">
        <f>'HL-LL_1a'!O52</f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U52" s="15"/>
      <c r="V52" s="15"/>
      <c r="W52" s="15"/>
      <c r="X52" s="15"/>
      <c r="Y52" s="15"/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6">
        <f t="shared" si="0"/>
        <v>-5</v>
      </c>
      <c r="F53" s="47">
        <f t="shared" si="1"/>
        <v>-1.1000994968483901</v>
      </c>
      <c r="G53" s="44">
        <v>15</v>
      </c>
      <c r="H53" s="69"/>
      <c r="I53" s="44">
        <f>'HL-LL_1a'!I53</f>
        <v>15</v>
      </c>
      <c r="J53" s="45">
        <v>0</v>
      </c>
      <c r="K53" s="65">
        <f t="shared" si="2"/>
        <v>0</v>
      </c>
      <c r="L53" s="44">
        <f>'HL-LL_1a'!L53</f>
        <v>15</v>
      </c>
      <c r="M53" s="45">
        <v>0</v>
      </c>
      <c r="N53" s="65">
        <f t="shared" si="3"/>
        <v>0</v>
      </c>
      <c r="O53" s="44">
        <f>'HL-LL_1a'!O53</f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U53" s="15"/>
      <c r="V53" s="15"/>
      <c r="W53" s="15"/>
      <c r="X53" s="15"/>
      <c r="Y53" s="15"/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6">
        <f t="shared" si="0"/>
        <v>-7.5</v>
      </c>
      <c r="F54" s="47">
        <f t="shared" si="1"/>
        <v>-11.399900503151606</v>
      </c>
      <c r="G54" s="44">
        <v>15</v>
      </c>
      <c r="H54" s="69"/>
      <c r="I54" s="44">
        <f>'HL-LL_1a'!I54</f>
        <v>15</v>
      </c>
      <c r="J54" s="45">
        <v>0</v>
      </c>
      <c r="K54" s="65">
        <f t="shared" si="2"/>
        <v>0</v>
      </c>
      <c r="L54" s="44">
        <f>'HL-LL_1a'!L54</f>
        <v>15</v>
      </c>
      <c r="M54" s="45">
        <v>0</v>
      </c>
      <c r="N54" s="65">
        <f t="shared" si="3"/>
        <v>0</v>
      </c>
      <c r="O54" s="44">
        <f>'HL-LL_1a'!O54</f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U54" s="15"/>
      <c r="V54" s="15"/>
      <c r="W54" s="15"/>
      <c r="X54" s="15"/>
      <c r="Y54" s="15"/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6">
        <f t="shared" si="0"/>
        <v>-7.5</v>
      </c>
      <c r="F55" s="47">
        <f t="shared" si="1"/>
        <v>-9.4499502515758067</v>
      </c>
      <c r="G55" s="44">
        <v>15</v>
      </c>
      <c r="H55" s="69"/>
      <c r="I55" s="44">
        <f>'HL-LL_1a'!I55</f>
        <v>15</v>
      </c>
      <c r="J55" s="45">
        <v>0</v>
      </c>
      <c r="K55" s="65">
        <f t="shared" si="2"/>
        <v>0</v>
      </c>
      <c r="L55" s="44">
        <f>'HL-LL_1a'!L55</f>
        <v>15</v>
      </c>
      <c r="M55" s="45">
        <v>0</v>
      </c>
      <c r="N55" s="65">
        <f t="shared" si="3"/>
        <v>0</v>
      </c>
      <c r="O55" s="44">
        <f>'HL-LL_1a'!O55</f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U55" s="15"/>
      <c r="V55" s="15"/>
      <c r="W55" s="15"/>
      <c r="X55" s="15"/>
      <c r="Y55" s="15"/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6">
        <f t="shared" si="0"/>
        <v>-7.5</v>
      </c>
      <c r="F56" s="47">
        <f t="shared" si="1"/>
        <v>-7.5</v>
      </c>
      <c r="G56" s="44">
        <v>15</v>
      </c>
      <c r="H56" s="69"/>
      <c r="I56" s="44">
        <f>'HL-LL_1a'!I56</f>
        <v>15</v>
      </c>
      <c r="J56" s="45">
        <v>0</v>
      </c>
      <c r="K56" s="65">
        <f t="shared" si="2"/>
        <v>0</v>
      </c>
      <c r="L56" s="44">
        <f>'HL-LL_1a'!L56</f>
        <v>15</v>
      </c>
      <c r="M56" s="45">
        <v>0</v>
      </c>
      <c r="N56" s="65">
        <f t="shared" si="3"/>
        <v>0</v>
      </c>
      <c r="O56" s="44">
        <f>'HL-LL_1a'!O56</f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U56" s="15"/>
      <c r="V56" s="15"/>
      <c r="W56" s="15"/>
      <c r="X56" s="15"/>
      <c r="Y56" s="15"/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6">
        <f t="shared" si="0"/>
        <v>-7.5</v>
      </c>
      <c r="F57" s="47">
        <f t="shared" si="1"/>
        <v>-5.5500497484241968</v>
      </c>
      <c r="G57" s="44">
        <v>15</v>
      </c>
      <c r="H57" s="69"/>
      <c r="I57" s="44">
        <f>'HL-LL_1a'!I57</f>
        <v>15</v>
      </c>
      <c r="J57" s="45">
        <v>0</v>
      </c>
      <c r="K57" s="65">
        <f t="shared" si="2"/>
        <v>0</v>
      </c>
      <c r="L57" s="44">
        <f>'HL-LL_1a'!L57</f>
        <v>15</v>
      </c>
      <c r="M57" s="45">
        <v>0</v>
      </c>
      <c r="N57" s="65">
        <f t="shared" si="3"/>
        <v>0</v>
      </c>
      <c r="O57" s="44">
        <f>'HL-LL_1a'!O57</f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U57" s="15"/>
      <c r="V57" s="15"/>
      <c r="W57" s="15"/>
      <c r="X57" s="15"/>
      <c r="Y57" s="15"/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6">
        <f t="shared" si="0"/>
        <v>-7.5</v>
      </c>
      <c r="F58" s="47">
        <f t="shared" si="1"/>
        <v>-3.6000994968483901</v>
      </c>
      <c r="G58" s="44">
        <v>15</v>
      </c>
      <c r="H58" s="69"/>
      <c r="I58" s="44">
        <f>'HL-LL_1a'!I58</f>
        <v>15</v>
      </c>
      <c r="J58" s="45">
        <v>0</v>
      </c>
      <c r="K58" s="65">
        <f t="shared" si="2"/>
        <v>0</v>
      </c>
      <c r="L58" s="44">
        <f>'HL-LL_1a'!L58</f>
        <v>15</v>
      </c>
      <c r="M58" s="45">
        <v>0</v>
      </c>
      <c r="N58" s="65">
        <f t="shared" si="3"/>
        <v>0</v>
      </c>
      <c r="O58" s="44">
        <f>'HL-LL_1a'!O58</f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U58" s="15"/>
      <c r="V58" s="15"/>
      <c r="W58" s="15"/>
      <c r="X58" s="15"/>
      <c r="Y58" s="15"/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6">
        <f t="shared" si="0"/>
        <v>-10</v>
      </c>
      <c r="F59" s="47">
        <f t="shared" si="1"/>
        <v>-13.899900503151606</v>
      </c>
      <c r="G59" s="44">
        <v>15</v>
      </c>
      <c r="H59" s="69"/>
      <c r="I59" s="44">
        <f>'HL-LL_1a'!I59</f>
        <v>15</v>
      </c>
      <c r="J59" s="45">
        <v>0</v>
      </c>
      <c r="K59" s="65">
        <f t="shared" si="2"/>
        <v>0</v>
      </c>
      <c r="L59" s="44">
        <f>'HL-LL_1a'!L59</f>
        <v>15</v>
      </c>
      <c r="M59" s="45">
        <v>0</v>
      </c>
      <c r="N59" s="65">
        <f t="shared" si="3"/>
        <v>0</v>
      </c>
      <c r="O59" s="44">
        <f>'HL-LL_1a'!O59</f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U59" s="15"/>
      <c r="V59" s="15"/>
      <c r="W59" s="15"/>
      <c r="X59" s="15"/>
      <c r="Y59" s="15"/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6">
        <f t="shared" si="0"/>
        <v>-10</v>
      </c>
      <c r="F60" s="47">
        <f t="shared" si="1"/>
        <v>-11.949950251575807</v>
      </c>
      <c r="G60" s="44">
        <v>15</v>
      </c>
      <c r="H60" s="69"/>
      <c r="I60" s="44">
        <f>'HL-LL_1a'!I60</f>
        <v>15</v>
      </c>
      <c r="J60" s="45">
        <v>0</v>
      </c>
      <c r="K60" s="65">
        <f t="shared" si="2"/>
        <v>0</v>
      </c>
      <c r="L60" s="44">
        <f>'HL-LL_1a'!L60</f>
        <v>15</v>
      </c>
      <c r="M60" s="45">
        <v>0</v>
      </c>
      <c r="N60" s="65">
        <f t="shared" si="3"/>
        <v>0</v>
      </c>
      <c r="O60" s="44">
        <f>'HL-LL_1a'!O60</f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6">
        <f t="shared" si="0"/>
        <v>-10</v>
      </c>
      <c r="F61" s="47">
        <f t="shared" si="1"/>
        <v>-10</v>
      </c>
      <c r="G61" s="44">
        <v>15</v>
      </c>
      <c r="H61" s="69"/>
      <c r="I61" s="44">
        <f>'HL-LL_1a'!I61</f>
        <v>15</v>
      </c>
      <c r="J61" s="45">
        <v>0</v>
      </c>
      <c r="K61" s="65">
        <f t="shared" si="2"/>
        <v>0</v>
      </c>
      <c r="L61" s="44">
        <f>'HL-LL_1a'!L61</f>
        <v>15</v>
      </c>
      <c r="M61" s="45">
        <v>0</v>
      </c>
      <c r="N61" s="65">
        <f t="shared" si="3"/>
        <v>0</v>
      </c>
      <c r="O61" s="44">
        <f>'HL-LL_1a'!O61</f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6">
        <f t="shared" si="0"/>
        <v>-10</v>
      </c>
      <c r="F62" s="47">
        <f t="shared" si="1"/>
        <v>-8.0500497484241968</v>
      </c>
      <c r="G62" s="44">
        <v>15</v>
      </c>
      <c r="H62" s="69"/>
      <c r="I62" s="44">
        <f>'HL-LL_1a'!I62</f>
        <v>15</v>
      </c>
      <c r="J62" s="45">
        <v>0</v>
      </c>
      <c r="K62" s="65">
        <f t="shared" si="2"/>
        <v>0</v>
      </c>
      <c r="L62" s="44">
        <f>'HL-LL_1a'!L62</f>
        <v>15</v>
      </c>
      <c r="M62" s="45">
        <v>0</v>
      </c>
      <c r="N62" s="65">
        <f t="shared" si="3"/>
        <v>0</v>
      </c>
      <c r="O62" s="44">
        <f>'HL-LL_1a'!O62</f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6">
        <f t="shared" si="0"/>
        <v>-10</v>
      </c>
      <c r="F63" s="47">
        <f t="shared" si="1"/>
        <v>-6.1000994968483901</v>
      </c>
      <c r="G63" s="70">
        <v>15</v>
      </c>
      <c r="H63" s="71"/>
      <c r="I63" s="44">
        <f>'HL-LL_1a'!I63</f>
        <v>15</v>
      </c>
      <c r="J63" s="45">
        <v>0</v>
      </c>
      <c r="K63" s="65">
        <f t="shared" si="2"/>
        <v>0</v>
      </c>
      <c r="L63" s="44">
        <f>'HL-LL_1a'!L63</f>
        <v>15</v>
      </c>
      <c r="M63" s="45">
        <v>0</v>
      </c>
      <c r="N63" s="65">
        <f t="shared" si="3"/>
        <v>0</v>
      </c>
      <c r="O63" s="44">
        <f>'HL-LL_1a'!O63</f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0.76245999999999992</v>
      </c>
      <c r="K64" s="35"/>
      <c r="L64" s="34"/>
      <c r="M64" s="48">
        <f>AVERAGE(M19:M63)</f>
        <v>3.0185666666666666</v>
      </c>
      <c r="N64" s="35"/>
      <c r="O64" s="34"/>
      <c r="P64" s="48">
        <f>AVERAGE(P19:P63)</f>
        <v>2.0990666666666664</v>
      </c>
      <c r="Q64" s="35"/>
      <c r="R64" s="34"/>
      <c r="S64" s="48">
        <f>AVERAGE(S19:S63)</f>
        <v>8.0071888888888925</v>
      </c>
      <c r="T64" s="35"/>
      <c r="U64" s="94"/>
      <c r="V64" s="94"/>
      <c r="W64" s="94"/>
      <c r="X64" s="94"/>
      <c r="Y64" s="94"/>
    </row>
    <row r="65" spans="2:25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1.6361767635391522</v>
      </c>
      <c r="K65" s="37"/>
      <c r="L65" s="36"/>
      <c r="M65" s="49">
        <f>_xlfn.STDEV.S(M19:M63)</f>
        <v>4.7300053087131468</v>
      </c>
      <c r="N65" s="37"/>
      <c r="O65" s="36"/>
      <c r="P65" s="49">
        <f>_xlfn.STDEV.S(P19:P63)</f>
        <v>3.4829371131404181</v>
      </c>
      <c r="Q65" s="37"/>
      <c r="R65" s="36"/>
      <c r="S65" s="49">
        <f>_xlfn.STDEV.S(S19:S63)</f>
        <v>13.668505251160793</v>
      </c>
      <c r="T65" s="37"/>
      <c r="U65" s="95"/>
      <c r="V65" s="95"/>
      <c r="W65" s="95"/>
      <c r="X65" s="95"/>
      <c r="Y65" s="95"/>
    </row>
    <row r="66" spans="2:25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</row>
    <row r="67" spans="2:25" ht="15.75" thickBot="1" x14ac:dyDescent="0.3">
      <c r="B67" s="5"/>
      <c r="C67" s="5"/>
      <c r="G67" s="150"/>
      <c r="H67" s="29" t="s">
        <v>34</v>
      </c>
      <c r="I67" s="38"/>
      <c r="J67" s="50">
        <f>MAX(J19:J63)</f>
        <v>6.8611000000000004</v>
      </c>
      <c r="K67" s="39"/>
      <c r="L67" s="42"/>
      <c r="M67" s="50">
        <f>MAX(M19:M63)</f>
        <v>14.482900000000001</v>
      </c>
      <c r="N67" s="39"/>
      <c r="O67" s="42"/>
      <c r="P67" s="50">
        <f>MAX(P19:P63)</f>
        <v>9.1434999999999995</v>
      </c>
      <c r="Q67" s="39"/>
      <c r="R67" s="42"/>
      <c r="S67" s="50">
        <f>MAX(S19:S63)</f>
        <v>41.566000000000003</v>
      </c>
      <c r="T67" s="39"/>
    </row>
    <row r="68" spans="2:25" ht="15" customHeight="1" x14ac:dyDescent="0.25">
      <c r="B68" s="5"/>
      <c r="C68" s="5"/>
      <c r="G68" s="148" t="s">
        <v>75</v>
      </c>
      <c r="H68" s="67" t="s">
        <v>33</v>
      </c>
      <c r="I68" s="34"/>
      <c r="J68" s="48">
        <f>AVERAGE(J34:J35,J42:J43,J48)</f>
        <v>3.3492000000000006</v>
      </c>
      <c r="K68" s="35"/>
    </row>
    <row r="69" spans="2:25" x14ac:dyDescent="0.25">
      <c r="B69" s="5"/>
      <c r="C69" s="5"/>
      <c r="G69" s="149"/>
      <c r="H69" s="28" t="s">
        <v>32</v>
      </c>
      <c r="I69" s="36"/>
      <c r="J69" s="49">
        <f>_xlfn.STDEV.S(J34:J35,J42:J43,J48)</f>
        <v>2.2157185583913845</v>
      </c>
      <c r="K69" s="37"/>
    </row>
    <row r="70" spans="2:25" x14ac:dyDescent="0.25">
      <c r="B70" s="5"/>
      <c r="C70" s="5"/>
      <c r="G70" s="149"/>
      <c r="H70" s="28" t="s">
        <v>31</v>
      </c>
      <c r="I70" s="36"/>
      <c r="J70" s="49">
        <f>MIN(J34:J35,J42:J43,J48)</f>
        <v>1.3311999999999999</v>
      </c>
      <c r="K70" s="37"/>
    </row>
    <row r="71" spans="2:25" ht="15.75" thickBot="1" x14ac:dyDescent="0.3">
      <c r="B71" s="5"/>
      <c r="C71" s="5"/>
      <c r="G71" s="149"/>
      <c r="H71" s="29" t="s">
        <v>34</v>
      </c>
      <c r="I71" s="38"/>
      <c r="J71" s="50">
        <f>MAX(J34:J35,J42:J43,J48)</f>
        <v>6.6875</v>
      </c>
      <c r="K71" s="39"/>
    </row>
    <row r="72" spans="2:25" x14ac:dyDescent="0.25">
      <c r="B72" s="5"/>
      <c r="C72" s="5"/>
    </row>
    <row r="73" spans="2:25" x14ac:dyDescent="0.25">
      <c r="B73" s="5"/>
      <c r="C73" s="5"/>
      <c r="P73" s="80"/>
      <c r="Q73" s="81"/>
    </row>
    <row r="74" spans="2:25" x14ac:dyDescent="0.25">
      <c r="B74" s="5"/>
      <c r="C74" s="5"/>
      <c r="O74" s="81"/>
      <c r="P74" s="81"/>
      <c r="Q74" s="81"/>
      <c r="R74" s="80"/>
    </row>
    <row r="75" spans="2:25" x14ac:dyDescent="0.25">
      <c r="B75" s="5"/>
      <c r="C75" s="5"/>
      <c r="E75" s="74" t="s">
        <v>45</v>
      </c>
      <c r="O75" s="81"/>
      <c r="P75" s="81"/>
      <c r="Q75" s="81"/>
      <c r="R75" s="80"/>
    </row>
    <row r="76" spans="2:25" x14ac:dyDescent="0.25">
      <c r="B76" s="5"/>
      <c r="C76" s="5"/>
      <c r="E76" s="128"/>
      <c r="F76" s="129" t="s">
        <v>30</v>
      </c>
      <c r="G76" s="129" t="s">
        <v>7</v>
      </c>
      <c r="H76" s="129" t="s">
        <v>8</v>
      </c>
      <c r="I76" s="130" t="s">
        <v>70</v>
      </c>
      <c r="J76" s="81"/>
      <c r="K76" s="81"/>
      <c r="L76" s="83"/>
      <c r="M76" s="80"/>
    </row>
    <row r="77" spans="2:25" x14ac:dyDescent="0.25">
      <c r="B77" s="5"/>
      <c r="C77" s="5"/>
      <c r="E77" s="117" t="s">
        <v>46</v>
      </c>
      <c r="F77" s="118">
        <f>J64</f>
        <v>0.76245999999999992</v>
      </c>
      <c r="G77" s="118">
        <f>M64</f>
        <v>3.0185666666666666</v>
      </c>
      <c r="H77" s="118">
        <f>P64</f>
        <v>2.0990666666666664</v>
      </c>
      <c r="I77" s="119">
        <f>S64</f>
        <v>8.0071888888888925</v>
      </c>
      <c r="J77" s="81"/>
      <c r="K77" s="81"/>
      <c r="L77" s="83"/>
      <c r="M77" s="80"/>
    </row>
    <row r="78" spans="2:25" x14ac:dyDescent="0.25">
      <c r="B78" s="5"/>
      <c r="C78" s="5"/>
      <c r="E78" s="60" t="s">
        <v>78</v>
      </c>
      <c r="F78" s="61">
        <f>MEDIAN(J19:J63)</f>
        <v>0</v>
      </c>
      <c r="G78" s="61">
        <f>MEDIAN(M19:M63)</f>
        <v>0</v>
      </c>
      <c r="H78" s="61">
        <f>MEDIAN(P19:P63)</f>
        <v>0</v>
      </c>
      <c r="I78" s="62">
        <f>MEDIAN(S19:S63)</f>
        <v>0</v>
      </c>
      <c r="J78" s="81"/>
      <c r="K78" s="81"/>
      <c r="L78" s="83"/>
      <c r="M78" s="80"/>
    </row>
    <row r="79" spans="2:25" x14ac:dyDescent="0.25">
      <c r="B79" s="5"/>
      <c r="C79" s="5"/>
      <c r="E79" s="60" t="s">
        <v>47</v>
      </c>
      <c r="F79" s="61">
        <f t="shared" ref="F79:F81" si="6">J65</f>
        <v>1.6361767635391522</v>
      </c>
      <c r="G79" s="61">
        <f t="shared" ref="G79:G81" si="7">M65</f>
        <v>4.7300053087131468</v>
      </c>
      <c r="H79" s="61">
        <f t="shared" ref="H79:H81" si="8">P65</f>
        <v>3.4829371131404181</v>
      </c>
      <c r="I79" s="62">
        <f t="shared" ref="I79:I81" si="9">S65</f>
        <v>13.668505251160793</v>
      </c>
      <c r="J79" s="81"/>
      <c r="K79" s="81"/>
      <c r="L79" s="83"/>
      <c r="M79" s="80"/>
    </row>
    <row r="80" spans="2:25" x14ac:dyDescent="0.25">
      <c r="B80" s="5"/>
      <c r="C80" s="5"/>
      <c r="E80" s="60" t="s">
        <v>48</v>
      </c>
      <c r="F80" s="61">
        <f t="shared" si="6"/>
        <v>0</v>
      </c>
      <c r="G80" s="61">
        <f t="shared" si="7"/>
        <v>0</v>
      </c>
      <c r="H80" s="61">
        <f t="shared" si="8"/>
        <v>0</v>
      </c>
      <c r="I80" s="62">
        <f t="shared" si="9"/>
        <v>0</v>
      </c>
      <c r="J80" s="81"/>
      <c r="K80" s="81"/>
      <c r="L80" s="83"/>
      <c r="M80" s="80"/>
    </row>
    <row r="81" spans="2:307" x14ac:dyDescent="0.25">
      <c r="B81" s="5"/>
      <c r="C81" s="5"/>
      <c r="E81" s="60" t="s">
        <v>49</v>
      </c>
      <c r="F81" s="61">
        <f t="shared" si="6"/>
        <v>6.8611000000000004</v>
      </c>
      <c r="G81" s="61">
        <f t="shared" si="7"/>
        <v>14.482900000000001</v>
      </c>
      <c r="H81" s="61">
        <f t="shared" si="8"/>
        <v>9.1434999999999995</v>
      </c>
      <c r="I81" s="62">
        <f t="shared" si="9"/>
        <v>41.566000000000003</v>
      </c>
      <c r="J81" s="81"/>
      <c r="K81" s="81"/>
      <c r="L81" s="83"/>
      <c r="M81" s="80"/>
    </row>
    <row r="82" spans="2:307" x14ac:dyDescent="0.25">
      <c r="B82" s="5"/>
      <c r="C82" s="5"/>
      <c r="E82" s="131">
        <v>0.25</v>
      </c>
      <c r="F82" s="133">
        <f>PERCENTILE(J19:J63,0.25)</f>
        <v>0</v>
      </c>
      <c r="G82" s="133">
        <f>PERCENTILE(M19:M63,0.25)</f>
        <v>0</v>
      </c>
      <c r="H82" s="61">
        <f>PERCENTILE(P19:P63,0.25)</f>
        <v>0</v>
      </c>
      <c r="I82" s="62">
        <f>PERCENTILE(S19:S63,0.25)</f>
        <v>0</v>
      </c>
      <c r="O82" s="81"/>
      <c r="P82" s="81"/>
      <c r="Q82" s="83"/>
      <c r="R82" s="80"/>
    </row>
    <row r="83" spans="2:307" x14ac:dyDescent="0.25">
      <c r="B83" s="5"/>
      <c r="C83" s="5"/>
      <c r="E83" s="132">
        <v>0.75</v>
      </c>
      <c r="F83" s="56">
        <f>PERCENTILE(J19:J63,0.75)</f>
        <v>1.3140000000000001</v>
      </c>
      <c r="G83" s="56">
        <f>PERCENTILE(M19:M63,0.75)</f>
        <v>4.5091000000000001</v>
      </c>
      <c r="H83" s="56">
        <f>PERCENTILE(P19:P63,0.75)</f>
        <v>2.1091000000000002</v>
      </c>
      <c r="I83" s="63">
        <f>PERCENTILE(S19:S63,0.75)</f>
        <v>7.6390000000000002</v>
      </c>
      <c r="O83" s="81"/>
      <c r="P83" s="81"/>
      <c r="Q83" s="83"/>
      <c r="R83" s="80"/>
    </row>
    <row r="84" spans="2:307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1"/>
      <c r="P84" s="81"/>
      <c r="Q84" s="83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1"/>
      <c r="P85" s="81"/>
      <c r="Q85" s="83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x14ac:dyDescent="0.25">
      <c r="O86" s="81"/>
      <c r="P86" s="81"/>
      <c r="Q86" s="83"/>
      <c r="R86" s="80"/>
    </row>
    <row r="87" spans="2:307" x14ac:dyDescent="0.25">
      <c r="O87" s="81"/>
      <c r="P87" s="81"/>
      <c r="Q87" s="83"/>
      <c r="R87" s="80"/>
    </row>
    <row r="88" spans="2:307" x14ac:dyDescent="0.25">
      <c r="O88" s="81"/>
      <c r="P88" s="81"/>
      <c r="Q88" s="83"/>
      <c r="R88" s="83"/>
    </row>
    <row r="89" spans="2:307" x14ac:dyDescent="0.25">
      <c r="O89" s="81"/>
      <c r="P89" s="81"/>
      <c r="Q89" s="83"/>
      <c r="R89" s="83"/>
    </row>
    <row r="90" spans="2:307" x14ac:dyDescent="0.25">
      <c r="O90" s="81"/>
      <c r="P90" s="81"/>
      <c r="Q90" s="83"/>
      <c r="R90" s="83"/>
    </row>
    <row r="91" spans="2:307" x14ac:dyDescent="0.25">
      <c r="O91" s="81"/>
      <c r="P91" s="81"/>
      <c r="Q91" s="83"/>
      <c r="R91" s="83"/>
    </row>
    <row r="92" spans="2:307" x14ac:dyDescent="0.25">
      <c r="O92" s="81"/>
      <c r="P92" s="81"/>
      <c r="Q92" s="83"/>
      <c r="R92" s="83"/>
    </row>
    <row r="93" spans="2:307" x14ac:dyDescent="0.25">
      <c r="O93" s="82"/>
      <c r="P93" s="81"/>
      <c r="Q93" s="83"/>
      <c r="R93" s="83"/>
    </row>
    <row r="94" spans="2:307" x14ac:dyDescent="0.25">
      <c r="O94" s="81"/>
      <c r="P94" s="81"/>
      <c r="Q94" s="83"/>
      <c r="R94" s="83"/>
    </row>
    <row r="95" spans="2:307" x14ac:dyDescent="0.25">
      <c r="O95" s="81"/>
      <c r="P95" s="81"/>
      <c r="Q95" s="82"/>
      <c r="R95" s="83"/>
    </row>
    <row r="96" spans="2:307" x14ac:dyDescent="0.25">
      <c r="O96" s="81"/>
      <c r="P96" s="81"/>
      <c r="Q96" s="83"/>
      <c r="R96" s="83"/>
    </row>
    <row r="97" spans="15:18" x14ac:dyDescent="0.25">
      <c r="O97" s="81"/>
      <c r="P97" s="81"/>
      <c r="Q97" s="83"/>
      <c r="R97" s="83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3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1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1"/>
      <c r="P103" s="81"/>
      <c r="Q103" s="83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3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0"/>
      <c r="P107" s="80"/>
      <c r="Q107" s="83"/>
    </row>
    <row r="108" spans="15:18" x14ac:dyDescent="0.25">
      <c r="O108" s="80"/>
      <c r="P108" s="80"/>
      <c r="Q108" s="83"/>
    </row>
    <row r="109" spans="15:18" x14ac:dyDescent="0.25">
      <c r="O109" s="80"/>
      <c r="P109" s="80"/>
      <c r="Q109" s="83"/>
    </row>
    <row r="110" spans="15:18" x14ac:dyDescent="0.25">
      <c r="O110" s="80"/>
      <c r="P110" s="80"/>
      <c r="Q110" s="81"/>
    </row>
    <row r="111" spans="15:18" x14ac:dyDescent="0.25">
      <c r="O111" s="80"/>
      <c r="P111" s="80"/>
      <c r="Q111" s="83"/>
    </row>
    <row r="112" spans="15:18" x14ac:dyDescent="0.25">
      <c r="O112" s="80"/>
      <c r="P112" s="80"/>
      <c r="Q112" s="83"/>
    </row>
    <row r="113" spans="15:17" x14ac:dyDescent="0.25">
      <c r="O113" s="80"/>
      <c r="P113" s="80"/>
      <c r="Q113" s="81"/>
    </row>
    <row r="114" spans="15:17" x14ac:dyDescent="0.25">
      <c r="O114" s="80"/>
      <c r="P114" s="80"/>
      <c r="Q114" s="81"/>
    </row>
    <row r="115" spans="15:17" x14ac:dyDescent="0.25">
      <c r="O115" s="80"/>
      <c r="P115" s="80"/>
      <c r="Q115" s="81"/>
    </row>
    <row r="116" spans="15:17" x14ac:dyDescent="0.25">
      <c r="O116" s="80"/>
      <c r="P116" s="80"/>
      <c r="Q116" s="81"/>
    </row>
    <row r="117" spans="15:17" x14ac:dyDescent="0.25">
      <c r="O117" s="80"/>
      <c r="P117" s="80"/>
      <c r="Q117" s="81"/>
    </row>
    <row r="118" spans="15:17" x14ac:dyDescent="0.25">
      <c r="O118" s="80"/>
      <c r="P118" s="80"/>
      <c r="Q118" s="81"/>
    </row>
    <row r="119" spans="15:17" x14ac:dyDescent="0.25">
      <c r="O119" s="80"/>
      <c r="P119" s="80"/>
      <c r="Q119" s="81"/>
    </row>
    <row r="120" spans="15:17" x14ac:dyDescent="0.25">
      <c r="O120" s="80"/>
      <c r="P120" s="80"/>
      <c r="Q120" s="81"/>
    </row>
    <row r="121" spans="15:17" x14ac:dyDescent="0.25">
      <c r="O121" s="80"/>
      <c r="P121" s="80"/>
      <c r="Q121" s="81"/>
    </row>
    <row r="122" spans="15:17" x14ac:dyDescent="0.25">
      <c r="O122" s="80"/>
      <c r="P122" s="80"/>
      <c r="Q122" s="81"/>
    </row>
    <row r="123" spans="15:17" x14ac:dyDescent="0.25">
      <c r="O123" s="80"/>
      <c r="P123" s="80"/>
      <c r="Q123" s="81"/>
    </row>
    <row r="124" spans="15:17" x14ac:dyDescent="0.25">
      <c r="O124" s="80"/>
      <c r="P124" s="80"/>
      <c r="Q124" s="81"/>
    </row>
    <row r="125" spans="15:17" x14ac:dyDescent="0.25">
      <c r="O125" s="80"/>
      <c r="P125" s="80"/>
      <c r="Q125" s="81"/>
    </row>
    <row r="126" spans="15:17" x14ac:dyDescent="0.25">
      <c r="O126" s="80"/>
      <c r="P126" s="80"/>
      <c r="Q126" s="81"/>
    </row>
    <row r="127" spans="15:17" x14ac:dyDescent="0.25">
      <c r="O127" s="80"/>
      <c r="P127" s="80"/>
      <c r="Q127" s="81"/>
    </row>
    <row r="128" spans="15:17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1"/>
      <c r="Q178" s="81"/>
    </row>
    <row r="179" spans="15:17" x14ac:dyDescent="0.25">
      <c r="O179" s="80"/>
      <c r="P179" s="81"/>
      <c r="Q179" s="81"/>
    </row>
    <row r="180" spans="15:17" x14ac:dyDescent="0.25">
      <c r="O180" s="80"/>
      <c r="P180" s="81"/>
      <c r="Q180" s="81"/>
    </row>
    <row r="181" spans="15:17" x14ac:dyDescent="0.25">
      <c r="O181" s="80"/>
      <c r="P181" s="81"/>
      <c r="Q181" s="81"/>
    </row>
    <row r="182" spans="15:17" x14ac:dyDescent="0.25">
      <c r="O182" s="80"/>
      <c r="P182" s="81"/>
      <c r="Q182" s="81"/>
    </row>
    <row r="183" spans="15:17" x14ac:dyDescent="0.25">
      <c r="O183" s="80"/>
      <c r="P183" s="81"/>
      <c r="Q183" s="81"/>
    </row>
    <row r="184" spans="15:17" x14ac:dyDescent="0.25">
      <c r="O184" s="80"/>
      <c r="P184" s="81"/>
      <c r="Q184" s="81"/>
    </row>
    <row r="185" spans="15:17" x14ac:dyDescent="0.25">
      <c r="O185" s="80"/>
      <c r="P185" s="81"/>
      <c r="Q185" s="81"/>
    </row>
    <row r="186" spans="15:17" x14ac:dyDescent="0.25">
      <c r="O186" s="80"/>
      <c r="P186" s="81"/>
      <c r="Q186" s="81"/>
    </row>
    <row r="187" spans="15:17" x14ac:dyDescent="0.25">
      <c r="O187" s="80"/>
      <c r="P187" s="80"/>
    </row>
    <row r="188" spans="15:17" x14ac:dyDescent="0.25">
      <c r="O188" s="80"/>
      <c r="P188" s="80"/>
    </row>
    <row r="189" spans="15:17" x14ac:dyDescent="0.25">
      <c r="O189" s="80"/>
      <c r="P189" s="80"/>
    </row>
    <row r="190" spans="15:17" x14ac:dyDescent="0.25">
      <c r="O190" s="80"/>
      <c r="P190" s="80"/>
    </row>
    <row r="191" spans="15:17" x14ac:dyDescent="0.25">
      <c r="O191" s="80"/>
      <c r="P191" s="80"/>
    </row>
    <row r="192" spans="15:17" x14ac:dyDescent="0.25">
      <c r="O192" s="80"/>
      <c r="P192" s="80"/>
    </row>
    <row r="193" spans="15:16" x14ac:dyDescent="0.25">
      <c r="O193" s="80"/>
      <c r="P193" s="80"/>
    </row>
    <row r="194" spans="15:16" x14ac:dyDescent="0.25">
      <c r="O194" s="80"/>
      <c r="P194" s="80"/>
    </row>
    <row r="195" spans="15:16" x14ac:dyDescent="0.25">
      <c r="O195" s="80"/>
      <c r="P195" s="80"/>
    </row>
    <row r="196" spans="15:16" x14ac:dyDescent="0.25">
      <c r="O196" s="80"/>
      <c r="P196" s="80"/>
    </row>
    <row r="197" spans="15:16" x14ac:dyDescent="0.25">
      <c r="O197" s="80"/>
      <c r="P197" s="80"/>
    </row>
    <row r="198" spans="15:16" x14ac:dyDescent="0.25">
      <c r="O198" s="80"/>
      <c r="P198" s="80"/>
    </row>
    <row r="199" spans="15:16" x14ac:dyDescent="0.25">
      <c r="O199" s="80"/>
      <c r="P199" s="80"/>
    </row>
    <row r="200" spans="15:16" x14ac:dyDescent="0.25">
      <c r="O200" s="80"/>
      <c r="P200" s="80"/>
    </row>
    <row r="201" spans="15:16" x14ac:dyDescent="0.25">
      <c r="O201" s="80"/>
      <c r="P201" s="80"/>
    </row>
    <row r="202" spans="15:16" x14ac:dyDescent="0.25">
      <c r="O202" s="80"/>
      <c r="P202" s="80"/>
    </row>
    <row r="203" spans="15:16" x14ac:dyDescent="0.25">
      <c r="O203" s="80"/>
      <c r="P203" s="80"/>
    </row>
    <row r="204" spans="15:16" x14ac:dyDescent="0.25">
      <c r="O204" s="80"/>
      <c r="P204" s="80"/>
    </row>
    <row r="205" spans="15:16" x14ac:dyDescent="0.25">
      <c r="O205" s="80"/>
      <c r="P205" s="80"/>
    </row>
    <row r="206" spans="15:16" x14ac:dyDescent="0.25">
      <c r="O206" s="80"/>
      <c r="P206" s="80"/>
    </row>
  </sheetData>
  <mergeCells count="7"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13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6"/>
  <sheetViews>
    <sheetView showGridLines="0" topLeftCell="A2" zoomScale="80" zoomScaleNormal="80" workbookViewId="0">
      <selection activeCell="H49" sqref="H49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116">
        <v>6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0.5</v>
      </c>
      <c r="C15" s="20">
        <f>0.5-D9</f>
        <v>0.5</v>
      </c>
    </row>
    <row r="16" spans="2:38" ht="15.75" thickBot="1" x14ac:dyDescent="0.3">
      <c r="B16" s="20">
        <f>0.5-D9</f>
        <v>0.5</v>
      </c>
      <c r="C16" s="20">
        <f>0.5+D9</f>
        <v>0.5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6">
        <f>D19*$C$12+(1-D19)*$C$13-C19</f>
        <v>10</v>
      </c>
      <c r="F19" s="47">
        <f>B19*$C$12+(1-B19)*$C$13-C19</f>
        <v>6.1000994968483937</v>
      </c>
      <c r="G19" s="44">
        <v>30</v>
      </c>
      <c r="H19" s="69">
        <v>979.57259999999997</v>
      </c>
      <c r="I19" s="44">
        <f>'HL-LL_1a_2'!I19</f>
        <v>30</v>
      </c>
      <c r="J19" s="45">
        <v>0</v>
      </c>
      <c r="K19" s="65">
        <f>ABS((100/$G19*I19)-100)</f>
        <v>0</v>
      </c>
      <c r="L19" s="44">
        <f>'HL-LL_1a_2'!L19</f>
        <v>45</v>
      </c>
      <c r="M19" s="45">
        <v>3.5948000000000002</v>
      </c>
      <c r="N19" s="65">
        <f>ABS((100/$G19*L19)-100)</f>
        <v>50</v>
      </c>
      <c r="O19" s="44">
        <f>'HL-LL_1a_2'!O19</f>
        <v>15</v>
      </c>
      <c r="P19" s="45">
        <v>6.1250999999999998</v>
      </c>
      <c r="Q19" s="84">
        <f>ABS((100/$G19*O19)-100)</f>
        <v>50</v>
      </c>
      <c r="R19" s="44">
        <v>15</v>
      </c>
      <c r="S19" s="45">
        <v>6.1250999999999998</v>
      </c>
      <c r="T19" s="84">
        <f>ABS((100/$G19*R19)-100)</f>
        <v>50</v>
      </c>
      <c r="U19" s="96"/>
      <c r="V19" s="96"/>
      <c r="W19" s="15"/>
      <c r="X19" s="15"/>
      <c r="Y19" s="15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6">
        <f t="shared" ref="E20:E63" si="0">D20*$C$12+(1-D20)*$C$13-C20</f>
        <v>10</v>
      </c>
      <c r="F20" s="47">
        <f t="shared" ref="F20:F63" si="1">B20*$C$12+(1-B20)*$C$13-C20</f>
        <v>8.0500497484241933</v>
      </c>
      <c r="G20" s="44">
        <v>30</v>
      </c>
      <c r="H20" s="69">
        <v>979.57259999999997</v>
      </c>
      <c r="I20" s="44">
        <f>'HL-LL_1a_2'!I20</f>
        <v>30</v>
      </c>
      <c r="J20" s="45">
        <v>0</v>
      </c>
      <c r="K20" s="65">
        <f t="shared" ref="K20:K63" si="2">ABS((100/$G20*I20)-100)</f>
        <v>0</v>
      </c>
      <c r="L20" s="44">
        <f>'HL-LL_1a_2'!L20</f>
        <v>45</v>
      </c>
      <c r="M20" s="45">
        <v>3.5948000000000002</v>
      </c>
      <c r="N20" s="65">
        <f t="shared" ref="N20:N63" si="3">ABS((100/$G20*L20)-100)</f>
        <v>50</v>
      </c>
      <c r="O20" s="44">
        <f>'HL-LL_1a_2'!O20</f>
        <v>15</v>
      </c>
      <c r="P20" s="45">
        <v>6.1250999999999998</v>
      </c>
      <c r="Q20" s="84">
        <f t="shared" ref="Q20:Q63" si="4">ABS((100/$G20*O20)-100)</f>
        <v>50</v>
      </c>
      <c r="R20" s="44">
        <v>15</v>
      </c>
      <c r="S20" s="45">
        <v>6.1250999999999998</v>
      </c>
      <c r="T20" s="84">
        <f t="shared" ref="T20:T63" si="5">ABS((100/$G20*R20)-100)</f>
        <v>50</v>
      </c>
      <c r="U20" s="96"/>
      <c r="V20" s="96"/>
      <c r="W20" s="15"/>
      <c r="X20" s="15"/>
      <c r="Y20" s="15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6">
        <f t="shared" si="0"/>
        <v>10</v>
      </c>
      <c r="F21" s="47">
        <f t="shared" si="1"/>
        <v>10</v>
      </c>
      <c r="G21" s="44">
        <v>30</v>
      </c>
      <c r="H21" s="69">
        <v>979.57259999999997</v>
      </c>
      <c r="I21" s="44">
        <f>'HL-LL_1a_2'!I21</f>
        <v>30</v>
      </c>
      <c r="J21" s="45">
        <v>0</v>
      </c>
      <c r="K21" s="65">
        <f t="shared" si="2"/>
        <v>0</v>
      </c>
      <c r="L21" s="44">
        <f>'HL-LL_1a_2'!L21</f>
        <v>45</v>
      </c>
      <c r="M21" s="45">
        <v>3.5948000000000002</v>
      </c>
      <c r="N21" s="65">
        <f t="shared" si="3"/>
        <v>50</v>
      </c>
      <c r="O21" s="44">
        <f>'HL-LL_1a_2'!O21</f>
        <v>15</v>
      </c>
      <c r="P21" s="45">
        <v>6.1250999999999998</v>
      </c>
      <c r="Q21" s="84">
        <f t="shared" si="4"/>
        <v>50</v>
      </c>
      <c r="R21" s="44">
        <v>15</v>
      </c>
      <c r="S21" s="45">
        <v>6.1250999999999998</v>
      </c>
      <c r="T21" s="84">
        <f t="shared" si="5"/>
        <v>50</v>
      </c>
      <c r="U21" s="96"/>
      <c r="V21" s="96"/>
      <c r="W21" s="15"/>
      <c r="X21" s="15"/>
      <c r="Y21" s="15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6">
        <f t="shared" si="0"/>
        <v>10</v>
      </c>
      <c r="F22" s="47">
        <f t="shared" si="1"/>
        <v>11.949950251575803</v>
      </c>
      <c r="G22" s="44">
        <v>30</v>
      </c>
      <c r="H22" s="69">
        <v>979.57259999999997</v>
      </c>
      <c r="I22" s="44">
        <f>'HL-LL_1a_2'!I22</f>
        <v>30</v>
      </c>
      <c r="J22" s="45">
        <v>0</v>
      </c>
      <c r="K22" s="65">
        <f t="shared" si="2"/>
        <v>0</v>
      </c>
      <c r="L22" s="44">
        <f>'HL-LL_1a_2'!L22</f>
        <v>45</v>
      </c>
      <c r="M22" s="45">
        <v>3.5948000000000002</v>
      </c>
      <c r="N22" s="65">
        <f t="shared" si="3"/>
        <v>50</v>
      </c>
      <c r="O22" s="44">
        <f>'HL-LL_1a_2'!O22</f>
        <v>15</v>
      </c>
      <c r="P22" s="45">
        <v>6.1250999999999998</v>
      </c>
      <c r="Q22" s="84">
        <f t="shared" si="4"/>
        <v>50</v>
      </c>
      <c r="R22" s="44">
        <v>15</v>
      </c>
      <c r="S22" s="45">
        <v>6.1250999999999998</v>
      </c>
      <c r="T22" s="84">
        <f t="shared" si="5"/>
        <v>50</v>
      </c>
      <c r="U22" s="96"/>
      <c r="V22" s="96"/>
      <c r="W22" s="15"/>
      <c r="X22" s="15"/>
      <c r="Y22" s="15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6">
        <f t="shared" si="0"/>
        <v>10</v>
      </c>
      <c r="F23" s="47">
        <f t="shared" si="1"/>
        <v>13.89990050315161</v>
      </c>
      <c r="G23" s="44">
        <v>30</v>
      </c>
      <c r="H23" s="69">
        <v>979.57259999999997</v>
      </c>
      <c r="I23" s="44">
        <f>'HL-LL_1a_2'!I23</f>
        <v>45</v>
      </c>
      <c r="J23" s="45">
        <v>3.5948000000000002</v>
      </c>
      <c r="K23" s="65">
        <f t="shared" si="2"/>
        <v>50</v>
      </c>
      <c r="L23" s="44">
        <f>'HL-LL_1a_2'!L23</f>
        <v>45</v>
      </c>
      <c r="M23" s="45">
        <v>3.5948000000000002</v>
      </c>
      <c r="N23" s="65">
        <f t="shared" si="3"/>
        <v>50</v>
      </c>
      <c r="O23" s="44">
        <f>'HL-LL_1a_2'!O23</f>
        <v>15</v>
      </c>
      <c r="P23" s="45">
        <v>6.1250999999999998</v>
      </c>
      <c r="Q23" s="84">
        <f t="shared" si="4"/>
        <v>50</v>
      </c>
      <c r="R23" s="44">
        <v>15</v>
      </c>
      <c r="S23" s="45">
        <v>6.1250999999999998</v>
      </c>
      <c r="T23" s="84">
        <f t="shared" si="5"/>
        <v>50</v>
      </c>
      <c r="U23" s="96"/>
      <c r="V23" s="96"/>
      <c r="W23" s="15"/>
      <c r="X23" s="15"/>
      <c r="Y23" s="15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6">
        <f t="shared" si="0"/>
        <v>7.5</v>
      </c>
      <c r="F24" s="47">
        <f t="shared" si="1"/>
        <v>3.6000994968483937</v>
      </c>
      <c r="G24" s="44">
        <v>30</v>
      </c>
      <c r="H24" s="69">
        <v>1054.5726</v>
      </c>
      <c r="I24" s="44">
        <f>'HL-LL_1a_2'!I24</f>
        <v>15</v>
      </c>
      <c r="J24" s="45">
        <v>2.1335999999999999</v>
      </c>
      <c r="K24" s="65">
        <f t="shared" si="2"/>
        <v>50</v>
      </c>
      <c r="L24" s="44">
        <f>'HL-LL_1a_2'!L24</f>
        <v>45</v>
      </c>
      <c r="M24" s="45">
        <v>6.8951000000000002</v>
      </c>
      <c r="N24" s="65">
        <f t="shared" si="3"/>
        <v>50</v>
      </c>
      <c r="O24" s="44">
        <f>'HL-LL_1a_2'!O24</f>
        <v>15</v>
      </c>
      <c r="P24" s="45">
        <v>2.1335999999999999</v>
      </c>
      <c r="Q24" s="84">
        <f t="shared" si="4"/>
        <v>50</v>
      </c>
      <c r="R24" s="44">
        <v>15</v>
      </c>
      <c r="S24" s="45">
        <v>2.1335999999999999</v>
      </c>
      <c r="T24" s="84">
        <f t="shared" si="5"/>
        <v>50</v>
      </c>
      <c r="U24" s="96"/>
      <c r="V24" s="15"/>
      <c r="W24" s="96"/>
      <c r="X24" s="96"/>
      <c r="Y24" s="9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6">
        <f t="shared" si="0"/>
        <v>7.5</v>
      </c>
      <c r="F25" s="47">
        <f t="shared" si="1"/>
        <v>5.5500497484241933</v>
      </c>
      <c r="G25" s="44">
        <v>30</v>
      </c>
      <c r="H25" s="69">
        <v>1054.5726</v>
      </c>
      <c r="I25" s="44">
        <f>'HL-LL_1a_2'!I25</f>
        <v>15</v>
      </c>
      <c r="J25" s="45">
        <v>2.1335999999999999</v>
      </c>
      <c r="K25" s="65">
        <f t="shared" si="2"/>
        <v>50</v>
      </c>
      <c r="L25" s="44">
        <f>'HL-LL_1a_2'!L25</f>
        <v>45</v>
      </c>
      <c r="M25" s="45">
        <v>6.8951000000000002</v>
      </c>
      <c r="N25" s="65">
        <f t="shared" si="3"/>
        <v>50</v>
      </c>
      <c r="O25" s="44">
        <f>'HL-LL_1a_2'!O25</f>
        <v>15</v>
      </c>
      <c r="P25" s="45">
        <v>2.1335999999999999</v>
      </c>
      <c r="Q25" s="84">
        <f t="shared" si="4"/>
        <v>50</v>
      </c>
      <c r="R25" s="44">
        <v>15</v>
      </c>
      <c r="S25" s="45">
        <v>2.1335999999999999</v>
      </c>
      <c r="T25" s="84">
        <f t="shared" si="5"/>
        <v>50</v>
      </c>
      <c r="U25" s="96"/>
      <c r="V25" s="15"/>
      <c r="W25" s="96"/>
      <c r="X25" s="96"/>
      <c r="Y25" s="9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6">
        <f t="shared" si="0"/>
        <v>7.5</v>
      </c>
      <c r="F26" s="47">
        <f t="shared" si="1"/>
        <v>7.5</v>
      </c>
      <c r="G26" s="44">
        <v>30</v>
      </c>
      <c r="H26" s="69">
        <v>1054.5726</v>
      </c>
      <c r="I26" s="44">
        <f>'HL-LL_1a_2'!I26</f>
        <v>30</v>
      </c>
      <c r="J26" s="45">
        <v>0</v>
      </c>
      <c r="K26" s="65">
        <f t="shared" si="2"/>
        <v>0</v>
      </c>
      <c r="L26" s="44">
        <f>'HL-LL_1a_2'!L26</f>
        <v>45</v>
      </c>
      <c r="M26" s="45">
        <v>6.8951000000000002</v>
      </c>
      <c r="N26" s="65">
        <f t="shared" si="3"/>
        <v>50</v>
      </c>
      <c r="O26" s="44">
        <f>'HL-LL_1a_2'!O26</f>
        <v>15</v>
      </c>
      <c r="P26" s="45">
        <v>2.1335999999999999</v>
      </c>
      <c r="Q26" s="84">
        <f t="shared" si="4"/>
        <v>50</v>
      </c>
      <c r="R26" s="44">
        <v>15</v>
      </c>
      <c r="S26" s="45">
        <v>2.1335999999999999</v>
      </c>
      <c r="T26" s="84">
        <f t="shared" si="5"/>
        <v>50</v>
      </c>
      <c r="U26" s="96"/>
      <c r="V26" s="15"/>
      <c r="W26" s="96"/>
      <c r="X26" s="96"/>
      <c r="Y26" s="9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6">
        <f t="shared" si="0"/>
        <v>7.5</v>
      </c>
      <c r="F27" s="47">
        <f t="shared" si="1"/>
        <v>9.4499502515758032</v>
      </c>
      <c r="G27" s="44">
        <v>30</v>
      </c>
      <c r="H27" s="69">
        <v>1054.5726</v>
      </c>
      <c r="I27" s="44">
        <f>'HL-LL_1a_2'!I27</f>
        <v>30</v>
      </c>
      <c r="J27" s="45">
        <v>0</v>
      </c>
      <c r="K27" s="65">
        <f t="shared" si="2"/>
        <v>0</v>
      </c>
      <c r="L27" s="44">
        <f>'HL-LL_1a_2'!L27</f>
        <v>45</v>
      </c>
      <c r="M27" s="51">
        <v>6.8951000000000002</v>
      </c>
      <c r="N27" s="65">
        <f t="shared" si="3"/>
        <v>50</v>
      </c>
      <c r="O27" s="44">
        <f>'HL-LL_1a_2'!O27</f>
        <v>15</v>
      </c>
      <c r="P27" s="45">
        <v>2.1335999999999999</v>
      </c>
      <c r="Q27" s="84">
        <f t="shared" si="4"/>
        <v>50</v>
      </c>
      <c r="R27" s="44">
        <v>15</v>
      </c>
      <c r="S27" s="45">
        <v>2.1335999999999999</v>
      </c>
      <c r="T27" s="84">
        <f t="shared" si="5"/>
        <v>50</v>
      </c>
      <c r="U27" s="96"/>
      <c r="V27" s="15"/>
      <c r="W27" s="96"/>
      <c r="X27" s="96"/>
      <c r="Y27" s="9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6">
        <f t="shared" si="0"/>
        <v>7.5</v>
      </c>
      <c r="F28" s="47">
        <f t="shared" si="1"/>
        <v>11.39990050315161</v>
      </c>
      <c r="G28" s="44">
        <v>30</v>
      </c>
      <c r="H28" s="69">
        <v>1054.5726</v>
      </c>
      <c r="I28" s="44">
        <f>'HL-LL_1a_2'!I28</f>
        <v>30</v>
      </c>
      <c r="J28" s="45">
        <v>0</v>
      </c>
      <c r="K28" s="65">
        <f t="shared" si="2"/>
        <v>0</v>
      </c>
      <c r="L28" s="44">
        <f>'HL-LL_1a_2'!L28</f>
        <v>45</v>
      </c>
      <c r="M28" s="45">
        <v>6.8951000000000002</v>
      </c>
      <c r="N28" s="65">
        <f t="shared" si="3"/>
        <v>50</v>
      </c>
      <c r="O28" s="44">
        <f>'HL-LL_1a_2'!O28</f>
        <v>15</v>
      </c>
      <c r="P28" s="45">
        <v>2.1335999999999999</v>
      </c>
      <c r="Q28" s="84">
        <f t="shared" si="4"/>
        <v>50</v>
      </c>
      <c r="R28" s="44">
        <v>15</v>
      </c>
      <c r="S28" s="45">
        <v>2.1335999999999999</v>
      </c>
      <c r="T28" s="84">
        <f t="shared" si="5"/>
        <v>50</v>
      </c>
      <c r="U28" s="96"/>
      <c r="V28" s="15"/>
      <c r="W28" s="96"/>
      <c r="X28" s="96"/>
      <c r="Y28" s="9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6">
        <f t="shared" si="0"/>
        <v>5</v>
      </c>
      <c r="F29" s="47">
        <f t="shared" si="1"/>
        <v>1.1000994968483937</v>
      </c>
      <c r="G29" s="44">
        <v>15</v>
      </c>
      <c r="H29" s="69">
        <v>1114.5726</v>
      </c>
      <c r="I29" s="44">
        <f>'HL-LL_1a_2'!I29</f>
        <v>15</v>
      </c>
      <c r="J29" s="45">
        <v>0</v>
      </c>
      <c r="K29" s="65">
        <f t="shared" si="2"/>
        <v>0</v>
      </c>
      <c r="L29" s="44">
        <f>'HL-LL_1a_2'!L29</f>
        <v>30</v>
      </c>
      <c r="M29" s="45">
        <v>1.3458000000000001</v>
      </c>
      <c r="N29" s="65">
        <f t="shared" si="3"/>
        <v>100</v>
      </c>
      <c r="O29" s="44">
        <f>'HL-LL_1a_2'!O29</f>
        <v>15</v>
      </c>
      <c r="P29" s="45">
        <v>0</v>
      </c>
      <c r="Q29" s="84">
        <f t="shared" si="4"/>
        <v>0</v>
      </c>
      <c r="R29" s="44">
        <v>15</v>
      </c>
      <c r="S29" s="45">
        <v>0</v>
      </c>
      <c r="T29" s="84">
        <f t="shared" si="5"/>
        <v>0</v>
      </c>
      <c r="U29" s="15"/>
      <c r="V29" s="15"/>
      <c r="W29" s="96"/>
      <c r="X29" s="96"/>
      <c r="Y29" s="15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6">
        <f t="shared" si="0"/>
        <v>5</v>
      </c>
      <c r="F30" s="47">
        <f t="shared" si="1"/>
        <v>3.0500497484241933</v>
      </c>
      <c r="G30" s="44">
        <v>15</v>
      </c>
      <c r="H30" s="69">
        <v>1114.5726</v>
      </c>
      <c r="I30" s="44">
        <f>'HL-LL_1a_2'!I30</f>
        <v>15</v>
      </c>
      <c r="J30" s="45">
        <v>0</v>
      </c>
      <c r="K30" s="65">
        <f t="shared" si="2"/>
        <v>0</v>
      </c>
      <c r="L30" s="44">
        <f>'HL-LL_1a_2'!L30</f>
        <v>30</v>
      </c>
      <c r="M30" s="45">
        <v>1.3458000000000001</v>
      </c>
      <c r="N30" s="65">
        <f t="shared" si="3"/>
        <v>100</v>
      </c>
      <c r="O30" s="44">
        <f>'HL-LL_1a_2'!O30</f>
        <v>15</v>
      </c>
      <c r="P30" s="45">
        <v>0</v>
      </c>
      <c r="Q30" s="84">
        <f t="shared" si="4"/>
        <v>0</v>
      </c>
      <c r="R30" s="44">
        <v>15</v>
      </c>
      <c r="S30" s="45">
        <v>0</v>
      </c>
      <c r="T30" s="84">
        <f t="shared" si="5"/>
        <v>0</v>
      </c>
      <c r="U30" s="15"/>
      <c r="V30" s="15"/>
      <c r="W30" s="96"/>
      <c r="X30" s="96"/>
      <c r="Y30" s="15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6">
        <f t="shared" si="0"/>
        <v>5</v>
      </c>
      <c r="F31" s="47">
        <f t="shared" si="1"/>
        <v>5</v>
      </c>
      <c r="G31" s="44">
        <v>15</v>
      </c>
      <c r="H31" s="69">
        <v>1114.5726</v>
      </c>
      <c r="I31" s="44">
        <f>'HL-LL_1a_2'!I31</f>
        <v>15</v>
      </c>
      <c r="J31" s="45">
        <v>0</v>
      </c>
      <c r="K31" s="65">
        <f t="shared" si="2"/>
        <v>0</v>
      </c>
      <c r="L31" s="44">
        <f>'HL-LL_1a_2'!L31</f>
        <v>30</v>
      </c>
      <c r="M31" s="45">
        <v>1.3458000000000001</v>
      </c>
      <c r="N31" s="65">
        <f t="shared" si="3"/>
        <v>100</v>
      </c>
      <c r="O31" s="44">
        <f>'HL-LL_1a_2'!O31</f>
        <v>15</v>
      </c>
      <c r="P31" s="45">
        <v>0</v>
      </c>
      <c r="Q31" s="84">
        <f t="shared" si="4"/>
        <v>0</v>
      </c>
      <c r="R31" s="44">
        <v>15</v>
      </c>
      <c r="S31" s="45">
        <v>0</v>
      </c>
      <c r="T31" s="84">
        <f t="shared" si="5"/>
        <v>0</v>
      </c>
      <c r="U31" s="15"/>
      <c r="V31" s="15"/>
      <c r="W31" s="96"/>
      <c r="X31" s="96"/>
      <c r="Y31" s="15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6">
        <f t="shared" si="0"/>
        <v>5</v>
      </c>
      <c r="F32" s="47">
        <f t="shared" si="1"/>
        <v>6.9499502515758032</v>
      </c>
      <c r="G32" s="44">
        <v>15</v>
      </c>
      <c r="H32" s="69">
        <v>1114.5726</v>
      </c>
      <c r="I32" s="44">
        <f>'HL-LL_1a_2'!I32</f>
        <v>30</v>
      </c>
      <c r="J32" s="45">
        <v>1.3458000000000001</v>
      </c>
      <c r="K32" s="65">
        <f t="shared" si="2"/>
        <v>100</v>
      </c>
      <c r="L32" s="44">
        <f>'HL-LL_1a_2'!L32</f>
        <v>30</v>
      </c>
      <c r="M32" s="45">
        <v>1.3458000000000001</v>
      </c>
      <c r="N32" s="65">
        <f t="shared" si="3"/>
        <v>100</v>
      </c>
      <c r="O32" s="44">
        <f>'HL-LL_1a_2'!O32</f>
        <v>15</v>
      </c>
      <c r="P32" s="45">
        <v>0</v>
      </c>
      <c r="Q32" s="84">
        <f t="shared" si="4"/>
        <v>0</v>
      </c>
      <c r="R32" s="44">
        <v>15</v>
      </c>
      <c r="S32" s="45">
        <v>0</v>
      </c>
      <c r="T32" s="84">
        <f t="shared" si="5"/>
        <v>0</v>
      </c>
      <c r="U32" s="15"/>
      <c r="V32" s="15"/>
      <c r="W32" s="96"/>
      <c r="X32" s="96"/>
      <c r="Y32" s="15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6">
        <f t="shared" si="0"/>
        <v>5</v>
      </c>
      <c r="F33" s="47">
        <f t="shared" si="1"/>
        <v>8.8999005031516099</v>
      </c>
      <c r="G33" s="44">
        <v>15</v>
      </c>
      <c r="H33" s="69">
        <v>1114.5726</v>
      </c>
      <c r="I33" s="44">
        <f>'HL-LL_1a_2'!I33</f>
        <v>30</v>
      </c>
      <c r="J33" s="45">
        <v>1.3458000000000001</v>
      </c>
      <c r="K33" s="65">
        <f t="shared" si="2"/>
        <v>100</v>
      </c>
      <c r="L33" s="44">
        <f>'HL-LL_1a_2'!L33</f>
        <v>30</v>
      </c>
      <c r="M33" s="45">
        <v>1.3458000000000001</v>
      </c>
      <c r="N33" s="65">
        <f t="shared" si="3"/>
        <v>100</v>
      </c>
      <c r="O33" s="44">
        <f>'HL-LL_1a_2'!O33</f>
        <v>15</v>
      </c>
      <c r="P33" s="45">
        <v>0</v>
      </c>
      <c r="Q33" s="84">
        <f t="shared" si="4"/>
        <v>0</v>
      </c>
      <c r="R33" s="44">
        <v>15</v>
      </c>
      <c r="S33" s="45">
        <v>0</v>
      </c>
      <c r="T33" s="84">
        <f t="shared" si="5"/>
        <v>0</v>
      </c>
      <c r="U33" s="15"/>
      <c r="V33" s="15"/>
      <c r="W33" s="96"/>
      <c r="X33" s="96"/>
      <c r="Y33" s="15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6">
        <f t="shared" si="0"/>
        <v>2.5</v>
      </c>
      <c r="F34" s="47">
        <f t="shared" si="1"/>
        <v>-1.3999005031516063</v>
      </c>
      <c r="G34" s="44">
        <v>15</v>
      </c>
      <c r="H34" s="69">
        <v>1152.0726</v>
      </c>
      <c r="I34" s="44">
        <f>'HL-LL_1a_2'!I34</f>
        <v>15</v>
      </c>
      <c r="J34" s="45">
        <v>0</v>
      </c>
      <c r="K34" s="65">
        <f t="shared" si="2"/>
        <v>0</v>
      </c>
      <c r="L34" s="44">
        <f>'HL-LL_1a_2'!L34</f>
        <v>30</v>
      </c>
      <c r="M34" s="45">
        <v>4.5570000000000004</v>
      </c>
      <c r="N34" s="65">
        <f t="shared" si="3"/>
        <v>100</v>
      </c>
      <c r="O34" s="44">
        <f>'HL-LL_1a_2'!O34</f>
        <v>15</v>
      </c>
      <c r="P34" s="45">
        <v>0</v>
      </c>
      <c r="Q34" s="84">
        <f t="shared" si="4"/>
        <v>0</v>
      </c>
      <c r="R34" s="44">
        <v>15</v>
      </c>
      <c r="S34" s="45">
        <v>0</v>
      </c>
      <c r="T34" s="84">
        <f t="shared" si="5"/>
        <v>0</v>
      </c>
      <c r="U34" s="15"/>
      <c r="V34" s="15"/>
      <c r="W34" s="15"/>
      <c r="X34" s="96"/>
      <c r="Y34" s="15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6">
        <f t="shared" si="0"/>
        <v>2.5</v>
      </c>
      <c r="F35" s="47">
        <f t="shared" si="1"/>
        <v>0.5500497484241933</v>
      </c>
      <c r="G35" s="44">
        <v>15</v>
      </c>
      <c r="H35" s="69">
        <v>1152.0726</v>
      </c>
      <c r="I35" s="44">
        <f>'HL-LL_1a_2'!I35</f>
        <v>15</v>
      </c>
      <c r="J35" s="45">
        <v>0</v>
      </c>
      <c r="K35" s="65">
        <f t="shared" si="2"/>
        <v>0</v>
      </c>
      <c r="L35" s="44">
        <f>'HL-LL_1a_2'!L35</f>
        <v>30</v>
      </c>
      <c r="M35" s="45">
        <v>4.5570000000000004</v>
      </c>
      <c r="N35" s="65">
        <f t="shared" si="3"/>
        <v>100</v>
      </c>
      <c r="O35" s="44">
        <f>'HL-LL_1a_2'!O35</f>
        <v>15</v>
      </c>
      <c r="P35" s="45">
        <v>0</v>
      </c>
      <c r="Q35" s="84">
        <f t="shared" si="4"/>
        <v>0</v>
      </c>
      <c r="R35" s="44">
        <v>15</v>
      </c>
      <c r="S35" s="45">
        <v>0</v>
      </c>
      <c r="T35" s="84">
        <f t="shared" si="5"/>
        <v>0</v>
      </c>
      <c r="U35" s="15"/>
      <c r="V35" s="15"/>
      <c r="W35" s="15"/>
      <c r="X35" s="96"/>
      <c r="Y35" s="15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6">
        <f t="shared" si="0"/>
        <v>2.5</v>
      </c>
      <c r="F36" s="47">
        <f t="shared" si="1"/>
        <v>2.5</v>
      </c>
      <c r="G36" s="44">
        <v>15</v>
      </c>
      <c r="H36" s="69">
        <v>1152.0726</v>
      </c>
      <c r="I36" s="44">
        <f>'HL-LL_1a_2'!I36</f>
        <v>15</v>
      </c>
      <c r="J36" s="45">
        <v>0</v>
      </c>
      <c r="K36" s="65">
        <f t="shared" si="2"/>
        <v>0</v>
      </c>
      <c r="L36" s="44">
        <f>'HL-LL_1a_2'!L36</f>
        <v>30</v>
      </c>
      <c r="M36" s="45">
        <v>4.5570000000000004</v>
      </c>
      <c r="N36" s="65">
        <f t="shared" si="3"/>
        <v>100</v>
      </c>
      <c r="O36" s="44">
        <f>'HL-LL_1a_2'!O36</f>
        <v>15</v>
      </c>
      <c r="P36" s="45">
        <v>0</v>
      </c>
      <c r="Q36" s="84">
        <f t="shared" si="4"/>
        <v>0</v>
      </c>
      <c r="R36" s="44">
        <v>15</v>
      </c>
      <c r="S36" s="45">
        <v>0</v>
      </c>
      <c r="T36" s="84">
        <f t="shared" si="5"/>
        <v>0</v>
      </c>
      <c r="U36" s="15"/>
      <c r="V36" s="15"/>
      <c r="W36" s="15"/>
      <c r="X36" s="96"/>
      <c r="Y36" s="15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6">
        <f t="shared" si="0"/>
        <v>2.5</v>
      </c>
      <c r="F37" s="47">
        <f t="shared" si="1"/>
        <v>4.4499502515758032</v>
      </c>
      <c r="G37" s="44">
        <v>15</v>
      </c>
      <c r="H37" s="69">
        <v>1152.0726</v>
      </c>
      <c r="I37" s="44">
        <f>'HL-LL_1a_2'!I37</f>
        <v>15</v>
      </c>
      <c r="J37" s="45">
        <v>0</v>
      </c>
      <c r="K37" s="65">
        <f t="shared" si="2"/>
        <v>0</v>
      </c>
      <c r="L37" s="44">
        <f>'HL-LL_1a_2'!L37</f>
        <v>30</v>
      </c>
      <c r="M37" s="45">
        <v>4.5570000000000004</v>
      </c>
      <c r="N37" s="65">
        <f t="shared" si="3"/>
        <v>100</v>
      </c>
      <c r="O37" s="44">
        <f>'HL-LL_1a_2'!O37</f>
        <v>15</v>
      </c>
      <c r="P37" s="45">
        <v>0</v>
      </c>
      <c r="Q37" s="84">
        <f t="shared" si="4"/>
        <v>0</v>
      </c>
      <c r="R37" s="44">
        <v>15</v>
      </c>
      <c r="S37" s="45">
        <v>0</v>
      </c>
      <c r="T37" s="84">
        <f t="shared" si="5"/>
        <v>0</v>
      </c>
      <c r="U37" s="15"/>
      <c r="V37" s="15"/>
      <c r="W37" s="15"/>
      <c r="X37" s="96"/>
      <c r="Y37" s="15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6">
        <f t="shared" si="0"/>
        <v>2.5</v>
      </c>
      <c r="F38" s="47">
        <f t="shared" si="1"/>
        <v>6.3999005031516099</v>
      </c>
      <c r="G38" s="44">
        <v>15</v>
      </c>
      <c r="H38" s="69">
        <v>1152.0726</v>
      </c>
      <c r="I38" s="44">
        <f>'HL-LL_1a_2'!I38</f>
        <v>30</v>
      </c>
      <c r="J38" s="45">
        <v>4.5570000000000004</v>
      </c>
      <c r="K38" s="65">
        <f t="shared" si="2"/>
        <v>100</v>
      </c>
      <c r="L38" s="44">
        <f>'HL-LL_1a_2'!L38</f>
        <v>30</v>
      </c>
      <c r="M38" s="45">
        <v>4.5570000000000004</v>
      </c>
      <c r="N38" s="65">
        <f t="shared" si="3"/>
        <v>100</v>
      </c>
      <c r="O38" s="44">
        <f>'HL-LL_1a_2'!O38</f>
        <v>15</v>
      </c>
      <c r="P38" s="45">
        <v>0</v>
      </c>
      <c r="Q38" s="84">
        <f t="shared" si="4"/>
        <v>0</v>
      </c>
      <c r="R38" s="44">
        <v>15</v>
      </c>
      <c r="S38" s="45">
        <v>0</v>
      </c>
      <c r="T38" s="84">
        <f t="shared" si="5"/>
        <v>0</v>
      </c>
      <c r="U38" s="15"/>
      <c r="V38" s="15"/>
      <c r="W38" s="96"/>
      <c r="X38" s="96"/>
      <c r="Y38" s="9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6">
        <f t="shared" si="0"/>
        <v>0</v>
      </c>
      <c r="F39" s="47">
        <f t="shared" si="1"/>
        <v>-3.8999005031516063</v>
      </c>
      <c r="G39" s="44">
        <v>15</v>
      </c>
      <c r="H39" s="69">
        <v>1189.5726</v>
      </c>
      <c r="I39" s="44">
        <f>'HL-LL_1a_2'!I39</f>
        <v>15</v>
      </c>
      <c r="J39" s="45">
        <v>0</v>
      </c>
      <c r="K39" s="65">
        <f t="shared" si="2"/>
        <v>0</v>
      </c>
      <c r="L39" s="44">
        <f>'HL-LL_1a_2'!L39</f>
        <v>15</v>
      </c>
      <c r="M39" s="45">
        <v>0</v>
      </c>
      <c r="N39" s="65">
        <f t="shared" si="3"/>
        <v>0</v>
      </c>
      <c r="O39" s="44">
        <f>'HL-LL_1a_2'!O39</f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U39" s="15"/>
      <c r="V39" s="15"/>
      <c r="W39" s="15"/>
      <c r="X39" s="96"/>
      <c r="Y39" s="15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6">
        <f t="shared" si="0"/>
        <v>0</v>
      </c>
      <c r="F40" s="47">
        <f t="shared" si="1"/>
        <v>-1.9499502515758067</v>
      </c>
      <c r="G40" s="44">
        <v>15</v>
      </c>
      <c r="H40" s="69">
        <v>1189.5726</v>
      </c>
      <c r="I40" s="44">
        <f>'HL-LL_1a_2'!I40</f>
        <v>15</v>
      </c>
      <c r="J40" s="45">
        <v>0</v>
      </c>
      <c r="K40" s="65">
        <f t="shared" si="2"/>
        <v>0</v>
      </c>
      <c r="L40" s="44">
        <f>'HL-LL_1a_2'!L40</f>
        <v>15</v>
      </c>
      <c r="M40" s="45">
        <v>0</v>
      </c>
      <c r="N40" s="65">
        <f t="shared" si="3"/>
        <v>0</v>
      </c>
      <c r="O40" s="44">
        <f>'HL-LL_1a_2'!O40</f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U40" s="15"/>
      <c r="V40" s="15"/>
      <c r="W40" s="15"/>
      <c r="X40" s="96"/>
      <c r="Y40" s="15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>
        <v>1189.5726</v>
      </c>
      <c r="I41" s="44">
        <f>'HL-LL_1a_2'!I41</f>
        <v>15</v>
      </c>
      <c r="J41" s="45">
        <v>0</v>
      </c>
      <c r="K41" s="65">
        <f t="shared" si="2"/>
        <v>0</v>
      </c>
      <c r="L41" s="44">
        <f>'HL-LL_1a_2'!L41</f>
        <v>15</v>
      </c>
      <c r="M41" s="45">
        <v>0</v>
      </c>
      <c r="N41" s="65">
        <f t="shared" si="3"/>
        <v>0</v>
      </c>
      <c r="O41" s="44">
        <f>'HL-LL_1a_2'!O41</f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U41" s="15"/>
      <c r="V41" s="15"/>
      <c r="W41" s="15"/>
      <c r="X41" s="96"/>
      <c r="Y41" s="15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6">
        <f t="shared" si="0"/>
        <v>0</v>
      </c>
      <c r="F42" s="47">
        <f t="shared" si="1"/>
        <v>1.9499502515758032</v>
      </c>
      <c r="G42" s="44">
        <v>15</v>
      </c>
      <c r="H42" s="69">
        <v>1189.5726</v>
      </c>
      <c r="I42" s="44">
        <f>'HL-LL_1a_2'!I42</f>
        <v>15</v>
      </c>
      <c r="J42" s="45">
        <v>0</v>
      </c>
      <c r="K42" s="65">
        <f t="shared" si="2"/>
        <v>0</v>
      </c>
      <c r="L42" s="44">
        <f>'HL-LL_1a_2'!L42</f>
        <v>15</v>
      </c>
      <c r="M42" s="45">
        <v>0</v>
      </c>
      <c r="N42" s="65">
        <f t="shared" si="3"/>
        <v>0</v>
      </c>
      <c r="O42" s="44">
        <f>'HL-LL_1a_2'!O42</f>
        <v>15</v>
      </c>
      <c r="P42" s="45">
        <v>0</v>
      </c>
      <c r="Q42" s="84">
        <f t="shared" si="4"/>
        <v>0</v>
      </c>
      <c r="R42" s="44">
        <v>15</v>
      </c>
      <c r="S42" s="45">
        <v>0</v>
      </c>
      <c r="T42" s="84">
        <f t="shared" si="5"/>
        <v>0</v>
      </c>
      <c r="U42" s="15"/>
      <c r="V42" s="15"/>
      <c r="W42" s="96"/>
      <c r="X42" s="96"/>
      <c r="Y42" s="9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6">
        <f t="shared" si="0"/>
        <v>0</v>
      </c>
      <c r="F43" s="47">
        <f t="shared" si="1"/>
        <v>3.8999005031516099</v>
      </c>
      <c r="G43" s="44">
        <v>15</v>
      </c>
      <c r="H43" s="69">
        <v>1189.5726</v>
      </c>
      <c r="I43" s="44">
        <f>'HL-LL_1a_2'!I43</f>
        <v>15</v>
      </c>
      <c r="J43" s="45">
        <v>0</v>
      </c>
      <c r="K43" s="65">
        <f t="shared" si="2"/>
        <v>0</v>
      </c>
      <c r="L43" s="44">
        <f>'HL-LL_1a_2'!L43</f>
        <v>15</v>
      </c>
      <c r="M43" s="45">
        <v>0</v>
      </c>
      <c r="N43" s="65">
        <f t="shared" si="3"/>
        <v>0</v>
      </c>
      <c r="O43" s="44">
        <f>'HL-LL_1a_2'!O43</f>
        <v>15</v>
      </c>
      <c r="P43" s="45">
        <v>0</v>
      </c>
      <c r="Q43" s="84">
        <f t="shared" si="4"/>
        <v>0</v>
      </c>
      <c r="R43" s="44">
        <v>15</v>
      </c>
      <c r="S43" s="45">
        <v>0</v>
      </c>
      <c r="T43" s="84">
        <f t="shared" si="5"/>
        <v>0</v>
      </c>
      <c r="U43" s="96"/>
      <c r="V43" s="15"/>
      <c r="W43" s="96"/>
      <c r="X43" s="96"/>
      <c r="Y43" s="9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6">
        <f t="shared" si="0"/>
        <v>-2.5</v>
      </c>
      <c r="F44" s="47">
        <f t="shared" si="1"/>
        <v>-6.3999005031516063</v>
      </c>
      <c r="G44" s="44">
        <v>15</v>
      </c>
      <c r="H44" s="69">
        <v>1227.0726</v>
      </c>
      <c r="I44" s="44">
        <f>'HL-LL_1a_2'!I44</f>
        <v>15</v>
      </c>
      <c r="J44" s="45">
        <v>0</v>
      </c>
      <c r="K44" s="65">
        <f t="shared" si="2"/>
        <v>0</v>
      </c>
      <c r="L44" s="44">
        <f>'HL-LL_1a_2'!L44</f>
        <v>15</v>
      </c>
      <c r="M44" s="45">
        <v>0</v>
      </c>
      <c r="N44" s="65">
        <f t="shared" si="3"/>
        <v>0</v>
      </c>
      <c r="O44" s="44">
        <f>'HL-LL_1a_2'!O44</f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U44" s="15"/>
      <c r="V44" s="15"/>
      <c r="W44" s="15"/>
      <c r="X44" s="96"/>
      <c r="Y44" s="15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6">
        <f t="shared" si="0"/>
        <v>-2.5</v>
      </c>
      <c r="F45" s="47">
        <f t="shared" si="1"/>
        <v>-4.4499502515758067</v>
      </c>
      <c r="G45" s="44">
        <v>15</v>
      </c>
      <c r="H45" s="69">
        <v>1227.0726</v>
      </c>
      <c r="I45" s="44">
        <f>'HL-LL_1a_2'!I45</f>
        <v>15</v>
      </c>
      <c r="J45" s="45">
        <v>0</v>
      </c>
      <c r="K45" s="65">
        <f t="shared" si="2"/>
        <v>0</v>
      </c>
      <c r="L45" s="44">
        <f>'HL-LL_1a_2'!L45</f>
        <v>15</v>
      </c>
      <c r="M45" s="45">
        <v>0</v>
      </c>
      <c r="N45" s="65">
        <f t="shared" si="3"/>
        <v>0</v>
      </c>
      <c r="O45" s="44">
        <f>'HL-LL_1a_2'!O45</f>
        <v>15</v>
      </c>
      <c r="P45" s="45">
        <v>0</v>
      </c>
      <c r="Q45" s="84">
        <f t="shared" si="4"/>
        <v>0</v>
      </c>
      <c r="R45" s="44">
        <v>15</v>
      </c>
      <c r="S45" s="45">
        <v>0</v>
      </c>
      <c r="T45" s="84">
        <f t="shared" si="5"/>
        <v>0</v>
      </c>
      <c r="U45" s="15"/>
      <c r="V45" s="15"/>
      <c r="W45" s="96"/>
      <c r="X45" s="15"/>
      <c r="Y45" s="9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6">
        <f t="shared" si="0"/>
        <v>-2.5</v>
      </c>
      <c r="F46" s="47">
        <f t="shared" si="1"/>
        <v>-2.5</v>
      </c>
      <c r="G46" s="44">
        <v>15</v>
      </c>
      <c r="H46" s="69">
        <v>1227.0726</v>
      </c>
      <c r="I46" s="44">
        <f>'HL-LL_1a_2'!I46</f>
        <v>15</v>
      </c>
      <c r="J46" s="45">
        <v>0</v>
      </c>
      <c r="K46" s="65">
        <f t="shared" si="2"/>
        <v>0</v>
      </c>
      <c r="L46" s="44">
        <f>'HL-LL_1a_2'!L46</f>
        <v>15</v>
      </c>
      <c r="M46" s="45">
        <v>0</v>
      </c>
      <c r="N46" s="65">
        <f t="shared" si="3"/>
        <v>0</v>
      </c>
      <c r="O46" s="44">
        <f>'HL-LL_1a_2'!O46</f>
        <v>15</v>
      </c>
      <c r="P46" s="45">
        <v>0</v>
      </c>
      <c r="Q46" s="84">
        <f t="shared" si="4"/>
        <v>0</v>
      </c>
      <c r="R46" s="44">
        <v>15</v>
      </c>
      <c r="S46" s="45">
        <v>0</v>
      </c>
      <c r="T46" s="84">
        <f t="shared" si="5"/>
        <v>0</v>
      </c>
      <c r="U46" s="15"/>
      <c r="V46" s="15"/>
      <c r="W46" s="96"/>
      <c r="X46" s="15"/>
      <c r="Y46" s="9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6">
        <f t="shared" si="0"/>
        <v>-2.5</v>
      </c>
      <c r="F47" s="47">
        <f t="shared" si="1"/>
        <v>-0.55004974842419685</v>
      </c>
      <c r="G47" s="44">
        <v>15</v>
      </c>
      <c r="H47" s="69">
        <v>1227.0726</v>
      </c>
      <c r="I47" s="44">
        <f>'HL-LL_1a_2'!I47</f>
        <v>15</v>
      </c>
      <c r="J47" s="45">
        <v>0</v>
      </c>
      <c r="K47" s="65">
        <f t="shared" si="2"/>
        <v>0</v>
      </c>
      <c r="L47" s="44">
        <f>'HL-LL_1a_2'!L47</f>
        <v>15</v>
      </c>
      <c r="M47" s="45">
        <v>0</v>
      </c>
      <c r="N47" s="65">
        <f t="shared" si="3"/>
        <v>0</v>
      </c>
      <c r="O47" s="44">
        <f>'HL-LL_1a_2'!O47</f>
        <v>15</v>
      </c>
      <c r="P47" s="45">
        <v>0</v>
      </c>
      <c r="Q47" s="84">
        <f t="shared" si="4"/>
        <v>0</v>
      </c>
      <c r="R47" s="44">
        <v>15</v>
      </c>
      <c r="S47" s="45">
        <v>0</v>
      </c>
      <c r="T47" s="84">
        <f t="shared" si="5"/>
        <v>0</v>
      </c>
      <c r="U47" s="15"/>
      <c r="V47" s="15"/>
      <c r="W47" s="96"/>
      <c r="X47" s="15"/>
      <c r="Y47" s="9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6">
        <f t="shared" si="0"/>
        <v>-2.5</v>
      </c>
      <c r="F48" s="47">
        <f t="shared" si="1"/>
        <v>1.3999005031516099</v>
      </c>
      <c r="G48" s="44">
        <v>15</v>
      </c>
      <c r="H48" s="69">
        <v>1227.0726</v>
      </c>
      <c r="I48" s="44">
        <f>'HL-LL_1a_2'!I48</f>
        <v>15</v>
      </c>
      <c r="J48" s="45">
        <v>0</v>
      </c>
      <c r="K48" s="65">
        <f t="shared" si="2"/>
        <v>0</v>
      </c>
      <c r="L48" s="44">
        <f>'HL-LL_1a_2'!L48</f>
        <v>15</v>
      </c>
      <c r="M48" s="45">
        <v>0</v>
      </c>
      <c r="N48" s="65">
        <f t="shared" si="3"/>
        <v>0</v>
      </c>
      <c r="O48" s="44">
        <f>'HL-LL_1a_2'!O48</f>
        <v>15</v>
      </c>
      <c r="P48" s="45">
        <v>0</v>
      </c>
      <c r="Q48" s="84">
        <f t="shared" si="4"/>
        <v>0</v>
      </c>
      <c r="R48" s="44">
        <v>15</v>
      </c>
      <c r="S48" s="45">
        <v>0</v>
      </c>
      <c r="T48" s="84">
        <f t="shared" si="5"/>
        <v>0</v>
      </c>
      <c r="U48" s="15"/>
      <c r="V48" s="15"/>
      <c r="W48" s="96"/>
      <c r="X48" s="15"/>
      <c r="Y48" s="9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6">
        <f t="shared" si="0"/>
        <v>-5</v>
      </c>
      <c r="F49" s="47">
        <f t="shared" si="1"/>
        <v>-8.8999005031516063</v>
      </c>
      <c r="G49" s="44">
        <v>15</v>
      </c>
      <c r="H49" s="69">
        <v>1264.5726</v>
      </c>
      <c r="I49" s="44">
        <f>'HL-LL_1a_2'!I49</f>
        <v>15</v>
      </c>
      <c r="J49" s="45">
        <v>0</v>
      </c>
      <c r="K49" s="65">
        <f t="shared" si="2"/>
        <v>0</v>
      </c>
      <c r="L49" s="44">
        <f>'HL-LL_1a_2'!L49</f>
        <v>15</v>
      </c>
      <c r="M49" s="45">
        <v>0</v>
      </c>
      <c r="N49" s="65">
        <f t="shared" si="3"/>
        <v>0</v>
      </c>
      <c r="O49" s="44">
        <f>'HL-LL_1a_2'!O49</f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U49" s="15"/>
      <c r="V49" s="15"/>
      <c r="W49" s="15"/>
      <c r="X49" s="15"/>
      <c r="Y49" s="15"/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6">
        <f t="shared" si="0"/>
        <v>-5</v>
      </c>
      <c r="F50" s="47">
        <f t="shared" si="1"/>
        <v>-6.9499502515758067</v>
      </c>
      <c r="G50" s="44">
        <v>15</v>
      </c>
      <c r="H50" s="69">
        <v>1264.5726</v>
      </c>
      <c r="I50" s="44">
        <f>'HL-LL_1a_2'!I50</f>
        <v>15</v>
      </c>
      <c r="J50" s="45">
        <v>0</v>
      </c>
      <c r="K50" s="65">
        <f t="shared" si="2"/>
        <v>0</v>
      </c>
      <c r="L50" s="44">
        <f>'HL-LL_1a_2'!L50</f>
        <v>15</v>
      </c>
      <c r="M50" s="45">
        <v>0</v>
      </c>
      <c r="N50" s="65">
        <f t="shared" si="3"/>
        <v>0</v>
      </c>
      <c r="O50" s="44">
        <f>'HL-LL_1a_2'!O50</f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U50" s="15"/>
      <c r="V50" s="15"/>
      <c r="W50" s="15"/>
      <c r="X50" s="15"/>
      <c r="Y50" s="15"/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6">
        <f t="shared" si="0"/>
        <v>-5</v>
      </c>
      <c r="F51" s="47">
        <f t="shared" si="1"/>
        <v>-5</v>
      </c>
      <c r="G51" s="44">
        <v>15</v>
      </c>
      <c r="H51" s="69">
        <v>1264.5726</v>
      </c>
      <c r="I51" s="44">
        <f>'HL-LL_1a_2'!I51</f>
        <v>15</v>
      </c>
      <c r="J51" s="45">
        <v>0</v>
      </c>
      <c r="K51" s="65">
        <f t="shared" si="2"/>
        <v>0</v>
      </c>
      <c r="L51" s="44">
        <f>'HL-LL_1a_2'!L51</f>
        <v>15</v>
      </c>
      <c r="M51" s="45">
        <v>0</v>
      </c>
      <c r="N51" s="65">
        <f t="shared" si="3"/>
        <v>0</v>
      </c>
      <c r="O51" s="44">
        <f>'HL-LL_1a_2'!O51</f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U51" s="15"/>
      <c r="V51" s="15"/>
      <c r="W51" s="15"/>
      <c r="X51" s="15"/>
      <c r="Y51" s="15"/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6">
        <f t="shared" si="0"/>
        <v>-5</v>
      </c>
      <c r="F52" s="47">
        <f t="shared" si="1"/>
        <v>-3.0500497484241968</v>
      </c>
      <c r="G52" s="44">
        <v>15</v>
      </c>
      <c r="H52" s="69">
        <v>1264.5726</v>
      </c>
      <c r="I52" s="44">
        <f>'HL-LL_1a_2'!I52</f>
        <v>15</v>
      </c>
      <c r="J52" s="45">
        <v>0</v>
      </c>
      <c r="K52" s="65">
        <f t="shared" si="2"/>
        <v>0</v>
      </c>
      <c r="L52" s="44">
        <f>'HL-LL_1a_2'!L52</f>
        <v>15</v>
      </c>
      <c r="M52" s="45">
        <v>0</v>
      </c>
      <c r="N52" s="65">
        <f t="shared" si="3"/>
        <v>0</v>
      </c>
      <c r="O52" s="44">
        <f>'HL-LL_1a_2'!O52</f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U52" s="15"/>
      <c r="V52" s="15"/>
      <c r="W52" s="15"/>
      <c r="X52" s="15"/>
      <c r="Y52" s="15"/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6">
        <f t="shared" si="0"/>
        <v>-5</v>
      </c>
      <c r="F53" s="47">
        <f t="shared" si="1"/>
        <v>-1.1000994968483901</v>
      </c>
      <c r="G53" s="44">
        <v>15</v>
      </c>
      <c r="H53" s="69">
        <v>1264.5726</v>
      </c>
      <c r="I53" s="44">
        <f>'HL-LL_1a_2'!I53</f>
        <v>15</v>
      </c>
      <c r="J53" s="45">
        <v>0</v>
      </c>
      <c r="K53" s="65">
        <f t="shared" si="2"/>
        <v>0</v>
      </c>
      <c r="L53" s="44">
        <f>'HL-LL_1a_2'!L53</f>
        <v>15</v>
      </c>
      <c r="M53" s="45">
        <v>0</v>
      </c>
      <c r="N53" s="65">
        <f t="shared" si="3"/>
        <v>0</v>
      </c>
      <c r="O53" s="44">
        <f>'HL-LL_1a_2'!O53</f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U53" s="15"/>
      <c r="V53" s="15"/>
      <c r="W53" s="15"/>
      <c r="X53" s="15"/>
      <c r="Y53" s="15"/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6">
        <f t="shared" si="0"/>
        <v>-7.5</v>
      </c>
      <c r="F54" s="47">
        <f t="shared" si="1"/>
        <v>-11.399900503151606</v>
      </c>
      <c r="G54" s="44">
        <v>15</v>
      </c>
      <c r="H54" s="69">
        <v>1302.0726</v>
      </c>
      <c r="I54" s="44">
        <f>'HL-LL_1a_2'!I54</f>
        <v>15</v>
      </c>
      <c r="J54" s="45">
        <v>0</v>
      </c>
      <c r="K54" s="65">
        <f t="shared" si="2"/>
        <v>0</v>
      </c>
      <c r="L54" s="44">
        <f>'HL-LL_1a_2'!L54</f>
        <v>15</v>
      </c>
      <c r="M54" s="45">
        <v>0</v>
      </c>
      <c r="N54" s="65">
        <f t="shared" si="3"/>
        <v>0</v>
      </c>
      <c r="O54" s="44">
        <f>'HL-LL_1a_2'!O54</f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U54" s="15"/>
      <c r="V54" s="15"/>
      <c r="W54" s="15"/>
      <c r="X54" s="15"/>
      <c r="Y54" s="15"/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6">
        <f t="shared" si="0"/>
        <v>-7.5</v>
      </c>
      <c r="F55" s="47">
        <f t="shared" si="1"/>
        <v>-9.4499502515758067</v>
      </c>
      <c r="G55" s="44">
        <v>15</v>
      </c>
      <c r="H55" s="69">
        <v>1302.0726</v>
      </c>
      <c r="I55" s="44">
        <f>'HL-LL_1a_2'!I55</f>
        <v>15</v>
      </c>
      <c r="J55" s="45">
        <v>0</v>
      </c>
      <c r="K55" s="65">
        <f t="shared" si="2"/>
        <v>0</v>
      </c>
      <c r="L55" s="44">
        <f>'HL-LL_1a_2'!L55</f>
        <v>15</v>
      </c>
      <c r="M55" s="45">
        <v>0</v>
      </c>
      <c r="N55" s="65">
        <f t="shared" si="3"/>
        <v>0</v>
      </c>
      <c r="O55" s="44">
        <f>'HL-LL_1a_2'!O55</f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U55" s="15"/>
      <c r="V55" s="15"/>
      <c r="W55" s="15"/>
      <c r="X55" s="15"/>
      <c r="Y55" s="15"/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6">
        <f t="shared" si="0"/>
        <v>-7.5</v>
      </c>
      <c r="F56" s="47">
        <f t="shared" si="1"/>
        <v>-7.5</v>
      </c>
      <c r="G56" s="44">
        <v>15</v>
      </c>
      <c r="H56" s="69">
        <v>1302.0726</v>
      </c>
      <c r="I56" s="44">
        <f>'HL-LL_1a_2'!I56</f>
        <v>15</v>
      </c>
      <c r="J56" s="45">
        <v>0</v>
      </c>
      <c r="K56" s="65">
        <f t="shared" si="2"/>
        <v>0</v>
      </c>
      <c r="L56" s="44">
        <f>'HL-LL_1a_2'!L56</f>
        <v>15</v>
      </c>
      <c r="M56" s="45">
        <v>0</v>
      </c>
      <c r="N56" s="65">
        <f t="shared" si="3"/>
        <v>0</v>
      </c>
      <c r="O56" s="44">
        <f>'HL-LL_1a_2'!O56</f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U56" s="15"/>
      <c r="V56" s="15"/>
      <c r="W56" s="15"/>
      <c r="X56" s="15"/>
      <c r="Y56" s="15"/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6">
        <f t="shared" si="0"/>
        <v>-7.5</v>
      </c>
      <c r="F57" s="47">
        <f t="shared" si="1"/>
        <v>-5.5500497484241968</v>
      </c>
      <c r="G57" s="44">
        <v>15</v>
      </c>
      <c r="H57" s="69">
        <v>1302.0726</v>
      </c>
      <c r="I57" s="44">
        <f>'HL-LL_1a_2'!I57</f>
        <v>15</v>
      </c>
      <c r="J57" s="45">
        <v>0</v>
      </c>
      <c r="K57" s="65">
        <f t="shared" si="2"/>
        <v>0</v>
      </c>
      <c r="L57" s="44">
        <f>'HL-LL_1a_2'!L57</f>
        <v>15</v>
      </c>
      <c r="M57" s="45">
        <v>0</v>
      </c>
      <c r="N57" s="65">
        <f t="shared" si="3"/>
        <v>0</v>
      </c>
      <c r="O57" s="44">
        <f>'HL-LL_1a_2'!O57</f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U57" s="15"/>
      <c r="V57" s="15"/>
      <c r="W57" s="15"/>
      <c r="X57" s="15"/>
      <c r="Y57" s="15"/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6">
        <f t="shared" si="0"/>
        <v>-7.5</v>
      </c>
      <c r="F58" s="47">
        <f t="shared" si="1"/>
        <v>-3.6000994968483901</v>
      </c>
      <c r="G58" s="44">
        <v>15</v>
      </c>
      <c r="H58" s="69">
        <v>1302.0726</v>
      </c>
      <c r="I58" s="44">
        <f>'HL-LL_1a_2'!I58</f>
        <v>15</v>
      </c>
      <c r="J58" s="45">
        <v>0</v>
      </c>
      <c r="K58" s="65">
        <f t="shared" si="2"/>
        <v>0</v>
      </c>
      <c r="L58" s="44">
        <f>'HL-LL_1a_2'!L58</f>
        <v>15</v>
      </c>
      <c r="M58" s="45">
        <v>0</v>
      </c>
      <c r="N58" s="65">
        <f t="shared" si="3"/>
        <v>0</v>
      </c>
      <c r="O58" s="44">
        <f>'HL-LL_1a_2'!O58</f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U58" s="15"/>
      <c r="V58" s="15"/>
      <c r="W58" s="15"/>
      <c r="X58" s="15"/>
      <c r="Y58" s="15"/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6">
        <f t="shared" si="0"/>
        <v>-10</v>
      </c>
      <c r="F59" s="47">
        <f t="shared" si="1"/>
        <v>-13.899900503151606</v>
      </c>
      <c r="G59" s="44">
        <v>15</v>
      </c>
      <c r="H59" s="69">
        <v>1339.5726</v>
      </c>
      <c r="I59" s="44">
        <f>'HL-LL_1a_2'!I59</f>
        <v>15</v>
      </c>
      <c r="J59" s="45">
        <v>0</v>
      </c>
      <c r="K59" s="65">
        <f t="shared" si="2"/>
        <v>0</v>
      </c>
      <c r="L59" s="44">
        <f>'HL-LL_1a_2'!L59</f>
        <v>15</v>
      </c>
      <c r="M59" s="45">
        <v>0</v>
      </c>
      <c r="N59" s="65">
        <f t="shared" si="3"/>
        <v>0</v>
      </c>
      <c r="O59" s="44">
        <f>'HL-LL_1a_2'!O59</f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U59" s="15"/>
      <c r="V59" s="15"/>
      <c r="W59" s="15"/>
      <c r="X59" s="15"/>
      <c r="Y59" s="15"/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6">
        <f t="shared" si="0"/>
        <v>-10</v>
      </c>
      <c r="F60" s="47">
        <f t="shared" si="1"/>
        <v>-11.949950251575807</v>
      </c>
      <c r="G60" s="44">
        <v>15</v>
      </c>
      <c r="H60" s="69">
        <v>1339.5726</v>
      </c>
      <c r="I60" s="44">
        <f>'HL-LL_1a_2'!I60</f>
        <v>15</v>
      </c>
      <c r="J60" s="45">
        <v>0</v>
      </c>
      <c r="K60" s="65">
        <f t="shared" si="2"/>
        <v>0</v>
      </c>
      <c r="L60" s="44">
        <f>'HL-LL_1a_2'!L60</f>
        <v>15</v>
      </c>
      <c r="M60" s="45">
        <v>0</v>
      </c>
      <c r="N60" s="65">
        <f t="shared" si="3"/>
        <v>0</v>
      </c>
      <c r="O60" s="44">
        <f>'HL-LL_1a_2'!O60</f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6">
        <f t="shared" si="0"/>
        <v>-10</v>
      </c>
      <c r="F61" s="47">
        <f t="shared" si="1"/>
        <v>-10</v>
      </c>
      <c r="G61" s="44">
        <v>15</v>
      </c>
      <c r="H61" s="69">
        <v>1339.5726</v>
      </c>
      <c r="I61" s="44">
        <f>'HL-LL_1a_2'!I61</f>
        <v>15</v>
      </c>
      <c r="J61" s="45">
        <v>0</v>
      </c>
      <c r="K61" s="65">
        <f t="shared" si="2"/>
        <v>0</v>
      </c>
      <c r="L61" s="44">
        <f>'HL-LL_1a_2'!L61</f>
        <v>15</v>
      </c>
      <c r="M61" s="45">
        <v>0</v>
      </c>
      <c r="N61" s="65">
        <f t="shared" si="3"/>
        <v>0</v>
      </c>
      <c r="O61" s="44">
        <f>'HL-LL_1a_2'!O61</f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6">
        <f t="shared" si="0"/>
        <v>-10</v>
      </c>
      <c r="F62" s="47">
        <f t="shared" si="1"/>
        <v>-8.0500497484241968</v>
      </c>
      <c r="G62" s="44">
        <v>15</v>
      </c>
      <c r="H62" s="69">
        <v>1339.5726</v>
      </c>
      <c r="I62" s="44">
        <f>'HL-LL_1a_2'!I62</f>
        <v>15</v>
      </c>
      <c r="J62" s="45">
        <v>0</v>
      </c>
      <c r="K62" s="65">
        <f t="shared" si="2"/>
        <v>0</v>
      </c>
      <c r="L62" s="44">
        <f>'HL-LL_1a_2'!L62</f>
        <v>15</v>
      </c>
      <c r="M62" s="45">
        <v>0</v>
      </c>
      <c r="N62" s="65">
        <f t="shared" si="3"/>
        <v>0</v>
      </c>
      <c r="O62" s="44">
        <f>'HL-LL_1a_2'!O62</f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6">
        <f t="shared" si="0"/>
        <v>-10</v>
      </c>
      <c r="F63" s="47">
        <f t="shared" si="1"/>
        <v>-6.1000994968483901</v>
      </c>
      <c r="G63" s="70">
        <v>15</v>
      </c>
      <c r="H63" s="71">
        <v>1339.5726</v>
      </c>
      <c r="I63" s="44">
        <f>'HL-LL_1a_2'!I63</f>
        <v>15</v>
      </c>
      <c r="J63" s="45">
        <v>0</v>
      </c>
      <c r="K63" s="65">
        <f t="shared" si="2"/>
        <v>0</v>
      </c>
      <c r="L63" s="44">
        <f>'HL-LL_1a_2'!L63</f>
        <v>15</v>
      </c>
      <c r="M63" s="45">
        <v>0</v>
      </c>
      <c r="N63" s="65">
        <f t="shared" si="3"/>
        <v>0</v>
      </c>
      <c r="O63" s="44">
        <f>'HL-LL_1a_2'!O63</f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0.33579111111111115</v>
      </c>
      <c r="K64" s="35"/>
      <c r="L64" s="34"/>
      <c r="M64" s="48">
        <f>AVERAGE(M19:M63)</f>
        <v>1.8214111111111111</v>
      </c>
      <c r="N64" s="35"/>
      <c r="O64" s="34"/>
      <c r="P64" s="48">
        <f>AVERAGE(P19:P63)</f>
        <v>0.91763333333333341</v>
      </c>
      <c r="Q64" s="35"/>
      <c r="R64" s="34"/>
      <c r="S64" s="48">
        <f>AVERAGE(S19:S63)</f>
        <v>0.91763333333333341</v>
      </c>
      <c r="T64" s="35"/>
      <c r="U64" s="94"/>
      <c r="V64" s="94"/>
      <c r="W64" s="94"/>
      <c r="X64" s="94"/>
      <c r="Y64" s="94"/>
    </row>
    <row r="65" spans="2:25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0.96932127233962073</v>
      </c>
      <c r="K65" s="37"/>
      <c r="L65" s="36"/>
      <c r="M65" s="49">
        <f>_xlfn.STDEV.S(M19:M63)</f>
        <v>2.458394056568991</v>
      </c>
      <c r="N65" s="37"/>
      <c r="O65" s="36"/>
      <c r="P65" s="49">
        <f>_xlfn.STDEV.S(P19:P63)</f>
        <v>1.9797451787357054</v>
      </c>
      <c r="Q65" s="37"/>
      <c r="R65" s="36"/>
      <c r="S65" s="49">
        <f>_xlfn.STDEV.S(S19:S63)</f>
        <v>1.9797451787357054</v>
      </c>
      <c r="T65" s="37"/>
      <c r="U65" s="95"/>
      <c r="V65" s="95"/>
      <c r="W65" s="95"/>
      <c r="X65" s="95"/>
      <c r="Y65" s="95"/>
    </row>
    <row r="66" spans="2:25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</row>
    <row r="67" spans="2:25" ht="15.75" thickBot="1" x14ac:dyDescent="0.3">
      <c r="B67" s="5"/>
      <c r="C67" s="5"/>
      <c r="G67" s="150"/>
      <c r="H67" s="29" t="s">
        <v>34</v>
      </c>
      <c r="I67" s="38"/>
      <c r="J67" s="50">
        <f>MAX(J19:J63)</f>
        <v>4.5570000000000004</v>
      </c>
      <c r="K67" s="39"/>
      <c r="L67" s="42"/>
      <c r="M67" s="50">
        <f>MAX(M19:M63)</f>
        <v>6.8951000000000002</v>
      </c>
      <c r="N67" s="39"/>
      <c r="O67" s="42"/>
      <c r="P67" s="50">
        <f>MAX(P19:P63)</f>
        <v>6.1250999999999998</v>
      </c>
      <c r="Q67" s="39"/>
      <c r="R67" s="42"/>
      <c r="S67" s="50">
        <f>MAX(S19:S63)</f>
        <v>6.1250999999999998</v>
      </c>
      <c r="T67" s="39"/>
    </row>
    <row r="68" spans="2:25" x14ac:dyDescent="0.25">
      <c r="B68" s="5"/>
      <c r="C68" s="5"/>
      <c r="G68" s="148" t="s">
        <v>75</v>
      </c>
      <c r="H68" s="67" t="s">
        <v>33</v>
      </c>
      <c r="I68" s="34"/>
      <c r="J68" s="48">
        <f>AVERAGE(J24:J25,J32:J33,J38)</f>
        <v>2.3031600000000001</v>
      </c>
      <c r="K68" s="35"/>
    </row>
    <row r="69" spans="2:25" x14ac:dyDescent="0.25">
      <c r="B69" s="5"/>
      <c r="C69" s="5"/>
      <c r="G69" s="149"/>
      <c r="H69" s="28" t="s">
        <v>32</v>
      </c>
      <c r="I69" s="36"/>
      <c r="J69" s="49">
        <f>_xlfn.STDEV.S(J24:J25,J32:J33,J38)</f>
        <v>1.3200731297924371</v>
      </c>
      <c r="K69" s="37"/>
    </row>
    <row r="70" spans="2:25" x14ac:dyDescent="0.25">
      <c r="B70" s="5"/>
      <c r="C70" s="5"/>
      <c r="G70" s="149"/>
      <c r="H70" s="28" t="s">
        <v>31</v>
      </c>
      <c r="I70" s="36"/>
      <c r="J70" s="49">
        <f>MIN(J24:J25,J32:J33,J38)</f>
        <v>1.3458000000000001</v>
      </c>
      <c r="K70" s="37"/>
    </row>
    <row r="71" spans="2:25" ht="15.75" thickBot="1" x14ac:dyDescent="0.3">
      <c r="B71" s="5"/>
      <c r="C71" s="5"/>
      <c r="G71" s="149"/>
      <c r="H71" s="29" t="s">
        <v>34</v>
      </c>
      <c r="I71" s="38"/>
      <c r="J71" s="50">
        <f>MAX(J24:J25,J32:J33,J38)</f>
        <v>4.5570000000000004</v>
      </c>
      <c r="K71" s="39"/>
    </row>
    <row r="72" spans="2:25" x14ac:dyDescent="0.25">
      <c r="B72" s="5"/>
      <c r="C72" s="5"/>
    </row>
    <row r="73" spans="2:25" x14ac:dyDescent="0.25">
      <c r="B73" s="5"/>
      <c r="C73" s="5"/>
      <c r="P73" s="80"/>
      <c r="Q73" s="81"/>
    </row>
    <row r="74" spans="2:25" x14ac:dyDescent="0.25">
      <c r="B74" s="5"/>
      <c r="C74" s="5"/>
      <c r="O74" s="81"/>
      <c r="P74" s="81"/>
      <c r="Q74" s="81"/>
      <c r="R74" s="80"/>
    </row>
    <row r="75" spans="2:25" x14ac:dyDescent="0.25">
      <c r="B75" s="5"/>
      <c r="C75" s="5"/>
      <c r="E75" s="74" t="s">
        <v>45</v>
      </c>
      <c r="O75" s="81"/>
      <c r="P75" s="81"/>
      <c r="Q75" s="81"/>
      <c r="R75" s="80"/>
    </row>
    <row r="76" spans="2:25" x14ac:dyDescent="0.25">
      <c r="B76" s="5"/>
      <c r="C76" s="5"/>
      <c r="E76" s="128"/>
      <c r="F76" s="129" t="s">
        <v>30</v>
      </c>
      <c r="G76" s="129" t="s">
        <v>7</v>
      </c>
      <c r="H76" s="129" t="s">
        <v>8</v>
      </c>
      <c r="I76" s="130" t="s">
        <v>70</v>
      </c>
      <c r="J76" s="81"/>
      <c r="K76" s="81"/>
      <c r="L76" s="83"/>
      <c r="M76" s="80"/>
    </row>
    <row r="77" spans="2:25" x14ac:dyDescent="0.25">
      <c r="B77" s="5"/>
      <c r="C77" s="5"/>
      <c r="E77" s="117" t="s">
        <v>46</v>
      </c>
      <c r="F77" s="118">
        <f>J64</f>
        <v>0.33579111111111115</v>
      </c>
      <c r="G77" s="118">
        <f>M64</f>
        <v>1.8214111111111111</v>
      </c>
      <c r="H77" s="118">
        <f>P64</f>
        <v>0.91763333333333341</v>
      </c>
      <c r="I77" s="119">
        <f>S64</f>
        <v>0.91763333333333341</v>
      </c>
      <c r="J77" s="81"/>
      <c r="K77" s="81"/>
      <c r="L77" s="83"/>
      <c r="M77" s="80"/>
    </row>
    <row r="78" spans="2:25" x14ac:dyDescent="0.25">
      <c r="B78" s="5"/>
      <c r="C78" s="5"/>
      <c r="E78" s="60" t="s">
        <v>78</v>
      </c>
      <c r="F78" s="61">
        <f>MEDIAN(J19:J63)</f>
        <v>0</v>
      </c>
      <c r="G78" s="61">
        <f>MEDIAN(M19:M63)</f>
        <v>0</v>
      </c>
      <c r="H78" s="61">
        <f>MEDIAN(P19:P63)</f>
        <v>0</v>
      </c>
      <c r="I78" s="62">
        <f>MEDIAN(S19:S63)</f>
        <v>0</v>
      </c>
      <c r="J78" s="81"/>
      <c r="K78" s="81"/>
      <c r="L78" s="83"/>
      <c r="M78" s="80"/>
    </row>
    <row r="79" spans="2:25" x14ac:dyDescent="0.25">
      <c r="B79" s="5"/>
      <c r="C79" s="5"/>
      <c r="E79" s="60" t="s">
        <v>47</v>
      </c>
      <c r="F79" s="61">
        <f t="shared" ref="F79:F81" si="6">J65</f>
        <v>0.96932127233962073</v>
      </c>
      <c r="G79" s="61">
        <f t="shared" ref="G79:G81" si="7">M65</f>
        <v>2.458394056568991</v>
      </c>
      <c r="H79" s="61">
        <f t="shared" ref="H79:H81" si="8">P65</f>
        <v>1.9797451787357054</v>
      </c>
      <c r="I79" s="62">
        <f t="shared" ref="I79:I81" si="9">S65</f>
        <v>1.9797451787357054</v>
      </c>
      <c r="J79" s="81"/>
      <c r="K79" s="81"/>
      <c r="L79" s="83"/>
      <c r="M79" s="80"/>
    </row>
    <row r="80" spans="2:25" x14ac:dyDescent="0.25">
      <c r="B80" s="5"/>
      <c r="C80" s="5"/>
      <c r="E80" s="60" t="s">
        <v>48</v>
      </c>
      <c r="F80" s="61">
        <f t="shared" si="6"/>
        <v>0</v>
      </c>
      <c r="G80" s="61">
        <f t="shared" si="7"/>
        <v>0</v>
      </c>
      <c r="H80" s="61">
        <f t="shared" si="8"/>
        <v>0</v>
      </c>
      <c r="I80" s="62">
        <f t="shared" si="9"/>
        <v>0</v>
      </c>
      <c r="J80" s="81"/>
      <c r="K80" s="81"/>
      <c r="L80" s="83"/>
      <c r="M80" s="80"/>
    </row>
    <row r="81" spans="2:307" x14ac:dyDescent="0.25">
      <c r="B81" s="5"/>
      <c r="C81" s="5"/>
      <c r="E81" s="60" t="s">
        <v>49</v>
      </c>
      <c r="F81" s="61">
        <f t="shared" si="6"/>
        <v>4.5570000000000004</v>
      </c>
      <c r="G81" s="61">
        <f t="shared" si="7"/>
        <v>6.8951000000000002</v>
      </c>
      <c r="H81" s="61">
        <f t="shared" si="8"/>
        <v>6.1250999999999998</v>
      </c>
      <c r="I81" s="62">
        <f t="shared" si="9"/>
        <v>6.1250999999999998</v>
      </c>
      <c r="J81" s="81"/>
      <c r="K81" s="81"/>
      <c r="L81" s="83"/>
      <c r="M81" s="80"/>
    </row>
    <row r="82" spans="2:307" x14ac:dyDescent="0.25">
      <c r="B82" s="5"/>
      <c r="C82" s="5"/>
      <c r="E82" s="131">
        <v>0.25</v>
      </c>
      <c r="F82" s="133">
        <f>PERCENTILE(J19:J63,0.25)</f>
        <v>0</v>
      </c>
      <c r="G82" s="133">
        <f>PERCENTILE(M19:M63,0.25)</f>
        <v>0</v>
      </c>
      <c r="H82" s="61">
        <f>PERCENTILE(P19:P63,0.25)</f>
        <v>0</v>
      </c>
      <c r="I82" s="62">
        <f>PERCENTILE(S19:S63,0.25)</f>
        <v>0</v>
      </c>
      <c r="O82" s="81"/>
      <c r="P82" s="81"/>
      <c r="Q82" s="83"/>
      <c r="R82" s="80"/>
    </row>
    <row r="83" spans="2:307" x14ac:dyDescent="0.25">
      <c r="B83" s="5"/>
      <c r="C83" s="5"/>
      <c r="E83" s="132">
        <v>0.75</v>
      </c>
      <c r="F83" s="56">
        <f>PERCENTILE(J19:J63,0.75)</f>
        <v>0</v>
      </c>
      <c r="G83" s="56">
        <f>PERCENTILE(M19:M63,0.75)</f>
        <v>3.5948000000000002</v>
      </c>
      <c r="H83" s="56">
        <f>PERCENTILE(P19:P63,0.75)</f>
        <v>0</v>
      </c>
      <c r="I83" s="63">
        <f>PERCENTILE(S19:S63,0.75)</f>
        <v>0</v>
      </c>
      <c r="O83" s="81"/>
      <c r="P83" s="81"/>
      <c r="Q83" s="83"/>
      <c r="R83" s="80"/>
    </row>
    <row r="84" spans="2:307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1"/>
      <c r="P84" s="81"/>
      <c r="Q84" s="83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1"/>
      <c r="P85" s="81"/>
      <c r="Q85" s="83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x14ac:dyDescent="0.25">
      <c r="O86" s="81"/>
      <c r="P86" s="81"/>
      <c r="Q86" s="83"/>
      <c r="R86" s="80"/>
    </row>
    <row r="87" spans="2:307" x14ac:dyDescent="0.25">
      <c r="O87" s="81"/>
      <c r="P87" s="81"/>
      <c r="Q87" s="83"/>
      <c r="R87" s="80"/>
    </row>
    <row r="88" spans="2:307" x14ac:dyDescent="0.25">
      <c r="O88" s="81"/>
      <c r="P88" s="81"/>
      <c r="Q88" s="83"/>
      <c r="R88" s="83"/>
    </row>
    <row r="89" spans="2:307" x14ac:dyDescent="0.25">
      <c r="O89" s="81"/>
      <c r="P89" s="81"/>
      <c r="Q89" s="83"/>
      <c r="R89" s="83"/>
    </row>
    <row r="90" spans="2:307" x14ac:dyDescent="0.25">
      <c r="O90" s="81"/>
      <c r="P90" s="81"/>
      <c r="Q90" s="83"/>
      <c r="R90" s="83"/>
    </row>
    <row r="91" spans="2:307" x14ac:dyDescent="0.25">
      <c r="O91" s="81"/>
      <c r="P91" s="81"/>
      <c r="Q91" s="83"/>
      <c r="R91" s="83"/>
    </row>
    <row r="92" spans="2:307" x14ac:dyDescent="0.25">
      <c r="O92" s="81"/>
      <c r="P92" s="81"/>
      <c r="Q92" s="83"/>
      <c r="R92" s="83"/>
    </row>
    <row r="93" spans="2:307" x14ac:dyDescent="0.25">
      <c r="O93" s="82"/>
      <c r="P93" s="81"/>
      <c r="Q93" s="83"/>
      <c r="R93" s="83"/>
    </row>
    <row r="94" spans="2:307" x14ac:dyDescent="0.25">
      <c r="O94" s="81"/>
      <c r="P94" s="81"/>
      <c r="Q94" s="83"/>
      <c r="R94" s="83"/>
    </row>
    <row r="95" spans="2:307" x14ac:dyDescent="0.25">
      <c r="O95" s="81"/>
      <c r="P95" s="81"/>
      <c r="Q95" s="82"/>
      <c r="R95" s="83"/>
    </row>
    <row r="96" spans="2:307" x14ac:dyDescent="0.25">
      <c r="O96" s="81"/>
      <c r="P96" s="81"/>
      <c r="Q96" s="83"/>
      <c r="R96" s="83"/>
    </row>
    <row r="97" spans="15:18" x14ac:dyDescent="0.25">
      <c r="O97" s="81"/>
      <c r="P97" s="81"/>
      <c r="Q97" s="83"/>
      <c r="R97" s="83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3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1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1"/>
      <c r="P103" s="81"/>
      <c r="Q103" s="83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3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0"/>
      <c r="P107" s="80"/>
      <c r="Q107" s="83"/>
    </row>
    <row r="108" spans="15:18" x14ac:dyDescent="0.25">
      <c r="O108" s="80"/>
      <c r="P108" s="80"/>
      <c r="Q108" s="83"/>
    </row>
    <row r="109" spans="15:18" x14ac:dyDescent="0.25">
      <c r="O109" s="80"/>
      <c r="P109" s="80"/>
      <c r="Q109" s="83"/>
    </row>
    <row r="110" spans="15:18" x14ac:dyDescent="0.25">
      <c r="O110" s="80"/>
      <c r="P110" s="80"/>
      <c r="Q110" s="81"/>
    </row>
    <row r="111" spans="15:18" x14ac:dyDescent="0.25">
      <c r="O111" s="80"/>
      <c r="P111" s="80"/>
      <c r="Q111" s="83"/>
    </row>
    <row r="112" spans="15:18" x14ac:dyDescent="0.25">
      <c r="O112" s="80"/>
      <c r="P112" s="80"/>
      <c r="Q112" s="83"/>
    </row>
    <row r="113" spans="15:17" x14ac:dyDescent="0.25">
      <c r="O113" s="80"/>
      <c r="P113" s="80"/>
      <c r="Q113" s="81"/>
    </row>
    <row r="114" spans="15:17" x14ac:dyDescent="0.25">
      <c r="O114" s="80"/>
      <c r="P114" s="80"/>
      <c r="Q114" s="81"/>
    </row>
    <row r="115" spans="15:17" x14ac:dyDescent="0.25">
      <c r="O115" s="80"/>
      <c r="P115" s="80"/>
      <c r="Q115" s="81"/>
    </row>
    <row r="116" spans="15:17" x14ac:dyDescent="0.25">
      <c r="O116" s="80"/>
      <c r="P116" s="80"/>
      <c r="Q116" s="81"/>
    </row>
    <row r="117" spans="15:17" x14ac:dyDescent="0.25">
      <c r="O117" s="80"/>
      <c r="P117" s="80"/>
      <c r="Q117" s="81"/>
    </row>
    <row r="118" spans="15:17" x14ac:dyDescent="0.25">
      <c r="O118" s="80"/>
      <c r="P118" s="80"/>
      <c r="Q118" s="81"/>
    </row>
    <row r="119" spans="15:17" x14ac:dyDescent="0.25">
      <c r="O119" s="80"/>
      <c r="P119" s="80"/>
      <c r="Q119" s="81"/>
    </row>
    <row r="120" spans="15:17" x14ac:dyDescent="0.25">
      <c r="O120" s="80"/>
      <c r="P120" s="80"/>
      <c r="Q120" s="81"/>
    </row>
    <row r="121" spans="15:17" x14ac:dyDescent="0.25">
      <c r="O121" s="80"/>
      <c r="P121" s="80"/>
      <c r="Q121" s="81"/>
    </row>
    <row r="122" spans="15:17" x14ac:dyDescent="0.25">
      <c r="O122" s="80"/>
      <c r="P122" s="80"/>
      <c r="Q122" s="81"/>
    </row>
    <row r="123" spans="15:17" x14ac:dyDescent="0.25">
      <c r="O123" s="80"/>
      <c r="P123" s="80"/>
      <c r="Q123" s="81"/>
    </row>
    <row r="124" spans="15:17" x14ac:dyDescent="0.25">
      <c r="O124" s="80"/>
      <c r="P124" s="80"/>
      <c r="Q124" s="81"/>
    </row>
    <row r="125" spans="15:17" x14ac:dyDescent="0.25">
      <c r="O125" s="80"/>
      <c r="P125" s="80"/>
      <c r="Q125" s="81"/>
    </row>
    <row r="126" spans="15:17" x14ac:dyDescent="0.25">
      <c r="O126" s="80"/>
      <c r="P126" s="80"/>
      <c r="Q126" s="81"/>
    </row>
    <row r="127" spans="15:17" x14ac:dyDescent="0.25">
      <c r="O127" s="80"/>
      <c r="P127" s="80"/>
      <c r="Q127" s="81"/>
    </row>
    <row r="128" spans="15:17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1"/>
      <c r="Q178" s="81"/>
    </row>
    <row r="179" spans="15:17" x14ac:dyDescent="0.25">
      <c r="O179" s="80"/>
      <c r="P179" s="81"/>
      <c r="Q179" s="81"/>
    </row>
    <row r="180" spans="15:17" x14ac:dyDescent="0.25">
      <c r="O180" s="80"/>
      <c r="P180" s="81"/>
      <c r="Q180" s="81"/>
    </row>
    <row r="181" spans="15:17" x14ac:dyDescent="0.25">
      <c r="O181" s="80"/>
      <c r="P181" s="81"/>
      <c r="Q181" s="81"/>
    </row>
    <row r="182" spans="15:17" x14ac:dyDescent="0.25">
      <c r="O182" s="80"/>
      <c r="P182" s="81"/>
      <c r="Q182" s="81"/>
    </row>
    <row r="183" spans="15:17" x14ac:dyDescent="0.25">
      <c r="O183" s="80"/>
      <c r="P183" s="81"/>
      <c r="Q183" s="81"/>
    </row>
    <row r="184" spans="15:17" x14ac:dyDescent="0.25">
      <c r="O184" s="80"/>
      <c r="P184" s="81"/>
      <c r="Q184" s="81"/>
    </row>
    <row r="185" spans="15:17" x14ac:dyDescent="0.25">
      <c r="O185" s="80"/>
      <c r="P185" s="81"/>
      <c r="Q185" s="81"/>
    </row>
    <row r="186" spans="15:17" x14ac:dyDescent="0.25">
      <c r="O186" s="80"/>
      <c r="P186" s="81"/>
      <c r="Q186" s="81"/>
    </row>
    <row r="187" spans="15:17" x14ac:dyDescent="0.25">
      <c r="O187" s="80"/>
      <c r="P187" s="80"/>
    </row>
    <row r="188" spans="15:17" x14ac:dyDescent="0.25">
      <c r="O188" s="80"/>
      <c r="P188" s="80"/>
    </row>
    <row r="189" spans="15:17" x14ac:dyDescent="0.25">
      <c r="O189" s="80"/>
      <c r="P189" s="80"/>
    </row>
    <row r="190" spans="15:17" x14ac:dyDescent="0.25">
      <c r="O190" s="80"/>
      <c r="P190" s="80"/>
    </row>
    <row r="191" spans="15:17" x14ac:dyDescent="0.25">
      <c r="O191" s="80"/>
      <c r="P191" s="80"/>
    </row>
    <row r="192" spans="15:17" x14ac:dyDescent="0.25">
      <c r="O192" s="80"/>
      <c r="P192" s="80"/>
    </row>
    <row r="193" spans="15:16" x14ac:dyDescent="0.25">
      <c r="O193" s="80"/>
      <c r="P193" s="80"/>
    </row>
    <row r="194" spans="15:16" x14ac:dyDescent="0.25">
      <c r="O194" s="80"/>
      <c r="P194" s="80"/>
    </row>
    <row r="195" spans="15:16" x14ac:dyDescent="0.25">
      <c r="O195" s="80"/>
      <c r="P195" s="80"/>
    </row>
    <row r="196" spans="15:16" x14ac:dyDescent="0.25">
      <c r="O196" s="80"/>
      <c r="P196" s="80"/>
    </row>
    <row r="197" spans="15:16" x14ac:dyDescent="0.25">
      <c r="O197" s="80"/>
      <c r="P197" s="80"/>
    </row>
    <row r="198" spans="15:16" x14ac:dyDescent="0.25">
      <c r="O198" s="80"/>
      <c r="P198" s="80"/>
    </row>
    <row r="199" spans="15:16" x14ac:dyDescent="0.25">
      <c r="O199" s="80"/>
      <c r="P199" s="80"/>
    </row>
    <row r="200" spans="15:16" x14ac:dyDescent="0.25">
      <c r="O200" s="80"/>
      <c r="P200" s="80"/>
    </row>
    <row r="201" spans="15:16" x14ac:dyDescent="0.25">
      <c r="O201" s="80"/>
      <c r="P201" s="80"/>
    </row>
    <row r="202" spans="15:16" x14ac:dyDescent="0.25">
      <c r="O202" s="80"/>
      <c r="P202" s="80"/>
    </row>
    <row r="203" spans="15:16" x14ac:dyDescent="0.25">
      <c r="O203" s="80"/>
      <c r="P203" s="80"/>
    </row>
    <row r="204" spans="15:16" x14ac:dyDescent="0.25">
      <c r="O204" s="80"/>
      <c r="P204" s="80"/>
    </row>
    <row r="205" spans="15:16" x14ac:dyDescent="0.25">
      <c r="O205" s="80"/>
      <c r="P205" s="80"/>
    </row>
    <row r="206" spans="15:16" x14ac:dyDescent="0.25">
      <c r="O206" s="80"/>
      <c r="P206" s="80"/>
    </row>
  </sheetData>
  <mergeCells count="7"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12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14"/>
  <sheetViews>
    <sheetView showGridLines="0" topLeftCell="A14" zoomScale="60" zoomScaleNormal="60" workbookViewId="0">
      <selection activeCell="H34" sqref="H34:H40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54">
        <v>1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0.25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86"/>
      <c r="V17" s="86"/>
      <c r="W17" s="86"/>
      <c r="X17" s="86"/>
      <c r="Y17" s="8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6">
        <f>D19*$C$12+(1-D19)*$C$13-C19</f>
        <v>7.5625702807019728</v>
      </c>
      <c r="F19" s="47">
        <f>B19*$C$12+(1-B19)*$C$13-C19</f>
        <v>6.1000994968483937</v>
      </c>
      <c r="G19" s="44">
        <v>60</v>
      </c>
      <c r="H19" s="69"/>
      <c r="I19" s="44">
        <f>'HL-LL_1a'!I19</f>
        <v>60</v>
      </c>
      <c r="J19" s="45">
        <v>0</v>
      </c>
      <c r="K19" s="65">
        <f>ABS((100/$G19*I19)-100)</f>
        <v>0</v>
      </c>
      <c r="L19" s="44">
        <f>'HL-LL_1a'!L19</f>
        <v>60</v>
      </c>
      <c r="M19" s="45">
        <v>0</v>
      </c>
      <c r="N19" s="65">
        <f>ABS((100/$G19*L19)-100)</f>
        <v>0</v>
      </c>
      <c r="O19" s="44">
        <f>'HL-LL_1a'!O19</f>
        <v>60</v>
      </c>
      <c r="P19" s="45">
        <v>0</v>
      </c>
      <c r="Q19" s="84">
        <f>ABS((100/$G19*O19)-100)</f>
        <v>0</v>
      </c>
      <c r="R19" s="44">
        <v>15</v>
      </c>
      <c r="S19" s="45">
        <v>34.830800000000004</v>
      </c>
      <c r="T19" s="84">
        <f>ABS((100/$G19*R19)-100)</f>
        <v>75</v>
      </c>
      <c r="U19" s="76"/>
      <c r="V19" s="76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6">
        <f t="shared" ref="E20:E63" si="0">D20*$C$12+(1-D20)*$C$13-C20</f>
        <v>7.5625934096159106</v>
      </c>
      <c r="F20" s="47">
        <f t="shared" ref="F20:F63" si="1">B20*$C$12+(1-B20)*$C$13-C20</f>
        <v>8.0500497484241933</v>
      </c>
      <c r="G20" s="44">
        <v>60</v>
      </c>
      <c r="H20" s="69"/>
      <c r="I20" s="44">
        <f>'HL-LL_1a'!I20</f>
        <v>60</v>
      </c>
      <c r="J20" s="45">
        <v>0</v>
      </c>
      <c r="K20" s="65">
        <f t="shared" ref="K20:K63" si="2">ABS((100/$G20*I20)-100)</f>
        <v>0</v>
      </c>
      <c r="L20" s="44">
        <f>'HL-LL_1a'!L20</f>
        <v>60</v>
      </c>
      <c r="M20" s="45">
        <v>0</v>
      </c>
      <c r="N20" s="65">
        <f t="shared" ref="N20:N63" si="3">ABS((100/$G20*L20)-100)</f>
        <v>0</v>
      </c>
      <c r="O20" s="44">
        <f>'HL-LL_1a'!O20</f>
        <v>60</v>
      </c>
      <c r="P20" s="45">
        <v>0</v>
      </c>
      <c r="Q20" s="84">
        <f t="shared" ref="Q20:Q63" si="4">ABS((100/$G20*O20)-100)</f>
        <v>0</v>
      </c>
      <c r="R20" s="44">
        <v>15</v>
      </c>
      <c r="S20" s="45">
        <v>34.8309</v>
      </c>
      <c r="T20" s="84">
        <f t="shared" ref="T20:T63" si="5">ABS((100/$G20*R20)-100)</f>
        <v>75</v>
      </c>
      <c r="U20" s="76"/>
      <c r="V20" s="76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6">
        <f t="shared" si="0"/>
        <v>7.5626350411079351</v>
      </c>
      <c r="F21" s="47">
        <f t="shared" si="1"/>
        <v>10</v>
      </c>
      <c r="G21" s="44">
        <v>60</v>
      </c>
      <c r="H21" s="69"/>
      <c r="I21" s="44">
        <f>'HL-LL_1a'!I21</f>
        <v>60</v>
      </c>
      <c r="J21" s="45">
        <v>0</v>
      </c>
      <c r="K21" s="65">
        <f t="shared" si="2"/>
        <v>0</v>
      </c>
      <c r="L21" s="44">
        <f>'HL-LL_1a'!L21</f>
        <v>60</v>
      </c>
      <c r="M21" s="45">
        <v>0</v>
      </c>
      <c r="N21" s="65">
        <f t="shared" si="3"/>
        <v>0</v>
      </c>
      <c r="O21" s="44">
        <f>'HL-LL_1a'!O21</f>
        <v>60</v>
      </c>
      <c r="P21" s="45">
        <v>0</v>
      </c>
      <c r="Q21" s="84">
        <f t="shared" si="4"/>
        <v>0</v>
      </c>
      <c r="R21" s="44">
        <v>15</v>
      </c>
      <c r="S21" s="45">
        <v>34.831099999999999</v>
      </c>
      <c r="T21" s="84">
        <f t="shared" si="5"/>
        <v>75</v>
      </c>
      <c r="U21" s="76"/>
      <c r="V21" s="76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6">
        <f t="shared" si="0"/>
        <v>7.5627321784907693</v>
      </c>
      <c r="F22" s="47">
        <f t="shared" si="1"/>
        <v>11.949950251575803</v>
      </c>
      <c r="G22" s="44">
        <v>60</v>
      </c>
      <c r="H22" s="69"/>
      <c r="I22" s="44">
        <f>'HL-LL_1a'!I22</f>
        <v>60</v>
      </c>
      <c r="J22" s="45">
        <v>0</v>
      </c>
      <c r="K22" s="65">
        <f t="shared" si="2"/>
        <v>0</v>
      </c>
      <c r="L22" s="44">
        <f>'HL-LL_1a'!L22</f>
        <v>60</v>
      </c>
      <c r="M22" s="45">
        <v>0</v>
      </c>
      <c r="N22" s="65">
        <f t="shared" si="3"/>
        <v>0</v>
      </c>
      <c r="O22" s="44">
        <f>'HL-LL_1a'!O22</f>
        <v>60</v>
      </c>
      <c r="P22" s="45">
        <v>0</v>
      </c>
      <c r="Q22" s="84">
        <f t="shared" si="4"/>
        <v>0</v>
      </c>
      <c r="R22" s="44">
        <v>15</v>
      </c>
      <c r="S22" s="45">
        <v>34.831499999999998</v>
      </c>
      <c r="T22" s="84">
        <f t="shared" si="5"/>
        <v>75</v>
      </c>
      <c r="U22" s="76"/>
      <c r="V22" s="76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6">
        <f t="shared" si="0"/>
        <v>7.5632178073427028</v>
      </c>
      <c r="F23" s="47">
        <f t="shared" si="1"/>
        <v>13.89990050315161</v>
      </c>
      <c r="G23" s="44">
        <v>60</v>
      </c>
      <c r="H23" s="69"/>
      <c r="I23" s="44">
        <f>'HL-LL_1a'!I23</f>
        <v>60</v>
      </c>
      <c r="J23" s="45">
        <v>0</v>
      </c>
      <c r="K23" s="65">
        <f t="shared" si="2"/>
        <v>0</v>
      </c>
      <c r="L23" s="44">
        <f>'HL-LL_1a'!L23</f>
        <v>60</v>
      </c>
      <c r="M23" s="45">
        <v>0</v>
      </c>
      <c r="N23" s="65">
        <f t="shared" si="3"/>
        <v>0</v>
      </c>
      <c r="O23" s="44">
        <f>'HL-LL_1a'!O23</f>
        <v>60</v>
      </c>
      <c r="P23" s="45">
        <v>0</v>
      </c>
      <c r="Q23" s="84">
        <f t="shared" si="4"/>
        <v>0</v>
      </c>
      <c r="R23" s="44">
        <v>15</v>
      </c>
      <c r="S23" s="45">
        <v>34.8339</v>
      </c>
      <c r="T23" s="84">
        <f t="shared" si="5"/>
        <v>75</v>
      </c>
      <c r="U23" s="76"/>
      <c r="V23" s="76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6">
        <f t="shared" si="0"/>
        <v>5.0626923788644689</v>
      </c>
      <c r="F24" s="47">
        <f t="shared" si="1"/>
        <v>3.6000994968483937</v>
      </c>
      <c r="G24" s="44">
        <v>60</v>
      </c>
      <c r="H24" s="69"/>
      <c r="I24" s="44">
        <f>'HL-LL_1a'!I24</f>
        <v>45</v>
      </c>
      <c r="J24" s="45">
        <v>3.0688</v>
      </c>
      <c r="K24" s="65">
        <f t="shared" si="2"/>
        <v>25</v>
      </c>
      <c r="L24" s="44">
        <f>'HL-LL_1a'!L24</f>
        <v>60</v>
      </c>
      <c r="M24" s="45">
        <v>0</v>
      </c>
      <c r="N24" s="65">
        <f t="shared" si="3"/>
        <v>0</v>
      </c>
      <c r="O24" s="44">
        <f>'HL-LL_1a'!O24</f>
        <v>30</v>
      </c>
      <c r="P24" s="45">
        <v>7.9638</v>
      </c>
      <c r="Q24" s="84">
        <f t="shared" si="4"/>
        <v>50</v>
      </c>
      <c r="R24" s="44">
        <v>15</v>
      </c>
      <c r="S24" s="45">
        <v>15.2186</v>
      </c>
      <c r="T24" s="84">
        <f t="shared" si="5"/>
        <v>75</v>
      </c>
      <c r="U24" s="76"/>
      <c r="W24" s="76"/>
      <c r="X24" s="76"/>
      <c r="Y24" s="7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6">
        <f t="shared" si="0"/>
        <v>5.0630643215035498</v>
      </c>
      <c r="F25" s="47">
        <f t="shared" si="1"/>
        <v>5.5500497484241933</v>
      </c>
      <c r="G25" s="44">
        <v>60</v>
      </c>
      <c r="H25" s="69"/>
      <c r="I25" s="44">
        <f>'HL-LL_1a'!I25</f>
        <v>60</v>
      </c>
      <c r="J25" s="45">
        <v>0</v>
      </c>
      <c r="K25" s="65">
        <f t="shared" si="2"/>
        <v>0</v>
      </c>
      <c r="L25" s="44">
        <f>'HL-LL_1a'!L25</f>
        <v>60</v>
      </c>
      <c r="M25" s="45">
        <v>0</v>
      </c>
      <c r="N25" s="65">
        <f t="shared" si="3"/>
        <v>0</v>
      </c>
      <c r="O25" s="44">
        <f>'HL-LL_1a'!O25</f>
        <v>30</v>
      </c>
      <c r="P25" s="45">
        <v>7.9645999999999999</v>
      </c>
      <c r="Q25" s="84">
        <f t="shared" si="4"/>
        <v>50</v>
      </c>
      <c r="R25" s="44">
        <v>15</v>
      </c>
      <c r="S25" s="45">
        <v>15.2201</v>
      </c>
      <c r="T25" s="84">
        <f t="shared" si="5"/>
        <v>75</v>
      </c>
      <c r="U25" s="76"/>
      <c r="W25" s="76"/>
      <c r="X25" s="76"/>
      <c r="Y25" s="7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6">
        <f t="shared" si="0"/>
        <v>5.063733675242414</v>
      </c>
      <c r="F26" s="47">
        <f t="shared" si="1"/>
        <v>7.5</v>
      </c>
      <c r="G26" s="44">
        <v>60</v>
      </c>
      <c r="H26" s="69"/>
      <c r="I26" s="44">
        <f>'HL-LL_1a'!I26</f>
        <v>60</v>
      </c>
      <c r="J26" s="45">
        <v>0</v>
      </c>
      <c r="K26" s="65">
        <f t="shared" si="2"/>
        <v>0</v>
      </c>
      <c r="L26" s="44">
        <f>'HL-LL_1a'!L26</f>
        <v>60</v>
      </c>
      <c r="M26" s="45">
        <v>0</v>
      </c>
      <c r="N26" s="65">
        <f t="shared" si="3"/>
        <v>0</v>
      </c>
      <c r="O26" s="44">
        <f>'HL-LL_1a'!O26</f>
        <v>30</v>
      </c>
      <c r="P26" s="45">
        <v>7.9660000000000002</v>
      </c>
      <c r="Q26" s="84">
        <f t="shared" si="4"/>
        <v>50</v>
      </c>
      <c r="R26" s="44">
        <v>15</v>
      </c>
      <c r="S26" s="45">
        <v>15.2227</v>
      </c>
      <c r="T26" s="84">
        <f t="shared" si="5"/>
        <v>75</v>
      </c>
      <c r="U26" s="76"/>
      <c r="W26" s="76"/>
      <c r="X26" s="76"/>
      <c r="Y26" s="7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6">
        <f t="shared" si="0"/>
        <v>5.0652947859574553</v>
      </c>
      <c r="F27" s="47">
        <f t="shared" si="1"/>
        <v>9.4499502515758032</v>
      </c>
      <c r="G27" s="44">
        <v>60</v>
      </c>
      <c r="H27" s="69"/>
      <c r="I27" s="44">
        <f>'HL-LL_1a'!I27</f>
        <v>60</v>
      </c>
      <c r="J27" s="45">
        <v>0</v>
      </c>
      <c r="K27" s="65">
        <f t="shared" si="2"/>
        <v>0</v>
      </c>
      <c r="L27" s="44">
        <f>'HL-LL_1a'!L27</f>
        <v>60</v>
      </c>
      <c r="M27" s="51">
        <v>0</v>
      </c>
      <c r="N27" s="65">
        <f t="shared" si="3"/>
        <v>0</v>
      </c>
      <c r="O27" s="44">
        <f>'HL-LL_1a'!O27</f>
        <v>30</v>
      </c>
      <c r="P27" s="45">
        <v>7.9692999999999996</v>
      </c>
      <c r="Q27" s="84">
        <f t="shared" si="4"/>
        <v>50</v>
      </c>
      <c r="R27" s="44">
        <v>15</v>
      </c>
      <c r="S27" s="51">
        <v>15.2288</v>
      </c>
      <c r="T27" s="84">
        <f t="shared" si="5"/>
        <v>75</v>
      </c>
      <c r="U27" s="76"/>
      <c r="W27" s="76"/>
      <c r="X27" s="76"/>
      <c r="Y27" s="7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6">
        <f t="shared" si="0"/>
        <v>5.0730853621988956</v>
      </c>
      <c r="F28" s="47">
        <f t="shared" si="1"/>
        <v>11.39990050315161</v>
      </c>
      <c r="G28" s="44">
        <v>60</v>
      </c>
      <c r="H28" s="69"/>
      <c r="I28" s="44">
        <f>'HL-LL_1a'!I28</f>
        <v>60</v>
      </c>
      <c r="J28" s="45">
        <v>0</v>
      </c>
      <c r="K28" s="65">
        <f t="shared" si="2"/>
        <v>0</v>
      </c>
      <c r="L28" s="44">
        <f>'HL-LL_1a'!L28</f>
        <v>60</v>
      </c>
      <c r="M28" s="45">
        <v>0</v>
      </c>
      <c r="N28" s="65">
        <f t="shared" si="3"/>
        <v>0</v>
      </c>
      <c r="O28" s="44">
        <f>'HL-LL_1a'!O28</f>
        <v>30</v>
      </c>
      <c r="P28" s="45">
        <v>7.9858000000000002</v>
      </c>
      <c r="Q28" s="84">
        <f t="shared" si="4"/>
        <v>50</v>
      </c>
      <c r="R28" s="44">
        <v>15</v>
      </c>
      <c r="S28" s="45">
        <v>15.2591</v>
      </c>
      <c r="T28" s="84">
        <f t="shared" si="5"/>
        <v>75</v>
      </c>
      <c r="U28" s="76"/>
      <c r="W28" s="76"/>
      <c r="X28" s="76"/>
      <c r="Y28" s="7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6">
        <f t="shared" si="0"/>
        <v>2.5646552731037957</v>
      </c>
      <c r="F29" s="47">
        <f t="shared" si="1"/>
        <v>1.1000994968483937</v>
      </c>
      <c r="G29" s="44">
        <v>45</v>
      </c>
      <c r="H29" s="69"/>
      <c r="I29" s="44">
        <f>'HL-LL_1a'!I29</f>
        <v>30</v>
      </c>
      <c r="J29" s="45">
        <v>0.37193999999999999</v>
      </c>
      <c r="K29" s="65">
        <f t="shared" si="2"/>
        <v>33.333333333333329</v>
      </c>
      <c r="L29" s="44">
        <f>'HL-LL_1a'!L29</f>
        <v>60</v>
      </c>
      <c r="M29" s="45">
        <v>1.1968000000000001</v>
      </c>
      <c r="N29" s="65">
        <f t="shared" si="3"/>
        <v>33.333333333333343</v>
      </c>
      <c r="O29" s="44">
        <f>'HL-LL_1a'!O29</f>
        <v>15</v>
      </c>
      <c r="P29" s="45">
        <v>2.7709999999999999</v>
      </c>
      <c r="Q29" s="84">
        <f t="shared" si="4"/>
        <v>66.666666666666657</v>
      </c>
      <c r="R29" s="44">
        <v>15</v>
      </c>
      <c r="S29" s="45">
        <v>2.7709999999999999</v>
      </c>
      <c r="T29" s="84">
        <f t="shared" si="5"/>
        <v>66.666666666666657</v>
      </c>
      <c r="W29" s="76"/>
      <c r="X29" s="76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6">
        <f t="shared" si="0"/>
        <v>2.5706256314873386</v>
      </c>
      <c r="F30" s="47">
        <f t="shared" si="1"/>
        <v>3.0500497484241933</v>
      </c>
      <c r="G30" s="44">
        <v>45</v>
      </c>
      <c r="H30" s="69"/>
      <c r="I30" s="44">
        <f>'HL-LL_1a'!I30</f>
        <v>30</v>
      </c>
      <c r="J30" s="45">
        <v>0.37841999999999998</v>
      </c>
      <c r="K30" s="65">
        <f t="shared" si="2"/>
        <v>33.333333333333329</v>
      </c>
      <c r="L30" s="44">
        <f>'HL-LL_1a'!L30</f>
        <v>60</v>
      </c>
      <c r="M30" s="45">
        <v>1.1923999999999999</v>
      </c>
      <c r="N30" s="65">
        <f t="shared" si="3"/>
        <v>33.333333333333343</v>
      </c>
      <c r="O30" s="44">
        <f>'HL-LL_1a'!O30</f>
        <v>15</v>
      </c>
      <c r="P30" s="45">
        <v>2.7865000000000002</v>
      </c>
      <c r="Q30" s="84">
        <f t="shared" si="4"/>
        <v>66.666666666666657</v>
      </c>
      <c r="R30" s="44">
        <v>15</v>
      </c>
      <c r="S30" s="45">
        <v>2.7865000000000002</v>
      </c>
      <c r="T30" s="84">
        <f t="shared" si="5"/>
        <v>66.666666666666657</v>
      </c>
      <c r="W30" s="76"/>
      <c r="X30" s="76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6">
        <f t="shared" si="0"/>
        <v>2.5813354893084295</v>
      </c>
      <c r="F31" s="47">
        <f t="shared" si="1"/>
        <v>5</v>
      </c>
      <c r="G31" s="44">
        <v>45</v>
      </c>
      <c r="H31" s="69"/>
      <c r="I31" s="44">
        <f>'HL-LL_1a'!I31</f>
        <v>45</v>
      </c>
      <c r="J31" s="45">
        <v>0</v>
      </c>
      <c r="K31" s="65">
        <f t="shared" si="2"/>
        <v>0</v>
      </c>
      <c r="L31" s="44">
        <f>'HL-LL_1a'!L31</f>
        <v>60</v>
      </c>
      <c r="M31" s="45">
        <v>1.1845000000000001</v>
      </c>
      <c r="N31" s="65">
        <f t="shared" si="3"/>
        <v>33.333333333333343</v>
      </c>
      <c r="O31" s="44">
        <f>'HL-LL_1a'!O31</f>
        <v>15</v>
      </c>
      <c r="P31" s="45">
        <v>2.8144</v>
      </c>
      <c r="Q31" s="84">
        <f t="shared" si="4"/>
        <v>66.666666666666657</v>
      </c>
      <c r="R31" s="44">
        <v>15</v>
      </c>
      <c r="S31" s="45">
        <v>2.8144</v>
      </c>
      <c r="T31" s="84">
        <f t="shared" si="5"/>
        <v>66.666666666666657</v>
      </c>
      <c r="W31" s="76"/>
      <c r="X31" s="76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6">
        <f t="shared" si="0"/>
        <v>2.6061427872694836</v>
      </c>
      <c r="F32" s="47">
        <f t="shared" si="1"/>
        <v>6.9499502515758032</v>
      </c>
      <c r="G32" s="44">
        <v>45</v>
      </c>
      <c r="H32" s="69"/>
      <c r="I32" s="44">
        <f>'HL-LL_1a'!I32</f>
        <v>60</v>
      </c>
      <c r="J32" s="45">
        <v>1.1662999999999999</v>
      </c>
      <c r="K32" s="65">
        <f t="shared" si="2"/>
        <v>33.333333333333343</v>
      </c>
      <c r="L32" s="44">
        <f>'HL-LL_1a'!L32</f>
        <v>60</v>
      </c>
      <c r="M32" s="45">
        <v>1.1662999999999999</v>
      </c>
      <c r="N32" s="65">
        <f t="shared" si="3"/>
        <v>33.333333333333343</v>
      </c>
      <c r="O32" s="44">
        <f>'HL-LL_1a'!O32</f>
        <v>15</v>
      </c>
      <c r="P32" s="45">
        <v>2.8788999999999998</v>
      </c>
      <c r="Q32" s="84">
        <f t="shared" si="4"/>
        <v>66.666666666666657</v>
      </c>
      <c r="R32" s="44">
        <v>15</v>
      </c>
      <c r="S32" s="45">
        <v>2.8788999999999998</v>
      </c>
      <c r="T32" s="84">
        <f t="shared" si="5"/>
        <v>66.666666666666657</v>
      </c>
      <c r="W32" s="76"/>
      <c r="X32" s="76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6">
        <f t="shared" si="0"/>
        <v>2.7264721392519533</v>
      </c>
      <c r="F33" s="47">
        <f t="shared" si="1"/>
        <v>8.8999005031516099</v>
      </c>
      <c r="G33" s="44">
        <v>45</v>
      </c>
      <c r="H33" s="69"/>
      <c r="I33" s="44">
        <f>'HL-LL_1a'!I33</f>
        <v>60</v>
      </c>
      <c r="J33" s="45">
        <v>1.0780000000000001</v>
      </c>
      <c r="K33" s="65">
        <f t="shared" si="2"/>
        <v>33.333333333333343</v>
      </c>
      <c r="L33" s="44">
        <f>'HL-LL_1a'!L33</f>
        <v>60</v>
      </c>
      <c r="M33" s="45">
        <v>1.0780000000000001</v>
      </c>
      <c r="N33" s="65">
        <f t="shared" si="3"/>
        <v>33.333333333333343</v>
      </c>
      <c r="O33" s="44">
        <f>'HL-LL_1a'!O33</f>
        <v>15</v>
      </c>
      <c r="P33" s="45">
        <v>3.1913999999999998</v>
      </c>
      <c r="Q33" s="84">
        <f t="shared" si="4"/>
        <v>66.666666666666657</v>
      </c>
      <c r="R33" s="44">
        <v>15</v>
      </c>
      <c r="S33" s="45">
        <v>3.1913999999999998</v>
      </c>
      <c r="T33" s="84">
        <f t="shared" si="5"/>
        <v>66.666666666666657</v>
      </c>
      <c r="W33" s="76"/>
      <c r="X33" s="76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6">
        <f t="shared" si="0"/>
        <v>9.600920798055057E-2</v>
      </c>
      <c r="F34" s="47">
        <f t="shared" si="1"/>
        <v>-1.3999005031516063</v>
      </c>
      <c r="G34" s="44">
        <v>15</v>
      </c>
      <c r="H34" s="69"/>
      <c r="I34" s="44">
        <f>'HL-LL_1a'!I34</f>
        <v>15</v>
      </c>
      <c r="J34" s="45">
        <v>0</v>
      </c>
      <c r="K34" s="65">
        <f t="shared" si="2"/>
        <v>0</v>
      </c>
      <c r="L34" s="44">
        <f>'HL-LL_1a'!L34</f>
        <v>60</v>
      </c>
      <c r="M34" s="45">
        <v>9.2029999999999994</v>
      </c>
      <c r="N34" s="65">
        <f t="shared" si="3"/>
        <v>300</v>
      </c>
      <c r="O34" s="44">
        <f>'HL-LL_1a'!O34</f>
        <v>15</v>
      </c>
      <c r="P34" s="45">
        <v>0</v>
      </c>
      <c r="Q34" s="84">
        <f t="shared" si="4"/>
        <v>0</v>
      </c>
      <c r="R34" s="44">
        <v>15</v>
      </c>
      <c r="S34" s="45">
        <v>0</v>
      </c>
      <c r="T34" s="84">
        <f t="shared" si="5"/>
        <v>0</v>
      </c>
      <c r="X34" s="76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6">
        <f t="shared" si="0"/>
        <v>0.18909175113270038</v>
      </c>
      <c r="F35" s="47">
        <f t="shared" si="1"/>
        <v>0.5500497484241933</v>
      </c>
      <c r="G35" s="44">
        <v>15</v>
      </c>
      <c r="H35" s="69"/>
      <c r="I35" s="44">
        <f>'HL-LL_1a'!I35</f>
        <v>15</v>
      </c>
      <c r="J35" s="45">
        <v>0</v>
      </c>
      <c r="K35" s="65">
        <f t="shared" si="2"/>
        <v>0</v>
      </c>
      <c r="L35" s="44">
        <f>'HL-LL_1a'!L35</f>
        <v>60</v>
      </c>
      <c r="M35" s="45">
        <v>8.8850999999999996</v>
      </c>
      <c r="N35" s="65">
        <f t="shared" si="3"/>
        <v>300</v>
      </c>
      <c r="O35" s="44">
        <f>'HL-LL_1a'!O35</f>
        <v>15</v>
      </c>
      <c r="P35" s="45">
        <v>0</v>
      </c>
      <c r="Q35" s="84">
        <f t="shared" si="4"/>
        <v>0</v>
      </c>
      <c r="R35" s="44">
        <v>15</v>
      </c>
      <c r="S35" s="45">
        <v>0</v>
      </c>
      <c r="T35" s="84">
        <f t="shared" si="5"/>
        <v>0</v>
      </c>
      <c r="X35" s="76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6">
        <f t="shared" si="0"/>
        <v>0.34792230674609925</v>
      </c>
      <c r="F36" s="47">
        <f t="shared" si="1"/>
        <v>2.5</v>
      </c>
      <c r="G36" s="44">
        <v>15</v>
      </c>
      <c r="H36" s="69"/>
      <c r="I36" s="44">
        <f>'HL-LL_1a'!I36</f>
        <v>30</v>
      </c>
      <c r="J36" s="45">
        <v>0.92961000000000005</v>
      </c>
      <c r="K36" s="65">
        <f t="shared" si="2"/>
        <v>100</v>
      </c>
      <c r="L36" s="44">
        <f>'HL-LL_1a'!L36</f>
        <v>60</v>
      </c>
      <c r="M36" s="45">
        <v>8.3468</v>
      </c>
      <c r="N36" s="65">
        <f t="shared" si="3"/>
        <v>300</v>
      </c>
      <c r="O36" s="44">
        <f>'HL-LL_1a'!O36</f>
        <v>15</v>
      </c>
      <c r="P36" s="45">
        <v>0</v>
      </c>
      <c r="Q36" s="84">
        <f t="shared" si="4"/>
        <v>0</v>
      </c>
      <c r="R36" s="44">
        <v>15</v>
      </c>
      <c r="S36" s="45">
        <v>0</v>
      </c>
      <c r="T36" s="84">
        <f t="shared" si="5"/>
        <v>0</v>
      </c>
      <c r="X36" s="76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6">
        <f t="shared" si="0"/>
        <v>0.68019659448849978</v>
      </c>
      <c r="F37" s="47">
        <f t="shared" si="1"/>
        <v>4.4499502515758032</v>
      </c>
      <c r="G37" s="44">
        <v>15</v>
      </c>
      <c r="H37" s="69"/>
      <c r="I37" s="44">
        <f>'HL-LL_1a'!I37</f>
        <v>45</v>
      </c>
      <c r="J37" s="45">
        <v>3.0204</v>
      </c>
      <c r="K37" s="65">
        <f t="shared" si="2"/>
        <v>200</v>
      </c>
      <c r="L37" s="44">
        <f>'HL-LL_1a'!L37</f>
        <v>60</v>
      </c>
      <c r="M37" s="45">
        <v>7.2378999999999998</v>
      </c>
      <c r="N37" s="65">
        <f t="shared" si="3"/>
        <v>300</v>
      </c>
      <c r="O37" s="44">
        <f>'HL-LL_1a'!O37</f>
        <v>15</v>
      </c>
      <c r="P37" s="45">
        <v>0</v>
      </c>
      <c r="Q37" s="84">
        <f t="shared" si="4"/>
        <v>0</v>
      </c>
      <c r="R37" s="44">
        <v>15</v>
      </c>
      <c r="S37" s="45">
        <v>0</v>
      </c>
      <c r="T37" s="84">
        <f t="shared" si="5"/>
        <v>0</v>
      </c>
      <c r="X37" s="76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6">
        <f t="shared" si="0"/>
        <v>1.8116934574444521</v>
      </c>
      <c r="F38" s="47">
        <f t="shared" si="1"/>
        <v>6.3999005031516099</v>
      </c>
      <c r="G38" s="44">
        <v>30</v>
      </c>
      <c r="H38" s="69"/>
      <c r="I38" s="44">
        <f>'HL-LL_1a'!I38</f>
        <v>60</v>
      </c>
      <c r="J38" s="45">
        <v>4.7862</v>
      </c>
      <c r="K38" s="65">
        <f t="shared" si="2"/>
        <v>100</v>
      </c>
      <c r="L38" s="44">
        <f>'HL-LL_1a'!L38</f>
        <v>60</v>
      </c>
      <c r="M38" s="45">
        <v>4.7862</v>
      </c>
      <c r="N38" s="65">
        <f t="shared" si="3"/>
        <v>100</v>
      </c>
      <c r="O38" s="44">
        <f>'HL-LL_1a'!O38</f>
        <v>15</v>
      </c>
      <c r="P38" s="45">
        <v>1.1191</v>
      </c>
      <c r="Q38" s="84">
        <f t="shared" si="4"/>
        <v>50</v>
      </c>
      <c r="R38" s="44">
        <v>15</v>
      </c>
      <c r="S38" s="45">
        <v>1.1191</v>
      </c>
      <c r="T38" s="84">
        <f t="shared" si="5"/>
        <v>50</v>
      </c>
      <c r="W38" s="76"/>
      <c r="X38" s="76"/>
      <c r="Y38" s="7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6">
        <f t="shared" si="0"/>
        <v>-1.9499502515758067</v>
      </c>
      <c r="F39" s="47">
        <f t="shared" si="1"/>
        <v>-3.8999005031516063</v>
      </c>
      <c r="G39" s="44">
        <v>15</v>
      </c>
      <c r="H39" s="69"/>
      <c r="I39" s="44">
        <f>'HL-LL_1a'!I39</f>
        <v>15</v>
      </c>
      <c r="J39" s="45">
        <v>0</v>
      </c>
      <c r="K39" s="65">
        <f t="shared" si="2"/>
        <v>0</v>
      </c>
      <c r="L39" s="44">
        <f>'HL-LL_1a'!L39</f>
        <v>60</v>
      </c>
      <c r="M39" s="45">
        <v>17.669</v>
      </c>
      <c r="N39" s="65">
        <f t="shared" si="3"/>
        <v>300</v>
      </c>
      <c r="O39" s="44">
        <f>'HL-LL_1a'!O39</f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X39" s="76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6">
        <f t="shared" si="0"/>
        <v>-0.9749751257878998</v>
      </c>
      <c r="F40" s="47">
        <f t="shared" si="1"/>
        <v>-1.9499502515758067</v>
      </c>
      <c r="G40" s="44">
        <v>15</v>
      </c>
      <c r="H40" s="69"/>
      <c r="I40" s="44">
        <f>'HL-LL_1a'!I40</f>
        <v>15</v>
      </c>
      <c r="J40" s="45">
        <v>0</v>
      </c>
      <c r="K40" s="65">
        <f t="shared" si="2"/>
        <v>0</v>
      </c>
      <c r="L40" s="44">
        <f>'HL-LL_1a'!L40</f>
        <v>60</v>
      </c>
      <c r="M40" s="45">
        <v>14.339399999999999</v>
      </c>
      <c r="N40" s="65">
        <f t="shared" si="3"/>
        <v>300</v>
      </c>
      <c r="O40" s="44">
        <f>'HL-LL_1a'!O40</f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X40" s="76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/>
      <c r="I41" s="44">
        <f>'HL-LL_1a'!I41</f>
        <v>15</v>
      </c>
      <c r="J41" s="45">
        <v>0</v>
      </c>
      <c r="K41" s="65">
        <f t="shared" si="2"/>
        <v>0</v>
      </c>
      <c r="L41" s="44">
        <f>'HL-LL_1a'!L41</f>
        <v>60</v>
      </c>
      <c r="M41" s="45">
        <v>11.193899999999999</v>
      </c>
      <c r="N41" s="65">
        <f t="shared" si="3"/>
        <v>300</v>
      </c>
      <c r="O41" s="44">
        <f>'HL-LL_1a'!O41</f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X41" s="76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6">
        <f t="shared" si="0"/>
        <v>0.9749751257878998</v>
      </c>
      <c r="F42" s="47">
        <f t="shared" si="1"/>
        <v>1.9499502515758032</v>
      </c>
      <c r="G42" s="44">
        <v>15</v>
      </c>
      <c r="H42" s="69"/>
      <c r="I42" s="44">
        <f>'HL-LL_1a'!I42</f>
        <v>30</v>
      </c>
      <c r="J42" s="45">
        <v>3.1489999999999997E-2</v>
      </c>
      <c r="K42" s="65">
        <f t="shared" si="2"/>
        <v>100</v>
      </c>
      <c r="L42" s="44">
        <f>'HL-LL_1a'!L42</f>
        <v>60</v>
      </c>
      <c r="M42" s="45">
        <v>8.2167999999999992</v>
      </c>
      <c r="N42" s="65">
        <f t="shared" si="3"/>
        <v>300</v>
      </c>
      <c r="O42" s="44">
        <f>'HL-LL_1a'!O42</f>
        <v>15</v>
      </c>
      <c r="P42" s="45">
        <v>0</v>
      </c>
      <c r="Q42" s="84">
        <f t="shared" si="4"/>
        <v>0</v>
      </c>
      <c r="R42" s="44">
        <v>15</v>
      </c>
      <c r="S42" s="45">
        <v>0</v>
      </c>
      <c r="T42" s="84">
        <f t="shared" si="5"/>
        <v>0</v>
      </c>
      <c r="W42" s="76"/>
      <c r="X42" s="76"/>
      <c r="Y42" s="7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6">
        <f t="shared" si="0"/>
        <v>1.9499502515758032</v>
      </c>
      <c r="F43" s="47">
        <f t="shared" si="1"/>
        <v>3.8999005031516099</v>
      </c>
      <c r="G43" s="44">
        <v>30</v>
      </c>
      <c r="H43" s="69"/>
      <c r="I43" s="44">
        <f>'HL-LL_1a'!I43</f>
        <v>45</v>
      </c>
      <c r="J43" s="45">
        <v>2.0415000000000001</v>
      </c>
      <c r="K43" s="65">
        <f t="shared" si="2"/>
        <v>50</v>
      </c>
      <c r="L43" s="44">
        <f>'HL-LL_1a'!L43</f>
        <v>60</v>
      </c>
      <c r="M43" s="45">
        <v>6.6364000000000001</v>
      </c>
      <c r="N43" s="65">
        <f t="shared" si="3"/>
        <v>100</v>
      </c>
      <c r="O43" s="44">
        <f>'HL-LL_1a'!O43</f>
        <v>15</v>
      </c>
      <c r="P43" s="45">
        <v>1.1778999999999999</v>
      </c>
      <c r="Q43" s="84">
        <f t="shared" si="4"/>
        <v>50</v>
      </c>
      <c r="R43" s="44">
        <v>15</v>
      </c>
      <c r="S43" s="45">
        <v>1.1778999999999999</v>
      </c>
      <c r="T43" s="84">
        <f t="shared" si="5"/>
        <v>50</v>
      </c>
      <c r="U43" s="76"/>
      <c r="W43" s="76"/>
      <c r="X43" s="76"/>
      <c r="Y43" s="7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6">
        <f t="shared" si="0"/>
        <v>-1.8116934574444521</v>
      </c>
      <c r="F44" s="47">
        <f t="shared" si="1"/>
        <v>-6.3999005031516063</v>
      </c>
      <c r="G44" s="44">
        <v>15</v>
      </c>
      <c r="H44" s="69"/>
      <c r="I44" s="44">
        <f>'HL-LL_1a'!I44</f>
        <v>15</v>
      </c>
      <c r="J44" s="45">
        <v>0</v>
      </c>
      <c r="K44" s="65">
        <f t="shared" si="2"/>
        <v>0</v>
      </c>
      <c r="L44" s="44">
        <f>'HL-LL_1a'!L44</f>
        <v>30</v>
      </c>
      <c r="M44" s="45">
        <v>3.4565000000000001</v>
      </c>
      <c r="N44" s="65">
        <f t="shared" si="3"/>
        <v>100</v>
      </c>
      <c r="O44" s="44">
        <f>'HL-LL_1a'!O44</f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X44" s="76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6">
        <f t="shared" si="0"/>
        <v>-0.68019659448849978</v>
      </c>
      <c r="F45" s="47">
        <f t="shared" si="1"/>
        <v>-4.4499502515758067</v>
      </c>
      <c r="G45" s="44">
        <v>15</v>
      </c>
      <c r="H45" s="69"/>
      <c r="I45" s="44">
        <f>'HL-LL_1a'!I45</f>
        <v>15</v>
      </c>
      <c r="J45" s="45">
        <v>0</v>
      </c>
      <c r="K45" s="65">
        <f t="shared" si="2"/>
        <v>0</v>
      </c>
      <c r="L45" s="44">
        <f>'HL-LL_1a'!L45</f>
        <v>30</v>
      </c>
      <c r="M45" s="45">
        <v>2.0047000000000001</v>
      </c>
      <c r="N45" s="65">
        <f t="shared" si="3"/>
        <v>100</v>
      </c>
      <c r="O45" s="44">
        <f>'HL-LL_1a'!O45</f>
        <v>15</v>
      </c>
      <c r="P45" s="45">
        <v>0</v>
      </c>
      <c r="Q45" s="84">
        <f t="shared" si="4"/>
        <v>0</v>
      </c>
      <c r="R45" s="44">
        <v>15</v>
      </c>
      <c r="S45" s="45">
        <v>0</v>
      </c>
      <c r="T45" s="84">
        <f t="shared" si="5"/>
        <v>0</v>
      </c>
      <c r="W45" s="76"/>
      <c r="Y45" s="7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6">
        <f t="shared" si="0"/>
        <v>-0.34792230674610281</v>
      </c>
      <c r="F46" s="47">
        <f t="shared" si="1"/>
        <v>-2.5</v>
      </c>
      <c r="G46" s="44">
        <v>15</v>
      </c>
      <c r="H46" s="69"/>
      <c r="I46" s="44">
        <f>'HL-LL_1a'!I46</f>
        <v>15</v>
      </c>
      <c r="J46" s="45">
        <v>0</v>
      </c>
      <c r="K46" s="65">
        <f t="shared" si="2"/>
        <v>0</v>
      </c>
      <c r="L46" s="44">
        <f>'HL-LL_1a'!L46</f>
        <v>30</v>
      </c>
      <c r="M46" s="45">
        <v>1.5946</v>
      </c>
      <c r="N46" s="65">
        <f t="shared" si="3"/>
        <v>100</v>
      </c>
      <c r="O46" s="44">
        <f>'HL-LL_1a'!O46</f>
        <v>15</v>
      </c>
      <c r="P46" s="45">
        <v>0</v>
      </c>
      <c r="Q46" s="84">
        <f t="shared" si="4"/>
        <v>0</v>
      </c>
      <c r="R46" s="44">
        <v>15</v>
      </c>
      <c r="S46" s="45">
        <v>0</v>
      </c>
      <c r="T46" s="84">
        <f t="shared" si="5"/>
        <v>0</v>
      </c>
      <c r="W46" s="76"/>
      <c r="Y46" s="7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6">
        <f t="shared" si="0"/>
        <v>-0.18909175113270393</v>
      </c>
      <c r="F47" s="47">
        <f t="shared" si="1"/>
        <v>-0.55004974842419685</v>
      </c>
      <c r="G47" s="44">
        <v>15</v>
      </c>
      <c r="H47" s="69"/>
      <c r="I47" s="44">
        <f>'HL-LL_1a'!I47</f>
        <v>15</v>
      </c>
      <c r="J47" s="45">
        <v>0</v>
      </c>
      <c r="K47" s="65">
        <f t="shared" si="2"/>
        <v>0</v>
      </c>
      <c r="L47" s="44">
        <f>'HL-LL_1a'!L47</f>
        <v>30</v>
      </c>
      <c r="M47" s="45">
        <v>1.401</v>
      </c>
      <c r="N47" s="65">
        <f t="shared" si="3"/>
        <v>100</v>
      </c>
      <c r="O47" s="44">
        <f>'HL-LL_1a'!O47</f>
        <v>15</v>
      </c>
      <c r="P47" s="45">
        <v>0</v>
      </c>
      <c r="Q47" s="84">
        <f t="shared" si="4"/>
        <v>0</v>
      </c>
      <c r="R47" s="44">
        <v>15</v>
      </c>
      <c r="S47" s="45">
        <v>0</v>
      </c>
      <c r="T47" s="84">
        <f t="shared" si="5"/>
        <v>0</v>
      </c>
      <c r="W47" s="76"/>
      <c r="Y47" s="7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6">
        <f t="shared" si="0"/>
        <v>-9.6009207980547018E-2</v>
      </c>
      <c r="F48" s="47">
        <f t="shared" si="1"/>
        <v>1.3999005031516099</v>
      </c>
      <c r="G48" s="44">
        <v>15</v>
      </c>
      <c r="H48" s="69"/>
      <c r="I48" s="44">
        <f>'HL-LL_1a'!I48</f>
        <v>30</v>
      </c>
      <c r="J48" s="45">
        <v>1.2883</v>
      </c>
      <c r="K48" s="65">
        <f t="shared" si="2"/>
        <v>100</v>
      </c>
      <c r="L48" s="44">
        <f>'HL-LL_1a'!L48</f>
        <v>30</v>
      </c>
      <c r="M48" s="45">
        <v>1.2883</v>
      </c>
      <c r="N48" s="65">
        <f t="shared" si="3"/>
        <v>100</v>
      </c>
      <c r="O48" s="44">
        <f>'HL-LL_1a'!O48</f>
        <v>15</v>
      </c>
      <c r="P48" s="45">
        <v>0</v>
      </c>
      <c r="Q48" s="84">
        <f t="shared" si="4"/>
        <v>0</v>
      </c>
      <c r="R48" s="44">
        <v>15</v>
      </c>
      <c r="S48" s="45">
        <v>0</v>
      </c>
      <c r="T48" s="84">
        <f t="shared" si="5"/>
        <v>0</v>
      </c>
      <c r="W48" s="76"/>
      <c r="Y48" s="7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6">
        <f t="shared" si="0"/>
        <v>-2.7264721392519533</v>
      </c>
      <c r="F49" s="47">
        <f t="shared" si="1"/>
        <v>-8.8999005031516063</v>
      </c>
      <c r="G49" s="44">
        <v>15</v>
      </c>
      <c r="H49" s="69"/>
      <c r="I49" s="44">
        <f>'HL-LL_1a'!I49</f>
        <v>15</v>
      </c>
      <c r="J49" s="45">
        <v>0</v>
      </c>
      <c r="K49" s="65">
        <f t="shared" si="2"/>
        <v>0</v>
      </c>
      <c r="L49" s="44">
        <f>'HL-LL_1a'!L49</f>
        <v>15</v>
      </c>
      <c r="M49" s="45">
        <v>0</v>
      </c>
      <c r="N49" s="65">
        <f t="shared" si="3"/>
        <v>0</v>
      </c>
      <c r="O49" s="44">
        <f>'HL-LL_1a'!O49</f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6">
        <f t="shared" si="0"/>
        <v>-2.6061427872694871</v>
      </c>
      <c r="F50" s="47">
        <f t="shared" si="1"/>
        <v>-6.9499502515758067</v>
      </c>
      <c r="G50" s="44">
        <v>15</v>
      </c>
      <c r="H50" s="69"/>
      <c r="I50" s="44">
        <f>'HL-LL_1a'!I50</f>
        <v>15</v>
      </c>
      <c r="J50" s="45">
        <v>0</v>
      </c>
      <c r="K50" s="65">
        <f t="shared" si="2"/>
        <v>0</v>
      </c>
      <c r="L50" s="44">
        <f>'HL-LL_1a'!L50</f>
        <v>15</v>
      </c>
      <c r="M50" s="45">
        <v>0</v>
      </c>
      <c r="N50" s="65">
        <f t="shared" si="3"/>
        <v>0</v>
      </c>
      <c r="O50" s="44">
        <f>'HL-LL_1a'!O50</f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6">
        <f t="shared" si="0"/>
        <v>-2.5813354893084295</v>
      </c>
      <c r="F51" s="47">
        <f t="shared" si="1"/>
        <v>-5</v>
      </c>
      <c r="G51" s="44">
        <v>15</v>
      </c>
      <c r="H51" s="69"/>
      <c r="I51" s="44">
        <f>'HL-LL_1a'!I51</f>
        <v>15</v>
      </c>
      <c r="J51" s="45">
        <v>0</v>
      </c>
      <c r="K51" s="65">
        <f t="shared" si="2"/>
        <v>0</v>
      </c>
      <c r="L51" s="44">
        <f>'HL-LL_1a'!L51</f>
        <v>15</v>
      </c>
      <c r="M51" s="45">
        <v>0</v>
      </c>
      <c r="N51" s="65">
        <f t="shared" si="3"/>
        <v>0</v>
      </c>
      <c r="O51" s="44">
        <f>'HL-LL_1a'!O51</f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6">
        <f t="shared" si="0"/>
        <v>-2.5706256314873421</v>
      </c>
      <c r="F52" s="47">
        <f t="shared" si="1"/>
        <v>-3.0500497484241968</v>
      </c>
      <c r="G52" s="44">
        <v>15</v>
      </c>
      <c r="H52" s="69"/>
      <c r="I52" s="44">
        <f>'HL-LL_1a'!I52</f>
        <v>15</v>
      </c>
      <c r="J52" s="45">
        <v>0</v>
      </c>
      <c r="K52" s="65">
        <f t="shared" si="2"/>
        <v>0</v>
      </c>
      <c r="L52" s="44">
        <f>'HL-LL_1a'!L52</f>
        <v>15</v>
      </c>
      <c r="M52" s="45">
        <v>0</v>
      </c>
      <c r="N52" s="65">
        <f t="shared" si="3"/>
        <v>0</v>
      </c>
      <c r="O52" s="44">
        <f>'HL-LL_1a'!O52</f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6">
        <f t="shared" si="0"/>
        <v>-2.5646552731037922</v>
      </c>
      <c r="F53" s="47">
        <f t="shared" si="1"/>
        <v>-1.1000994968483901</v>
      </c>
      <c r="G53" s="44">
        <v>15</v>
      </c>
      <c r="H53" s="69"/>
      <c r="I53" s="44">
        <f>'HL-LL_1a'!I53</f>
        <v>15</v>
      </c>
      <c r="J53" s="45">
        <v>0</v>
      </c>
      <c r="K53" s="65">
        <f t="shared" si="2"/>
        <v>0</v>
      </c>
      <c r="L53" s="44">
        <f>'HL-LL_1a'!L53</f>
        <v>15</v>
      </c>
      <c r="M53" s="45">
        <v>0</v>
      </c>
      <c r="N53" s="65">
        <f t="shared" si="3"/>
        <v>0</v>
      </c>
      <c r="O53" s="44">
        <f>'HL-LL_1a'!O53</f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6">
        <f t="shared" si="0"/>
        <v>-5.0730853621988921</v>
      </c>
      <c r="F54" s="47">
        <f t="shared" si="1"/>
        <v>-11.399900503151606</v>
      </c>
      <c r="G54" s="44">
        <v>15</v>
      </c>
      <c r="H54" s="69"/>
      <c r="I54" s="44">
        <f>'HL-LL_1a'!I54</f>
        <v>15</v>
      </c>
      <c r="J54" s="45">
        <v>0</v>
      </c>
      <c r="K54" s="65">
        <f t="shared" si="2"/>
        <v>0</v>
      </c>
      <c r="L54" s="44">
        <f>'HL-LL_1a'!L54</f>
        <v>15</v>
      </c>
      <c r="M54" s="45">
        <v>0</v>
      </c>
      <c r="N54" s="65">
        <f t="shared" si="3"/>
        <v>0</v>
      </c>
      <c r="O54" s="44">
        <f>'HL-LL_1a'!O54</f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6">
        <f t="shared" si="0"/>
        <v>-5.0652947859574553</v>
      </c>
      <c r="F55" s="47">
        <f t="shared" si="1"/>
        <v>-9.4499502515758067</v>
      </c>
      <c r="G55" s="44">
        <v>15</v>
      </c>
      <c r="H55" s="69"/>
      <c r="I55" s="44">
        <f>'HL-LL_1a'!I55</f>
        <v>15</v>
      </c>
      <c r="J55" s="45">
        <v>0</v>
      </c>
      <c r="K55" s="65">
        <f t="shared" si="2"/>
        <v>0</v>
      </c>
      <c r="L55" s="44">
        <f>'HL-LL_1a'!L55</f>
        <v>15</v>
      </c>
      <c r="M55" s="45">
        <v>0</v>
      </c>
      <c r="N55" s="65">
        <f t="shared" si="3"/>
        <v>0</v>
      </c>
      <c r="O55" s="44">
        <f>'HL-LL_1a'!O55</f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6">
        <f t="shared" si="0"/>
        <v>-5.063733675242414</v>
      </c>
      <c r="F56" s="47">
        <f t="shared" si="1"/>
        <v>-7.5</v>
      </c>
      <c r="G56" s="44">
        <v>15</v>
      </c>
      <c r="H56" s="69"/>
      <c r="I56" s="44">
        <f>'HL-LL_1a'!I56</f>
        <v>15</v>
      </c>
      <c r="J56" s="45">
        <v>0</v>
      </c>
      <c r="K56" s="65">
        <f t="shared" si="2"/>
        <v>0</v>
      </c>
      <c r="L56" s="44">
        <f>'HL-LL_1a'!L56</f>
        <v>15</v>
      </c>
      <c r="M56" s="45">
        <v>0</v>
      </c>
      <c r="N56" s="65">
        <f t="shared" si="3"/>
        <v>0</v>
      </c>
      <c r="O56" s="44">
        <f>'HL-LL_1a'!O56</f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6">
        <f t="shared" si="0"/>
        <v>-5.0630643215035533</v>
      </c>
      <c r="F57" s="47">
        <f t="shared" si="1"/>
        <v>-5.5500497484241968</v>
      </c>
      <c r="G57" s="44">
        <v>15</v>
      </c>
      <c r="H57" s="69"/>
      <c r="I57" s="44">
        <f>'HL-LL_1a'!I57</f>
        <v>15</v>
      </c>
      <c r="J57" s="45">
        <v>0</v>
      </c>
      <c r="K57" s="65">
        <f t="shared" si="2"/>
        <v>0</v>
      </c>
      <c r="L57" s="44">
        <f>'HL-LL_1a'!L57</f>
        <v>15</v>
      </c>
      <c r="M57" s="45">
        <v>0</v>
      </c>
      <c r="N57" s="65">
        <f t="shared" si="3"/>
        <v>0</v>
      </c>
      <c r="O57" s="44">
        <f>'HL-LL_1a'!O57</f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6">
        <f t="shared" si="0"/>
        <v>-5.0626923788644724</v>
      </c>
      <c r="F58" s="47">
        <f t="shared" si="1"/>
        <v>-3.6000994968483901</v>
      </c>
      <c r="G58" s="44">
        <v>15</v>
      </c>
      <c r="H58" s="69"/>
      <c r="I58" s="44">
        <f>'HL-LL_1a'!I58</f>
        <v>15</v>
      </c>
      <c r="J58" s="45">
        <v>0</v>
      </c>
      <c r="K58" s="65">
        <f t="shared" si="2"/>
        <v>0</v>
      </c>
      <c r="L58" s="44">
        <f>'HL-LL_1a'!L58</f>
        <v>15</v>
      </c>
      <c r="M58" s="45">
        <v>0</v>
      </c>
      <c r="N58" s="65">
        <f t="shared" si="3"/>
        <v>0</v>
      </c>
      <c r="O58" s="44">
        <f>'HL-LL_1a'!O58</f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6">
        <f t="shared" si="0"/>
        <v>-7.5632178073427028</v>
      </c>
      <c r="F59" s="47">
        <f t="shared" si="1"/>
        <v>-13.899900503151606</v>
      </c>
      <c r="G59" s="44">
        <v>15</v>
      </c>
      <c r="H59" s="69"/>
      <c r="I59" s="44">
        <f>'HL-LL_1a'!I59</f>
        <v>15</v>
      </c>
      <c r="J59" s="45">
        <v>0</v>
      </c>
      <c r="K59" s="65">
        <f t="shared" si="2"/>
        <v>0</v>
      </c>
      <c r="L59" s="44">
        <f>'HL-LL_1a'!L59</f>
        <v>15</v>
      </c>
      <c r="M59" s="45">
        <v>0</v>
      </c>
      <c r="N59" s="65">
        <f t="shared" si="3"/>
        <v>0</v>
      </c>
      <c r="O59" s="44">
        <f>'HL-LL_1a'!O59</f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6">
        <f t="shared" si="0"/>
        <v>-7.5627321784907693</v>
      </c>
      <c r="F60" s="47">
        <f t="shared" si="1"/>
        <v>-11.949950251575807</v>
      </c>
      <c r="G60" s="44">
        <v>15</v>
      </c>
      <c r="H60" s="69"/>
      <c r="I60" s="44">
        <f>'HL-LL_1a'!I60</f>
        <v>15</v>
      </c>
      <c r="J60" s="45">
        <v>0</v>
      </c>
      <c r="K60" s="65">
        <f t="shared" si="2"/>
        <v>0</v>
      </c>
      <c r="L60" s="44">
        <f>'HL-LL_1a'!L60</f>
        <v>15</v>
      </c>
      <c r="M60" s="45">
        <v>0</v>
      </c>
      <c r="N60" s="65">
        <f t="shared" si="3"/>
        <v>0</v>
      </c>
      <c r="O60" s="44">
        <f>'HL-LL_1a'!O60</f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6">
        <f t="shared" si="0"/>
        <v>-7.5626350411079386</v>
      </c>
      <c r="F61" s="47">
        <f t="shared" si="1"/>
        <v>-10</v>
      </c>
      <c r="G61" s="44">
        <v>15</v>
      </c>
      <c r="H61" s="69"/>
      <c r="I61" s="44">
        <f>'HL-LL_1a'!I61</f>
        <v>15</v>
      </c>
      <c r="J61" s="45">
        <v>0</v>
      </c>
      <c r="K61" s="65">
        <f t="shared" si="2"/>
        <v>0</v>
      </c>
      <c r="L61" s="44">
        <f>'HL-LL_1a'!L61</f>
        <v>15</v>
      </c>
      <c r="M61" s="45">
        <v>0</v>
      </c>
      <c r="N61" s="65">
        <f t="shared" si="3"/>
        <v>0</v>
      </c>
      <c r="O61" s="44">
        <f>'HL-LL_1a'!O61</f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6">
        <f t="shared" si="0"/>
        <v>-7.5625934096159106</v>
      </c>
      <c r="F62" s="47">
        <f t="shared" si="1"/>
        <v>-8.0500497484241968</v>
      </c>
      <c r="G62" s="44">
        <v>15</v>
      </c>
      <c r="H62" s="69"/>
      <c r="I62" s="44">
        <f>'HL-LL_1a'!I62</f>
        <v>15</v>
      </c>
      <c r="J62" s="45">
        <v>0</v>
      </c>
      <c r="K62" s="65">
        <f t="shared" si="2"/>
        <v>0</v>
      </c>
      <c r="L62" s="44">
        <f>'HL-LL_1a'!L62</f>
        <v>15</v>
      </c>
      <c r="M62" s="45">
        <v>0</v>
      </c>
      <c r="N62" s="65">
        <f t="shared" si="3"/>
        <v>0</v>
      </c>
      <c r="O62" s="44">
        <f>'HL-LL_1a'!O62</f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6">
        <f t="shared" si="0"/>
        <v>-7.5625702807019728</v>
      </c>
      <c r="F63" s="47">
        <f t="shared" si="1"/>
        <v>-6.1000994968483901</v>
      </c>
      <c r="G63" s="70">
        <v>15</v>
      </c>
      <c r="H63" s="71"/>
      <c r="I63" s="44">
        <f>'HL-LL_1a'!I63</f>
        <v>15</v>
      </c>
      <c r="J63" s="45">
        <v>0</v>
      </c>
      <c r="K63" s="65">
        <f t="shared" si="2"/>
        <v>0</v>
      </c>
      <c r="L63" s="44">
        <f>'HL-LL_1a'!L63</f>
        <v>15</v>
      </c>
      <c r="M63" s="45">
        <v>0</v>
      </c>
      <c r="N63" s="65">
        <f t="shared" si="3"/>
        <v>0</v>
      </c>
      <c r="O63" s="44">
        <f>'HL-LL_1a'!O63</f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0.40357688888888887</v>
      </c>
      <c r="K64" s="35"/>
      <c r="L64" s="34"/>
      <c r="M64" s="48">
        <f>AVERAGE(M19:M63)</f>
        <v>2.4906133333333336</v>
      </c>
      <c r="N64" s="35"/>
      <c r="O64" s="34"/>
      <c r="P64" s="48">
        <f>AVERAGE(P19:P63)</f>
        <v>1.2575266666666667</v>
      </c>
      <c r="Q64" s="35"/>
      <c r="R64" s="34"/>
      <c r="S64" s="48">
        <f>AVERAGE(S19:S63)</f>
        <v>5.934371111111111</v>
      </c>
      <c r="T64" s="35"/>
      <c r="U64" s="94"/>
      <c r="V64" s="94"/>
      <c r="W64" s="94"/>
      <c r="X64" s="94"/>
      <c r="Y64" s="94"/>
    </row>
    <row r="65" spans="2:42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0.99561769960987778</v>
      </c>
      <c r="K65" s="37"/>
      <c r="L65" s="36"/>
      <c r="M65" s="49">
        <f>_xlfn.STDEV.S(M19:M63)</f>
        <v>4.2986419374241693</v>
      </c>
      <c r="N65" s="37"/>
      <c r="O65" s="36"/>
      <c r="P65" s="49">
        <f>_xlfn.STDEV.S(P19:P63)</f>
        <v>2.571309656787939</v>
      </c>
      <c r="Q65" s="37"/>
      <c r="R65" s="36"/>
      <c r="S65" s="49">
        <f>_xlfn.STDEV.S(S19:S63)</f>
        <v>11.367500145782877</v>
      </c>
      <c r="T65" s="37"/>
      <c r="U65" s="95"/>
      <c r="V65" s="95"/>
      <c r="W65" s="95"/>
      <c r="X65" s="95"/>
      <c r="Y65" s="95"/>
    </row>
    <row r="66" spans="2:42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  <c r="U66" s="95"/>
      <c r="V66" s="95"/>
      <c r="W66" s="95"/>
      <c r="X66" s="95"/>
      <c r="Y66" s="95"/>
    </row>
    <row r="67" spans="2:42" ht="15.75" thickBot="1" x14ac:dyDescent="0.3">
      <c r="B67" s="5"/>
      <c r="C67" s="5"/>
      <c r="G67" s="150"/>
      <c r="H67" s="29" t="s">
        <v>34</v>
      </c>
      <c r="I67" s="38"/>
      <c r="J67" s="50">
        <f>MAX(J19:J63)</f>
        <v>4.7862</v>
      </c>
      <c r="K67" s="39"/>
      <c r="L67" s="42"/>
      <c r="M67" s="50">
        <f>MAX(M19:M63)</f>
        <v>17.669</v>
      </c>
      <c r="N67" s="39"/>
      <c r="O67" s="42"/>
      <c r="P67" s="50">
        <f>MAX(P19:P63)</f>
        <v>7.9858000000000002</v>
      </c>
      <c r="Q67" s="39"/>
      <c r="R67" s="42"/>
      <c r="S67" s="50">
        <f>MAX(S19:S63)</f>
        <v>34.8339</v>
      </c>
      <c r="T67" s="39"/>
      <c r="U67" s="95"/>
      <c r="V67" s="95"/>
      <c r="W67" s="95"/>
      <c r="X67" s="95"/>
      <c r="Y67" s="95"/>
    </row>
    <row r="68" spans="2:42" ht="15" customHeight="1" x14ac:dyDescent="0.25">
      <c r="B68" s="5"/>
      <c r="C68" s="5"/>
      <c r="G68" s="148" t="s">
        <v>75</v>
      </c>
      <c r="H68" s="67" t="s">
        <v>33</v>
      </c>
      <c r="I68" s="34"/>
      <c r="J68" s="48">
        <f>AVERAGE(J36:J37,J42,J48)</f>
        <v>1.31745</v>
      </c>
      <c r="K68" s="35"/>
      <c r="AK68" s="95"/>
      <c r="AL68" s="95"/>
      <c r="AM68" s="95"/>
      <c r="AN68" s="95"/>
      <c r="AO68" s="95"/>
      <c r="AP68" s="95"/>
    </row>
    <row r="69" spans="2:42" x14ac:dyDescent="0.25">
      <c r="B69" s="5"/>
      <c r="C69" s="5"/>
      <c r="G69" s="149"/>
      <c r="H69" s="28" t="s">
        <v>32</v>
      </c>
      <c r="I69" s="36"/>
      <c r="J69" s="49">
        <f>_xlfn.STDEV.S(J36:J37,J42,J48)</f>
        <v>1.2523313475540996</v>
      </c>
      <c r="K69" s="37"/>
      <c r="AK69" s="95"/>
      <c r="AL69" s="95"/>
      <c r="AM69" s="95"/>
      <c r="AN69" s="95"/>
      <c r="AO69" s="95"/>
      <c r="AP69" s="95"/>
    </row>
    <row r="70" spans="2:42" x14ac:dyDescent="0.25">
      <c r="B70" s="5"/>
      <c r="C70" s="5"/>
      <c r="G70" s="149"/>
      <c r="H70" s="28" t="s">
        <v>31</v>
      </c>
      <c r="I70" s="36"/>
      <c r="J70" s="49">
        <f>MIN(J36:J37,J42,J48)</f>
        <v>3.1489999999999997E-2</v>
      </c>
      <c r="K70" s="37"/>
      <c r="AK70" s="95"/>
      <c r="AL70" s="95"/>
      <c r="AM70" s="95"/>
      <c r="AN70" s="95"/>
      <c r="AO70" s="95"/>
      <c r="AP70" s="95"/>
    </row>
    <row r="71" spans="2:42" ht="15.75" thickBot="1" x14ac:dyDescent="0.3">
      <c r="B71" s="5"/>
      <c r="C71" s="5"/>
      <c r="G71" s="149"/>
      <c r="H71" s="29" t="s">
        <v>34</v>
      </c>
      <c r="I71" s="38"/>
      <c r="J71" s="50">
        <f>MAX(J36:J37,J42,J48)</f>
        <v>3.0204</v>
      </c>
      <c r="K71" s="39"/>
      <c r="AK71" s="95"/>
      <c r="AL71" s="95"/>
      <c r="AM71" s="95"/>
      <c r="AN71" s="95"/>
      <c r="AO71" s="95"/>
      <c r="AP71" s="95"/>
    </row>
    <row r="72" spans="2:42" x14ac:dyDescent="0.25">
      <c r="B72" s="5"/>
      <c r="C72" s="5"/>
      <c r="J72" s="127"/>
      <c r="AK72" s="95"/>
      <c r="AL72" s="95"/>
      <c r="AM72" s="95"/>
      <c r="AN72" s="95"/>
      <c r="AO72" s="95"/>
      <c r="AP72" s="95"/>
    </row>
    <row r="73" spans="2:42" x14ac:dyDescent="0.25">
      <c r="B73" s="5"/>
      <c r="C73" s="5"/>
      <c r="AK73" s="95"/>
      <c r="AL73" s="95"/>
      <c r="AM73" s="95"/>
      <c r="AN73" s="95"/>
      <c r="AO73" s="95"/>
      <c r="AP73" s="95"/>
    </row>
    <row r="74" spans="2:42" x14ac:dyDescent="0.25">
      <c r="B74" s="5"/>
      <c r="C74" s="5"/>
      <c r="AK74" s="95"/>
      <c r="AL74" s="95"/>
      <c r="AM74" s="95"/>
      <c r="AN74" s="95"/>
      <c r="AO74" s="95"/>
      <c r="AP74" s="95"/>
    </row>
    <row r="75" spans="2:42" x14ac:dyDescent="0.25">
      <c r="B75" s="5"/>
      <c r="C75" s="5"/>
      <c r="J75" s="127"/>
      <c r="AK75" s="95"/>
      <c r="AL75" s="95"/>
      <c r="AM75" s="95"/>
      <c r="AN75" s="95"/>
      <c r="AO75" s="95"/>
      <c r="AP75" s="95"/>
    </row>
    <row r="76" spans="2:42" x14ac:dyDescent="0.25">
      <c r="B76" s="5"/>
      <c r="C76" s="5"/>
      <c r="J76" s="127"/>
      <c r="AK76" s="95"/>
      <c r="AL76" s="95"/>
      <c r="AM76" s="95"/>
      <c r="AN76" s="95"/>
      <c r="AO76" s="95"/>
      <c r="AP76" s="95"/>
    </row>
    <row r="77" spans="2:42" x14ac:dyDescent="0.25">
      <c r="B77" s="5"/>
      <c r="C77" s="5"/>
      <c r="J77" s="127"/>
      <c r="P77" s="80"/>
      <c r="Q77" s="81"/>
    </row>
    <row r="78" spans="2:42" x14ac:dyDescent="0.25">
      <c r="B78" s="5"/>
      <c r="C78" s="5"/>
      <c r="J78" s="127"/>
      <c r="O78" s="81"/>
      <c r="P78" s="81"/>
      <c r="Q78" s="81"/>
      <c r="R78" s="80"/>
    </row>
    <row r="79" spans="2:42" x14ac:dyDescent="0.25">
      <c r="B79" s="5"/>
      <c r="C79" s="5"/>
      <c r="E79" s="74" t="s">
        <v>45</v>
      </c>
      <c r="O79" s="81"/>
      <c r="P79" s="81"/>
      <c r="Q79" s="81"/>
      <c r="R79" s="80"/>
    </row>
    <row r="80" spans="2:42" x14ac:dyDescent="0.25">
      <c r="B80" s="5"/>
      <c r="C80" s="5"/>
      <c r="E80" s="128"/>
      <c r="F80" s="129" t="s">
        <v>30</v>
      </c>
      <c r="G80" s="129" t="s">
        <v>7</v>
      </c>
      <c r="H80" s="129" t="s">
        <v>8</v>
      </c>
      <c r="I80" s="130" t="s">
        <v>70</v>
      </c>
      <c r="J80" s="81"/>
      <c r="K80" s="81"/>
      <c r="L80" s="83"/>
      <c r="M80" s="80"/>
    </row>
    <row r="81" spans="2:307" x14ac:dyDescent="0.25">
      <c r="B81" s="5"/>
      <c r="C81" s="5"/>
      <c r="E81" s="117" t="s">
        <v>46</v>
      </c>
      <c r="F81" s="118">
        <f>J64</f>
        <v>0.40357688888888887</v>
      </c>
      <c r="G81" s="118">
        <f>M64</f>
        <v>2.4906133333333336</v>
      </c>
      <c r="H81" s="118">
        <f>P64</f>
        <v>1.2575266666666667</v>
      </c>
      <c r="I81" s="119">
        <f>S64</f>
        <v>5.934371111111111</v>
      </c>
      <c r="J81" s="81"/>
      <c r="K81" s="81"/>
      <c r="L81" s="83"/>
      <c r="M81" s="80"/>
    </row>
    <row r="82" spans="2:307" x14ac:dyDescent="0.25">
      <c r="B82" s="5"/>
      <c r="C82" s="5"/>
      <c r="E82" s="60" t="s">
        <v>78</v>
      </c>
      <c r="F82" s="61">
        <f>MEDIAN(J19:J63)</f>
        <v>0</v>
      </c>
      <c r="G82" s="61">
        <f>MEDIAN(M19:M63)</f>
        <v>0</v>
      </c>
      <c r="H82" s="61">
        <f>MEDIAN(P19:P63)</f>
        <v>0</v>
      </c>
      <c r="I82" s="62">
        <f>MEDIAN(S19:S63)</f>
        <v>0</v>
      </c>
      <c r="J82" s="81"/>
      <c r="K82" s="81"/>
      <c r="L82" s="83"/>
      <c r="M82" s="80"/>
    </row>
    <row r="83" spans="2:307" x14ac:dyDescent="0.25">
      <c r="B83" s="5"/>
      <c r="C83" s="5"/>
      <c r="E83" s="60" t="s">
        <v>47</v>
      </c>
      <c r="F83" s="61">
        <f t="shared" ref="F83:F85" si="6">J65</f>
        <v>0.99561769960987778</v>
      </c>
      <c r="G83" s="61">
        <f t="shared" ref="G83:G85" si="7">M65</f>
        <v>4.2986419374241693</v>
      </c>
      <c r="H83" s="61">
        <f t="shared" ref="H83:H85" si="8">P65</f>
        <v>2.571309656787939</v>
      </c>
      <c r="I83" s="62">
        <f t="shared" ref="I83:I85" si="9">S65</f>
        <v>11.367500145782877</v>
      </c>
      <c r="J83" s="81"/>
      <c r="K83" s="81"/>
      <c r="L83" s="83"/>
      <c r="M83" s="80"/>
    </row>
    <row r="84" spans="2:307" x14ac:dyDescent="0.25">
      <c r="B84" s="5"/>
      <c r="C84" s="5"/>
      <c r="E84" s="60" t="s">
        <v>48</v>
      </c>
      <c r="F84" s="61">
        <f t="shared" si="6"/>
        <v>0</v>
      </c>
      <c r="G84" s="61">
        <f t="shared" si="7"/>
        <v>0</v>
      </c>
      <c r="H84" s="61">
        <f t="shared" si="8"/>
        <v>0</v>
      </c>
      <c r="I84" s="62">
        <f t="shared" si="9"/>
        <v>0</v>
      </c>
      <c r="J84" s="81"/>
      <c r="K84" s="81"/>
      <c r="L84" s="83"/>
      <c r="M84" s="80"/>
    </row>
    <row r="85" spans="2:307" x14ac:dyDescent="0.25">
      <c r="B85" s="5"/>
      <c r="C85" s="5"/>
      <c r="E85" s="60" t="s">
        <v>49</v>
      </c>
      <c r="F85" s="61">
        <f t="shared" si="6"/>
        <v>4.7862</v>
      </c>
      <c r="G85" s="61">
        <f t="shared" si="7"/>
        <v>17.669</v>
      </c>
      <c r="H85" s="61">
        <f t="shared" si="8"/>
        <v>7.9858000000000002</v>
      </c>
      <c r="I85" s="62">
        <f t="shared" si="9"/>
        <v>34.8339</v>
      </c>
      <c r="J85" s="81"/>
      <c r="K85" s="81"/>
      <c r="L85" s="83"/>
      <c r="M85" s="80"/>
    </row>
    <row r="86" spans="2:307" x14ac:dyDescent="0.25">
      <c r="B86" s="5"/>
      <c r="C86" s="5"/>
      <c r="E86" s="131">
        <v>0.25</v>
      </c>
      <c r="F86" s="133">
        <f>PERCENTILE(J19:J63,0.25)</f>
        <v>0</v>
      </c>
      <c r="G86" s="133">
        <f>PERCENTILE(M19:M63,0.25)</f>
        <v>0</v>
      </c>
      <c r="H86" s="61">
        <f>PERCENTILE(P19:P63,0.25)</f>
        <v>0</v>
      </c>
      <c r="I86" s="62">
        <f>PERCENTILE(S19:S63,0.25)</f>
        <v>0</v>
      </c>
      <c r="M86" s="81"/>
      <c r="N86" s="81"/>
      <c r="O86" s="83"/>
      <c r="P86" s="80"/>
    </row>
    <row r="87" spans="2:307" x14ac:dyDescent="0.25">
      <c r="B87" s="5"/>
      <c r="C87" s="5"/>
      <c r="E87" s="132">
        <v>0.75</v>
      </c>
      <c r="F87" s="56">
        <f>PERCENTILE(J19:J63,0.75)</f>
        <v>0</v>
      </c>
      <c r="G87" s="56">
        <f>PERCENTILE(M19:M63,0.75)</f>
        <v>2.0047000000000001</v>
      </c>
      <c r="H87" s="56">
        <f>PERCENTILE(P19:P63,0.75)</f>
        <v>1.1191</v>
      </c>
      <c r="I87" s="63">
        <f>PERCENTILE(S19:S63,0.75)</f>
        <v>2.8788999999999998</v>
      </c>
      <c r="O87" s="81"/>
      <c r="P87" s="81"/>
      <c r="Q87" s="83"/>
      <c r="R87" s="80"/>
    </row>
    <row r="88" spans="2:307" x14ac:dyDescent="0.25"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81"/>
      <c r="P88" s="81"/>
      <c r="Q88" s="83"/>
      <c r="R88" s="80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</row>
    <row r="89" spans="2:307" x14ac:dyDescent="0.25"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81"/>
      <c r="P89" s="81"/>
      <c r="Q89" s="83"/>
      <c r="R89" s="80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</row>
    <row r="90" spans="2:307" x14ac:dyDescent="0.25">
      <c r="O90" s="81"/>
      <c r="P90" s="81"/>
      <c r="Q90" s="83"/>
      <c r="R90" s="80"/>
    </row>
    <row r="91" spans="2:307" x14ac:dyDescent="0.25">
      <c r="O91" s="81"/>
      <c r="P91" s="81"/>
      <c r="Q91" s="83"/>
      <c r="R91" s="80"/>
    </row>
    <row r="92" spans="2:307" x14ac:dyDescent="0.25">
      <c r="O92" s="81"/>
      <c r="P92" s="81"/>
      <c r="Q92" s="83"/>
      <c r="R92" s="80"/>
    </row>
    <row r="93" spans="2:307" x14ac:dyDescent="0.25">
      <c r="O93" s="81"/>
      <c r="P93" s="81"/>
      <c r="Q93" s="83"/>
      <c r="R93" s="80"/>
    </row>
    <row r="94" spans="2:307" x14ac:dyDescent="0.25">
      <c r="O94" s="81"/>
      <c r="P94" s="81"/>
      <c r="Q94" s="83"/>
      <c r="R94" s="80"/>
    </row>
    <row r="95" spans="2:307" x14ac:dyDescent="0.25">
      <c r="O95" s="81"/>
      <c r="P95" s="81"/>
      <c r="Q95" s="83"/>
      <c r="R95" s="80"/>
    </row>
    <row r="96" spans="2:307" x14ac:dyDescent="0.25">
      <c r="O96" s="81"/>
      <c r="P96" s="81"/>
      <c r="Q96" s="83"/>
      <c r="R96" s="83"/>
    </row>
    <row r="97" spans="15:18" x14ac:dyDescent="0.25">
      <c r="O97" s="81"/>
      <c r="P97" s="81"/>
      <c r="Q97" s="83"/>
      <c r="R97" s="83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3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2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1"/>
      <c r="P103" s="81"/>
      <c r="Q103" s="82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3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1"/>
      <c r="P107" s="81"/>
      <c r="Q107" s="83"/>
      <c r="R107" s="83"/>
    </row>
    <row r="108" spans="15:18" x14ac:dyDescent="0.25">
      <c r="O108" s="81"/>
      <c r="P108" s="81"/>
      <c r="Q108" s="83"/>
      <c r="R108" s="83"/>
    </row>
    <row r="109" spans="15:18" x14ac:dyDescent="0.25">
      <c r="O109" s="81"/>
      <c r="P109" s="81"/>
      <c r="Q109" s="83"/>
      <c r="R109" s="83"/>
    </row>
    <row r="110" spans="15:18" x14ac:dyDescent="0.25">
      <c r="O110" s="81"/>
      <c r="P110" s="81"/>
      <c r="Q110" s="83"/>
      <c r="R110" s="83"/>
    </row>
    <row r="111" spans="15:18" x14ac:dyDescent="0.25">
      <c r="O111" s="81"/>
      <c r="P111" s="81"/>
      <c r="Q111" s="83"/>
      <c r="R111" s="83"/>
    </row>
    <row r="112" spans="15:18" x14ac:dyDescent="0.25">
      <c r="O112" s="81"/>
      <c r="P112" s="81"/>
      <c r="Q112" s="83"/>
      <c r="R112" s="83"/>
    </row>
    <row r="113" spans="15:18" x14ac:dyDescent="0.25">
      <c r="O113" s="81"/>
      <c r="P113" s="81"/>
      <c r="Q113" s="83"/>
      <c r="R113" s="83"/>
    </row>
    <row r="114" spans="15:18" x14ac:dyDescent="0.25">
      <c r="O114" s="81"/>
      <c r="P114" s="81"/>
      <c r="Q114" s="83"/>
      <c r="R114" s="83"/>
    </row>
    <row r="115" spans="15:18" x14ac:dyDescent="0.25">
      <c r="O115" s="80"/>
      <c r="P115" s="80"/>
      <c r="Q115" s="83"/>
    </row>
    <row r="116" spans="15:18" x14ac:dyDescent="0.25">
      <c r="O116" s="80"/>
      <c r="P116" s="80"/>
      <c r="Q116" s="83"/>
    </row>
    <row r="117" spans="15:18" x14ac:dyDescent="0.25">
      <c r="O117" s="80"/>
      <c r="P117" s="80"/>
      <c r="Q117" s="83"/>
    </row>
    <row r="118" spans="15:18" x14ac:dyDescent="0.25">
      <c r="O118" s="80"/>
      <c r="P118" s="80"/>
      <c r="Q118" s="81"/>
    </row>
    <row r="119" spans="15:18" x14ac:dyDescent="0.25">
      <c r="O119" s="80"/>
      <c r="P119" s="80"/>
      <c r="Q119" s="83"/>
    </row>
    <row r="120" spans="15:18" x14ac:dyDescent="0.25">
      <c r="O120" s="80"/>
      <c r="P120" s="80"/>
      <c r="Q120" s="83"/>
    </row>
    <row r="121" spans="15:18" x14ac:dyDescent="0.25">
      <c r="O121" s="80"/>
      <c r="P121" s="80"/>
      <c r="Q121" s="81"/>
    </row>
    <row r="122" spans="15:18" x14ac:dyDescent="0.25">
      <c r="O122" s="80"/>
      <c r="P122" s="80"/>
      <c r="Q122" s="81"/>
    </row>
    <row r="123" spans="15:18" x14ac:dyDescent="0.25">
      <c r="O123" s="80"/>
      <c r="P123" s="80"/>
      <c r="Q123" s="81"/>
    </row>
    <row r="124" spans="15:18" x14ac:dyDescent="0.25">
      <c r="O124" s="80"/>
      <c r="P124" s="80"/>
      <c r="Q124" s="81"/>
    </row>
    <row r="125" spans="15:18" x14ac:dyDescent="0.25">
      <c r="O125" s="80"/>
      <c r="P125" s="80"/>
      <c r="Q125" s="81"/>
    </row>
    <row r="126" spans="15:18" x14ac:dyDescent="0.25">
      <c r="O126" s="80"/>
      <c r="P126" s="80"/>
      <c r="Q126" s="81"/>
    </row>
    <row r="127" spans="15:18" x14ac:dyDescent="0.25">
      <c r="O127" s="80"/>
      <c r="P127" s="80"/>
      <c r="Q127" s="81"/>
    </row>
    <row r="128" spans="15:18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0"/>
      <c r="Q178" s="81"/>
    </row>
    <row r="179" spans="15:17" x14ac:dyDescent="0.25">
      <c r="O179" s="80"/>
      <c r="P179" s="80"/>
      <c r="Q179" s="81"/>
    </row>
    <row r="180" spans="15:17" x14ac:dyDescent="0.25">
      <c r="O180" s="80"/>
      <c r="P180" s="80"/>
      <c r="Q180" s="81"/>
    </row>
    <row r="181" spans="15:17" x14ac:dyDescent="0.25">
      <c r="O181" s="80"/>
      <c r="P181" s="80"/>
      <c r="Q181" s="81"/>
    </row>
    <row r="182" spans="15:17" x14ac:dyDescent="0.25">
      <c r="O182" s="80"/>
      <c r="P182" s="80"/>
      <c r="Q182" s="81"/>
    </row>
    <row r="183" spans="15:17" x14ac:dyDescent="0.25">
      <c r="O183" s="80"/>
      <c r="P183" s="80"/>
      <c r="Q183" s="81"/>
    </row>
    <row r="184" spans="15:17" x14ac:dyDescent="0.25">
      <c r="O184" s="80"/>
      <c r="P184" s="80"/>
      <c r="Q184" s="81"/>
    </row>
    <row r="185" spans="15:17" x14ac:dyDescent="0.25">
      <c r="O185" s="80"/>
      <c r="P185" s="80"/>
      <c r="Q185" s="81"/>
    </row>
    <row r="186" spans="15:17" x14ac:dyDescent="0.25">
      <c r="O186" s="80"/>
      <c r="P186" s="81"/>
      <c r="Q186" s="81"/>
    </row>
    <row r="187" spans="15:17" x14ac:dyDescent="0.25">
      <c r="O187" s="80"/>
      <c r="P187" s="81"/>
      <c r="Q187" s="81"/>
    </row>
    <row r="188" spans="15:17" x14ac:dyDescent="0.25">
      <c r="O188" s="80"/>
      <c r="P188" s="81"/>
      <c r="Q188" s="81"/>
    </row>
    <row r="189" spans="15:17" x14ac:dyDescent="0.25">
      <c r="O189" s="80"/>
      <c r="P189" s="81"/>
      <c r="Q189" s="81"/>
    </row>
    <row r="190" spans="15:17" x14ac:dyDescent="0.25">
      <c r="O190" s="80"/>
      <c r="P190" s="81"/>
      <c r="Q190" s="81"/>
    </row>
    <row r="191" spans="15:17" x14ac:dyDescent="0.25">
      <c r="O191" s="80"/>
      <c r="P191" s="81"/>
      <c r="Q191" s="81"/>
    </row>
    <row r="192" spans="15:17" x14ac:dyDescent="0.25">
      <c r="O192" s="80"/>
      <c r="P192" s="81"/>
      <c r="Q192" s="81"/>
    </row>
    <row r="193" spans="15:17" x14ac:dyDescent="0.25">
      <c r="O193" s="80"/>
      <c r="P193" s="81"/>
      <c r="Q193" s="81"/>
    </row>
    <row r="194" spans="15:17" x14ac:dyDescent="0.25">
      <c r="O194" s="80"/>
      <c r="P194" s="81"/>
      <c r="Q194" s="81"/>
    </row>
    <row r="195" spans="15:17" x14ac:dyDescent="0.25">
      <c r="O195" s="80"/>
      <c r="P195" s="80"/>
    </row>
    <row r="196" spans="15:17" x14ac:dyDescent="0.25">
      <c r="O196" s="80"/>
      <c r="P196" s="80"/>
    </row>
    <row r="197" spans="15:17" x14ac:dyDescent="0.25">
      <c r="O197" s="80"/>
      <c r="P197" s="80"/>
    </row>
    <row r="198" spans="15:17" x14ac:dyDescent="0.25">
      <c r="O198" s="80"/>
      <c r="P198" s="80"/>
    </row>
    <row r="199" spans="15:17" x14ac:dyDescent="0.25">
      <c r="O199" s="80"/>
      <c r="P199" s="80"/>
    </row>
    <row r="200" spans="15:17" x14ac:dyDescent="0.25">
      <c r="O200" s="80"/>
      <c r="P200" s="80"/>
    </row>
    <row r="201" spans="15:17" x14ac:dyDescent="0.25">
      <c r="O201" s="80"/>
      <c r="P201" s="80"/>
    </row>
    <row r="202" spans="15:17" x14ac:dyDescent="0.25">
      <c r="O202" s="80"/>
      <c r="P202" s="80"/>
    </row>
    <row r="203" spans="15:17" x14ac:dyDescent="0.25">
      <c r="O203" s="80"/>
      <c r="P203" s="80"/>
    </row>
    <row r="204" spans="15:17" x14ac:dyDescent="0.25">
      <c r="O204" s="80"/>
      <c r="P204" s="80"/>
    </row>
    <row r="205" spans="15:17" x14ac:dyDescent="0.25">
      <c r="O205" s="80"/>
      <c r="P205" s="80"/>
    </row>
    <row r="206" spans="15:17" x14ac:dyDescent="0.25">
      <c r="O206" s="80"/>
      <c r="P206" s="80"/>
    </row>
    <row r="207" spans="15:17" x14ac:dyDescent="0.25">
      <c r="O207" s="80"/>
      <c r="P207" s="80"/>
    </row>
    <row r="208" spans="15:17" x14ac:dyDescent="0.25">
      <c r="O208" s="80"/>
      <c r="P208" s="80"/>
    </row>
    <row r="209" spans="15:16" x14ac:dyDescent="0.25">
      <c r="O209" s="80"/>
      <c r="P209" s="80"/>
    </row>
    <row r="210" spans="15:16" x14ac:dyDescent="0.25">
      <c r="O210" s="80"/>
      <c r="P210" s="80"/>
    </row>
    <row r="211" spans="15:16" x14ac:dyDescent="0.25">
      <c r="O211" s="80"/>
      <c r="P211" s="80"/>
    </row>
    <row r="212" spans="15:16" x14ac:dyDescent="0.25">
      <c r="O212" s="80"/>
      <c r="P212" s="80"/>
    </row>
    <row r="213" spans="15:16" x14ac:dyDescent="0.25">
      <c r="O213" s="80"/>
      <c r="P213" s="80"/>
    </row>
    <row r="214" spans="15:16" x14ac:dyDescent="0.25">
      <c r="O214" s="80"/>
      <c r="P214" s="80"/>
    </row>
  </sheetData>
  <mergeCells count="7"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11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10"/>
  <sheetViews>
    <sheetView showGridLines="0" topLeftCell="B16" zoomScale="60" zoomScaleNormal="60" workbookViewId="0">
      <selection activeCell="E76" sqref="E76:I8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116">
        <v>6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0.25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14">
        <v>1.2590140583613791E-6</v>
      </c>
      <c r="H12" s="114">
        <v>5.738445028896372E-5</v>
      </c>
      <c r="I12" s="114">
        <v>1.3060640685765151E-3</v>
      </c>
      <c r="J12" s="114">
        <v>1.4843671938031627E-2</v>
      </c>
      <c r="K12" s="114">
        <v>8.4241253971849422E-2</v>
      </c>
      <c r="L12" s="114">
        <v>0.23873434823650969</v>
      </c>
      <c r="M12" s="114">
        <v>0.33784041611232635</v>
      </c>
      <c r="N12" s="114">
        <v>0.23873434823650969</v>
      </c>
      <c r="O12" s="114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14">
        <v>8.4241253971849436E-2</v>
      </c>
      <c r="H13" s="114">
        <v>0.23873434823650971</v>
      </c>
      <c r="I13" s="114">
        <v>0.3378404161123264</v>
      </c>
      <c r="J13" s="114">
        <v>0.23873434823650971</v>
      </c>
      <c r="K13" s="114">
        <v>8.4241253971849436E-2</v>
      </c>
      <c r="L13" s="114">
        <v>1.4843671938031629E-2</v>
      </c>
      <c r="M13" s="114">
        <v>1.3060640685765154E-3</v>
      </c>
      <c r="N13" s="114">
        <v>5.7384450288963727E-5</v>
      </c>
      <c r="O13" s="114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86"/>
      <c r="V17" s="86"/>
      <c r="W17" s="86"/>
      <c r="X17" s="86"/>
      <c r="Y17" s="8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6">
        <f>D19*$C$12+(1-D19)*$C$13-C19</f>
        <v>7.5625702807019728</v>
      </c>
      <c r="F19" s="47">
        <f>B19*$C$12+(1-B19)*$C$13-C19</f>
        <v>6.1000994968483937</v>
      </c>
      <c r="G19" s="44">
        <v>30</v>
      </c>
      <c r="H19" s="69">
        <v>959.86389999999994</v>
      </c>
      <c r="I19" s="44">
        <f>'HL-LL_1a_2'!I19</f>
        <v>30</v>
      </c>
      <c r="J19" s="45">
        <v>0</v>
      </c>
      <c r="K19" s="65">
        <f>ABS((100/$G19*I19)-100)</f>
        <v>0</v>
      </c>
      <c r="L19" s="44">
        <f>'HL-LL_1a_2'!L19</f>
        <v>45</v>
      </c>
      <c r="M19" s="45">
        <v>5.1841999999999997</v>
      </c>
      <c r="N19" s="65">
        <f>ABS((100/$G19*L19)-100)</f>
        <v>50</v>
      </c>
      <c r="O19" s="44">
        <f>'HL-LL_1a_2'!O19</f>
        <v>15</v>
      </c>
      <c r="P19" s="45">
        <v>2.4419</v>
      </c>
      <c r="Q19" s="84">
        <f>ABS((100/$G19*O19)-100)</f>
        <v>50</v>
      </c>
      <c r="R19" s="44">
        <v>15</v>
      </c>
      <c r="S19" s="45">
        <v>2.4419</v>
      </c>
      <c r="T19" s="84">
        <f>ABS((100/$G19*R19)-100)</f>
        <v>50</v>
      </c>
      <c r="U19" s="76"/>
      <c r="V19" s="76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6">
        <f t="shared" ref="E20:E63" si="0">D20*$C$12+(1-D20)*$C$13-C20</f>
        <v>7.5625934096159106</v>
      </c>
      <c r="F20" s="47">
        <f t="shared" ref="F20:F63" si="1">B20*$C$12+(1-B20)*$C$13-C20</f>
        <v>8.0500497484241933</v>
      </c>
      <c r="G20" s="44">
        <v>30</v>
      </c>
      <c r="H20" s="69">
        <v>959.86419999999998</v>
      </c>
      <c r="I20" s="44">
        <f>'HL-LL_1a_2'!I20</f>
        <v>30</v>
      </c>
      <c r="J20" s="45">
        <v>0</v>
      </c>
      <c r="K20" s="65">
        <f t="shared" ref="K20:K63" si="2">ABS((100/$G20*I20)-100)</f>
        <v>0</v>
      </c>
      <c r="L20" s="44">
        <f>'HL-LL_1a_2'!L20</f>
        <v>45</v>
      </c>
      <c r="M20" s="45">
        <v>5.1841999999999997</v>
      </c>
      <c r="N20" s="65">
        <f t="shared" ref="N20:N63" si="3">ABS((100/$G20*L20)-100)</f>
        <v>50</v>
      </c>
      <c r="O20" s="44">
        <f>'HL-LL_1a_2'!O20</f>
        <v>15</v>
      </c>
      <c r="P20" s="45">
        <v>2.4419</v>
      </c>
      <c r="Q20" s="84">
        <f t="shared" ref="Q20:Q63" si="4">ABS((100/$G20*O20)-100)</f>
        <v>50</v>
      </c>
      <c r="R20" s="44">
        <v>15</v>
      </c>
      <c r="S20" s="45">
        <v>2.4419</v>
      </c>
      <c r="T20" s="84">
        <f t="shared" ref="T20:T63" si="5">ABS((100/$G20*R20)-100)</f>
        <v>50</v>
      </c>
      <c r="U20" s="76"/>
      <c r="V20" s="76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6">
        <f t="shared" si="0"/>
        <v>7.5626350411079351</v>
      </c>
      <c r="F21" s="47">
        <f t="shared" si="1"/>
        <v>10</v>
      </c>
      <c r="G21" s="44">
        <v>30</v>
      </c>
      <c r="H21" s="69">
        <v>959.86469999999997</v>
      </c>
      <c r="I21" s="44">
        <f>'HL-LL_1a_2'!I21</f>
        <v>30</v>
      </c>
      <c r="J21" s="45">
        <v>0</v>
      </c>
      <c r="K21" s="65">
        <f t="shared" si="2"/>
        <v>0</v>
      </c>
      <c r="L21" s="44">
        <f>'HL-LL_1a_2'!L21</f>
        <v>45</v>
      </c>
      <c r="M21" s="45">
        <v>5.1841999999999997</v>
      </c>
      <c r="N21" s="65">
        <f t="shared" si="3"/>
        <v>50</v>
      </c>
      <c r="O21" s="44">
        <f>'HL-LL_1a_2'!O21</f>
        <v>15</v>
      </c>
      <c r="P21" s="45">
        <v>2.4420000000000002</v>
      </c>
      <c r="Q21" s="84">
        <f t="shared" si="4"/>
        <v>50</v>
      </c>
      <c r="R21" s="44">
        <v>15</v>
      </c>
      <c r="S21" s="45">
        <v>2.4420000000000002</v>
      </c>
      <c r="T21" s="84">
        <f t="shared" si="5"/>
        <v>50</v>
      </c>
      <c r="U21" s="76"/>
      <c r="V21" s="76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6">
        <f t="shared" si="0"/>
        <v>7.5627321784907693</v>
      </c>
      <c r="F22" s="47">
        <f t="shared" si="1"/>
        <v>11.949950251575803</v>
      </c>
      <c r="G22" s="44">
        <v>30</v>
      </c>
      <c r="H22" s="69">
        <v>959.86580000000004</v>
      </c>
      <c r="I22" s="44">
        <f>'HL-LL_1a_2'!I22</f>
        <v>30</v>
      </c>
      <c r="J22" s="45">
        <v>0</v>
      </c>
      <c r="K22" s="65">
        <f t="shared" si="2"/>
        <v>0</v>
      </c>
      <c r="L22" s="44">
        <f>'HL-LL_1a_2'!L22</f>
        <v>45</v>
      </c>
      <c r="M22" s="45">
        <v>5.1840999999999999</v>
      </c>
      <c r="N22" s="65">
        <f t="shared" si="3"/>
        <v>50</v>
      </c>
      <c r="O22" s="44">
        <f>'HL-LL_1a_2'!O22</f>
        <v>15</v>
      </c>
      <c r="P22" s="45">
        <v>2.4420999999999999</v>
      </c>
      <c r="Q22" s="84">
        <f t="shared" si="4"/>
        <v>50</v>
      </c>
      <c r="R22" s="44">
        <v>15</v>
      </c>
      <c r="S22" s="45">
        <v>2.4420999999999999</v>
      </c>
      <c r="T22" s="84">
        <f t="shared" si="5"/>
        <v>50</v>
      </c>
      <c r="U22" s="76"/>
      <c r="V22" s="76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6">
        <f t="shared" si="0"/>
        <v>7.5632178073427028</v>
      </c>
      <c r="F23" s="47">
        <f t="shared" si="1"/>
        <v>13.89990050315161</v>
      </c>
      <c r="G23" s="44">
        <v>30</v>
      </c>
      <c r="H23" s="69">
        <v>959.87139999999999</v>
      </c>
      <c r="I23" s="44">
        <f>'HL-LL_1a_2'!I23</f>
        <v>45</v>
      </c>
      <c r="J23" s="45">
        <v>5.1837</v>
      </c>
      <c r="K23" s="65">
        <f t="shared" si="2"/>
        <v>50</v>
      </c>
      <c r="L23" s="44">
        <f>'HL-LL_1a_2'!L23</f>
        <v>45</v>
      </c>
      <c r="M23" s="45">
        <v>5.1837</v>
      </c>
      <c r="N23" s="65">
        <f t="shared" si="3"/>
        <v>50</v>
      </c>
      <c r="O23" s="44">
        <f>'HL-LL_1a_2'!O23</f>
        <v>15</v>
      </c>
      <c r="P23" s="45">
        <v>2.4428999999999998</v>
      </c>
      <c r="Q23" s="84">
        <f t="shared" si="4"/>
        <v>50</v>
      </c>
      <c r="R23" s="44">
        <v>15</v>
      </c>
      <c r="S23" s="45">
        <v>2.4428999999999998</v>
      </c>
      <c r="T23" s="84">
        <f t="shared" si="5"/>
        <v>50</v>
      </c>
      <c r="U23" s="76"/>
      <c r="V23" s="76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6">
        <f t="shared" si="0"/>
        <v>5.0626923788644689</v>
      </c>
      <c r="F24" s="47">
        <f t="shared" si="1"/>
        <v>3.6000994968483937</v>
      </c>
      <c r="G24" s="44">
        <v>15</v>
      </c>
      <c r="H24" s="69">
        <v>1020.8057</v>
      </c>
      <c r="I24" s="44">
        <f>'HL-LL_1a_2'!I24</f>
        <v>15</v>
      </c>
      <c r="J24" s="45">
        <v>0</v>
      </c>
      <c r="K24" s="65">
        <f t="shared" si="2"/>
        <v>0</v>
      </c>
      <c r="L24" s="44">
        <f>'HL-LL_1a_2'!L24</f>
        <v>45</v>
      </c>
      <c r="M24" s="45">
        <v>9.9254999999999995</v>
      </c>
      <c r="N24" s="65">
        <f t="shared" si="3"/>
        <v>200</v>
      </c>
      <c r="O24" s="44">
        <f>'HL-LL_1a_2'!O24</f>
        <v>15</v>
      </c>
      <c r="P24" s="45">
        <v>0</v>
      </c>
      <c r="Q24" s="84">
        <f t="shared" si="4"/>
        <v>0</v>
      </c>
      <c r="R24" s="44">
        <v>15</v>
      </c>
      <c r="S24" s="45">
        <v>0</v>
      </c>
      <c r="T24" s="84">
        <f t="shared" si="5"/>
        <v>0</v>
      </c>
      <c r="U24" s="76"/>
      <c r="W24" s="76"/>
      <c r="X24" s="76"/>
      <c r="Y24" s="7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6">
        <f t="shared" si="0"/>
        <v>5.0630643215035498</v>
      </c>
      <c r="F25" s="47">
        <f t="shared" si="1"/>
        <v>5.5500497484241933</v>
      </c>
      <c r="G25" s="44">
        <v>15</v>
      </c>
      <c r="H25" s="69">
        <v>1020.8156</v>
      </c>
      <c r="I25" s="44">
        <f>'HL-LL_1a_2'!I25</f>
        <v>15</v>
      </c>
      <c r="J25" s="45">
        <v>0</v>
      </c>
      <c r="K25" s="65">
        <f t="shared" si="2"/>
        <v>0</v>
      </c>
      <c r="L25" s="44">
        <f>'HL-LL_1a_2'!L25</f>
        <v>45</v>
      </c>
      <c r="M25" s="45">
        <v>9.9245999999999999</v>
      </c>
      <c r="N25" s="65">
        <f t="shared" si="3"/>
        <v>200</v>
      </c>
      <c r="O25" s="44">
        <f>'HL-LL_1a_2'!O25</f>
        <v>15</v>
      </c>
      <c r="P25" s="45">
        <v>0</v>
      </c>
      <c r="Q25" s="84">
        <f t="shared" si="4"/>
        <v>0</v>
      </c>
      <c r="R25" s="44">
        <v>15</v>
      </c>
      <c r="S25" s="45">
        <v>0</v>
      </c>
      <c r="T25" s="84">
        <f t="shared" si="5"/>
        <v>0</v>
      </c>
      <c r="U25" s="76"/>
      <c r="W25" s="76"/>
      <c r="X25" s="76"/>
      <c r="Y25" s="7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6">
        <f t="shared" si="0"/>
        <v>5.063733675242414</v>
      </c>
      <c r="F26" s="47">
        <f t="shared" si="1"/>
        <v>7.5</v>
      </c>
      <c r="G26" s="44">
        <v>15</v>
      </c>
      <c r="H26" s="69">
        <v>1020.8334</v>
      </c>
      <c r="I26" s="44">
        <f>'HL-LL_1a_2'!I26</f>
        <v>30</v>
      </c>
      <c r="J26" s="45">
        <v>1.3756999999999999</v>
      </c>
      <c r="K26" s="65">
        <f t="shared" si="2"/>
        <v>100</v>
      </c>
      <c r="L26" s="44">
        <f>'HL-LL_1a_2'!L26</f>
        <v>45</v>
      </c>
      <c r="M26" s="45">
        <v>9.9229000000000003</v>
      </c>
      <c r="N26" s="65">
        <f t="shared" si="3"/>
        <v>200</v>
      </c>
      <c r="O26" s="44">
        <f>'HL-LL_1a_2'!O26</f>
        <v>15</v>
      </c>
      <c r="P26" s="45">
        <v>0</v>
      </c>
      <c r="Q26" s="84">
        <f t="shared" si="4"/>
        <v>0</v>
      </c>
      <c r="R26" s="44">
        <v>15</v>
      </c>
      <c r="S26" s="45">
        <v>0</v>
      </c>
      <c r="T26" s="84">
        <f t="shared" si="5"/>
        <v>0</v>
      </c>
      <c r="U26" s="76"/>
      <c r="W26" s="76"/>
      <c r="X26" s="76"/>
      <c r="Y26" s="7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6">
        <f t="shared" si="0"/>
        <v>5.0652947859574553</v>
      </c>
      <c r="F27" s="47">
        <f t="shared" si="1"/>
        <v>9.4499502515758032</v>
      </c>
      <c r="G27" s="44">
        <v>15</v>
      </c>
      <c r="H27" s="69">
        <v>1020.8748000000001</v>
      </c>
      <c r="I27" s="44">
        <f>'HL-LL_1a_2'!I27</f>
        <v>30</v>
      </c>
      <c r="J27" s="45">
        <v>1.3734</v>
      </c>
      <c r="K27" s="65">
        <f t="shared" si="2"/>
        <v>100</v>
      </c>
      <c r="L27" s="44">
        <f>'HL-LL_1a_2'!L27</f>
        <v>45</v>
      </c>
      <c r="M27" s="51">
        <v>9.9191000000000003</v>
      </c>
      <c r="N27" s="65">
        <f t="shared" si="3"/>
        <v>200</v>
      </c>
      <c r="O27" s="44">
        <f>'HL-LL_1a_2'!O27</f>
        <v>15</v>
      </c>
      <c r="P27" s="45">
        <v>0</v>
      </c>
      <c r="Q27" s="84">
        <f t="shared" si="4"/>
        <v>0</v>
      </c>
      <c r="R27" s="44">
        <v>15</v>
      </c>
      <c r="S27" s="45">
        <v>0</v>
      </c>
      <c r="T27" s="84">
        <f t="shared" si="5"/>
        <v>0</v>
      </c>
      <c r="U27" s="76"/>
      <c r="W27" s="76"/>
      <c r="X27" s="76"/>
      <c r="Y27" s="7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6">
        <f t="shared" si="0"/>
        <v>5.0730853621988956</v>
      </c>
      <c r="F28" s="47">
        <f t="shared" si="1"/>
        <v>11.39990050315161</v>
      </c>
      <c r="G28" s="44">
        <v>15</v>
      </c>
      <c r="H28" s="69">
        <v>1021.0817</v>
      </c>
      <c r="I28" s="44">
        <f>'HL-LL_1a_2'!I28</f>
        <v>30</v>
      </c>
      <c r="J28" s="45">
        <v>1.3616999999999999</v>
      </c>
      <c r="K28" s="65">
        <f t="shared" si="2"/>
        <v>100</v>
      </c>
      <c r="L28" s="44">
        <f>'HL-LL_1a_2'!L28</f>
        <v>45</v>
      </c>
      <c r="M28" s="45">
        <v>9.8996999999999993</v>
      </c>
      <c r="N28" s="65">
        <f t="shared" si="3"/>
        <v>200</v>
      </c>
      <c r="O28" s="44">
        <f>'HL-LL_1a_2'!O28</f>
        <v>15</v>
      </c>
      <c r="P28" s="45">
        <v>0</v>
      </c>
      <c r="Q28" s="84">
        <f t="shared" si="4"/>
        <v>0</v>
      </c>
      <c r="R28" s="44">
        <v>15</v>
      </c>
      <c r="S28" s="45">
        <v>0</v>
      </c>
      <c r="T28" s="84">
        <f t="shared" si="5"/>
        <v>0</v>
      </c>
      <c r="U28" s="76"/>
      <c r="W28" s="76"/>
      <c r="X28" s="76"/>
      <c r="Y28" s="7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6">
        <f t="shared" si="0"/>
        <v>2.5646552731037957</v>
      </c>
      <c r="F29" s="47">
        <f t="shared" si="1"/>
        <v>1.1000994968483937</v>
      </c>
      <c r="G29" s="44">
        <v>15</v>
      </c>
      <c r="H29" s="69">
        <v>1058.3578</v>
      </c>
      <c r="I29" s="44">
        <f>'HL-LL_1a_2'!I29</f>
        <v>15</v>
      </c>
      <c r="J29" s="45">
        <v>0</v>
      </c>
      <c r="K29" s="65">
        <f t="shared" si="2"/>
        <v>0</v>
      </c>
      <c r="L29" s="44">
        <f>'HL-LL_1a_2'!L29</f>
        <v>30</v>
      </c>
      <c r="M29" s="45">
        <v>4.8689</v>
      </c>
      <c r="N29" s="65">
        <f t="shared" si="3"/>
        <v>100</v>
      </c>
      <c r="O29" s="44">
        <f>'HL-LL_1a_2'!O29</f>
        <v>15</v>
      </c>
      <c r="P29" s="45">
        <v>0</v>
      </c>
      <c r="Q29" s="84">
        <f t="shared" si="4"/>
        <v>0</v>
      </c>
      <c r="R29" s="44">
        <v>15</v>
      </c>
      <c r="S29" s="45">
        <v>0</v>
      </c>
      <c r="T29" s="84">
        <f t="shared" si="5"/>
        <v>0</v>
      </c>
      <c r="W29" s="76"/>
      <c r="X29" s="76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6">
        <f t="shared" si="0"/>
        <v>2.5706256314873386</v>
      </c>
      <c r="F30" s="47">
        <f t="shared" si="1"/>
        <v>3.0500497484241933</v>
      </c>
      <c r="G30" s="44">
        <v>15</v>
      </c>
      <c r="H30" s="69">
        <v>1058.5164</v>
      </c>
      <c r="I30" s="44">
        <f>'HL-LL_1a_2'!I30</f>
        <v>15</v>
      </c>
      <c r="J30" s="45">
        <v>0</v>
      </c>
      <c r="K30" s="65">
        <f t="shared" si="2"/>
        <v>0</v>
      </c>
      <c r="L30" s="44">
        <f>'HL-LL_1a_2'!L30</f>
        <v>30</v>
      </c>
      <c r="M30" s="45">
        <v>4.8597000000000001</v>
      </c>
      <c r="N30" s="65">
        <f t="shared" si="3"/>
        <v>100</v>
      </c>
      <c r="O30" s="44">
        <f>'HL-LL_1a_2'!O30</f>
        <v>15</v>
      </c>
      <c r="P30" s="45">
        <v>0</v>
      </c>
      <c r="Q30" s="84">
        <f t="shared" si="4"/>
        <v>0</v>
      </c>
      <c r="R30" s="44">
        <v>15</v>
      </c>
      <c r="S30" s="45">
        <v>0</v>
      </c>
      <c r="T30" s="84">
        <f t="shared" si="5"/>
        <v>0</v>
      </c>
      <c r="W30" s="76"/>
      <c r="X30" s="76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6">
        <f t="shared" si="0"/>
        <v>2.5813354893084295</v>
      </c>
      <c r="F31" s="47">
        <f t="shared" si="1"/>
        <v>5</v>
      </c>
      <c r="G31" s="44">
        <v>15</v>
      </c>
      <c r="H31" s="69">
        <v>1058.8008</v>
      </c>
      <c r="I31" s="44">
        <f>'HL-LL_1a_2'!I31</f>
        <v>15</v>
      </c>
      <c r="J31" s="45">
        <v>0</v>
      </c>
      <c r="K31" s="65">
        <f t="shared" si="2"/>
        <v>0</v>
      </c>
      <c r="L31" s="44">
        <f>'HL-LL_1a_2'!L31</f>
        <v>30</v>
      </c>
      <c r="M31" s="45">
        <v>4.8432000000000004</v>
      </c>
      <c r="N31" s="65">
        <f t="shared" si="3"/>
        <v>100</v>
      </c>
      <c r="O31" s="44">
        <f>'HL-LL_1a_2'!O31</f>
        <v>15</v>
      </c>
      <c r="P31" s="45">
        <v>0</v>
      </c>
      <c r="Q31" s="84">
        <f t="shared" si="4"/>
        <v>0</v>
      </c>
      <c r="R31" s="44">
        <v>15</v>
      </c>
      <c r="S31" s="45">
        <v>0</v>
      </c>
      <c r="T31" s="84">
        <f t="shared" si="5"/>
        <v>0</v>
      </c>
      <c r="W31" s="76"/>
      <c r="X31" s="76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6">
        <f t="shared" si="0"/>
        <v>2.6061427872694836</v>
      </c>
      <c r="F32" s="47">
        <f t="shared" si="1"/>
        <v>6.9499502515758032</v>
      </c>
      <c r="G32" s="44">
        <v>15</v>
      </c>
      <c r="H32" s="69">
        <v>1059.4594999999999</v>
      </c>
      <c r="I32" s="44">
        <f>'HL-LL_1a_2'!I32</f>
        <v>30</v>
      </c>
      <c r="J32" s="45">
        <v>4.8051000000000004</v>
      </c>
      <c r="K32" s="65">
        <f t="shared" si="2"/>
        <v>100</v>
      </c>
      <c r="L32" s="44">
        <f>'HL-LL_1a_2'!L32</f>
        <v>30</v>
      </c>
      <c r="M32" s="45">
        <v>4.8051000000000004</v>
      </c>
      <c r="N32" s="65">
        <f t="shared" si="3"/>
        <v>100</v>
      </c>
      <c r="O32" s="44">
        <f>'HL-LL_1a_2'!O32</f>
        <v>15</v>
      </c>
      <c r="P32" s="45">
        <v>0</v>
      </c>
      <c r="Q32" s="84">
        <f t="shared" si="4"/>
        <v>0</v>
      </c>
      <c r="R32" s="44">
        <v>15</v>
      </c>
      <c r="S32" s="45">
        <v>0</v>
      </c>
      <c r="T32" s="84">
        <f t="shared" si="5"/>
        <v>0</v>
      </c>
      <c r="W32" s="76"/>
      <c r="X32" s="76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6">
        <f t="shared" si="0"/>
        <v>2.7264721392519533</v>
      </c>
      <c r="F33" s="47">
        <f t="shared" si="1"/>
        <v>8.8999005031516099</v>
      </c>
      <c r="G33" s="44">
        <v>15</v>
      </c>
      <c r="H33" s="69">
        <v>1062.6547</v>
      </c>
      <c r="I33" s="44">
        <f>'HL-LL_1a_2'!I33</f>
        <v>30</v>
      </c>
      <c r="J33" s="45">
        <v>4.6208</v>
      </c>
      <c r="K33" s="65">
        <f t="shared" si="2"/>
        <v>100</v>
      </c>
      <c r="L33" s="44">
        <f>'HL-LL_1a_2'!L33</f>
        <v>30</v>
      </c>
      <c r="M33" s="45">
        <v>4.6208</v>
      </c>
      <c r="N33" s="65">
        <f t="shared" si="3"/>
        <v>100</v>
      </c>
      <c r="O33" s="44">
        <f>'HL-LL_1a_2'!O33</f>
        <v>15</v>
      </c>
      <c r="P33" s="45">
        <v>0</v>
      </c>
      <c r="Q33" s="84">
        <f t="shared" si="4"/>
        <v>0</v>
      </c>
      <c r="R33" s="44">
        <v>15</v>
      </c>
      <c r="S33" s="45">
        <v>0</v>
      </c>
      <c r="T33" s="84">
        <f t="shared" si="5"/>
        <v>0</v>
      </c>
      <c r="W33" s="76"/>
      <c r="X33" s="76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6">
        <f t="shared" si="0"/>
        <v>9.600920798055057E-2</v>
      </c>
      <c r="F34" s="47">
        <f t="shared" si="1"/>
        <v>-1.3999005031516063</v>
      </c>
      <c r="G34" s="44">
        <v>15</v>
      </c>
      <c r="H34" s="69">
        <v>1096.6904</v>
      </c>
      <c r="I34" s="44">
        <f>'HL-LL_1a_2'!I34</f>
        <v>15</v>
      </c>
      <c r="J34" s="45">
        <v>0</v>
      </c>
      <c r="K34" s="65">
        <f t="shared" si="2"/>
        <v>0</v>
      </c>
      <c r="L34" s="44">
        <f>'HL-LL_1a_2'!L34</f>
        <v>30</v>
      </c>
      <c r="M34" s="45">
        <v>8.0752000000000006</v>
      </c>
      <c r="N34" s="65">
        <f t="shared" si="3"/>
        <v>100</v>
      </c>
      <c r="O34" s="44">
        <f>'HL-LL_1a_2'!O34</f>
        <v>15</v>
      </c>
      <c r="P34" s="45">
        <v>0</v>
      </c>
      <c r="Q34" s="84">
        <f t="shared" si="4"/>
        <v>0</v>
      </c>
      <c r="R34" s="44">
        <v>15</v>
      </c>
      <c r="S34" s="45">
        <v>0</v>
      </c>
      <c r="T34" s="84">
        <f t="shared" si="5"/>
        <v>0</v>
      </c>
      <c r="X34" s="76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6">
        <f t="shared" si="0"/>
        <v>0.18909175113270038</v>
      </c>
      <c r="F35" s="47">
        <f t="shared" si="1"/>
        <v>0.5500497484241933</v>
      </c>
      <c r="G35" s="44">
        <v>15</v>
      </c>
      <c r="H35" s="69">
        <v>1099.1621</v>
      </c>
      <c r="I35" s="44">
        <f>'HL-LL_1a_2'!I35</f>
        <v>15</v>
      </c>
      <c r="J35" s="45">
        <v>0</v>
      </c>
      <c r="K35" s="65">
        <f t="shared" si="2"/>
        <v>0</v>
      </c>
      <c r="L35" s="44">
        <f>'HL-LL_1a_2'!L35</f>
        <v>30</v>
      </c>
      <c r="M35" s="45">
        <v>7.93</v>
      </c>
      <c r="N35" s="65">
        <f t="shared" si="3"/>
        <v>100</v>
      </c>
      <c r="O35" s="44">
        <f>'HL-LL_1a_2'!O35</f>
        <v>15</v>
      </c>
      <c r="P35" s="45">
        <v>0</v>
      </c>
      <c r="Q35" s="84">
        <f t="shared" si="4"/>
        <v>0</v>
      </c>
      <c r="R35" s="44">
        <v>15</v>
      </c>
      <c r="S35" s="45">
        <v>0</v>
      </c>
      <c r="T35" s="84">
        <f t="shared" si="5"/>
        <v>0</v>
      </c>
      <c r="X35" s="76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6">
        <f t="shared" si="0"/>
        <v>0.34792230674609925</v>
      </c>
      <c r="F36" s="47">
        <f t="shared" si="1"/>
        <v>2.5</v>
      </c>
      <c r="G36" s="44">
        <v>15</v>
      </c>
      <c r="H36" s="69">
        <v>1103.3797</v>
      </c>
      <c r="I36" s="44">
        <f>'HL-LL_1a_2'!I36</f>
        <v>15</v>
      </c>
      <c r="J36" s="45">
        <v>0</v>
      </c>
      <c r="K36" s="65">
        <f t="shared" si="2"/>
        <v>0</v>
      </c>
      <c r="L36" s="44">
        <f>'HL-LL_1a_2'!L36</f>
        <v>30</v>
      </c>
      <c r="M36" s="45">
        <v>7.6837999999999997</v>
      </c>
      <c r="N36" s="65">
        <f t="shared" si="3"/>
        <v>100</v>
      </c>
      <c r="O36" s="44">
        <f>'HL-LL_1a_2'!O36</f>
        <v>15</v>
      </c>
      <c r="P36" s="45">
        <v>0</v>
      </c>
      <c r="Q36" s="84">
        <f t="shared" si="4"/>
        <v>0</v>
      </c>
      <c r="R36" s="44">
        <v>15</v>
      </c>
      <c r="S36" s="45">
        <v>0</v>
      </c>
      <c r="T36" s="84">
        <f t="shared" si="5"/>
        <v>0</v>
      </c>
      <c r="X36" s="76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6">
        <f t="shared" si="0"/>
        <v>0.68019659448849978</v>
      </c>
      <c r="F37" s="47">
        <f t="shared" si="1"/>
        <v>4.4499502515758032</v>
      </c>
      <c r="G37" s="44">
        <v>15</v>
      </c>
      <c r="H37" s="69">
        <v>1112.2028</v>
      </c>
      <c r="I37" s="44">
        <f>'HL-LL_1a_2'!I37</f>
        <v>15</v>
      </c>
      <c r="J37" s="45">
        <v>0</v>
      </c>
      <c r="K37" s="65">
        <f t="shared" si="2"/>
        <v>0</v>
      </c>
      <c r="L37" s="44">
        <f>'HL-LL_1a_2'!L37</f>
        <v>30</v>
      </c>
      <c r="M37" s="45">
        <v>7.1746999999999996</v>
      </c>
      <c r="N37" s="65">
        <f t="shared" si="3"/>
        <v>100</v>
      </c>
      <c r="O37" s="44">
        <f>'HL-LL_1a_2'!O37</f>
        <v>15</v>
      </c>
      <c r="P37" s="45">
        <v>0</v>
      </c>
      <c r="Q37" s="84">
        <f t="shared" si="4"/>
        <v>0</v>
      </c>
      <c r="R37" s="44">
        <v>15</v>
      </c>
      <c r="S37" s="45">
        <v>0</v>
      </c>
      <c r="T37" s="84">
        <f t="shared" si="5"/>
        <v>0</v>
      </c>
      <c r="X37" s="76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6">
        <f t="shared" si="0"/>
        <v>1.8116934574444521</v>
      </c>
      <c r="F38" s="47">
        <f t="shared" si="1"/>
        <v>6.3999005031516099</v>
      </c>
      <c r="G38" s="44">
        <v>15</v>
      </c>
      <c r="H38" s="69">
        <v>1142.2483</v>
      </c>
      <c r="I38" s="44">
        <f>'HL-LL_1a_2'!I38</f>
        <v>30</v>
      </c>
      <c r="J38" s="45">
        <v>5.5000999999999998</v>
      </c>
      <c r="K38" s="65">
        <f t="shared" si="2"/>
        <v>100</v>
      </c>
      <c r="L38" s="44">
        <f>'HL-LL_1a_2'!L38</f>
        <v>30</v>
      </c>
      <c r="M38" s="45">
        <v>5.5000999999999998</v>
      </c>
      <c r="N38" s="65">
        <f t="shared" si="3"/>
        <v>100</v>
      </c>
      <c r="O38" s="44">
        <f>'HL-LL_1a_2'!O38</f>
        <v>15</v>
      </c>
      <c r="P38" s="45">
        <v>0</v>
      </c>
      <c r="Q38" s="84">
        <f t="shared" si="4"/>
        <v>0</v>
      </c>
      <c r="R38" s="44">
        <v>15</v>
      </c>
      <c r="S38" s="45">
        <v>0</v>
      </c>
      <c r="T38" s="84">
        <f t="shared" si="5"/>
        <v>0</v>
      </c>
      <c r="W38" s="76"/>
      <c r="X38" s="76"/>
      <c r="Y38" s="7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6">
        <f t="shared" si="0"/>
        <v>-1.9499502515758067</v>
      </c>
      <c r="F39" s="47">
        <f t="shared" si="1"/>
        <v>-3.8999005031516063</v>
      </c>
      <c r="G39" s="44">
        <v>15</v>
      </c>
      <c r="H39" s="69">
        <v>1146.2469000000001</v>
      </c>
      <c r="I39" s="44">
        <f>'HL-LL_1a_2'!I39</f>
        <v>15</v>
      </c>
      <c r="J39" s="45">
        <v>0</v>
      </c>
      <c r="K39" s="65">
        <f t="shared" si="2"/>
        <v>0</v>
      </c>
      <c r="L39" s="44">
        <f>'HL-LL_1a_2'!L39</f>
        <v>15</v>
      </c>
      <c r="M39" s="45">
        <v>0</v>
      </c>
      <c r="N39" s="65">
        <f t="shared" si="3"/>
        <v>0</v>
      </c>
      <c r="O39" s="44">
        <f>'HL-LL_1a_2'!O39</f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X39" s="76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6">
        <f t="shared" si="0"/>
        <v>-0.9749751257878998</v>
      </c>
      <c r="F40" s="47">
        <f t="shared" si="1"/>
        <v>-1.9499502515758067</v>
      </c>
      <c r="G40" s="44">
        <v>15</v>
      </c>
      <c r="H40" s="69">
        <v>1172.1360999999999</v>
      </c>
      <c r="I40" s="44">
        <f>'HL-LL_1a_2'!I40</f>
        <v>15</v>
      </c>
      <c r="J40" s="45">
        <v>0</v>
      </c>
      <c r="K40" s="65">
        <f t="shared" si="2"/>
        <v>0</v>
      </c>
      <c r="L40" s="44">
        <f>'HL-LL_1a_2'!L40</f>
        <v>15</v>
      </c>
      <c r="M40" s="45">
        <v>0</v>
      </c>
      <c r="N40" s="65">
        <f t="shared" si="3"/>
        <v>0</v>
      </c>
      <c r="O40" s="44">
        <f>'HL-LL_1a_2'!O40</f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X40" s="76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>
        <v>1198.0254</v>
      </c>
      <c r="I41" s="44">
        <f>'HL-LL_1a_2'!I41</f>
        <v>15</v>
      </c>
      <c r="J41" s="45">
        <v>0</v>
      </c>
      <c r="K41" s="65">
        <f t="shared" si="2"/>
        <v>0</v>
      </c>
      <c r="L41" s="44">
        <f>'HL-LL_1a_2'!L41</f>
        <v>15</v>
      </c>
      <c r="M41" s="45">
        <v>0</v>
      </c>
      <c r="N41" s="65">
        <f t="shared" si="3"/>
        <v>0</v>
      </c>
      <c r="O41" s="44">
        <f>'HL-LL_1a_2'!O41</f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X41" s="76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6">
        <f t="shared" si="0"/>
        <v>0.9749751257878998</v>
      </c>
      <c r="F42" s="47">
        <f t="shared" si="1"/>
        <v>1.9499502515758032</v>
      </c>
      <c r="G42" s="44">
        <v>15</v>
      </c>
      <c r="H42" s="69">
        <v>1223.9146000000001</v>
      </c>
      <c r="I42" s="44">
        <f>'HL-LL_1a_2'!I42</f>
        <v>15</v>
      </c>
      <c r="J42" s="45">
        <v>0</v>
      </c>
      <c r="K42" s="65">
        <f t="shared" si="2"/>
        <v>0</v>
      </c>
      <c r="L42" s="44">
        <f>'HL-LL_1a_2'!L42</f>
        <v>15</v>
      </c>
      <c r="M42" s="45">
        <v>0</v>
      </c>
      <c r="N42" s="65">
        <f t="shared" si="3"/>
        <v>0</v>
      </c>
      <c r="O42" s="44">
        <f>'HL-LL_1a_2'!O42</f>
        <v>15</v>
      </c>
      <c r="P42" s="45">
        <v>0</v>
      </c>
      <c r="Q42" s="84">
        <f t="shared" si="4"/>
        <v>0</v>
      </c>
      <c r="R42" s="44">
        <v>15</v>
      </c>
      <c r="S42" s="45">
        <v>0</v>
      </c>
      <c r="T42" s="84">
        <f t="shared" si="5"/>
        <v>0</v>
      </c>
      <c r="W42" s="76"/>
      <c r="X42" s="76"/>
      <c r="Y42" s="7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6">
        <f t="shared" si="0"/>
        <v>1.9499502515758032</v>
      </c>
      <c r="F43" s="47">
        <f t="shared" si="1"/>
        <v>3.8999005031516099</v>
      </c>
      <c r="G43" s="44">
        <v>15</v>
      </c>
      <c r="H43" s="69">
        <v>1249.8039000000001</v>
      </c>
      <c r="I43" s="44">
        <f>'HL-LL_1a_2'!I43</f>
        <v>15</v>
      </c>
      <c r="J43" s="45">
        <v>0</v>
      </c>
      <c r="K43" s="65">
        <f t="shared" si="2"/>
        <v>0</v>
      </c>
      <c r="L43" s="44">
        <f>'HL-LL_1a_2'!L43</f>
        <v>15</v>
      </c>
      <c r="M43" s="45">
        <v>0</v>
      </c>
      <c r="N43" s="65">
        <f t="shared" si="3"/>
        <v>0</v>
      </c>
      <c r="O43" s="44">
        <f>'HL-LL_1a_2'!O43</f>
        <v>15</v>
      </c>
      <c r="P43" s="45">
        <v>0</v>
      </c>
      <c r="Q43" s="84">
        <f t="shared" si="4"/>
        <v>0</v>
      </c>
      <c r="R43" s="44">
        <v>15</v>
      </c>
      <c r="S43" s="45">
        <v>0</v>
      </c>
      <c r="T43" s="84">
        <f t="shared" si="5"/>
        <v>0</v>
      </c>
      <c r="U43" s="76"/>
      <c r="W43" s="76"/>
      <c r="X43" s="76"/>
      <c r="Y43" s="7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6">
        <f t="shared" si="0"/>
        <v>-1.8116934574444521</v>
      </c>
      <c r="F44" s="47">
        <f t="shared" si="1"/>
        <v>-6.3999005031516063</v>
      </c>
      <c r="G44" s="44">
        <v>15</v>
      </c>
      <c r="H44" s="69">
        <v>1253.8025</v>
      </c>
      <c r="I44" s="44">
        <f>'HL-LL_1a_2'!I44</f>
        <v>15</v>
      </c>
      <c r="J44" s="45">
        <v>0</v>
      </c>
      <c r="K44" s="65">
        <f t="shared" si="2"/>
        <v>0</v>
      </c>
      <c r="L44" s="44">
        <f>'HL-LL_1a_2'!L44</f>
        <v>15</v>
      </c>
      <c r="M44" s="45">
        <v>0</v>
      </c>
      <c r="N44" s="65">
        <f t="shared" si="3"/>
        <v>0</v>
      </c>
      <c r="O44" s="44">
        <f>'HL-LL_1a_2'!O44</f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X44" s="76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6">
        <f t="shared" si="0"/>
        <v>-0.68019659448849978</v>
      </c>
      <c r="F45" s="47">
        <f t="shared" si="1"/>
        <v>-4.4499502515758067</v>
      </c>
      <c r="G45" s="44">
        <v>15</v>
      </c>
      <c r="H45" s="69">
        <v>1283.848</v>
      </c>
      <c r="I45" s="44">
        <f>'HL-LL_1a_2'!I45</f>
        <v>15</v>
      </c>
      <c r="J45" s="45">
        <v>0</v>
      </c>
      <c r="K45" s="65">
        <f t="shared" si="2"/>
        <v>0</v>
      </c>
      <c r="L45" s="44">
        <f>'HL-LL_1a_2'!L45</f>
        <v>15</v>
      </c>
      <c r="M45" s="45">
        <v>0</v>
      </c>
      <c r="N45" s="65">
        <f t="shared" si="3"/>
        <v>0</v>
      </c>
      <c r="O45" s="44">
        <f>'HL-LL_1a_2'!O45</f>
        <v>15</v>
      </c>
      <c r="P45" s="45">
        <v>0</v>
      </c>
      <c r="Q45" s="84">
        <f t="shared" si="4"/>
        <v>0</v>
      </c>
      <c r="R45" s="44">
        <v>15</v>
      </c>
      <c r="S45" s="45">
        <v>0</v>
      </c>
      <c r="T45" s="84">
        <f t="shared" si="5"/>
        <v>0</v>
      </c>
      <c r="W45" s="76"/>
      <c r="Y45" s="7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6">
        <f t="shared" si="0"/>
        <v>-0.34792230674610281</v>
      </c>
      <c r="F46" s="47">
        <f t="shared" si="1"/>
        <v>-2.5</v>
      </c>
      <c r="G46" s="44">
        <v>15</v>
      </c>
      <c r="H46" s="69">
        <v>1292.6711</v>
      </c>
      <c r="I46" s="44">
        <f>'HL-LL_1a_2'!I46</f>
        <v>15</v>
      </c>
      <c r="J46" s="45">
        <v>0</v>
      </c>
      <c r="K46" s="65">
        <f t="shared" si="2"/>
        <v>0</v>
      </c>
      <c r="L46" s="44">
        <f>'HL-LL_1a_2'!L46</f>
        <v>15</v>
      </c>
      <c r="M46" s="45">
        <v>0</v>
      </c>
      <c r="N46" s="65">
        <f t="shared" si="3"/>
        <v>0</v>
      </c>
      <c r="O46" s="44">
        <f>'HL-LL_1a_2'!O46</f>
        <v>15</v>
      </c>
      <c r="P46" s="45">
        <v>0</v>
      </c>
      <c r="Q46" s="84">
        <f t="shared" si="4"/>
        <v>0</v>
      </c>
      <c r="R46" s="44">
        <v>15</v>
      </c>
      <c r="S46" s="45">
        <v>0</v>
      </c>
      <c r="T46" s="84">
        <f t="shared" si="5"/>
        <v>0</v>
      </c>
      <c r="W46" s="76"/>
      <c r="Y46" s="7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6">
        <f t="shared" si="0"/>
        <v>-0.18909175113270393</v>
      </c>
      <c r="F47" s="47">
        <f t="shared" si="1"/>
        <v>-0.55004974842419685</v>
      </c>
      <c r="G47" s="44">
        <v>15</v>
      </c>
      <c r="H47" s="69">
        <v>1296.8887</v>
      </c>
      <c r="I47" s="44">
        <f>'HL-LL_1a_2'!I47</f>
        <v>15</v>
      </c>
      <c r="J47" s="45">
        <v>0</v>
      </c>
      <c r="K47" s="65">
        <f t="shared" si="2"/>
        <v>0</v>
      </c>
      <c r="L47" s="44">
        <f>'HL-LL_1a_2'!L47</f>
        <v>15</v>
      </c>
      <c r="M47" s="45">
        <v>0</v>
      </c>
      <c r="N47" s="65">
        <f t="shared" si="3"/>
        <v>0</v>
      </c>
      <c r="O47" s="44">
        <f>'HL-LL_1a_2'!O47</f>
        <v>15</v>
      </c>
      <c r="P47" s="45">
        <v>0</v>
      </c>
      <c r="Q47" s="84">
        <f t="shared" si="4"/>
        <v>0</v>
      </c>
      <c r="R47" s="44">
        <v>15</v>
      </c>
      <c r="S47" s="45">
        <v>0</v>
      </c>
      <c r="T47" s="84">
        <f t="shared" si="5"/>
        <v>0</v>
      </c>
      <c r="W47" s="76"/>
      <c r="Y47" s="7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6">
        <f t="shared" si="0"/>
        <v>-9.6009207980547018E-2</v>
      </c>
      <c r="F48" s="47">
        <f t="shared" si="1"/>
        <v>1.3999005031516099</v>
      </c>
      <c r="G48" s="44">
        <v>15</v>
      </c>
      <c r="H48" s="69">
        <v>1299.3604</v>
      </c>
      <c r="I48" s="44">
        <f>'HL-LL_1a_2'!I48</f>
        <v>15</v>
      </c>
      <c r="J48" s="45">
        <v>0</v>
      </c>
      <c r="K48" s="65">
        <f t="shared" si="2"/>
        <v>0</v>
      </c>
      <c r="L48" s="44">
        <f>'HL-LL_1a_2'!L48</f>
        <v>15</v>
      </c>
      <c r="M48" s="45">
        <v>0</v>
      </c>
      <c r="N48" s="65">
        <f t="shared" si="3"/>
        <v>0</v>
      </c>
      <c r="O48" s="44">
        <f>'HL-LL_1a_2'!O48</f>
        <v>15</v>
      </c>
      <c r="P48" s="45">
        <v>0</v>
      </c>
      <c r="Q48" s="84">
        <f t="shared" si="4"/>
        <v>0</v>
      </c>
      <c r="R48" s="44">
        <v>15</v>
      </c>
      <c r="S48" s="45">
        <v>0</v>
      </c>
      <c r="T48" s="84">
        <f t="shared" si="5"/>
        <v>0</v>
      </c>
      <c r="W48" s="76"/>
      <c r="Y48" s="7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6">
        <f t="shared" si="0"/>
        <v>-2.7264721392519533</v>
      </c>
      <c r="F49" s="47">
        <f t="shared" si="1"/>
        <v>-8.8999005031516063</v>
      </c>
      <c r="G49" s="44">
        <v>15</v>
      </c>
      <c r="H49" s="69">
        <v>1333.3960999999999</v>
      </c>
      <c r="I49" s="44">
        <f>'HL-LL_1a_2'!I49</f>
        <v>15</v>
      </c>
      <c r="J49" s="45">
        <v>0</v>
      </c>
      <c r="K49" s="65">
        <f t="shared" si="2"/>
        <v>0</v>
      </c>
      <c r="L49" s="44">
        <f>'HL-LL_1a_2'!L49</f>
        <v>15</v>
      </c>
      <c r="M49" s="45">
        <v>0</v>
      </c>
      <c r="N49" s="65">
        <f t="shared" si="3"/>
        <v>0</v>
      </c>
      <c r="O49" s="44">
        <f>'HL-LL_1a_2'!O49</f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6">
        <f t="shared" si="0"/>
        <v>-2.6061427872694871</v>
      </c>
      <c r="F50" s="47">
        <f t="shared" si="1"/>
        <v>-6.9499502515758067</v>
      </c>
      <c r="G50" s="44">
        <v>15</v>
      </c>
      <c r="H50" s="69">
        <v>1336.5913</v>
      </c>
      <c r="I50" s="44">
        <f>'HL-LL_1a_2'!I50</f>
        <v>15</v>
      </c>
      <c r="J50" s="45">
        <v>0</v>
      </c>
      <c r="K50" s="65">
        <f t="shared" si="2"/>
        <v>0</v>
      </c>
      <c r="L50" s="44">
        <f>'HL-LL_1a_2'!L50</f>
        <v>15</v>
      </c>
      <c r="M50" s="45">
        <v>0</v>
      </c>
      <c r="N50" s="65">
        <f t="shared" si="3"/>
        <v>0</v>
      </c>
      <c r="O50" s="44">
        <f>'HL-LL_1a_2'!O50</f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6">
        <f t="shared" si="0"/>
        <v>-2.5813354893084295</v>
      </c>
      <c r="F51" s="47">
        <f t="shared" si="1"/>
        <v>-5</v>
      </c>
      <c r="G51" s="44">
        <v>15</v>
      </c>
      <c r="H51" s="69">
        <v>1337.25</v>
      </c>
      <c r="I51" s="44">
        <f>'HL-LL_1a_2'!I51</f>
        <v>15</v>
      </c>
      <c r="J51" s="45">
        <v>0</v>
      </c>
      <c r="K51" s="65">
        <f t="shared" si="2"/>
        <v>0</v>
      </c>
      <c r="L51" s="44">
        <f>'HL-LL_1a_2'!L51</f>
        <v>15</v>
      </c>
      <c r="M51" s="45">
        <v>0</v>
      </c>
      <c r="N51" s="65">
        <f t="shared" si="3"/>
        <v>0</v>
      </c>
      <c r="O51" s="44">
        <f>'HL-LL_1a_2'!O51</f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6">
        <f t="shared" si="0"/>
        <v>-2.5706256314873421</v>
      </c>
      <c r="F52" s="47">
        <f t="shared" si="1"/>
        <v>-3.0500497484241968</v>
      </c>
      <c r="G52" s="44">
        <v>15</v>
      </c>
      <c r="H52" s="69">
        <v>1337.5344</v>
      </c>
      <c r="I52" s="44">
        <f>'HL-LL_1a_2'!I52</f>
        <v>15</v>
      </c>
      <c r="J52" s="45">
        <v>0</v>
      </c>
      <c r="K52" s="65">
        <f t="shared" si="2"/>
        <v>0</v>
      </c>
      <c r="L52" s="44">
        <f>'HL-LL_1a_2'!L52</f>
        <v>15</v>
      </c>
      <c r="M52" s="45">
        <v>0</v>
      </c>
      <c r="N52" s="65">
        <f t="shared" si="3"/>
        <v>0</v>
      </c>
      <c r="O52" s="44">
        <f>'HL-LL_1a_2'!O52</f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6">
        <f t="shared" si="0"/>
        <v>-2.5646552731037922</v>
      </c>
      <c r="F53" s="47">
        <f t="shared" si="1"/>
        <v>-1.1000994968483901</v>
      </c>
      <c r="G53" s="44">
        <v>15</v>
      </c>
      <c r="H53" s="69">
        <v>1337.6929</v>
      </c>
      <c r="I53" s="44">
        <f>'HL-LL_1a_2'!I53</f>
        <v>15</v>
      </c>
      <c r="J53" s="45">
        <v>0</v>
      </c>
      <c r="K53" s="65">
        <f t="shared" si="2"/>
        <v>0</v>
      </c>
      <c r="L53" s="44">
        <f>'HL-LL_1a_2'!L53</f>
        <v>15</v>
      </c>
      <c r="M53" s="45">
        <v>0</v>
      </c>
      <c r="N53" s="65">
        <f t="shared" si="3"/>
        <v>0</v>
      </c>
      <c r="O53" s="44">
        <f>'HL-LL_1a_2'!O53</f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6">
        <f t="shared" si="0"/>
        <v>-5.0730853621988921</v>
      </c>
      <c r="F54" s="47">
        <f t="shared" si="1"/>
        <v>-11.399900503151606</v>
      </c>
      <c r="G54" s="44">
        <v>15</v>
      </c>
      <c r="H54" s="69">
        <v>1374.9691</v>
      </c>
      <c r="I54" s="44">
        <f>'HL-LL_1a_2'!I54</f>
        <v>15</v>
      </c>
      <c r="J54" s="45">
        <v>0</v>
      </c>
      <c r="K54" s="65">
        <f t="shared" si="2"/>
        <v>0</v>
      </c>
      <c r="L54" s="44">
        <f>'HL-LL_1a_2'!L54</f>
        <v>15</v>
      </c>
      <c r="M54" s="45">
        <v>0</v>
      </c>
      <c r="N54" s="65">
        <f t="shared" si="3"/>
        <v>0</v>
      </c>
      <c r="O54" s="44">
        <f>'HL-LL_1a_2'!O54</f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6">
        <f t="shared" si="0"/>
        <v>-5.0652947859574553</v>
      </c>
      <c r="F55" s="47">
        <f t="shared" si="1"/>
        <v>-9.4499502515758067</v>
      </c>
      <c r="G55" s="44">
        <v>15</v>
      </c>
      <c r="H55" s="69">
        <v>1375.1759999999999</v>
      </c>
      <c r="I55" s="44">
        <f>'HL-LL_1a_2'!I55</f>
        <v>15</v>
      </c>
      <c r="J55" s="45">
        <v>0</v>
      </c>
      <c r="K55" s="65">
        <f t="shared" si="2"/>
        <v>0</v>
      </c>
      <c r="L55" s="44">
        <f>'HL-LL_1a_2'!L55</f>
        <v>15</v>
      </c>
      <c r="M55" s="45">
        <v>0</v>
      </c>
      <c r="N55" s="65">
        <f t="shared" si="3"/>
        <v>0</v>
      </c>
      <c r="O55" s="44">
        <f>'HL-LL_1a_2'!O55</f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6">
        <f t="shared" si="0"/>
        <v>-5.063733675242414</v>
      </c>
      <c r="F56" s="47">
        <f t="shared" si="1"/>
        <v>-7.5</v>
      </c>
      <c r="G56" s="44">
        <v>15</v>
      </c>
      <c r="H56" s="69">
        <v>1375.2174</v>
      </c>
      <c r="I56" s="44">
        <f>'HL-LL_1a_2'!I56</f>
        <v>15</v>
      </c>
      <c r="J56" s="45">
        <v>0</v>
      </c>
      <c r="K56" s="65">
        <f t="shared" si="2"/>
        <v>0</v>
      </c>
      <c r="L56" s="44">
        <f>'HL-LL_1a_2'!L56</f>
        <v>15</v>
      </c>
      <c r="M56" s="45">
        <v>0</v>
      </c>
      <c r="N56" s="65">
        <f t="shared" si="3"/>
        <v>0</v>
      </c>
      <c r="O56" s="44">
        <f>'HL-LL_1a_2'!O56</f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6">
        <f t="shared" si="0"/>
        <v>-5.0630643215035533</v>
      </c>
      <c r="F57" s="47">
        <f t="shared" si="1"/>
        <v>-5.5500497484241968</v>
      </c>
      <c r="G57" s="44">
        <v>15</v>
      </c>
      <c r="H57" s="69">
        <v>1375.2352000000001</v>
      </c>
      <c r="I57" s="44">
        <f>'HL-LL_1a_2'!I57</f>
        <v>15</v>
      </c>
      <c r="J57" s="45">
        <v>0</v>
      </c>
      <c r="K57" s="65">
        <f t="shared" si="2"/>
        <v>0</v>
      </c>
      <c r="L57" s="44">
        <f>'HL-LL_1a_2'!L57</f>
        <v>15</v>
      </c>
      <c r="M57" s="45">
        <v>0</v>
      </c>
      <c r="N57" s="65">
        <f t="shared" si="3"/>
        <v>0</v>
      </c>
      <c r="O57" s="44">
        <f>'HL-LL_1a_2'!O57</f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6">
        <f t="shared" si="0"/>
        <v>-5.0626923788644724</v>
      </c>
      <c r="F58" s="47">
        <f t="shared" si="1"/>
        <v>-3.6000994968483901</v>
      </c>
      <c r="G58" s="44">
        <v>15</v>
      </c>
      <c r="H58" s="69">
        <v>1375.2451000000001</v>
      </c>
      <c r="I58" s="44">
        <f>'HL-LL_1a_2'!I58</f>
        <v>15</v>
      </c>
      <c r="J58" s="45">
        <v>0</v>
      </c>
      <c r="K58" s="65">
        <f t="shared" si="2"/>
        <v>0</v>
      </c>
      <c r="L58" s="44">
        <f>'HL-LL_1a_2'!L58</f>
        <v>15</v>
      </c>
      <c r="M58" s="45">
        <v>0</v>
      </c>
      <c r="N58" s="65">
        <f t="shared" si="3"/>
        <v>0</v>
      </c>
      <c r="O58" s="44">
        <f>'HL-LL_1a_2'!O58</f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6">
        <f t="shared" si="0"/>
        <v>-7.5632178073427028</v>
      </c>
      <c r="F59" s="47">
        <f t="shared" si="1"/>
        <v>-13.899900503151606</v>
      </c>
      <c r="G59" s="44">
        <v>15</v>
      </c>
      <c r="H59" s="69">
        <v>1412.7311</v>
      </c>
      <c r="I59" s="44">
        <f>'HL-LL_1a_2'!I59</f>
        <v>15</v>
      </c>
      <c r="J59" s="45">
        <v>0</v>
      </c>
      <c r="K59" s="65">
        <f t="shared" si="2"/>
        <v>0</v>
      </c>
      <c r="L59" s="44">
        <f>'HL-LL_1a_2'!L59</f>
        <v>15</v>
      </c>
      <c r="M59" s="45">
        <v>0</v>
      </c>
      <c r="N59" s="65">
        <f t="shared" si="3"/>
        <v>0</v>
      </c>
      <c r="O59" s="44">
        <f>'HL-LL_1a_2'!O59</f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6">
        <f t="shared" si="0"/>
        <v>-7.5627321784907693</v>
      </c>
      <c r="F60" s="47">
        <f t="shared" si="1"/>
        <v>-11.949950251575807</v>
      </c>
      <c r="G60" s="44">
        <v>15</v>
      </c>
      <c r="H60" s="69">
        <v>1412.7439999999999</v>
      </c>
      <c r="I60" s="44">
        <f>'HL-LL_1a_2'!I60</f>
        <v>15</v>
      </c>
      <c r="J60" s="45">
        <v>0</v>
      </c>
      <c r="K60" s="65">
        <f t="shared" si="2"/>
        <v>0</v>
      </c>
      <c r="L60" s="44">
        <f>'HL-LL_1a_2'!L60</f>
        <v>15</v>
      </c>
      <c r="M60" s="45">
        <v>0</v>
      </c>
      <c r="N60" s="65">
        <f t="shared" si="3"/>
        <v>0</v>
      </c>
      <c r="O60" s="44">
        <f>'HL-LL_1a_2'!O60</f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6">
        <f t="shared" si="0"/>
        <v>-7.5626350411079386</v>
      </c>
      <c r="F61" s="47">
        <f t="shared" si="1"/>
        <v>-10</v>
      </c>
      <c r="G61" s="44">
        <v>15</v>
      </c>
      <c r="H61" s="69">
        <v>1412.7465999999999</v>
      </c>
      <c r="I61" s="44">
        <f>'HL-LL_1a_2'!I61</f>
        <v>15</v>
      </c>
      <c r="J61" s="45">
        <v>0</v>
      </c>
      <c r="K61" s="65">
        <f t="shared" si="2"/>
        <v>0</v>
      </c>
      <c r="L61" s="44">
        <f>'HL-LL_1a_2'!L61</f>
        <v>15</v>
      </c>
      <c r="M61" s="45">
        <v>0</v>
      </c>
      <c r="N61" s="65">
        <f t="shared" si="3"/>
        <v>0</v>
      </c>
      <c r="O61" s="44">
        <f>'HL-LL_1a_2'!O61</f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6">
        <f t="shared" si="0"/>
        <v>-7.5625934096159106</v>
      </c>
      <c r="F62" s="47">
        <f t="shared" si="1"/>
        <v>-8.0500497484241968</v>
      </c>
      <c r="G62" s="44">
        <v>15</v>
      </c>
      <c r="H62" s="69">
        <v>1412.7476999999999</v>
      </c>
      <c r="I62" s="44">
        <f>'HL-LL_1a_2'!I62</f>
        <v>15</v>
      </c>
      <c r="J62" s="45">
        <v>0</v>
      </c>
      <c r="K62" s="65">
        <f t="shared" si="2"/>
        <v>0</v>
      </c>
      <c r="L62" s="44">
        <f>'HL-LL_1a_2'!L62</f>
        <v>15</v>
      </c>
      <c r="M62" s="45">
        <v>0</v>
      </c>
      <c r="N62" s="65">
        <f t="shared" si="3"/>
        <v>0</v>
      </c>
      <c r="O62" s="44">
        <f>'HL-LL_1a_2'!O62</f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6">
        <f t="shared" si="0"/>
        <v>-7.5625702807019728</v>
      </c>
      <c r="F63" s="47">
        <f t="shared" si="1"/>
        <v>-6.1000994968483901</v>
      </c>
      <c r="G63" s="70">
        <v>15</v>
      </c>
      <c r="H63" s="71">
        <v>1412.7483</v>
      </c>
      <c r="I63" s="44">
        <f>'HL-LL_1a_2'!I63</f>
        <v>15</v>
      </c>
      <c r="J63" s="45">
        <v>0</v>
      </c>
      <c r="K63" s="65">
        <f t="shared" si="2"/>
        <v>0</v>
      </c>
      <c r="L63" s="44">
        <f>'HL-LL_1a_2'!L63</f>
        <v>15</v>
      </c>
      <c r="M63" s="45">
        <v>0</v>
      </c>
      <c r="N63" s="65">
        <f t="shared" si="3"/>
        <v>0</v>
      </c>
      <c r="O63" s="44">
        <f>'HL-LL_1a_2'!O63</f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0.53823333333333323</v>
      </c>
      <c r="K64" s="35"/>
      <c r="L64" s="34"/>
      <c r="M64" s="48">
        <f>AVERAGE(M19:M63)</f>
        <v>3.0194155555555553</v>
      </c>
      <c r="N64" s="35"/>
      <c r="O64" s="34"/>
      <c r="P64" s="48">
        <f>AVERAGE(P19:P63)</f>
        <v>0.27135111111111115</v>
      </c>
      <c r="Q64" s="35"/>
      <c r="R64" s="34"/>
      <c r="S64" s="48">
        <f>AVERAGE(S19:S63)</f>
        <v>0.27135111111111115</v>
      </c>
      <c r="T64" s="35"/>
      <c r="U64" s="94"/>
      <c r="V64" s="94"/>
      <c r="W64" s="94"/>
      <c r="X64" s="94"/>
      <c r="Y64" s="94"/>
    </row>
    <row r="65" spans="2:42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1.4628688255988953</v>
      </c>
      <c r="K65" s="37"/>
      <c r="L65" s="36"/>
      <c r="M65" s="49">
        <f>_xlfn.STDEV.S(M19:M63)</f>
        <v>3.6929485710765273</v>
      </c>
      <c r="N65" s="37"/>
      <c r="O65" s="36"/>
      <c r="P65" s="49">
        <f>_xlfn.STDEV.S(P19:P63)</f>
        <v>0.77616940940815893</v>
      </c>
      <c r="Q65" s="37"/>
      <c r="R65" s="36"/>
      <c r="S65" s="49">
        <f>_xlfn.STDEV.S(S19:S63)</f>
        <v>0.77616940940815893</v>
      </c>
      <c r="T65" s="37"/>
      <c r="U65" s="95"/>
      <c r="V65" s="95"/>
      <c r="W65" s="95"/>
      <c r="X65" s="95"/>
      <c r="Y65" s="95"/>
    </row>
    <row r="66" spans="2:42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  <c r="U66" s="95"/>
      <c r="V66" s="95"/>
      <c r="W66" s="95"/>
      <c r="X66" s="95"/>
      <c r="Y66" s="95"/>
    </row>
    <row r="67" spans="2:42" ht="15.75" thickBot="1" x14ac:dyDescent="0.3">
      <c r="B67" s="5"/>
      <c r="C67" s="5"/>
      <c r="G67" s="150"/>
      <c r="H67" s="29" t="s">
        <v>34</v>
      </c>
      <c r="I67" s="38"/>
      <c r="J67" s="50">
        <f>MAX(J19:J63)</f>
        <v>5.5000999999999998</v>
      </c>
      <c r="K67" s="39"/>
      <c r="L67" s="42"/>
      <c r="M67" s="50">
        <f>MAX(M19:M63)</f>
        <v>9.9254999999999995</v>
      </c>
      <c r="N67" s="39"/>
      <c r="O67" s="42"/>
      <c r="P67" s="50">
        <f>MAX(P19:P63)</f>
        <v>2.4428999999999998</v>
      </c>
      <c r="Q67" s="39"/>
      <c r="R67" s="42"/>
      <c r="S67" s="50">
        <f>MAX(S19:S63)</f>
        <v>2.4428999999999998</v>
      </c>
      <c r="T67" s="39"/>
      <c r="U67" s="95"/>
      <c r="V67" s="95"/>
      <c r="W67" s="95"/>
      <c r="X67" s="95"/>
      <c r="Y67" s="95"/>
    </row>
    <row r="68" spans="2:42" x14ac:dyDescent="0.25">
      <c r="B68" s="5"/>
      <c r="C68" s="5"/>
      <c r="G68" s="148" t="s">
        <v>75</v>
      </c>
      <c r="H68" s="67" t="s">
        <v>33</v>
      </c>
      <c r="I68" s="34"/>
      <c r="J68" s="48">
        <f>AVERAGE(J26:J28,J32:J33,J38)</f>
        <v>3.1728000000000001</v>
      </c>
      <c r="K68" s="35"/>
      <c r="AK68" s="95"/>
      <c r="AL68" s="95"/>
      <c r="AM68" s="95"/>
      <c r="AN68" s="95"/>
      <c r="AO68" s="95"/>
      <c r="AP68" s="95"/>
    </row>
    <row r="69" spans="2:42" x14ac:dyDescent="0.25">
      <c r="B69" s="5"/>
      <c r="C69" s="5"/>
      <c r="G69" s="149"/>
      <c r="H69" s="28" t="s">
        <v>32</v>
      </c>
      <c r="I69" s="36"/>
      <c r="J69" s="49">
        <f>_xlfn.STDEV.S(J26:J28,J32:J33,J38)</f>
        <v>1.9962426986716824</v>
      </c>
      <c r="K69" s="37"/>
      <c r="AK69" s="95"/>
      <c r="AL69" s="95"/>
      <c r="AM69" s="95"/>
      <c r="AN69" s="95"/>
      <c r="AO69" s="95"/>
      <c r="AP69" s="95"/>
    </row>
    <row r="70" spans="2:42" x14ac:dyDescent="0.25">
      <c r="B70" s="5"/>
      <c r="C70" s="5"/>
      <c r="G70" s="149"/>
      <c r="H70" s="28" t="s">
        <v>31</v>
      </c>
      <c r="I70" s="36"/>
      <c r="J70" s="49">
        <f>MIN(J26:J28,J32:J33,J38)</f>
        <v>1.3616999999999999</v>
      </c>
      <c r="K70" s="37"/>
      <c r="AK70" s="95"/>
      <c r="AL70" s="95"/>
      <c r="AM70" s="95"/>
      <c r="AN70" s="95"/>
      <c r="AO70" s="95"/>
      <c r="AP70" s="95"/>
    </row>
    <row r="71" spans="2:42" ht="15.75" thickBot="1" x14ac:dyDescent="0.3">
      <c r="B71" s="5"/>
      <c r="C71" s="5"/>
      <c r="G71" s="149"/>
      <c r="H71" s="29" t="s">
        <v>34</v>
      </c>
      <c r="I71" s="38"/>
      <c r="J71" s="50">
        <f>MAX(J26:J28,J32:J33,J38)</f>
        <v>5.5000999999999998</v>
      </c>
      <c r="K71" s="39"/>
      <c r="AK71" s="95"/>
      <c r="AL71" s="95"/>
      <c r="AM71" s="95"/>
      <c r="AN71" s="95"/>
      <c r="AO71" s="95"/>
      <c r="AP71" s="95"/>
    </row>
    <row r="72" spans="2:42" x14ac:dyDescent="0.25">
      <c r="B72" s="5"/>
      <c r="C72" s="5"/>
      <c r="AK72" s="95"/>
      <c r="AL72" s="95"/>
      <c r="AM72" s="95"/>
      <c r="AN72" s="95"/>
      <c r="AO72" s="95"/>
      <c r="AP72" s="95"/>
    </row>
    <row r="73" spans="2:42" x14ac:dyDescent="0.25">
      <c r="B73" s="5"/>
      <c r="C73" s="5"/>
      <c r="P73" s="80"/>
      <c r="Q73" s="81"/>
    </row>
    <row r="74" spans="2:42" x14ac:dyDescent="0.25">
      <c r="B74" s="5"/>
      <c r="C74" s="5"/>
      <c r="O74" s="81"/>
      <c r="P74" s="81"/>
      <c r="Q74" s="81"/>
      <c r="R74" s="80"/>
    </row>
    <row r="75" spans="2:42" x14ac:dyDescent="0.25">
      <c r="B75" s="5"/>
      <c r="C75" s="5"/>
      <c r="E75" s="74" t="s">
        <v>45</v>
      </c>
      <c r="O75" s="81"/>
      <c r="P75" s="81"/>
      <c r="Q75" s="81"/>
      <c r="R75" s="80"/>
    </row>
    <row r="76" spans="2:42" x14ac:dyDescent="0.25">
      <c r="B76" s="5"/>
      <c r="C76" s="5"/>
      <c r="E76" s="128"/>
      <c r="F76" s="129" t="s">
        <v>30</v>
      </c>
      <c r="G76" s="129" t="s">
        <v>7</v>
      </c>
      <c r="H76" s="129" t="s">
        <v>8</v>
      </c>
      <c r="I76" s="130" t="s">
        <v>70</v>
      </c>
      <c r="J76" s="81"/>
      <c r="K76" s="81"/>
      <c r="L76" s="83"/>
      <c r="M76" s="80"/>
    </row>
    <row r="77" spans="2:42" x14ac:dyDescent="0.25">
      <c r="B77" s="5"/>
      <c r="C77" s="5"/>
      <c r="E77" s="117" t="s">
        <v>46</v>
      </c>
      <c r="F77" s="118">
        <f>J64</f>
        <v>0.53823333333333323</v>
      </c>
      <c r="G77" s="118">
        <f>M64</f>
        <v>3.0194155555555553</v>
      </c>
      <c r="H77" s="118">
        <f>P64</f>
        <v>0.27135111111111115</v>
      </c>
      <c r="I77" s="119">
        <f>S64</f>
        <v>0.27135111111111115</v>
      </c>
      <c r="J77" s="81"/>
      <c r="K77" s="81"/>
      <c r="L77" s="83"/>
      <c r="M77" s="80"/>
    </row>
    <row r="78" spans="2:42" x14ac:dyDescent="0.25">
      <c r="B78" s="5"/>
      <c r="C78" s="5"/>
      <c r="E78" s="60" t="s">
        <v>78</v>
      </c>
      <c r="F78" s="61">
        <f>MEDIAN(J19:J63)</f>
        <v>0</v>
      </c>
      <c r="G78" s="61">
        <f>MEDIAN(M19:M63)</f>
        <v>0</v>
      </c>
      <c r="H78" s="61">
        <f>MEDIAN(P19:P63)</f>
        <v>0</v>
      </c>
      <c r="I78" s="62">
        <f>MEDIAN(S19:S63)</f>
        <v>0</v>
      </c>
      <c r="J78" s="81"/>
      <c r="K78" s="81"/>
      <c r="L78" s="83"/>
      <c r="M78" s="80"/>
    </row>
    <row r="79" spans="2:42" x14ac:dyDescent="0.25">
      <c r="B79" s="5"/>
      <c r="C79" s="5"/>
      <c r="E79" s="60" t="s">
        <v>47</v>
      </c>
      <c r="F79" s="61">
        <f t="shared" ref="F79:F81" si="6">J65</f>
        <v>1.4628688255988953</v>
      </c>
      <c r="G79" s="61">
        <f t="shared" ref="G79:G81" si="7">M65</f>
        <v>3.6929485710765273</v>
      </c>
      <c r="H79" s="61">
        <f t="shared" ref="H79:H81" si="8">P65</f>
        <v>0.77616940940815893</v>
      </c>
      <c r="I79" s="62">
        <f t="shared" ref="I79:I81" si="9">S65</f>
        <v>0.77616940940815893</v>
      </c>
      <c r="J79" s="81"/>
      <c r="K79" s="81"/>
      <c r="L79" s="83"/>
      <c r="M79" s="80"/>
    </row>
    <row r="80" spans="2:42" x14ac:dyDescent="0.25">
      <c r="B80" s="5"/>
      <c r="C80" s="5"/>
      <c r="E80" s="60" t="s">
        <v>48</v>
      </c>
      <c r="F80" s="61">
        <f t="shared" si="6"/>
        <v>0</v>
      </c>
      <c r="G80" s="61">
        <f t="shared" si="7"/>
        <v>0</v>
      </c>
      <c r="H80" s="61">
        <f t="shared" si="8"/>
        <v>0</v>
      </c>
      <c r="I80" s="62">
        <f t="shared" si="9"/>
        <v>0</v>
      </c>
      <c r="J80" s="81"/>
      <c r="K80" s="81"/>
      <c r="L80" s="83"/>
      <c r="M80" s="80"/>
    </row>
    <row r="81" spans="2:307" x14ac:dyDescent="0.25">
      <c r="B81" s="5"/>
      <c r="C81" s="5"/>
      <c r="E81" s="60" t="s">
        <v>49</v>
      </c>
      <c r="F81" s="61">
        <f t="shared" si="6"/>
        <v>5.5000999999999998</v>
      </c>
      <c r="G81" s="61">
        <f t="shared" si="7"/>
        <v>9.9254999999999995</v>
      </c>
      <c r="H81" s="61">
        <f t="shared" si="8"/>
        <v>2.4428999999999998</v>
      </c>
      <c r="I81" s="62">
        <f t="shared" si="9"/>
        <v>2.4428999999999998</v>
      </c>
      <c r="J81" s="81"/>
      <c r="K81" s="81"/>
      <c r="L81" s="83"/>
      <c r="M81" s="80"/>
    </row>
    <row r="82" spans="2:307" x14ac:dyDescent="0.25">
      <c r="B82" s="5"/>
      <c r="C82" s="5"/>
      <c r="E82" s="131">
        <v>0.25</v>
      </c>
      <c r="F82" s="133">
        <f>PERCENTILE(J19:J63,0.25)</f>
        <v>0</v>
      </c>
      <c r="G82" s="133">
        <f>PERCENTILE(M19:M63,0.25)</f>
        <v>0</v>
      </c>
      <c r="H82" s="61">
        <f>PERCENTILE(P19:P63,0.25)</f>
        <v>0</v>
      </c>
      <c r="I82" s="62">
        <f>PERCENTILE(S19:S63,0.25)</f>
        <v>0</v>
      </c>
      <c r="M82" s="81"/>
      <c r="N82" s="81"/>
      <c r="O82" s="83"/>
      <c r="P82" s="80"/>
    </row>
    <row r="83" spans="2:307" x14ac:dyDescent="0.25">
      <c r="B83" s="5"/>
      <c r="C83" s="5"/>
      <c r="E83" s="132">
        <v>0.75</v>
      </c>
      <c r="F83" s="56">
        <f>PERCENTILE(J19:J63,0.75)</f>
        <v>0</v>
      </c>
      <c r="G83" s="56">
        <f>PERCENTILE(M19:M63,0.75)</f>
        <v>5.1841999999999997</v>
      </c>
      <c r="H83" s="56">
        <f>PERCENTILE(P19:P63,0.75)</f>
        <v>0</v>
      </c>
      <c r="I83" s="63">
        <f>PERCENTILE(S19:S63,0.75)</f>
        <v>0</v>
      </c>
      <c r="O83" s="81"/>
      <c r="P83" s="81"/>
      <c r="Q83" s="83"/>
      <c r="R83" s="80"/>
    </row>
    <row r="84" spans="2:307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1"/>
      <c r="P84" s="81"/>
      <c r="Q84" s="83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1"/>
      <c r="P85" s="81"/>
      <c r="Q85" s="83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x14ac:dyDescent="0.25">
      <c r="O86" s="81"/>
      <c r="P86" s="81"/>
      <c r="Q86" s="83"/>
      <c r="R86" s="80"/>
    </row>
    <row r="87" spans="2:307" x14ac:dyDescent="0.25">
      <c r="O87" s="81"/>
      <c r="P87" s="81"/>
      <c r="Q87" s="83"/>
      <c r="R87" s="80"/>
    </row>
    <row r="88" spans="2:307" x14ac:dyDescent="0.25">
      <c r="O88" s="81"/>
      <c r="P88" s="81"/>
      <c r="Q88" s="83"/>
      <c r="R88" s="80"/>
    </row>
    <row r="89" spans="2:307" x14ac:dyDescent="0.25">
      <c r="O89" s="81"/>
      <c r="P89" s="81"/>
      <c r="Q89" s="83"/>
      <c r="R89" s="80"/>
    </row>
    <row r="90" spans="2:307" x14ac:dyDescent="0.25">
      <c r="O90" s="81"/>
      <c r="P90" s="81"/>
      <c r="Q90" s="83"/>
      <c r="R90" s="80"/>
    </row>
    <row r="91" spans="2:307" x14ac:dyDescent="0.25">
      <c r="O91" s="81"/>
      <c r="P91" s="81"/>
      <c r="Q91" s="83"/>
      <c r="R91" s="80"/>
    </row>
    <row r="92" spans="2:307" x14ac:dyDescent="0.25">
      <c r="O92" s="81"/>
      <c r="P92" s="81"/>
      <c r="Q92" s="83"/>
      <c r="R92" s="83"/>
    </row>
    <row r="93" spans="2:307" x14ac:dyDescent="0.25">
      <c r="O93" s="81"/>
      <c r="P93" s="81"/>
      <c r="Q93" s="83"/>
      <c r="R93" s="83"/>
    </row>
    <row r="94" spans="2:307" x14ac:dyDescent="0.25">
      <c r="O94" s="81"/>
      <c r="P94" s="81"/>
      <c r="Q94" s="83"/>
      <c r="R94" s="83"/>
    </row>
    <row r="95" spans="2:307" x14ac:dyDescent="0.25">
      <c r="O95" s="81"/>
      <c r="P95" s="81"/>
      <c r="Q95" s="83"/>
      <c r="R95" s="83"/>
    </row>
    <row r="96" spans="2:307" x14ac:dyDescent="0.25">
      <c r="O96" s="81"/>
      <c r="P96" s="81"/>
      <c r="Q96" s="83"/>
      <c r="R96" s="83"/>
    </row>
    <row r="97" spans="15:18" x14ac:dyDescent="0.25">
      <c r="O97" s="82"/>
      <c r="P97" s="81"/>
      <c r="Q97" s="83"/>
      <c r="R97" s="83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2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1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1"/>
      <c r="P103" s="81"/>
      <c r="Q103" s="83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3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1"/>
      <c r="P107" s="81"/>
      <c r="Q107" s="83"/>
      <c r="R107" s="83"/>
    </row>
    <row r="108" spans="15:18" x14ac:dyDescent="0.25">
      <c r="O108" s="81"/>
      <c r="P108" s="81"/>
      <c r="Q108" s="83"/>
      <c r="R108" s="83"/>
    </row>
    <row r="109" spans="15:18" x14ac:dyDescent="0.25">
      <c r="O109" s="81"/>
      <c r="P109" s="81"/>
      <c r="Q109" s="83"/>
      <c r="R109" s="83"/>
    </row>
    <row r="110" spans="15:18" x14ac:dyDescent="0.25">
      <c r="O110" s="81"/>
      <c r="P110" s="81"/>
      <c r="Q110" s="83"/>
      <c r="R110" s="83"/>
    </row>
    <row r="111" spans="15:18" x14ac:dyDescent="0.25">
      <c r="O111" s="80"/>
      <c r="P111" s="80"/>
      <c r="Q111" s="83"/>
    </row>
    <row r="112" spans="15:18" x14ac:dyDescent="0.25">
      <c r="O112" s="80"/>
      <c r="P112" s="80"/>
      <c r="Q112" s="83"/>
    </row>
    <row r="113" spans="15:17" x14ac:dyDescent="0.25">
      <c r="O113" s="80"/>
      <c r="P113" s="80"/>
      <c r="Q113" s="83"/>
    </row>
    <row r="114" spans="15:17" x14ac:dyDescent="0.25">
      <c r="O114" s="80"/>
      <c r="P114" s="80"/>
      <c r="Q114" s="81"/>
    </row>
    <row r="115" spans="15:17" x14ac:dyDescent="0.25">
      <c r="O115" s="80"/>
      <c r="P115" s="80"/>
      <c r="Q115" s="83"/>
    </row>
    <row r="116" spans="15:17" x14ac:dyDescent="0.25">
      <c r="O116" s="80"/>
      <c r="P116" s="80"/>
      <c r="Q116" s="83"/>
    </row>
    <row r="117" spans="15:17" x14ac:dyDescent="0.25">
      <c r="O117" s="80"/>
      <c r="P117" s="80"/>
      <c r="Q117" s="81"/>
    </row>
    <row r="118" spans="15:17" x14ac:dyDescent="0.25">
      <c r="O118" s="80"/>
      <c r="P118" s="80"/>
      <c r="Q118" s="81"/>
    </row>
    <row r="119" spans="15:17" x14ac:dyDescent="0.25">
      <c r="O119" s="80"/>
      <c r="P119" s="80"/>
      <c r="Q119" s="81"/>
    </row>
    <row r="120" spans="15:17" x14ac:dyDescent="0.25">
      <c r="O120" s="80"/>
      <c r="P120" s="80"/>
      <c r="Q120" s="81"/>
    </row>
    <row r="121" spans="15:17" x14ac:dyDescent="0.25">
      <c r="O121" s="80"/>
      <c r="P121" s="80"/>
      <c r="Q121" s="81"/>
    </row>
    <row r="122" spans="15:17" x14ac:dyDescent="0.25">
      <c r="O122" s="80"/>
      <c r="P122" s="80"/>
      <c r="Q122" s="81"/>
    </row>
    <row r="123" spans="15:17" x14ac:dyDescent="0.25">
      <c r="O123" s="80"/>
      <c r="P123" s="80"/>
      <c r="Q123" s="81"/>
    </row>
    <row r="124" spans="15:17" x14ac:dyDescent="0.25">
      <c r="O124" s="80"/>
      <c r="P124" s="80"/>
      <c r="Q124" s="81"/>
    </row>
    <row r="125" spans="15:17" x14ac:dyDescent="0.25">
      <c r="O125" s="80"/>
      <c r="P125" s="80"/>
      <c r="Q125" s="81"/>
    </row>
    <row r="126" spans="15:17" x14ac:dyDescent="0.25">
      <c r="O126" s="80"/>
      <c r="P126" s="80"/>
      <c r="Q126" s="81"/>
    </row>
    <row r="127" spans="15:17" x14ac:dyDescent="0.25">
      <c r="O127" s="80"/>
      <c r="P127" s="80"/>
      <c r="Q127" s="81"/>
    </row>
    <row r="128" spans="15:17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0"/>
      <c r="Q178" s="81"/>
    </row>
    <row r="179" spans="15:17" x14ac:dyDescent="0.25">
      <c r="O179" s="80"/>
      <c r="P179" s="80"/>
      <c r="Q179" s="81"/>
    </row>
    <row r="180" spans="15:17" x14ac:dyDescent="0.25">
      <c r="O180" s="80"/>
      <c r="P180" s="80"/>
      <c r="Q180" s="81"/>
    </row>
    <row r="181" spans="15:17" x14ac:dyDescent="0.25">
      <c r="O181" s="80"/>
      <c r="P181" s="80"/>
      <c r="Q181" s="81"/>
    </row>
    <row r="182" spans="15:17" x14ac:dyDescent="0.25">
      <c r="O182" s="80"/>
      <c r="P182" s="81"/>
      <c r="Q182" s="81"/>
    </row>
    <row r="183" spans="15:17" x14ac:dyDescent="0.25">
      <c r="O183" s="80"/>
      <c r="P183" s="81"/>
      <c r="Q183" s="81"/>
    </row>
    <row r="184" spans="15:17" x14ac:dyDescent="0.25">
      <c r="O184" s="80"/>
      <c r="P184" s="81"/>
      <c r="Q184" s="81"/>
    </row>
    <row r="185" spans="15:17" x14ac:dyDescent="0.25">
      <c r="O185" s="80"/>
      <c r="P185" s="81"/>
      <c r="Q185" s="81"/>
    </row>
    <row r="186" spans="15:17" x14ac:dyDescent="0.25">
      <c r="O186" s="80"/>
      <c r="P186" s="81"/>
      <c r="Q186" s="81"/>
    </row>
    <row r="187" spans="15:17" x14ac:dyDescent="0.25">
      <c r="O187" s="80"/>
      <c r="P187" s="81"/>
      <c r="Q187" s="81"/>
    </row>
    <row r="188" spans="15:17" x14ac:dyDescent="0.25">
      <c r="O188" s="80"/>
      <c r="P188" s="81"/>
      <c r="Q188" s="81"/>
    </row>
    <row r="189" spans="15:17" x14ac:dyDescent="0.25">
      <c r="O189" s="80"/>
      <c r="P189" s="81"/>
      <c r="Q189" s="81"/>
    </row>
    <row r="190" spans="15:17" x14ac:dyDescent="0.25">
      <c r="O190" s="80"/>
      <c r="P190" s="81"/>
      <c r="Q190" s="81"/>
    </row>
    <row r="191" spans="15:17" x14ac:dyDescent="0.25">
      <c r="O191" s="80"/>
      <c r="P191" s="80"/>
    </row>
    <row r="192" spans="15:17" x14ac:dyDescent="0.25">
      <c r="O192" s="80"/>
      <c r="P192" s="80"/>
    </row>
    <row r="193" spans="15:16" x14ac:dyDescent="0.25">
      <c r="O193" s="80"/>
      <c r="P193" s="80"/>
    </row>
    <row r="194" spans="15:16" x14ac:dyDescent="0.25">
      <c r="O194" s="80"/>
      <c r="P194" s="80"/>
    </row>
    <row r="195" spans="15:16" x14ac:dyDescent="0.25">
      <c r="O195" s="80"/>
      <c r="P195" s="80"/>
    </row>
    <row r="196" spans="15:16" x14ac:dyDescent="0.25">
      <c r="O196" s="80"/>
      <c r="P196" s="80"/>
    </row>
    <row r="197" spans="15:16" x14ac:dyDescent="0.25">
      <c r="O197" s="80"/>
      <c r="P197" s="80"/>
    </row>
    <row r="198" spans="15:16" x14ac:dyDescent="0.25">
      <c r="O198" s="80"/>
      <c r="P198" s="80"/>
    </row>
    <row r="199" spans="15:16" x14ac:dyDescent="0.25">
      <c r="O199" s="80"/>
      <c r="P199" s="80"/>
    </row>
    <row r="200" spans="15:16" x14ac:dyDescent="0.25">
      <c r="O200" s="80"/>
      <c r="P200" s="80"/>
    </row>
    <row r="201" spans="15:16" x14ac:dyDescent="0.25">
      <c r="O201" s="80"/>
      <c r="P201" s="80"/>
    </row>
    <row r="202" spans="15:16" x14ac:dyDescent="0.25">
      <c r="O202" s="80"/>
      <c r="P202" s="80"/>
    </row>
    <row r="203" spans="15:16" x14ac:dyDescent="0.25">
      <c r="O203" s="80"/>
      <c r="P203" s="80"/>
    </row>
    <row r="204" spans="15:16" x14ac:dyDescent="0.25">
      <c r="O204" s="80"/>
      <c r="P204" s="80"/>
    </row>
    <row r="205" spans="15:16" x14ac:dyDescent="0.25">
      <c r="O205" s="80"/>
      <c r="P205" s="80"/>
    </row>
    <row r="206" spans="15:16" x14ac:dyDescent="0.25">
      <c r="O206" s="80"/>
      <c r="P206" s="80"/>
    </row>
    <row r="207" spans="15:16" x14ac:dyDescent="0.25">
      <c r="O207" s="80"/>
      <c r="P207" s="80"/>
    </row>
    <row r="208" spans="15:16" x14ac:dyDescent="0.25">
      <c r="O208" s="80"/>
      <c r="P208" s="80"/>
    </row>
    <row r="209" spans="15:16" x14ac:dyDescent="0.25">
      <c r="O209" s="80"/>
      <c r="P209" s="80"/>
    </row>
    <row r="210" spans="15:16" x14ac:dyDescent="0.25">
      <c r="O210" s="80"/>
      <c r="P210" s="80"/>
    </row>
  </sheetData>
  <mergeCells count="7"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10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10"/>
  <sheetViews>
    <sheetView showGridLines="0" topLeftCell="A16" zoomScale="60" zoomScaleNormal="60" workbookViewId="0">
      <selection activeCell="H54" sqref="H33:H5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54">
        <v>1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0.4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0.9</v>
      </c>
      <c r="C15" s="20">
        <f>0.5-D9</f>
        <v>9.9999999999999978E-2</v>
      </c>
    </row>
    <row r="16" spans="2:38" ht="15.75" thickBot="1" x14ac:dyDescent="0.3">
      <c r="B16" s="20">
        <f>0.5-D9</f>
        <v>9.9999999999999978E-2</v>
      </c>
      <c r="C16" s="20">
        <f>0.5+D9</f>
        <v>0.9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86"/>
      <c r="V17" s="86"/>
      <c r="W17" s="86"/>
      <c r="X17" s="86"/>
      <c r="Y17" s="8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6">
        <f>D19*$C$12+(1-D19)*$C$13-C19</f>
        <v>6.1001124491231593</v>
      </c>
      <c r="F19" s="47">
        <f>B19*$C$12+(1-B19)*$C$13-C19</f>
        <v>6.1000994968483937</v>
      </c>
      <c r="G19" s="44">
        <v>60</v>
      </c>
      <c r="H19" s="69"/>
      <c r="I19" s="44">
        <f>'HL-LL_1a'!I19</f>
        <v>60</v>
      </c>
      <c r="J19" s="45">
        <v>0</v>
      </c>
      <c r="K19" s="65">
        <f>ABS((100/$G19*I19)-100)</f>
        <v>0</v>
      </c>
      <c r="L19" s="44">
        <f>'HL-LL_1a'!L19</f>
        <v>60</v>
      </c>
      <c r="M19" s="45">
        <v>0</v>
      </c>
      <c r="N19" s="65">
        <f>ABS((100/$G19*L19)-100)</f>
        <v>0</v>
      </c>
      <c r="O19" s="44">
        <f>'HL-LL_1a'!O19</f>
        <v>60</v>
      </c>
      <c r="P19" s="45">
        <v>0</v>
      </c>
      <c r="Q19" s="84">
        <f>ABS((100/$G19*O19)-100)</f>
        <v>0</v>
      </c>
      <c r="R19" s="44">
        <v>15</v>
      </c>
      <c r="S19" s="45">
        <v>26.090599999999998</v>
      </c>
      <c r="T19" s="84">
        <f>ABS((100/$G19*R19)-100)</f>
        <v>75</v>
      </c>
      <c r="U19" s="76"/>
      <c r="V19" s="76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6">
        <f t="shared" ref="E20:E63" si="0">D20*$C$12+(1-D20)*$C$13-C20</f>
        <v>6.1001494553854556</v>
      </c>
      <c r="F20" s="47">
        <f t="shared" ref="F20:F63" si="1">B20*$C$12+(1-B20)*$C$13-C20</f>
        <v>8.0500497484241933</v>
      </c>
      <c r="G20" s="44">
        <v>60</v>
      </c>
      <c r="H20" s="69"/>
      <c r="I20" s="44">
        <f>'HL-LL_1a'!I20</f>
        <v>60</v>
      </c>
      <c r="J20" s="45">
        <v>0</v>
      </c>
      <c r="K20" s="65">
        <f t="shared" ref="K20:K63" si="2">ABS((100/$G20*I20)-100)</f>
        <v>0</v>
      </c>
      <c r="L20" s="44">
        <f>'HL-LL_1a'!L20</f>
        <v>60</v>
      </c>
      <c r="M20" s="45">
        <v>0</v>
      </c>
      <c r="N20" s="65">
        <f t="shared" ref="N20:N63" si="3">ABS((100/$G20*L20)-100)</f>
        <v>0</v>
      </c>
      <c r="O20" s="44">
        <f>'HL-LL_1a'!O20</f>
        <v>60</v>
      </c>
      <c r="P20" s="45">
        <v>0</v>
      </c>
      <c r="Q20" s="84">
        <f t="shared" ref="Q20:Q63" si="4">ABS((100/$G20*O20)-100)</f>
        <v>0</v>
      </c>
      <c r="R20" s="44">
        <v>15</v>
      </c>
      <c r="S20" s="45">
        <v>26.090800000000002</v>
      </c>
      <c r="T20" s="84">
        <f t="shared" ref="T20:T63" si="5">ABS((100/$G20*R20)-100)</f>
        <v>75</v>
      </c>
      <c r="U20" s="76"/>
      <c r="V20" s="76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6">
        <f t="shared" si="0"/>
        <v>6.1002160657726954</v>
      </c>
      <c r="F21" s="47">
        <f t="shared" si="1"/>
        <v>10</v>
      </c>
      <c r="G21" s="44">
        <v>60</v>
      </c>
      <c r="H21" s="69"/>
      <c r="I21" s="44">
        <f>'HL-LL_1a'!I21</f>
        <v>60</v>
      </c>
      <c r="J21" s="45">
        <v>0</v>
      </c>
      <c r="K21" s="65">
        <f t="shared" si="2"/>
        <v>0</v>
      </c>
      <c r="L21" s="44">
        <f>'HL-LL_1a'!L21</f>
        <v>60</v>
      </c>
      <c r="M21" s="45">
        <v>0</v>
      </c>
      <c r="N21" s="65">
        <f t="shared" si="3"/>
        <v>0</v>
      </c>
      <c r="O21" s="44">
        <f>'HL-LL_1a'!O21</f>
        <v>60</v>
      </c>
      <c r="P21" s="45">
        <v>0</v>
      </c>
      <c r="Q21" s="84">
        <f t="shared" si="4"/>
        <v>0</v>
      </c>
      <c r="R21" s="44">
        <v>15</v>
      </c>
      <c r="S21" s="45">
        <v>26.091200000000001</v>
      </c>
      <c r="T21" s="84">
        <f t="shared" si="5"/>
        <v>75</v>
      </c>
      <c r="U21" s="76"/>
      <c r="V21" s="76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6">
        <f t="shared" si="0"/>
        <v>6.100371485585228</v>
      </c>
      <c r="F22" s="47">
        <f t="shared" si="1"/>
        <v>11.949950251575803</v>
      </c>
      <c r="G22" s="44">
        <v>60</v>
      </c>
      <c r="H22" s="69"/>
      <c r="I22" s="44">
        <f>'HL-LL_1a'!I22</f>
        <v>60</v>
      </c>
      <c r="J22" s="45">
        <v>0</v>
      </c>
      <c r="K22" s="65">
        <f t="shared" si="2"/>
        <v>0</v>
      </c>
      <c r="L22" s="44">
        <f>'HL-LL_1a'!L22</f>
        <v>60</v>
      </c>
      <c r="M22" s="45">
        <v>0</v>
      </c>
      <c r="N22" s="65">
        <f t="shared" si="3"/>
        <v>0</v>
      </c>
      <c r="O22" s="44">
        <f>'HL-LL_1a'!O22</f>
        <v>60</v>
      </c>
      <c r="P22" s="45">
        <v>0</v>
      </c>
      <c r="Q22" s="84">
        <f t="shared" si="4"/>
        <v>0</v>
      </c>
      <c r="R22" s="44">
        <v>15</v>
      </c>
      <c r="S22" s="45">
        <v>26.092099999999999</v>
      </c>
      <c r="T22" s="84">
        <f t="shared" si="5"/>
        <v>75</v>
      </c>
      <c r="U22" s="76"/>
      <c r="V22" s="76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6">
        <f t="shared" si="0"/>
        <v>6.1011484917483223</v>
      </c>
      <c r="F23" s="47">
        <f t="shared" si="1"/>
        <v>13.89990050315161</v>
      </c>
      <c r="G23" s="44">
        <v>60</v>
      </c>
      <c r="H23" s="69"/>
      <c r="I23" s="44">
        <f>'HL-LL_1a'!I23</f>
        <v>60</v>
      </c>
      <c r="J23" s="45">
        <v>0</v>
      </c>
      <c r="K23" s="65">
        <f t="shared" si="2"/>
        <v>0</v>
      </c>
      <c r="L23" s="44">
        <f>'HL-LL_1a'!L23</f>
        <v>60</v>
      </c>
      <c r="M23" s="45">
        <v>0</v>
      </c>
      <c r="N23" s="65">
        <f t="shared" si="3"/>
        <v>0</v>
      </c>
      <c r="O23" s="44">
        <f>'HL-LL_1a'!O23</f>
        <v>60</v>
      </c>
      <c r="P23" s="45">
        <v>0</v>
      </c>
      <c r="Q23" s="84">
        <f t="shared" si="4"/>
        <v>0</v>
      </c>
      <c r="R23" s="44">
        <v>15</v>
      </c>
      <c r="S23" s="45">
        <v>26.096599999999999</v>
      </c>
      <c r="T23" s="84">
        <f t="shared" si="5"/>
        <v>75</v>
      </c>
      <c r="U23" s="76"/>
      <c r="V23" s="76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6">
        <f t="shared" si="0"/>
        <v>3.600307806183153</v>
      </c>
      <c r="F24" s="47">
        <f t="shared" si="1"/>
        <v>3.6000994968483937</v>
      </c>
      <c r="G24" s="44">
        <v>60</v>
      </c>
      <c r="H24" s="69"/>
      <c r="I24" s="44">
        <f>'HL-LL_1a'!I24</f>
        <v>45</v>
      </c>
      <c r="J24" s="45">
        <v>0.89014000000000004</v>
      </c>
      <c r="K24" s="65">
        <f t="shared" si="2"/>
        <v>25</v>
      </c>
      <c r="L24" s="44">
        <f>'HL-LL_1a'!L24</f>
        <v>60</v>
      </c>
      <c r="M24" s="45">
        <v>0</v>
      </c>
      <c r="N24" s="65">
        <f t="shared" si="3"/>
        <v>0</v>
      </c>
      <c r="O24" s="44">
        <f>'HL-LL_1a'!O24</f>
        <v>30</v>
      </c>
      <c r="P24" s="45">
        <v>3.3961999999999999</v>
      </c>
      <c r="Q24" s="84">
        <f t="shared" si="4"/>
        <v>50</v>
      </c>
      <c r="R24" s="44">
        <v>15</v>
      </c>
      <c r="S24" s="45">
        <v>8.0396000000000001</v>
      </c>
      <c r="T24" s="84">
        <f t="shared" si="5"/>
        <v>75</v>
      </c>
      <c r="U24" s="76"/>
      <c r="W24" s="76"/>
      <c r="X24" s="76"/>
      <c r="Y24" s="7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6">
        <f t="shared" si="0"/>
        <v>3.6009029144056797</v>
      </c>
      <c r="F25" s="47">
        <f t="shared" si="1"/>
        <v>5.5500497484241933</v>
      </c>
      <c r="G25" s="44">
        <v>60</v>
      </c>
      <c r="H25" s="69"/>
      <c r="I25" s="44">
        <f>'HL-LL_1a'!I25</f>
        <v>60</v>
      </c>
      <c r="J25" s="45">
        <v>0</v>
      </c>
      <c r="K25" s="65">
        <f t="shared" si="2"/>
        <v>0</v>
      </c>
      <c r="L25" s="44">
        <f>'HL-LL_1a'!L25</f>
        <v>60</v>
      </c>
      <c r="M25" s="45">
        <v>0</v>
      </c>
      <c r="N25" s="65">
        <f t="shared" si="3"/>
        <v>0</v>
      </c>
      <c r="O25" s="44">
        <f>'HL-LL_1a'!O25</f>
        <v>30</v>
      </c>
      <c r="P25" s="45">
        <v>3.3980000000000001</v>
      </c>
      <c r="Q25" s="84">
        <f t="shared" si="4"/>
        <v>50</v>
      </c>
      <c r="R25" s="44">
        <v>15</v>
      </c>
      <c r="S25" s="45">
        <v>8.0425000000000004</v>
      </c>
      <c r="T25" s="84">
        <f t="shared" si="5"/>
        <v>75</v>
      </c>
      <c r="U25" s="76"/>
      <c r="W25" s="76"/>
      <c r="X25" s="76"/>
      <c r="Y25" s="7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6">
        <f t="shared" si="0"/>
        <v>3.6019738803878631</v>
      </c>
      <c r="F26" s="47">
        <f t="shared" si="1"/>
        <v>7.5</v>
      </c>
      <c r="G26" s="44">
        <v>60</v>
      </c>
      <c r="H26" s="69"/>
      <c r="I26" s="44">
        <f>'HL-LL_1a'!I26</f>
        <v>60</v>
      </c>
      <c r="J26" s="45">
        <v>0</v>
      </c>
      <c r="K26" s="65">
        <f t="shared" si="2"/>
        <v>0</v>
      </c>
      <c r="L26" s="44">
        <f>'HL-LL_1a'!L26</f>
        <v>60</v>
      </c>
      <c r="M26" s="45">
        <v>0</v>
      </c>
      <c r="N26" s="65">
        <f t="shared" si="3"/>
        <v>0</v>
      </c>
      <c r="O26" s="44">
        <f>'HL-LL_1a'!O26</f>
        <v>30</v>
      </c>
      <c r="P26" s="45">
        <v>3.4011999999999998</v>
      </c>
      <c r="Q26" s="84">
        <f t="shared" si="4"/>
        <v>50</v>
      </c>
      <c r="R26" s="44">
        <v>15</v>
      </c>
      <c r="S26" s="45">
        <v>8.0475999999999992</v>
      </c>
      <c r="T26" s="84">
        <f t="shared" si="5"/>
        <v>75</v>
      </c>
      <c r="U26" s="76"/>
      <c r="W26" s="76"/>
      <c r="X26" s="76"/>
      <c r="Y26" s="7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6">
        <f t="shared" si="0"/>
        <v>3.6044716575319313</v>
      </c>
      <c r="F27" s="47">
        <f t="shared" si="1"/>
        <v>9.4499502515758032</v>
      </c>
      <c r="G27" s="44">
        <v>60</v>
      </c>
      <c r="H27" s="69"/>
      <c r="I27" s="44">
        <f>'HL-LL_1a'!I27</f>
        <v>60</v>
      </c>
      <c r="J27" s="45">
        <v>0</v>
      </c>
      <c r="K27" s="65">
        <f t="shared" si="2"/>
        <v>0</v>
      </c>
      <c r="L27" s="44">
        <f>'HL-LL_1a'!L27</f>
        <v>60</v>
      </c>
      <c r="M27" s="51">
        <v>0</v>
      </c>
      <c r="N27" s="65">
        <f t="shared" si="3"/>
        <v>0</v>
      </c>
      <c r="O27" s="44">
        <f>'HL-LL_1a'!O27</f>
        <v>30</v>
      </c>
      <c r="P27" s="45">
        <v>3.4087999999999998</v>
      </c>
      <c r="Q27" s="84">
        <f t="shared" si="4"/>
        <v>50</v>
      </c>
      <c r="R27" s="44">
        <v>15</v>
      </c>
      <c r="S27" s="51">
        <v>8.0595999999999997</v>
      </c>
      <c r="T27" s="84">
        <f t="shared" si="5"/>
        <v>75</v>
      </c>
      <c r="U27" s="76"/>
      <c r="W27" s="76"/>
      <c r="X27" s="76"/>
      <c r="Y27" s="7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6">
        <f t="shared" si="0"/>
        <v>3.6169365795182316</v>
      </c>
      <c r="F28" s="47">
        <f t="shared" si="1"/>
        <v>11.39990050315161</v>
      </c>
      <c r="G28" s="44">
        <v>60</v>
      </c>
      <c r="H28" s="69"/>
      <c r="I28" s="44">
        <f>'HL-LL_1a'!I28</f>
        <v>60</v>
      </c>
      <c r="J28" s="45">
        <v>0</v>
      </c>
      <c r="K28" s="65">
        <f t="shared" si="2"/>
        <v>0</v>
      </c>
      <c r="L28" s="44">
        <f>'HL-LL_1a'!L28</f>
        <v>60</v>
      </c>
      <c r="M28" s="45">
        <v>0</v>
      </c>
      <c r="N28" s="65">
        <f t="shared" si="3"/>
        <v>0</v>
      </c>
      <c r="O28" s="44">
        <f>'HL-LL_1a'!O28</f>
        <v>30</v>
      </c>
      <c r="P28" s="45">
        <v>3.4462999999999999</v>
      </c>
      <c r="Q28" s="84">
        <f t="shared" si="4"/>
        <v>50</v>
      </c>
      <c r="R28" s="44">
        <v>15</v>
      </c>
      <c r="S28" s="45">
        <v>8.1194000000000006</v>
      </c>
      <c r="T28" s="84">
        <f t="shared" si="5"/>
        <v>75</v>
      </c>
      <c r="U28" s="76"/>
      <c r="W28" s="76"/>
      <c r="X28" s="76"/>
      <c r="Y28" s="7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6">
        <f t="shared" si="0"/>
        <v>1.1034484369660689</v>
      </c>
      <c r="F29" s="47">
        <f t="shared" si="1"/>
        <v>1.1000994968483937</v>
      </c>
      <c r="G29" s="44">
        <v>30</v>
      </c>
      <c r="H29" s="69"/>
      <c r="I29" s="44">
        <f>'HL-LL_1a'!I29</f>
        <v>30</v>
      </c>
      <c r="J29" s="45">
        <v>0</v>
      </c>
      <c r="K29" s="65">
        <f t="shared" si="2"/>
        <v>0</v>
      </c>
      <c r="L29" s="44">
        <f>'HL-LL_1a'!L29</f>
        <v>60</v>
      </c>
      <c r="M29" s="45">
        <v>4.9165000000000001</v>
      </c>
      <c r="N29" s="65">
        <f t="shared" si="3"/>
        <v>100</v>
      </c>
      <c r="O29" s="44">
        <f>'HL-LL_1a'!O29</f>
        <v>15</v>
      </c>
      <c r="P29" s="45">
        <v>0.16445000000000001</v>
      </c>
      <c r="Q29" s="84">
        <f t="shared" si="4"/>
        <v>50</v>
      </c>
      <c r="R29" s="44">
        <v>15</v>
      </c>
      <c r="S29" s="45">
        <v>0.16445000000000001</v>
      </c>
      <c r="T29" s="84">
        <f t="shared" si="5"/>
        <v>50</v>
      </c>
      <c r="W29" s="76"/>
      <c r="X29" s="76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6">
        <f t="shared" si="0"/>
        <v>1.1130010103797439</v>
      </c>
      <c r="F30" s="47">
        <f t="shared" si="1"/>
        <v>3.0500497484241933</v>
      </c>
      <c r="G30" s="44">
        <v>30</v>
      </c>
      <c r="H30" s="69"/>
      <c r="I30" s="44">
        <f>'HL-LL_1a'!I30</f>
        <v>30</v>
      </c>
      <c r="J30" s="45">
        <v>0</v>
      </c>
      <c r="K30" s="65">
        <f t="shared" si="2"/>
        <v>0</v>
      </c>
      <c r="L30" s="44">
        <f>'HL-LL_1a'!L30</f>
        <v>60</v>
      </c>
      <c r="M30" s="45">
        <v>4.8895999999999997</v>
      </c>
      <c r="N30" s="65">
        <f t="shared" si="3"/>
        <v>100</v>
      </c>
      <c r="O30" s="44">
        <f>'HL-LL_1a'!O30</f>
        <v>15</v>
      </c>
      <c r="P30" s="45">
        <v>0.17959</v>
      </c>
      <c r="Q30" s="84">
        <f t="shared" si="4"/>
        <v>50</v>
      </c>
      <c r="R30" s="44">
        <v>15</v>
      </c>
      <c r="S30" s="45">
        <v>0.17959</v>
      </c>
      <c r="T30" s="84">
        <f t="shared" si="5"/>
        <v>50</v>
      </c>
      <c r="W30" s="76"/>
      <c r="X30" s="76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6">
        <f t="shared" si="0"/>
        <v>1.1301367828934801</v>
      </c>
      <c r="F31" s="47">
        <f t="shared" si="1"/>
        <v>5</v>
      </c>
      <c r="G31" s="44">
        <v>30</v>
      </c>
      <c r="H31" s="69"/>
      <c r="I31" s="44">
        <f>'HL-LL_1a'!I31</f>
        <v>45</v>
      </c>
      <c r="J31" s="45">
        <v>1.6988000000000001</v>
      </c>
      <c r="K31" s="65">
        <f t="shared" si="2"/>
        <v>50</v>
      </c>
      <c r="L31" s="44">
        <f>'HL-LL_1a'!L31</f>
        <v>60</v>
      </c>
      <c r="M31" s="45">
        <v>4.8414999999999999</v>
      </c>
      <c r="N31" s="65">
        <f t="shared" si="3"/>
        <v>100</v>
      </c>
      <c r="O31" s="44">
        <f>'HL-LL_1a'!O31</f>
        <v>15</v>
      </c>
      <c r="P31" s="45">
        <v>0.20671999999999999</v>
      </c>
      <c r="Q31" s="84">
        <f t="shared" si="4"/>
        <v>50</v>
      </c>
      <c r="R31" s="44">
        <v>15</v>
      </c>
      <c r="S31" s="45">
        <v>0.20671999999999999</v>
      </c>
      <c r="T31" s="84">
        <f t="shared" si="5"/>
        <v>50</v>
      </c>
      <c r="W31" s="76"/>
      <c r="X31" s="76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6">
        <f t="shared" si="0"/>
        <v>1.169828459631173</v>
      </c>
      <c r="F32" s="47">
        <f t="shared" si="1"/>
        <v>6.9499502515758032</v>
      </c>
      <c r="G32" s="44">
        <v>30</v>
      </c>
      <c r="H32" s="69"/>
      <c r="I32" s="44">
        <f>'HL-LL_1a'!I32</f>
        <v>60</v>
      </c>
      <c r="J32" s="45">
        <v>4.7301000000000002</v>
      </c>
      <c r="K32" s="65">
        <f t="shared" si="2"/>
        <v>100</v>
      </c>
      <c r="L32" s="44">
        <f>'HL-LL_1a'!L32</f>
        <v>60</v>
      </c>
      <c r="M32" s="45">
        <v>4.7301000000000002</v>
      </c>
      <c r="N32" s="65">
        <f t="shared" si="3"/>
        <v>100</v>
      </c>
      <c r="O32" s="44">
        <f>'HL-LL_1a'!O32</f>
        <v>15</v>
      </c>
      <c r="P32" s="45">
        <v>0.26949000000000001</v>
      </c>
      <c r="Q32" s="84">
        <f t="shared" si="4"/>
        <v>50</v>
      </c>
      <c r="R32" s="44">
        <v>15</v>
      </c>
      <c r="S32" s="45">
        <v>0.26949000000000001</v>
      </c>
      <c r="T32" s="84">
        <f t="shared" si="5"/>
        <v>50</v>
      </c>
      <c r="W32" s="76"/>
      <c r="X32" s="76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6">
        <f t="shared" si="0"/>
        <v>1.3623554228031196</v>
      </c>
      <c r="F33" s="47">
        <f t="shared" si="1"/>
        <v>8.8999005031516099</v>
      </c>
      <c r="G33" s="44">
        <v>30</v>
      </c>
      <c r="H33" s="69"/>
      <c r="I33" s="44">
        <f>'HL-LL_1a'!I33</f>
        <v>60</v>
      </c>
      <c r="J33" s="45">
        <v>4.1948999999999996</v>
      </c>
      <c r="K33" s="65">
        <f t="shared" si="2"/>
        <v>100</v>
      </c>
      <c r="L33" s="44">
        <f>'HL-LL_1a'!L33</f>
        <v>60</v>
      </c>
      <c r="M33" s="45">
        <v>4.1948999999999996</v>
      </c>
      <c r="N33" s="65">
        <f t="shared" si="3"/>
        <v>100</v>
      </c>
      <c r="O33" s="44">
        <f>'HL-LL_1a'!O33</f>
        <v>15</v>
      </c>
      <c r="P33" s="45">
        <v>0.57204999999999995</v>
      </c>
      <c r="Q33" s="84">
        <f t="shared" si="4"/>
        <v>50</v>
      </c>
      <c r="R33" s="44">
        <v>15</v>
      </c>
      <c r="S33" s="45">
        <v>0.57204999999999995</v>
      </c>
      <c r="T33" s="84">
        <f t="shared" si="5"/>
        <v>50</v>
      </c>
      <c r="W33" s="76"/>
      <c r="X33" s="76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6">
        <f t="shared" si="0"/>
        <v>-1.3463852672311205</v>
      </c>
      <c r="F34" s="47">
        <f t="shared" si="1"/>
        <v>-1.3999005031516063</v>
      </c>
      <c r="G34" s="44">
        <v>15</v>
      </c>
      <c r="H34" s="69"/>
      <c r="I34" s="44">
        <f>'HL-LL_1a'!I34</f>
        <v>15</v>
      </c>
      <c r="J34" s="45">
        <v>0</v>
      </c>
      <c r="K34" s="65">
        <f t="shared" si="2"/>
        <v>0</v>
      </c>
      <c r="L34" s="44">
        <f>'HL-LL_1a'!L34</f>
        <v>60</v>
      </c>
      <c r="M34" s="45">
        <v>15.7735</v>
      </c>
      <c r="N34" s="65">
        <f t="shared" si="3"/>
        <v>300</v>
      </c>
      <c r="O34" s="44">
        <f>'HL-LL_1a'!O34</f>
        <v>15</v>
      </c>
      <c r="P34" s="45">
        <v>0</v>
      </c>
      <c r="Q34" s="84">
        <f t="shared" si="4"/>
        <v>0</v>
      </c>
      <c r="R34" s="44">
        <v>15</v>
      </c>
      <c r="S34" s="45">
        <v>0</v>
      </c>
      <c r="T34" s="84">
        <f t="shared" si="5"/>
        <v>0</v>
      </c>
      <c r="X34" s="76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6">
        <f t="shared" si="0"/>
        <v>-1.1974531981876773</v>
      </c>
      <c r="F35" s="47">
        <f t="shared" si="1"/>
        <v>0.5500497484241933</v>
      </c>
      <c r="G35" s="44">
        <v>15</v>
      </c>
      <c r="H35" s="69"/>
      <c r="I35" s="44">
        <f>'HL-LL_1a'!I35</f>
        <v>15</v>
      </c>
      <c r="J35" s="45">
        <v>0</v>
      </c>
      <c r="K35" s="65">
        <f t="shared" si="2"/>
        <v>0</v>
      </c>
      <c r="L35" s="44">
        <f>'HL-LL_1a'!L35</f>
        <v>60</v>
      </c>
      <c r="M35" s="45">
        <v>15.0733</v>
      </c>
      <c r="N35" s="65">
        <f t="shared" si="3"/>
        <v>300</v>
      </c>
      <c r="O35" s="44">
        <f>'HL-LL_1a'!O35</f>
        <v>15</v>
      </c>
      <c r="P35" s="45">
        <v>0</v>
      </c>
      <c r="Q35" s="84">
        <f t="shared" si="4"/>
        <v>0</v>
      </c>
      <c r="R35" s="44">
        <v>15</v>
      </c>
      <c r="S35" s="45">
        <v>0</v>
      </c>
      <c r="T35" s="84">
        <f t="shared" si="5"/>
        <v>0</v>
      </c>
      <c r="X35" s="76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6">
        <f t="shared" si="0"/>
        <v>-0.94332430920623977</v>
      </c>
      <c r="F36" s="47">
        <f t="shared" si="1"/>
        <v>2.5</v>
      </c>
      <c r="G36" s="44">
        <v>15</v>
      </c>
      <c r="H36" s="69"/>
      <c r="I36" s="44">
        <f>'HL-LL_1a'!I36</f>
        <v>30</v>
      </c>
      <c r="J36" s="45">
        <v>2.9123999999999999</v>
      </c>
      <c r="K36" s="65">
        <f t="shared" si="2"/>
        <v>100</v>
      </c>
      <c r="L36" s="44">
        <f>'HL-LL_1a'!L36</f>
        <v>60</v>
      </c>
      <c r="M36" s="45">
        <v>13.898300000000001</v>
      </c>
      <c r="N36" s="65">
        <f t="shared" si="3"/>
        <v>300</v>
      </c>
      <c r="O36" s="44">
        <f>'HL-LL_1a'!O36</f>
        <v>15</v>
      </c>
      <c r="P36" s="45">
        <v>0</v>
      </c>
      <c r="Q36" s="84">
        <f t="shared" si="4"/>
        <v>0</v>
      </c>
      <c r="R36" s="44">
        <v>15</v>
      </c>
      <c r="S36" s="45">
        <v>0</v>
      </c>
      <c r="T36" s="84">
        <f t="shared" si="5"/>
        <v>0</v>
      </c>
      <c r="X36" s="76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6">
        <f t="shared" si="0"/>
        <v>-0.41168544881840319</v>
      </c>
      <c r="F37" s="47">
        <f t="shared" si="1"/>
        <v>4.4499502515758032</v>
      </c>
      <c r="G37" s="44">
        <v>15</v>
      </c>
      <c r="H37" s="69"/>
      <c r="I37" s="44">
        <f>'HL-LL_1a'!I37</f>
        <v>45</v>
      </c>
      <c r="J37" s="45">
        <v>6.0293999999999999</v>
      </c>
      <c r="K37" s="65">
        <f t="shared" si="2"/>
        <v>200</v>
      </c>
      <c r="L37" s="44">
        <f>'HL-LL_1a'!L37</f>
        <v>60</v>
      </c>
      <c r="M37" s="45">
        <v>11.516299999999999</v>
      </c>
      <c r="N37" s="65">
        <f t="shared" si="3"/>
        <v>300</v>
      </c>
      <c r="O37" s="44">
        <f>'HL-LL_1a'!O37</f>
        <v>15</v>
      </c>
      <c r="P37" s="45">
        <v>0</v>
      </c>
      <c r="Q37" s="84">
        <f t="shared" si="4"/>
        <v>0</v>
      </c>
      <c r="R37" s="44">
        <v>15</v>
      </c>
      <c r="S37" s="45">
        <v>0</v>
      </c>
      <c r="T37" s="84">
        <f t="shared" si="5"/>
        <v>0</v>
      </c>
      <c r="X37" s="76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6">
        <f t="shared" si="0"/>
        <v>1.3987095319111233</v>
      </c>
      <c r="F38" s="47">
        <f t="shared" si="1"/>
        <v>6.3999005031516099</v>
      </c>
      <c r="G38" s="44">
        <v>30</v>
      </c>
      <c r="H38" s="69"/>
      <c r="I38" s="44">
        <f>'HL-LL_1a'!I38</f>
        <v>60</v>
      </c>
      <c r="J38" s="45">
        <v>4.6738999999999997</v>
      </c>
      <c r="K38" s="65">
        <f t="shared" si="2"/>
        <v>100</v>
      </c>
      <c r="L38" s="44">
        <f>'HL-LL_1a'!L38</f>
        <v>60</v>
      </c>
      <c r="M38" s="45">
        <v>4.6738999999999997</v>
      </c>
      <c r="N38" s="65">
        <f t="shared" si="3"/>
        <v>100</v>
      </c>
      <c r="O38" s="44">
        <f>'HL-LL_1a'!O38</f>
        <v>15</v>
      </c>
      <c r="P38" s="45">
        <v>0.54913999999999996</v>
      </c>
      <c r="Q38" s="84">
        <f t="shared" si="4"/>
        <v>50</v>
      </c>
      <c r="R38" s="44">
        <v>15</v>
      </c>
      <c r="S38" s="45">
        <v>0.54913999999999996</v>
      </c>
      <c r="T38" s="84">
        <f t="shared" si="5"/>
        <v>50</v>
      </c>
      <c r="W38" s="76"/>
      <c r="X38" s="76"/>
      <c r="Y38" s="7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6">
        <f t="shared" si="0"/>
        <v>-3.1199204025212879</v>
      </c>
      <c r="F39" s="47">
        <f t="shared" si="1"/>
        <v>-3.8999005031516063</v>
      </c>
      <c r="G39" s="44">
        <v>15</v>
      </c>
      <c r="H39" s="69"/>
      <c r="I39" s="44">
        <f>'HL-LL_1a'!I39</f>
        <v>15</v>
      </c>
      <c r="J39" s="45">
        <v>0</v>
      </c>
      <c r="K39" s="65">
        <f t="shared" si="2"/>
        <v>0</v>
      </c>
      <c r="L39" s="44">
        <f>'HL-LL_1a'!L39</f>
        <v>60</v>
      </c>
      <c r="M39" s="45">
        <v>22.6938</v>
      </c>
      <c r="N39" s="65">
        <f t="shared" si="3"/>
        <v>300</v>
      </c>
      <c r="O39" s="44">
        <f>'HL-LL_1a'!O39</f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X39" s="76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6">
        <f t="shared" si="0"/>
        <v>-1.5599602012606439</v>
      </c>
      <c r="F40" s="47">
        <f t="shared" si="1"/>
        <v>-1.9499502515758067</v>
      </c>
      <c r="G40" s="44">
        <v>15</v>
      </c>
      <c r="H40" s="69"/>
      <c r="I40" s="44">
        <f>'HL-LL_1a'!I40</f>
        <v>15</v>
      </c>
      <c r="J40" s="45">
        <v>0</v>
      </c>
      <c r="K40" s="65">
        <f t="shared" si="2"/>
        <v>0</v>
      </c>
      <c r="L40" s="44">
        <f>'HL-LL_1a'!L40</f>
        <v>60</v>
      </c>
      <c r="M40" s="45">
        <v>15.7852</v>
      </c>
      <c r="N40" s="65">
        <f t="shared" si="3"/>
        <v>300</v>
      </c>
      <c r="O40" s="44">
        <f>'HL-LL_1a'!O40</f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X40" s="76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/>
      <c r="I41" s="44">
        <f>'HL-LL_1a'!I41</f>
        <v>15</v>
      </c>
      <c r="J41" s="45">
        <v>0</v>
      </c>
      <c r="K41" s="65">
        <f t="shared" si="2"/>
        <v>0</v>
      </c>
      <c r="L41" s="44">
        <f>'HL-LL_1a'!L41</f>
        <v>60</v>
      </c>
      <c r="M41" s="45">
        <v>9.6132000000000009</v>
      </c>
      <c r="N41" s="65">
        <f t="shared" si="3"/>
        <v>300</v>
      </c>
      <c r="O41" s="44">
        <f>'HL-LL_1a'!O41</f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X41" s="76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6">
        <f t="shared" si="0"/>
        <v>1.5599602012606439</v>
      </c>
      <c r="F42" s="47">
        <f t="shared" si="1"/>
        <v>1.9499502515758032</v>
      </c>
      <c r="G42" s="44">
        <v>30</v>
      </c>
      <c r="H42" s="69"/>
      <c r="I42" s="44">
        <f>'HL-LL_1a'!I42</f>
        <v>30</v>
      </c>
      <c r="J42" s="45">
        <v>0</v>
      </c>
      <c r="K42" s="65">
        <f t="shared" si="2"/>
        <v>0</v>
      </c>
      <c r="L42" s="44">
        <f>'HL-LL_1a'!L42</f>
        <v>60</v>
      </c>
      <c r="M42" s="45">
        <v>4.8373999999999997</v>
      </c>
      <c r="N42" s="65">
        <f t="shared" si="3"/>
        <v>100</v>
      </c>
      <c r="O42" s="44">
        <f>'HL-LL_1a'!O42</f>
        <v>15</v>
      </c>
      <c r="P42" s="45">
        <v>0.68261000000000005</v>
      </c>
      <c r="Q42" s="84">
        <f t="shared" si="4"/>
        <v>50</v>
      </c>
      <c r="R42" s="44">
        <v>15</v>
      </c>
      <c r="S42" s="45">
        <v>0.68261000000000005</v>
      </c>
      <c r="T42" s="84">
        <f t="shared" si="5"/>
        <v>50</v>
      </c>
      <c r="W42" s="76"/>
      <c r="X42" s="76"/>
      <c r="Y42" s="7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6">
        <f t="shared" si="0"/>
        <v>3.1199204025212843</v>
      </c>
      <c r="F43" s="47">
        <f t="shared" si="1"/>
        <v>3.8999005031516099</v>
      </c>
      <c r="G43" s="44">
        <v>45</v>
      </c>
      <c r="H43" s="69"/>
      <c r="I43" s="44">
        <f>'HL-LL_1a'!I43</f>
        <v>45</v>
      </c>
      <c r="J43" s="45">
        <v>0</v>
      </c>
      <c r="K43" s="65">
        <f t="shared" si="2"/>
        <v>0</v>
      </c>
      <c r="L43" s="44">
        <f>'HL-LL_1a'!L43</f>
        <v>60</v>
      </c>
      <c r="M43" s="45">
        <v>1.8982000000000001</v>
      </c>
      <c r="N43" s="65">
        <f t="shared" si="3"/>
        <v>33.333333333333343</v>
      </c>
      <c r="O43" s="44">
        <f>'HL-LL_1a'!O43</f>
        <v>15</v>
      </c>
      <c r="P43" s="45">
        <v>2.6389</v>
      </c>
      <c r="Q43" s="84">
        <f t="shared" si="4"/>
        <v>66.666666666666657</v>
      </c>
      <c r="R43" s="44">
        <v>15</v>
      </c>
      <c r="S43" s="45">
        <v>2.6389</v>
      </c>
      <c r="T43" s="84">
        <f t="shared" si="5"/>
        <v>66.666666666666657</v>
      </c>
      <c r="U43" s="76"/>
      <c r="W43" s="76"/>
      <c r="X43" s="76"/>
      <c r="Y43" s="7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6">
        <f t="shared" si="0"/>
        <v>-1.3987095319111198</v>
      </c>
      <c r="F44" s="47">
        <f t="shared" si="1"/>
        <v>-6.3999005031516063</v>
      </c>
      <c r="G44" s="44">
        <v>15</v>
      </c>
      <c r="H44" s="69"/>
      <c r="I44" s="44">
        <f>'HL-LL_1a'!I44</f>
        <v>15</v>
      </c>
      <c r="J44" s="45">
        <v>0</v>
      </c>
      <c r="K44" s="65">
        <f t="shared" si="2"/>
        <v>0</v>
      </c>
      <c r="L44" s="44">
        <f>'HL-LL_1a'!L44</f>
        <v>30</v>
      </c>
      <c r="M44" s="45">
        <v>2.8592</v>
      </c>
      <c r="N44" s="65">
        <f t="shared" si="3"/>
        <v>100</v>
      </c>
      <c r="O44" s="44">
        <f>'HL-LL_1a'!O44</f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X44" s="76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6">
        <f t="shared" si="0"/>
        <v>0.41168544881840674</v>
      </c>
      <c r="F45" s="47">
        <f t="shared" si="1"/>
        <v>-4.4499502515758067</v>
      </c>
      <c r="G45" s="44">
        <v>15</v>
      </c>
      <c r="H45" s="69"/>
      <c r="I45" s="44">
        <f>'HL-LL_1a'!I45</f>
        <v>15</v>
      </c>
      <c r="J45" s="45">
        <v>0</v>
      </c>
      <c r="K45" s="65">
        <f t="shared" si="2"/>
        <v>0</v>
      </c>
      <c r="L45" s="44">
        <f>'HL-LL_1a'!L45</f>
        <v>30</v>
      </c>
      <c r="M45" s="45">
        <v>0.66410999999999998</v>
      </c>
      <c r="N45" s="65">
        <f t="shared" si="3"/>
        <v>100</v>
      </c>
      <c r="O45" s="44">
        <f>'HL-LL_1a'!O45</f>
        <v>15</v>
      </c>
      <c r="P45" s="45">
        <v>0</v>
      </c>
      <c r="Q45" s="84">
        <f t="shared" si="4"/>
        <v>0</v>
      </c>
      <c r="R45" s="44">
        <v>15</v>
      </c>
      <c r="S45" s="45">
        <v>0</v>
      </c>
      <c r="T45" s="84">
        <f t="shared" si="5"/>
        <v>0</v>
      </c>
      <c r="W45" s="76"/>
      <c r="Y45" s="7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6">
        <f t="shared" si="0"/>
        <v>0.94332430920623977</v>
      </c>
      <c r="F46" s="47">
        <f t="shared" si="1"/>
        <v>-2.5</v>
      </c>
      <c r="G46" s="44">
        <v>15</v>
      </c>
      <c r="H46" s="69"/>
      <c r="I46" s="44">
        <f>'HL-LL_1a'!I46</f>
        <v>15</v>
      </c>
      <c r="J46" s="45">
        <v>0</v>
      </c>
      <c r="K46" s="65">
        <f t="shared" si="2"/>
        <v>0</v>
      </c>
      <c r="L46" s="44">
        <f>'HL-LL_1a'!L46</f>
        <v>30</v>
      </c>
      <c r="M46" s="45">
        <v>6.3E-2</v>
      </c>
      <c r="N46" s="65">
        <f t="shared" si="3"/>
        <v>100</v>
      </c>
      <c r="O46" s="44">
        <f>'HL-LL_1a'!O46</f>
        <v>15</v>
      </c>
      <c r="P46" s="45">
        <v>0</v>
      </c>
      <c r="Q46" s="84">
        <f t="shared" si="4"/>
        <v>0</v>
      </c>
      <c r="R46" s="44">
        <v>15</v>
      </c>
      <c r="S46" s="45">
        <v>0</v>
      </c>
      <c r="T46" s="84">
        <f t="shared" si="5"/>
        <v>0</v>
      </c>
      <c r="W46" s="76"/>
      <c r="Y46" s="7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6">
        <f t="shared" si="0"/>
        <v>1.1974531981876773</v>
      </c>
      <c r="F47" s="47">
        <f t="shared" si="1"/>
        <v>-0.55004974842419685</v>
      </c>
      <c r="G47" s="44">
        <v>30</v>
      </c>
      <c r="H47" s="69"/>
      <c r="I47" s="44">
        <f>'HL-LL_1a'!I47</f>
        <v>15</v>
      </c>
      <c r="J47" s="45">
        <v>0.21837000000000001</v>
      </c>
      <c r="K47" s="65">
        <f t="shared" si="2"/>
        <v>50</v>
      </c>
      <c r="L47" s="44">
        <f>'HL-LL_1a'!L47</f>
        <v>30</v>
      </c>
      <c r="M47" s="45">
        <v>0</v>
      </c>
      <c r="N47" s="65">
        <f t="shared" si="3"/>
        <v>0</v>
      </c>
      <c r="O47" s="44">
        <f>'HL-LL_1a'!O47</f>
        <v>15</v>
      </c>
      <c r="P47" s="45">
        <v>0.21837000000000001</v>
      </c>
      <c r="Q47" s="84">
        <f t="shared" si="4"/>
        <v>50</v>
      </c>
      <c r="R47" s="44">
        <v>15</v>
      </c>
      <c r="S47" s="45">
        <v>0.21837000000000001</v>
      </c>
      <c r="T47" s="84">
        <f t="shared" si="5"/>
        <v>50</v>
      </c>
      <c r="W47" s="76"/>
      <c r="Y47" s="7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6">
        <f t="shared" si="0"/>
        <v>1.3463852672311205</v>
      </c>
      <c r="F48" s="47">
        <f t="shared" si="1"/>
        <v>1.3999005031516099</v>
      </c>
      <c r="G48" s="44">
        <v>30</v>
      </c>
      <c r="H48" s="69"/>
      <c r="I48" s="44">
        <f>'HL-LL_1a'!I48</f>
        <v>30</v>
      </c>
      <c r="J48" s="45">
        <v>0</v>
      </c>
      <c r="K48" s="65">
        <f t="shared" si="2"/>
        <v>0</v>
      </c>
      <c r="L48" s="44">
        <f>'HL-LL_1a'!L48</f>
        <v>30</v>
      </c>
      <c r="M48" s="45">
        <v>0</v>
      </c>
      <c r="N48" s="65">
        <f t="shared" si="3"/>
        <v>0</v>
      </c>
      <c r="O48" s="44">
        <f>'HL-LL_1a'!O48</f>
        <v>15</v>
      </c>
      <c r="P48" s="45">
        <v>0.38216</v>
      </c>
      <c r="Q48" s="84">
        <f t="shared" si="4"/>
        <v>50</v>
      </c>
      <c r="R48" s="44">
        <v>15</v>
      </c>
      <c r="S48" s="45">
        <v>0.38216</v>
      </c>
      <c r="T48" s="84">
        <f t="shared" si="5"/>
        <v>50</v>
      </c>
      <c r="W48" s="76"/>
      <c r="Y48" s="7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6">
        <f t="shared" si="0"/>
        <v>-1.3623554228031232</v>
      </c>
      <c r="F49" s="47">
        <f t="shared" si="1"/>
        <v>-8.8999005031516063</v>
      </c>
      <c r="G49" s="44">
        <v>15</v>
      </c>
      <c r="H49" s="69"/>
      <c r="I49" s="44">
        <f>'HL-LL_1a'!I49</f>
        <v>15</v>
      </c>
      <c r="J49" s="45">
        <v>0</v>
      </c>
      <c r="K49" s="65">
        <f t="shared" si="2"/>
        <v>0</v>
      </c>
      <c r="L49" s="44">
        <f>'HL-LL_1a'!L49</f>
        <v>15</v>
      </c>
      <c r="M49" s="45">
        <v>0</v>
      </c>
      <c r="N49" s="65">
        <f t="shared" si="3"/>
        <v>0</v>
      </c>
      <c r="O49" s="44">
        <f>'HL-LL_1a'!O49</f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6">
        <f t="shared" si="0"/>
        <v>-1.1698284596311765</v>
      </c>
      <c r="F50" s="47">
        <f t="shared" si="1"/>
        <v>-6.9499502515758067</v>
      </c>
      <c r="G50" s="44">
        <v>15</v>
      </c>
      <c r="H50" s="69"/>
      <c r="I50" s="44">
        <f>'HL-LL_1a'!I50</f>
        <v>15</v>
      </c>
      <c r="J50" s="45">
        <v>0</v>
      </c>
      <c r="K50" s="65">
        <f t="shared" si="2"/>
        <v>0</v>
      </c>
      <c r="L50" s="44">
        <f>'HL-LL_1a'!L50</f>
        <v>15</v>
      </c>
      <c r="M50" s="45">
        <v>0</v>
      </c>
      <c r="N50" s="65">
        <f t="shared" si="3"/>
        <v>0</v>
      </c>
      <c r="O50" s="44">
        <f>'HL-LL_1a'!O50</f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6">
        <f t="shared" si="0"/>
        <v>-1.1301367828934836</v>
      </c>
      <c r="F51" s="47">
        <f t="shared" si="1"/>
        <v>-5</v>
      </c>
      <c r="G51" s="44">
        <v>15</v>
      </c>
      <c r="H51" s="69"/>
      <c r="I51" s="44">
        <f>'HL-LL_1a'!I51</f>
        <v>15</v>
      </c>
      <c r="J51" s="45">
        <v>0</v>
      </c>
      <c r="K51" s="65">
        <f t="shared" si="2"/>
        <v>0</v>
      </c>
      <c r="L51" s="44">
        <f>'HL-LL_1a'!L51</f>
        <v>15</v>
      </c>
      <c r="M51" s="45">
        <v>0</v>
      </c>
      <c r="N51" s="65">
        <f t="shared" si="3"/>
        <v>0</v>
      </c>
      <c r="O51" s="44">
        <f>'HL-LL_1a'!O51</f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6">
        <f t="shared" si="0"/>
        <v>-1.1130010103797474</v>
      </c>
      <c r="F52" s="47">
        <f t="shared" si="1"/>
        <v>-3.0500497484241968</v>
      </c>
      <c r="G52" s="44">
        <v>15</v>
      </c>
      <c r="H52" s="69"/>
      <c r="I52" s="44">
        <f>'HL-LL_1a'!I52</f>
        <v>15</v>
      </c>
      <c r="J52" s="45">
        <v>0</v>
      </c>
      <c r="K52" s="65">
        <f t="shared" si="2"/>
        <v>0</v>
      </c>
      <c r="L52" s="44">
        <f>'HL-LL_1a'!L52</f>
        <v>15</v>
      </c>
      <c r="M52" s="45">
        <v>0</v>
      </c>
      <c r="N52" s="65">
        <f t="shared" si="3"/>
        <v>0</v>
      </c>
      <c r="O52" s="44">
        <f>'HL-LL_1a'!O52</f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6">
        <f t="shared" si="0"/>
        <v>-1.1034484369660689</v>
      </c>
      <c r="F53" s="47">
        <f t="shared" si="1"/>
        <v>-1.1000994968483901</v>
      </c>
      <c r="G53" s="44">
        <v>15</v>
      </c>
      <c r="H53" s="69"/>
      <c r="I53" s="44">
        <f>'HL-LL_1a'!I53</f>
        <v>15</v>
      </c>
      <c r="J53" s="45">
        <v>0</v>
      </c>
      <c r="K53" s="65">
        <f t="shared" si="2"/>
        <v>0</v>
      </c>
      <c r="L53" s="44">
        <f>'HL-LL_1a'!L53</f>
        <v>15</v>
      </c>
      <c r="M53" s="45">
        <v>0</v>
      </c>
      <c r="N53" s="65">
        <f t="shared" si="3"/>
        <v>0</v>
      </c>
      <c r="O53" s="44">
        <f>'HL-LL_1a'!O53</f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6">
        <f t="shared" si="0"/>
        <v>-3.6169365795182351</v>
      </c>
      <c r="F54" s="47">
        <f t="shared" si="1"/>
        <v>-11.399900503151606</v>
      </c>
      <c r="G54" s="44">
        <v>15</v>
      </c>
      <c r="H54" s="69"/>
      <c r="I54" s="44">
        <f>'HL-LL_1a'!I54</f>
        <v>15</v>
      </c>
      <c r="J54" s="45">
        <v>0</v>
      </c>
      <c r="K54" s="65">
        <f t="shared" si="2"/>
        <v>0</v>
      </c>
      <c r="L54" s="44">
        <f>'HL-LL_1a'!L54</f>
        <v>15</v>
      </c>
      <c r="M54" s="45">
        <v>0</v>
      </c>
      <c r="N54" s="65">
        <f t="shared" si="3"/>
        <v>0</v>
      </c>
      <c r="O54" s="44">
        <f>'HL-LL_1a'!O54</f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6">
        <f t="shared" si="0"/>
        <v>-3.6044716575319278</v>
      </c>
      <c r="F55" s="47">
        <f t="shared" si="1"/>
        <v>-9.4499502515758067</v>
      </c>
      <c r="G55" s="44">
        <v>15</v>
      </c>
      <c r="H55" s="69"/>
      <c r="I55" s="44">
        <f>'HL-LL_1a'!I55</f>
        <v>15</v>
      </c>
      <c r="J55" s="45">
        <v>0</v>
      </c>
      <c r="K55" s="65">
        <f t="shared" si="2"/>
        <v>0</v>
      </c>
      <c r="L55" s="44">
        <f>'HL-LL_1a'!L55</f>
        <v>15</v>
      </c>
      <c r="M55" s="45">
        <v>0</v>
      </c>
      <c r="N55" s="65">
        <f t="shared" si="3"/>
        <v>0</v>
      </c>
      <c r="O55" s="44">
        <f>'HL-LL_1a'!O55</f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6">
        <f t="shared" si="0"/>
        <v>-3.6019738803878631</v>
      </c>
      <c r="F56" s="47">
        <f t="shared" si="1"/>
        <v>-7.5</v>
      </c>
      <c r="G56" s="44">
        <v>15</v>
      </c>
      <c r="H56" s="69"/>
      <c r="I56" s="44">
        <f>'HL-LL_1a'!I56</f>
        <v>15</v>
      </c>
      <c r="J56" s="45">
        <v>0</v>
      </c>
      <c r="K56" s="65">
        <f t="shared" si="2"/>
        <v>0</v>
      </c>
      <c r="L56" s="44">
        <f>'HL-LL_1a'!L56</f>
        <v>15</v>
      </c>
      <c r="M56" s="45">
        <v>0</v>
      </c>
      <c r="N56" s="65">
        <f t="shared" si="3"/>
        <v>0</v>
      </c>
      <c r="O56" s="44">
        <f>'HL-LL_1a'!O56</f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6">
        <f t="shared" si="0"/>
        <v>-3.6009029144056761</v>
      </c>
      <c r="F57" s="47">
        <f t="shared" si="1"/>
        <v>-5.5500497484241968</v>
      </c>
      <c r="G57" s="44">
        <v>15</v>
      </c>
      <c r="H57" s="69"/>
      <c r="I57" s="44">
        <f>'HL-LL_1a'!I57</f>
        <v>15</v>
      </c>
      <c r="J57" s="45">
        <v>0</v>
      </c>
      <c r="K57" s="65">
        <f t="shared" si="2"/>
        <v>0</v>
      </c>
      <c r="L57" s="44">
        <f>'HL-LL_1a'!L57</f>
        <v>15</v>
      </c>
      <c r="M57" s="45">
        <v>0</v>
      </c>
      <c r="N57" s="65">
        <f t="shared" si="3"/>
        <v>0</v>
      </c>
      <c r="O57" s="44">
        <f>'HL-LL_1a'!O57</f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6">
        <f t="shared" si="0"/>
        <v>-3.600307806183153</v>
      </c>
      <c r="F58" s="47">
        <f t="shared" si="1"/>
        <v>-3.6000994968483901</v>
      </c>
      <c r="G58" s="44">
        <v>15</v>
      </c>
      <c r="H58" s="69"/>
      <c r="I58" s="44">
        <f>'HL-LL_1a'!I58</f>
        <v>15</v>
      </c>
      <c r="J58" s="45">
        <v>0</v>
      </c>
      <c r="K58" s="65">
        <f t="shared" si="2"/>
        <v>0</v>
      </c>
      <c r="L58" s="44">
        <f>'HL-LL_1a'!L58</f>
        <v>15</v>
      </c>
      <c r="M58" s="45">
        <v>0</v>
      </c>
      <c r="N58" s="65">
        <f t="shared" si="3"/>
        <v>0</v>
      </c>
      <c r="O58" s="44">
        <f>'HL-LL_1a'!O58</f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6">
        <f t="shared" si="0"/>
        <v>-6.1011484917483223</v>
      </c>
      <c r="F59" s="47">
        <f t="shared" si="1"/>
        <v>-13.899900503151606</v>
      </c>
      <c r="G59" s="44">
        <v>15</v>
      </c>
      <c r="H59" s="69"/>
      <c r="I59" s="44">
        <f>'HL-LL_1a'!I59</f>
        <v>15</v>
      </c>
      <c r="J59" s="45">
        <v>0</v>
      </c>
      <c r="K59" s="65">
        <f t="shared" si="2"/>
        <v>0</v>
      </c>
      <c r="L59" s="44">
        <f>'HL-LL_1a'!L59</f>
        <v>15</v>
      </c>
      <c r="M59" s="45">
        <v>0</v>
      </c>
      <c r="N59" s="65">
        <f t="shared" si="3"/>
        <v>0</v>
      </c>
      <c r="O59" s="44">
        <f>'HL-LL_1a'!O59</f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6">
        <f t="shared" si="0"/>
        <v>-6.100371485585228</v>
      </c>
      <c r="F60" s="47">
        <f t="shared" si="1"/>
        <v>-11.949950251575807</v>
      </c>
      <c r="G60" s="44">
        <v>15</v>
      </c>
      <c r="H60" s="69"/>
      <c r="I60" s="44">
        <f>'HL-LL_1a'!I60</f>
        <v>15</v>
      </c>
      <c r="J60" s="45">
        <v>0</v>
      </c>
      <c r="K60" s="65">
        <f t="shared" si="2"/>
        <v>0</v>
      </c>
      <c r="L60" s="44">
        <f>'HL-LL_1a'!L60</f>
        <v>15</v>
      </c>
      <c r="M60" s="45">
        <v>0</v>
      </c>
      <c r="N60" s="65">
        <f t="shared" si="3"/>
        <v>0</v>
      </c>
      <c r="O60" s="44">
        <f>'HL-LL_1a'!O60</f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6">
        <f t="shared" si="0"/>
        <v>-6.1002160657726918</v>
      </c>
      <c r="F61" s="47">
        <f t="shared" si="1"/>
        <v>-10</v>
      </c>
      <c r="G61" s="44">
        <v>15</v>
      </c>
      <c r="H61" s="69"/>
      <c r="I61" s="44">
        <f>'HL-LL_1a'!I61</f>
        <v>15</v>
      </c>
      <c r="J61" s="45">
        <v>0</v>
      </c>
      <c r="K61" s="65">
        <f t="shared" si="2"/>
        <v>0</v>
      </c>
      <c r="L61" s="44">
        <f>'HL-LL_1a'!L61</f>
        <v>15</v>
      </c>
      <c r="M61" s="45">
        <v>0</v>
      </c>
      <c r="N61" s="65">
        <f t="shared" si="3"/>
        <v>0</v>
      </c>
      <c r="O61" s="44">
        <f>'HL-LL_1a'!O61</f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6">
        <f t="shared" si="0"/>
        <v>-6.1001494553854556</v>
      </c>
      <c r="F62" s="47">
        <f t="shared" si="1"/>
        <v>-8.0500497484241968</v>
      </c>
      <c r="G62" s="44">
        <v>15</v>
      </c>
      <c r="H62" s="69"/>
      <c r="I62" s="44">
        <f>'HL-LL_1a'!I62</f>
        <v>15</v>
      </c>
      <c r="J62" s="45">
        <v>0</v>
      </c>
      <c r="K62" s="65">
        <f t="shared" si="2"/>
        <v>0</v>
      </c>
      <c r="L62" s="44">
        <f>'HL-LL_1a'!L62</f>
        <v>15</v>
      </c>
      <c r="M62" s="45">
        <v>0</v>
      </c>
      <c r="N62" s="65">
        <f t="shared" si="3"/>
        <v>0</v>
      </c>
      <c r="O62" s="44">
        <f>'HL-LL_1a'!O62</f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6">
        <f t="shared" si="0"/>
        <v>-6.1001124491231593</v>
      </c>
      <c r="F63" s="47">
        <f t="shared" si="1"/>
        <v>-6.1000994968483901</v>
      </c>
      <c r="G63" s="70">
        <v>15</v>
      </c>
      <c r="H63" s="71"/>
      <c r="I63" s="44">
        <f>'HL-LL_1a'!I63</f>
        <v>15</v>
      </c>
      <c r="J63" s="45">
        <v>0</v>
      </c>
      <c r="K63" s="65">
        <f t="shared" si="2"/>
        <v>0</v>
      </c>
      <c r="L63" s="44">
        <f>'HL-LL_1a'!L63</f>
        <v>15</v>
      </c>
      <c r="M63" s="45">
        <v>0</v>
      </c>
      <c r="N63" s="65">
        <f t="shared" si="3"/>
        <v>0</v>
      </c>
      <c r="O63" s="44">
        <f>'HL-LL_1a'!O63</f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0.56328911111111113</v>
      </c>
      <c r="K64" s="35"/>
      <c r="L64" s="34"/>
      <c r="M64" s="48">
        <f>AVERAGE(M19:M63)</f>
        <v>3.176044666666666</v>
      </c>
      <c r="N64" s="35"/>
      <c r="O64" s="34"/>
      <c r="P64" s="48">
        <f>AVERAGE(P19:P63)</f>
        <v>0.50919955555555563</v>
      </c>
      <c r="Q64" s="35"/>
      <c r="R64" s="34"/>
      <c r="S64" s="48">
        <f>AVERAGE(S19:S63)</f>
        <v>3.9251884444444429</v>
      </c>
      <c r="T64" s="35"/>
      <c r="U64" s="94"/>
      <c r="V64" s="94"/>
      <c r="W64" s="94"/>
      <c r="X64" s="94"/>
      <c r="Y64" s="94"/>
    </row>
    <row r="65" spans="2:42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1.4778655481129508</v>
      </c>
      <c r="K65" s="37"/>
      <c r="L65" s="36"/>
      <c r="M65" s="49">
        <f>_xlfn.STDEV.S(M19:M63)</f>
        <v>5.5869651492077361</v>
      </c>
      <c r="N65" s="37"/>
      <c r="O65" s="36"/>
      <c r="P65" s="49">
        <f>_xlfn.STDEV.S(P19:P63)</f>
        <v>1.117065801897086</v>
      </c>
      <c r="Q65" s="37"/>
      <c r="R65" s="36"/>
      <c r="S65" s="49">
        <f>_xlfn.STDEV.S(S19:S63)</f>
        <v>8.3176975482425846</v>
      </c>
      <c r="T65" s="37"/>
      <c r="U65" s="95"/>
      <c r="V65" s="95"/>
      <c r="W65" s="95"/>
      <c r="X65" s="95"/>
      <c r="Y65" s="95"/>
    </row>
    <row r="66" spans="2:42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  <c r="U66" s="95"/>
      <c r="V66" s="95"/>
      <c r="W66" s="95"/>
      <c r="X66" s="95"/>
      <c r="Y66" s="95"/>
    </row>
    <row r="67" spans="2:42" ht="15.75" thickBot="1" x14ac:dyDescent="0.3">
      <c r="B67" s="5"/>
      <c r="C67" s="5"/>
      <c r="G67" s="150"/>
      <c r="H67" s="29" t="s">
        <v>34</v>
      </c>
      <c r="I67" s="38"/>
      <c r="J67" s="50">
        <f>MAX(J19:J63)</f>
        <v>6.0293999999999999</v>
      </c>
      <c r="K67" s="39"/>
      <c r="L67" s="42"/>
      <c r="M67" s="50">
        <f>MAX(M19:M63)</f>
        <v>22.6938</v>
      </c>
      <c r="N67" s="39"/>
      <c r="O67" s="42"/>
      <c r="P67" s="50">
        <f>MAX(P19:P63)</f>
        <v>3.4462999999999999</v>
      </c>
      <c r="Q67" s="39"/>
      <c r="R67" s="42"/>
      <c r="S67" s="50">
        <f>MAX(S19:S63)</f>
        <v>26.096599999999999</v>
      </c>
      <c r="T67" s="39"/>
      <c r="U67" s="95"/>
      <c r="V67" s="95"/>
      <c r="W67" s="95"/>
      <c r="X67" s="95"/>
      <c r="Y67" s="95"/>
    </row>
    <row r="68" spans="2:42" x14ac:dyDescent="0.25">
      <c r="B68" s="5"/>
      <c r="C68" s="5"/>
      <c r="G68" s="148" t="s">
        <v>75</v>
      </c>
      <c r="H68" s="67" t="s">
        <v>33</v>
      </c>
      <c r="I68" s="34"/>
      <c r="J68" s="48">
        <f>AVERAGE(J36:J37,J47)</f>
        <v>3.0533900000000003</v>
      </c>
      <c r="K68" s="35"/>
      <c r="AK68" s="95"/>
      <c r="AL68" s="95"/>
      <c r="AM68" s="95"/>
      <c r="AN68" s="95"/>
      <c r="AO68" s="95"/>
      <c r="AP68" s="95"/>
    </row>
    <row r="69" spans="2:42" x14ac:dyDescent="0.25">
      <c r="B69" s="5"/>
      <c r="C69" s="5"/>
      <c r="G69" s="149"/>
      <c r="H69" s="28" t="s">
        <v>32</v>
      </c>
      <c r="I69" s="36"/>
      <c r="J69" s="49">
        <f>_xlfn.STDEV.S(J36:J37,J47)</f>
        <v>2.9080794436019102</v>
      </c>
      <c r="K69" s="37"/>
      <c r="AK69" s="95"/>
      <c r="AL69" s="95"/>
      <c r="AM69" s="95"/>
      <c r="AN69" s="95"/>
      <c r="AO69" s="95"/>
      <c r="AP69" s="95"/>
    </row>
    <row r="70" spans="2:42" x14ac:dyDescent="0.25">
      <c r="B70" s="5"/>
      <c r="C70" s="5"/>
      <c r="G70" s="149"/>
      <c r="H70" s="28" t="s">
        <v>31</v>
      </c>
      <c r="I70" s="36"/>
      <c r="J70" s="49">
        <f>MIN(J36:J37,J47)</f>
        <v>0.21837000000000001</v>
      </c>
      <c r="K70" s="37"/>
      <c r="AK70" s="95"/>
      <c r="AL70" s="95"/>
      <c r="AM70" s="95"/>
      <c r="AN70" s="95"/>
      <c r="AO70" s="95"/>
      <c r="AP70" s="95"/>
    </row>
    <row r="71" spans="2:42" ht="15.75" thickBot="1" x14ac:dyDescent="0.3">
      <c r="B71" s="5"/>
      <c r="C71" s="5"/>
      <c r="G71" s="149"/>
      <c r="H71" s="29" t="s">
        <v>34</v>
      </c>
      <c r="I71" s="38"/>
      <c r="J71" s="50">
        <f>MAX(J36:J37,J47)</f>
        <v>6.0293999999999999</v>
      </c>
      <c r="K71" s="39"/>
      <c r="AK71" s="95"/>
      <c r="AL71" s="95"/>
      <c r="AM71" s="95"/>
      <c r="AN71" s="95"/>
      <c r="AO71" s="95"/>
      <c r="AP71" s="95"/>
    </row>
    <row r="72" spans="2:42" x14ac:dyDescent="0.25">
      <c r="B72" s="5"/>
      <c r="C72" s="5"/>
      <c r="AK72" s="95"/>
      <c r="AL72" s="95"/>
      <c r="AM72" s="95"/>
      <c r="AN72" s="95"/>
      <c r="AO72" s="95"/>
      <c r="AP72" s="95"/>
    </row>
    <row r="73" spans="2:42" x14ac:dyDescent="0.25">
      <c r="B73" s="5"/>
      <c r="C73" s="5"/>
      <c r="P73" s="80"/>
      <c r="Q73" s="81"/>
    </row>
    <row r="74" spans="2:42" x14ac:dyDescent="0.25">
      <c r="B74" s="5"/>
      <c r="C74" s="5"/>
      <c r="O74" s="81"/>
      <c r="P74" s="81"/>
      <c r="Q74" s="81"/>
      <c r="R74" s="80"/>
    </row>
    <row r="75" spans="2:42" x14ac:dyDescent="0.25">
      <c r="B75" s="5"/>
      <c r="C75" s="5"/>
      <c r="E75" s="74" t="s">
        <v>45</v>
      </c>
      <c r="O75" s="81"/>
      <c r="P75" s="81"/>
      <c r="Q75" s="81"/>
      <c r="R75" s="80"/>
    </row>
    <row r="76" spans="2:42" x14ac:dyDescent="0.25">
      <c r="B76" s="5"/>
      <c r="C76" s="5"/>
      <c r="E76" s="128"/>
      <c r="F76" s="129" t="s">
        <v>30</v>
      </c>
      <c r="G76" s="129" t="s">
        <v>7</v>
      </c>
      <c r="H76" s="129" t="s">
        <v>8</v>
      </c>
      <c r="I76" s="130" t="s">
        <v>70</v>
      </c>
      <c r="J76" s="81"/>
      <c r="K76" s="81"/>
      <c r="L76" s="83"/>
      <c r="M76" s="80"/>
    </row>
    <row r="77" spans="2:42" x14ac:dyDescent="0.25">
      <c r="B77" s="5"/>
      <c r="C77" s="5"/>
      <c r="E77" s="117" t="s">
        <v>46</v>
      </c>
      <c r="F77" s="118">
        <f>J64</f>
        <v>0.56328911111111113</v>
      </c>
      <c r="G77" s="118">
        <f>M64</f>
        <v>3.176044666666666</v>
      </c>
      <c r="H77" s="118">
        <f>P64</f>
        <v>0.50919955555555563</v>
      </c>
      <c r="I77" s="119">
        <f>S64</f>
        <v>3.9251884444444429</v>
      </c>
      <c r="J77" s="81"/>
      <c r="K77" s="81"/>
      <c r="L77" s="83"/>
      <c r="M77" s="80"/>
    </row>
    <row r="78" spans="2:42" x14ac:dyDescent="0.25">
      <c r="B78" s="5"/>
      <c r="C78" s="5"/>
      <c r="E78" s="60" t="s">
        <v>78</v>
      </c>
      <c r="F78" s="61">
        <f>MEDIAN(J19:J63)</f>
        <v>0</v>
      </c>
      <c r="G78" s="61">
        <f>MEDIAN(M19:M63)</f>
        <v>0</v>
      </c>
      <c r="H78" s="61">
        <f>MEDIAN(P19:P63)</f>
        <v>0</v>
      </c>
      <c r="I78" s="62">
        <f>MEDIAN(S19:S63)</f>
        <v>0</v>
      </c>
      <c r="J78" s="81"/>
      <c r="K78" s="81"/>
      <c r="L78" s="83"/>
      <c r="M78" s="80"/>
    </row>
    <row r="79" spans="2:42" x14ac:dyDescent="0.25">
      <c r="B79" s="5"/>
      <c r="C79" s="5"/>
      <c r="E79" s="60" t="s">
        <v>47</v>
      </c>
      <c r="F79" s="61">
        <f t="shared" ref="F79:F81" si="6">J65</f>
        <v>1.4778655481129508</v>
      </c>
      <c r="G79" s="61">
        <f t="shared" ref="G79:G81" si="7">M65</f>
        <v>5.5869651492077361</v>
      </c>
      <c r="H79" s="61">
        <f t="shared" ref="H79:H81" si="8">P65</f>
        <v>1.117065801897086</v>
      </c>
      <c r="I79" s="62">
        <f t="shared" ref="I79:I81" si="9">S65</f>
        <v>8.3176975482425846</v>
      </c>
      <c r="J79" s="81"/>
      <c r="K79" s="81"/>
      <c r="L79" s="83"/>
      <c r="M79" s="80"/>
    </row>
    <row r="80" spans="2:42" x14ac:dyDescent="0.25">
      <c r="B80" s="5"/>
      <c r="C80" s="5"/>
      <c r="E80" s="60" t="s">
        <v>48</v>
      </c>
      <c r="F80" s="61">
        <f t="shared" si="6"/>
        <v>0</v>
      </c>
      <c r="G80" s="61">
        <f t="shared" si="7"/>
        <v>0</v>
      </c>
      <c r="H80" s="61">
        <f t="shared" si="8"/>
        <v>0</v>
      </c>
      <c r="I80" s="62">
        <f t="shared" si="9"/>
        <v>0</v>
      </c>
      <c r="J80" s="81"/>
      <c r="K80" s="81"/>
      <c r="L80" s="83"/>
      <c r="M80" s="80"/>
    </row>
    <row r="81" spans="2:307" x14ac:dyDescent="0.25">
      <c r="B81" s="5"/>
      <c r="C81" s="5"/>
      <c r="E81" s="60" t="s">
        <v>49</v>
      </c>
      <c r="F81" s="61">
        <f t="shared" si="6"/>
        <v>6.0293999999999999</v>
      </c>
      <c r="G81" s="61">
        <f t="shared" si="7"/>
        <v>22.6938</v>
      </c>
      <c r="H81" s="61">
        <f t="shared" si="8"/>
        <v>3.4462999999999999</v>
      </c>
      <c r="I81" s="62">
        <f t="shared" si="9"/>
        <v>26.096599999999999</v>
      </c>
      <c r="J81" s="81"/>
      <c r="K81" s="81"/>
      <c r="L81" s="83"/>
      <c r="M81" s="80"/>
    </row>
    <row r="82" spans="2:307" x14ac:dyDescent="0.25">
      <c r="B82" s="5"/>
      <c r="C82" s="5"/>
      <c r="E82" s="131">
        <v>0.25</v>
      </c>
      <c r="F82" s="133">
        <f>PERCENTILE(J19:J63,0.25)</f>
        <v>0</v>
      </c>
      <c r="G82" s="133">
        <f>PERCENTILE(M19:M63,0.25)</f>
        <v>0</v>
      </c>
      <c r="H82" s="61">
        <f>PERCENTILE(P19:P63,0.25)</f>
        <v>0</v>
      </c>
      <c r="I82" s="62">
        <f>PERCENTILE(S19:S63,0.25)</f>
        <v>0</v>
      </c>
      <c r="O82" s="81"/>
      <c r="P82" s="81"/>
      <c r="Q82" s="83"/>
      <c r="R82" s="80"/>
    </row>
    <row r="83" spans="2:307" x14ac:dyDescent="0.25">
      <c r="B83" s="5"/>
      <c r="C83" s="5"/>
      <c r="E83" s="132">
        <v>0.75</v>
      </c>
      <c r="F83" s="56">
        <f>PERCENTILE(J19:J63,0.75)</f>
        <v>0</v>
      </c>
      <c r="G83" s="56">
        <f>PERCENTILE(M19:M63,0.75)</f>
        <v>4.7301000000000002</v>
      </c>
      <c r="H83" s="56">
        <f>PERCENTILE(P19:P63,0.75)</f>
        <v>0.21837000000000001</v>
      </c>
      <c r="I83" s="63">
        <f>PERCENTILE(S19:S63,0.75)</f>
        <v>0.68261000000000005</v>
      </c>
      <c r="O83" s="81"/>
      <c r="P83" s="81"/>
      <c r="Q83" s="83"/>
      <c r="R83" s="80"/>
    </row>
    <row r="84" spans="2:307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1"/>
      <c r="P84" s="81"/>
      <c r="Q84" s="83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1"/>
      <c r="P85" s="81"/>
      <c r="Q85" s="83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x14ac:dyDescent="0.25">
      <c r="O86" s="81"/>
      <c r="P86" s="81"/>
      <c r="Q86" s="83"/>
      <c r="R86" s="80"/>
    </row>
    <row r="87" spans="2:307" x14ac:dyDescent="0.25">
      <c r="O87" s="81"/>
      <c r="P87" s="81"/>
      <c r="Q87" s="83"/>
      <c r="R87" s="80"/>
    </row>
    <row r="88" spans="2:307" x14ac:dyDescent="0.25">
      <c r="O88" s="81"/>
      <c r="P88" s="81"/>
      <c r="Q88" s="83"/>
      <c r="R88" s="80"/>
    </row>
    <row r="89" spans="2:307" x14ac:dyDescent="0.25">
      <c r="O89" s="81"/>
      <c r="P89" s="81"/>
      <c r="Q89" s="83"/>
      <c r="R89" s="80"/>
    </row>
    <row r="90" spans="2:307" x14ac:dyDescent="0.25">
      <c r="O90" s="81"/>
      <c r="P90" s="81"/>
      <c r="Q90" s="83"/>
      <c r="R90" s="80"/>
    </row>
    <row r="91" spans="2:307" x14ac:dyDescent="0.25">
      <c r="O91" s="81"/>
      <c r="P91" s="81"/>
      <c r="Q91" s="83"/>
      <c r="R91" s="80"/>
    </row>
    <row r="92" spans="2:307" x14ac:dyDescent="0.25">
      <c r="O92" s="81"/>
      <c r="P92" s="81"/>
      <c r="Q92" s="83"/>
      <c r="R92" s="83"/>
    </row>
    <row r="93" spans="2:307" x14ac:dyDescent="0.25">
      <c r="O93" s="81"/>
      <c r="P93" s="81"/>
      <c r="Q93" s="83"/>
      <c r="R93" s="83"/>
    </row>
    <row r="94" spans="2:307" x14ac:dyDescent="0.25">
      <c r="O94" s="81"/>
      <c r="P94" s="81"/>
      <c r="Q94" s="83"/>
      <c r="R94" s="83"/>
    </row>
    <row r="95" spans="2:307" x14ac:dyDescent="0.25">
      <c r="O95" s="81"/>
      <c r="P95" s="81"/>
      <c r="Q95" s="83"/>
      <c r="R95" s="83"/>
    </row>
    <row r="96" spans="2:307" x14ac:dyDescent="0.25">
      <c r="O96" s="81"/>
      <c r="P96" s="81"/>
      <c r="Q96" s="83"/>
      <c r="R96" s="83"/>
    </row>
    <row r="97" spans="15:18" x14ac:dyDescent="0.25">
      <c r="O97" s="82"/>
      <c r="P97" s="81"/>
      <c r="Q97" s="83"/>
      <c r="R97" s="83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2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1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1"/>
      <c r="P103" s="81"/>
      <c r="Q103" s="83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3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1"/>
      <c r="P107" s="81"/>
      <c r="Q107" s="83"/>
      <c r="R107" s="83"/>
    </row>
    <row r="108" spans="15:18" x14ac:dyDescent="0.25">
      <c r="O108" s="81"/>
      <c r="P108" s="81"/>
      <c r="Q108" s="83"/>
      <c r="R108" s="83"/>
    </row>
    <row r="109" spans="15:18" x14ac:dyDescent="0.25">
      <c r="O109" s="81"/>
      <c r="P109" s="81"/>
      <c r="Q109" s="83"/>
      <c r="R109" s="83"/>
    </row>
    <row r="110" spans="15:18" x14ac:dyDescent="0.25">
      <c r="O110" s="81"/>
      <c r="P110" s="81"/>
      <c r="Q110" s="83"/>
      <c r="R110" s="83"/>
    </row>
    <row r="111" spans="15:18" x14ac:dyDescent="0.25">
      <c r="O111" s="80"/>
      <c r="P111" s="80"/>
      <c r="Q111" s="83"/>
    </row>
    <row r="112" spans="15:18" x14ac:dyDescent="0.25">
      <c r="O112" s="80"/>
      <c r="P112" s="80"/>
      <c r="Q112" s="83"/>
    </row>
    <row r="113" spans="15:17" x14ac:dyDescent="0.25">
      <c r="O113" s="80"/>
      <c r="P113" s="80"/>
      <c r="Q113" s="83"/>
    </row>
    <row r="114" spans="15:17" x14ac:dyDescent="0.25">
      <c r="O114" s="80"/>
      <c r="P114" s="80"/>
      <c r="Q114" s="81"/>
    </row>
    <row r="115" spans="15:17" x14ac:dyDescent="0.25">
      <c r="O115" s="80"/>
      <c r="P115" s="80"/>
      <c r="Q115" s="83"/>
    </row>
    <row r="116" spans="15:17" x14ac:dyDescent="0.25">
      <c r="O116" s="80"/>
      <c r="P116" s="80"/>
      <c r="Q116" s="83"/>
    </row>
    <row r="117" spans="15:17" x14ac:dyDescent="0.25">
      <c r="O117" s="80"/>
      <c r="P117" s="80"/>
      <c r="Q117" s="81"/>
    </row>
    <row r="118" spans="15:17" x14ac:dyDescent="0.25">
      <c r="O118" s="80"/>
      <c r="P118" s="80"/>
      <c r="Q118" s="81"/>
    </row>
    <row r="119" spans="15:17" x14ac:dyDescent="0.25">
      <c r="O119" s="80"/>
      <c r="P119" s="80"/>
      <c r="Q119" s="81"/>
    </row>
    <row r="120" spans="15:17" x14ac:dyDescent="0.25">
      <c r="O120" s="80"/>
      <c r="P120" s="80"/>
      <c r="Q120" s="81"/>
    </row>
    <row r="121" spans="15:17" x14ac:dyDescent="0.25">
      <c r="O121" s="80"/>
      <c r="P121" s="80"/>
      <c r="Q121" s="81"/>
    </row>
    <row r="122" spans="15:17" x14ac:dyDescent="0.25">
      <c r="O122" s="80"/>
      <c r="P122" s="80"/>
      <c r="Q122" s="81"/>
    </row>
    <row r="123" spans="15:17" x14ac:dyDescent="0.25">
      <c r="O123" s="80"/>
      <c r="P123" s="80"/>
      <c r="Q123" s="81"/>
    </row>
    <row r="124" spans="15:17" x14ac:dyDescent="0.25">
      <c r="O124" s="80"/>
      <c r="P124" s="80"/>
      <c r="Q124" s="81"/>
    </row>
    <row r="125" spans="15:17" x14ac:dyDescent="0.25">
      <c r="O125" s="80"/>
      <c r="P125" s="80"/>
      <c r="Q125" s="81"/>
    </row>
    <row r="126" spans="15:17" x14ac:dyDescent="0.25">
      <c r="O126" s="80"/>
      <c r="P126" s="80"/>
      <c r="Q126" s="81"/>
    </row>
    <row r="127" spans="15:17" x14ac:dyDescent="0.25">
      <c r="O127" s="80"/>
      <c r="P127" s="80"/>
      <c r="Q127" s="81"/>
    </row>
    <row r="128" spans="15:17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0"/>
      <c r="Q178" s="81"/>
    </row>
    <row r="179" spans="15:17" x14ac:dyDescent="0.25">
      <c r="O179" s="80"/>
      <c r="P179" s="80"/>
      <c r="Q179" s="81"/>
    </row>
    <row r="180" spans="15:17" x14ac:dyDescent="0.25">
      <c r="O180" s="80"/>
      <c r="P180" s="80"/>
      <c r="Q180" s="81"/>
    </row>
    <row r="181" spans="15:17" x14ac:dyDescent="0.25">
      <c r="O181" s="80"/>
      <c r="P181" s="80"/>
      <c r="Q181" s="81"/>
    </row>
    <row r="182" spans="15:17" x14ac:dyDescent="0.25">
      <c r="O182" s="80"/>
      <c r="P182" s="81"/>
      <c r="Q182" s="81"/>
    </row>
    <row r="183" spans="15:17" x14ac:dyDescent="0.25">
      <c r="O183" s="80"/>
      <c r="P183" s="81"/>
      <c r="Q183" s="81"/>
    </row>
    <row r="184" spans="15:17" x14ac:dyDescent="0.25">
      <c r="O184" s="80"/>
      <c r="P184" s="81"/>
      <c r="Q184" s="81"/>
    </row>
    <row r="185" spans="15:17" x14ac:dyDescent="0.25">
      <c r="O185" s="80"/>
      <c r="P185" s="81"/>
      <c r="Q185" s="81"/>
    </row>
    <row r="186" spans="15:17" x14ac:dyDescent="0.25">
      <c r="O186" s="80"/>
      <c r="P186" s="81"/>
      <c r="Q186" s="81"/>
    </row>
    <row r="187" spans="15:17" x14ac:dyDescent="0.25">
      <c r="O187" s="80"/>
      <c r="P187" s="81"/>
      <c r="Q187" s="81"/>
    </row>
    <row r="188" spans="15:17" x14ac:dyDescent="0.25">
      <c r="O188" s="80"/>
      <c r="P188" s="81"/>
      <c r="Q188" s="81"/>
    </row>
    <row r="189" spans="15:17" x14ac:dyDescent="0.25">
      <c r="O189" s="80"/>
      <c r="P189" s="81"/>
      <c r="Q189" s="81"/>
    </row>
    <row r="190" spans="15:17" x14ac:dyDescent="0.25">
      <c r="O190" s="80"/>
      <c r="P190" s="81"/>
      <c r="Q190" s="81"/>
    </row>
    <row r="191" spans="15:17" x14ac:dyDescent="0.25">
      <c r="O191" s="80"/>
      <c r="P191" s="80"/>
    </row>
    <row r="192" spans="15:17" x14ac:dyDescent="0.25">
      <c r="O192" s="80"/>
      <c r="P192" s="80"/>
    </row>
    <row r="193" spans="15:16" x14ac:dyDescent="0.25">
      <c r="O193" s="80"/>
      <c r="P193" s="80"/>
    </row>
    <row r="194" spans="15:16" x14ac:dyDescent="0.25">
      <c r="O194" s="80"/>
      <c r="P194" s="80"/>
    </row>
    <row r="195" spans="15:16" x14ac:dyDescent="0.25">
      <c r="O195" s="80"/>
      <c r="P195" s="80"/>
    </row>
    <row r="196" spans="15:16" x14ac:dyDescent="0.25">
      <c r="O196" s="80"/>
      <c r="P196" s="80"/>
    </row>
    <row r="197" spans="15:16" x14ac:dyDescent="0.25">
      <c r="O197" s="80"/>
      <c r="P197" s="80"/>
    </row>
    <row r="198" spans="15:16" x14ac:dyDescent="0.25">
      <c r="O198" s="80"/>
      <c r="P198" s="80"/>
    </row>
    <row r="199" spans="15:16" x14ac:dyDescent="0.25">
      <c r="O199" s="80"/>
      <c r="P199" s="80"/>
    </row>
    <row r="200" spans="15:16" x14ac:dyDescent="0.25">
      <c r="O200" s="80"/>
      <c r="P200" s="80"/>
    </row>
    <row r="201" spans="15:16" x14ac:dyDescent="0.25">
      <c r="O201" s="80"/>
      <c r="P201" s="80"/>
    </row>
    <row r="202" spans="15:16" x14ac:dyDescent="0.25">
      <c r="O202" s="80"/>
      <c r="P202" s="80"/>
    </row>
    <row r="203" spans="15:16" x14ac:dyDescent="0.25">
      <c r="O203" s="80"/>
      <c r="P203" s="80"/>
    </row>
    <row r="204" spans="15:16" x14ac:dyDescent="0.25">
      <c r="O204" s="80"/>
      <c r="P204" s="80"/>
    </row>
    <row r="205" spans="15:16" x14ac:dyDescent="0.25">
      <c r="O205" s="80"/>
      <c r="P205" s="80"/>
    </row>
    <row r="206" spans="15:16" x14ac:dyDescent="0.25">
      <c r="O206" s="80"/>
      <c r="P206" s="80"/>
    </row>
    <row r="207" spans="15:16" x14ac:dyDescent="0.25">
      <c r="O207" s="80"/>
      <c r="P207" s="80"/>
    </row>
    <row r="208" spans="15:16" x14ac:dyDescent="0.25">
      <c r="O208" s="80"/>
      <c r="P208" s="80"/>
    </row>
    <row r="209" spans="15:16" x14ac:dyDescent="0.25">
      <c r="O209" s="80"/>
      <c r="P209" s="80"/>
    </row>
    <row r="210" spans="15:16" x14ac:dyDescent="0.25">
      <c r="O210" s="80"/>
      <c r="P210" s="80"/>
    </row>
  </sheetData>
  <mergeCells count="7">
    <mergeCell ref="R17:T17"/>
    <mergeCell ref="G64:G67"/>
    <mergeCell ref="G68:G71"/>
    <mergeCell ref="L17:N17"/>
    <mergeCell ref="O17:Q17"/>
    <mergeCell ref="G17:H17"/>
    <mergeCell ref="I17:K17"/>
  </mergeCells>
  <conditionalFormatting sqref="E19:F63">
    <cfRule type="cellIs" dxfId="9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10"/>
  <sheetViews>
    <sheetView showGridLines="0" topLeftCell="A8" zoomScale="80" zoomScaleNormal="80" workbookViewId="0">
      <selection activeCell="K82" sqref="K82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2" t="s">
        <v>21</v>
      </c>
      <c r="D2" s="52"/>
    </row>
    <row r="3" spans="2:38" x14ac:dyDescent="0.25">
      <c r="C3" s="53" t="s">
        <v>43</v>
      </c>
      <c r="D3" s="53">
        <v>4</v>
      </c>
    </row>
    <row r="4" spans="2:38" x14ac:dyDescent="0.25">
      <c r="C4" s="53" t="s">
        <v>24</v>
      </c>
      <c r="D4" s="54" t="s">
        <v>25</v>
      </c>
    </row>
    <row r="5" spans="2:38" x14ac:dyDescent="0.25">
      <c r="C5" s="53" t="s">
        <v>9</v>
      </c>
      <c r="D5" s="116">
        <v>6</v>
      </c>
      <c r="F5" t="s">
        <v>38</v>
      </c>
    </row>
    <row r="6" spans="2:38" x14ac:dyDescent="0.25">
      <c r="C6" s="53" t="s">
        <v>18</v>
      </c>
      <c r="D6" s="54" t="s">
        <v>50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42</v>
      </c>
    </row>
    <row r="7" spans="2:38" x14ac:dyDescent="0.25">
      <c r="C7" s="53" t="s">
        <v>19</v>
      </c>
      <c r="D7" s="54">
        <v>30</v>
      </c>
      <c r="F7" s="1" t="s">
        <v>40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14">
        <v>0</v>
      </c>
      <c r="AB7" s="114">
        <v>0</v>
      </c>
      <c r="AC7" s="114">
        <v>0</v>
      </c>
      <c r="AD7" s="114">
        <v>0</v>
      </c>
      <c r="AE7" s="114">
        <v>0</v>
      </c>
      <c r="AF7" s="114">
        <v>0</v>
      </c>
      <c r="AG7" s="114">
        <v>0</v>
      </c>
      <c r="AH7" s="114">
        <v>0</v>
      </c>
      <c r="AI7" s="114">
        <v>0</v>
      </c>
      <c r="AJ7" s="114">
        <v>0</v>
      </c>
      <c r="AK7" s="114">
        <v>0</v>
      </c>
      <c r="AL7" s="114">
        <f>SUMPRODUCT(G6:AK6,G7:AK7)</f>
        <v>15</v>
      </c>
    </row>
    <row r="8" spans="2:38" x14ac:dyDescent="0.25">
      <c r="C8" s="53" t="s">
        <v>20</v>
      </c>
      <c r="D8" s="54">
        <v>120</v>
      </c>
      <c r="F8" s="1" t="s">
        <v>41</v>
      </c>
      <c r="G8" s="114">
        <f>SUM(G7)</f>
        <v>0</v>
      </c>
      <c r="H8" s="114">
        <f>SUM(G7:H7)</f>
        <v>0</v>
      </c>
      <c r="I8" s="114">
        <f>SUM(G7:I7)</f>
        <v>0</v>
      </c>
      <c r="J8" s="114">
        <f>SUM(G7:J7)</f>
        <v>0</v>
      </c>
      <c r="K8" s="114">
        <f>SUM(G7:K7)</f>
        <v>0</v>
      </c>
      <c r="L8" s="114">
        <f>SUM(G7:L7)</f>
        <v>0</v>
      </c>
      <c r="M8" s="114">
        <f>SUM(G7:M7)</f>
        <v>0</v>
      </c>
      <c r="N8" s="114">
        <f>SUM(G7:N7)</f>
        <v>0</v>
      </c>
      <c r="O8" s="114">
        <f>SUM(G7:O7)</f>
        <v>0</v>
      </c>
      <c r="P8" s="114">
        <f>SUM(G7:P7)</f>
        <v>0</v>
      </c>
      <c r="Q8" s="114">
        <f>SUM(G7:Q7)</f>
        <v>0</v>
      </c>
      <c r="R8" s="114">
        <f>SUM(G7:R7)</f>
        <v>0</v>
      </c>
      <c r="S8" s="114">
        <f>SUM(G7:S7)</f>
        <v>0</v>
      </c>
      <c r="T8" s="114">
        <f>SUM(G7:T7)</f>
        <v>0</v>
      </c>
      <c r="U8" s="114">
        <f>SUM(G7:U7)</f>
        <v>0</v>
      </c>
      <c r="V8" s="114">
        <f>SUM(G7:V7)</f>
        <v>1</v>
      </c>
      <c r="W8" s="114">
        <f>SUM(G7:W7)</f>
        <v>1</v>
      </c>
      <c r="X8" s="114">
        <f>SUM(G7:X7)</f>
        <v>1</v>
      </c>
      <c r="Y8" s="114">
        <f>SUM(G7:Y7)</f>
        <v>1</v>
      </c>
      <c r="Z8" s="114">
        <f>SUM(G7:Z7)</f>
        <v>1</v>
      </c>
      <c r="AA8" s="114">
        <f>SUM(G7:AA7)</f>
        <v>1</v>
      </c>
      <c r="AB8" s="114">
        <f>SUM(G7:AB7)</f>
        <v>1</v>
      </c>
      <c r="AC8" s="114">
        <f>SUM(G7:AC7)</f>
        <v>1</v>
      </c>
      <c r="AD8" s="114">
        <f>SUM(G7:AD7)</f>
        <v>1</v>
      </c>
      <c r="AE8" s="114">
        <f>SUM(G7:AE7)</f>
        <v>1</v>
      </c>
      <c r="AF8" s="114">
        <f>SUM(G7:AF7)</f>
        <v>1</v>
      </c>
      <c r="AG8" s="114">
        <f>SUM(G7:AG7)</f>
        <v>1</v>
      </c>
      <c r="AH8" s="114">
        <f>SUM(G7:AH7)</f>
        <v>1</v>
      </c>
      <c r="AI8" s="114">
        <f>SUM(G7:AI7)</f>
        <v>1</v>
      </c>
      <c r="AJ8" s="114">
        <f>SUM(G7:AJ7)</f>
        <v>1</v>
      </c>
      <c r="AK8" s="114">
        <f>SUM(G7:AK7)</f>
        <v>1</v>
      </c>
      <c r="AL8" s="114"/>
    </row>
    <row r="9" spans="2:38" x14ac:dyDescent="0.25">
      <c r="C9" s="53" t="s">
        <v>15</v>
      </c>
      <c r="D9" s="54">
        <v>0.4</v>
      </c>
    </row>
    <row r="10" spans="2:38" x14ac:dyDescent="0.25">
      <c r="C10" s="53" t="s">
        <v>26</v>
      </c>
      <c r="D10" s="54">
        <v>40</v>
      </c>
      <c r="F10" t="s">
        <v>39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9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0.9</v>
      </c>
      <c r="C15" s="20">
        <f>0.5-D9</f>
        <v>9.9999999999999978E-2</v>
      </c>
    </row>
    <row r="16" spans="2:38" ht="15.75" thickBot="1" x14ac:dyDescent="0.3">
      <c r="B16" s="20">
        <f>0.5-D9</f>
        <v>9.9999999999999978E-2</v>
      </c>
      <c r="C16" s="20">
        <f>0.5+D9</f>
        <v>0.9</v>
      </c>
    </row>
    <row r="17" spans="1:26" x14ac:dyDescent="0.25">
      <c r="G17" s="143" t="s">
        <v>51</v>
      </c>
      <c r="H17" s="145"/>
      <c r="I17" s="143" t="s">
        <v>30</v>
      </c>
      <c r="J17" s="144"/>
      <c r="K17" s="145"/>
      <c r="L17" s="143" t="s">
        <v>57</v>
      </c>
      <c r="M17" s="144"/>
      <c r="N17" s="145"/>
      <c r="O17" s="143" t="s">
        <v>58</v>
      </c>
      <c r="P17" s="144"/>
      <c r="Q17" s="145"/>
      <c r="R17" s="143" t="s">
        <v>69</v>
      </c>
      <c r="S17" s="144"/>
      <c r="T17" s="145"/>
      <c r="U17" s="86"/>
      <c r="V17" s="86"/>
      <c r="W17" s="86"/>
      <c r="X17" s="86"/>
      <c r="Y17" s="8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3" t="s">
        <v>22</v>
      </c>
      <c r="G18" s="40" t="s">
        <v>23</v>
      </c>
      <c r="H18" s="68" t="s">
        <v>29</v>
      </c>
      <c r="I18" s="40" t="s">
        <v>27</v>
      </c>
      <c r="J18" s="13" t="s">
        <v>28</v>
      </c>
      <c r="K18" s="41" t="s">
        <v>44</v>
      </c>
      <c r="L18" s="40" t="s">
        <v>27</v>
      </c>
      <c r="M18" s="13" t="s">
        <v>28</v>
      </c>
      <c r="N18" s="41" t="s">
        <v>44</v>
      </c>
      <c r="O18" s="40" t="s">
        <v>27</v>
      </c>
      <c r="P18" s="13" t="s">
        <v>28</v>
      </c>
      <c r="Q18" s="41" t="s">
        <v>44</v>
      </c>
      <c r="R18" s="40" t="s">
        <v>27</v>
      </c>
      <c r="S18" s="13" t="s">
        <v>28</v>
      </c>
      <c r="T18" s="41" t="s">
        <v>44</v>
      </c>
      <c r="U18" s="93"/>
      <c r="V18" s="93"/>
      <c r="W18" s="93"/>
      <c r="X18" s="93"/>
      <c r="Y18" s="93"/>
    </row>
    <row r="19" spans="1:26" s="6" customFormat="1" x14ac:dyDescent="0.25">
      <c r="A19" s="66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6">
        <f>D19*$C$12+(1-D19)*$C$13-C19</f>
        <v>6.1001124491231593</v>
      </c>
      <c r="F19" s="47">
        <f>B19*$C$12+(1-B19)*$C$13-C19</f>
        <v>6.1000994968483937</v>
      </c>
      <c r="G19" s="44">
        <v>30</v>
      </c>
      <c r="H19" s="69">
        <v>905.54480000000001</v>
      </c>
      <c r="I19" s="44">
        <f>'HL-LL_1a_2'!I19</f>
        <v>30</v>
      </c>
      <c r="J19" s="45">
        <v>0</v>
      </c>
      <c r="K19" s="65">
        <f>ABS((100/$G19*I19)-100)</f>
        <v>0</v>
      </c>
      <c r="L19" s="44">
        <f>'HL-LL_1a_2'!L19</f>
        <v>45</v>
      </c>
      <c r="M19" s="45">
        <v>8.4934999999999992</v>
      </c>
      <c r="N19" s="65">
        <f>ABS((100/$G19*L19)-100)</f>
        <v>50</v>
      </c>
      <c r="O19" s="44">
        <f>'HL-LL_1a_2'!O19</f>
        <v>15</v>
      </c>
      <c r="P19" s="45">
        <v>0.16583000000000001</v>
      </c>
      <c r="Q19" s="84">
        <f>ABS((100/$G19*O19)-100)</f>
        <v>50</v>
      </c>
      <c r="R19" s="44">
        <v>15</v>
      </c>
      <c r="S19" s="45">
        <v>0.16583000000000001</v>
      </c>
      <c r="T19" s="84">
        <f>ABS((100/$G19*R19)-100)</f>
        <v>50</v>
      </c>
      <c r="U19" s="76"/>
      <c r="V19" s="76"/>
      <c r="Z19" s="75"/>
    </row>
    <row r="20" spans="1:26" s="6" customFormat="1" x14ac:dyDescent="0.25">
      <c r="A20" s="66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6">
        <f t="shared" ref="E20:E63" si="0">D20*$C$12+(1-D20)*$C$13-C20</f>
        <v>6.1001494553854556</v>
      </c>
      <c r="F20" s="47">
        <f t="shared" ref="F20:F63" si="1">B20*$C$12+(1-B20)*$C$13-C20</f>
        <v>8.0500497484241933</v>
      </c>
      <c r="G20" s="44">
        <v>30</v>
      </c>
      <c r="H20" s="69">
        <v>905.54560000000004</v>
      </c>
      <c r="I20" s="44">
        <f>'HL-LL_1a_2'!I20</f>
        <v>30</v>
      </c>
      <c r="J20" s="45">
        <v>0</v>
      </c>
      <c r="K20" s="65">
        <f t="shared" ref="K20:K63" si="2">ABS((100/$G20*I20)-100)</f>
        <v>0</v>
      </c>
      <c r="L20" s="44">
        <f>'HL-LL_1a_2'!L20</f>
        <v>45</v>
      </c>
      <c r="M20" s="45">
        <v>8.4933999999999994</v>
      </c>
      <c r="N20" s="65">
        <f t="shared" ref="N20:N63" si="3">ABS((100/$G20*L20)-100)</f>
        <v>50</v>
      </c>
      <c r="O20" s="44">
        <f>'HL-LL_1a_2'!O20</f>
        <v>15</v>
      </c>
      <c r="P20" s="45">
        <v>0.16589000000000001</v>
      </c>
      <c r="Q20" s="84">
        <f t="shared" ref="Q20:Q63" si="4">ABS((100/$G20*O20)-100)</f>
        <v>50</v>
      </c>
      <c r="R20" s="44">
        <v>15</v>
      </c>
      <c r="S20" s="45">
        <v>0.16589000000000001</v>
      </c>
      <c r="T20" s="84">
        <f t="shared" ref="T20:T63" si="5">ABS((100/$G20*R20)-100)</f>
        <v>50</v>
      </c>
      <c r="U20" s="76"/>
      <c r="V20" s="76"/>
      <c r="Z20" s="75"/>
    </row>
    <row r="21" spans="1:26" s="6" customFormat="1" x14ac:dyDescent="0.25">
      <c r="A21" s="66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6">
        <f t="shared" si="0"/>
        <v>6.1002160657726954</v>
      </c>
      <c r="F21" s="47">
        <f t="shared" si="1"/>
        <v>10</v>
      </c>
      <c r="G21" s="44">
        <v>30</v>
      </c>
      <c r="H21" s="69">
        <v>905.5471</v>
      </c>
      <c r="I21" s="44">
        <f>'HL-LL_1a_2'!I21</f>
        <v>30</v>
      </c>
      <c r="J21" s="45">
        <v>0</v>
      </c>
      <c r="K21" s="65">
        <f t="shared" si="2"/>
        <v>0</v>
      </c>
      <c r="L21" s="44">
        <f>'HL-LL_1a_2'!L21</f>
        <v>45</v>
      </c>
      <c r="M21" s="45">
        <v>8.4932999999999996</v>
      </c>
      <c r="N21" s="65">
        <f t="shared" si="3"/>
        <v>50</v>
      </c>
      <c r="O21" s="44">
        <f>'HL-LL_1a_2'!O21</f>
        <v>15</v>
      </c>
      <c r="P21" s="45">
        <v>0.16600000000000001</v>
      </c>
      <c r="Q21" s="84">
        <f t="shared" si="4"/>
        <v>50</v>
      </c>
      <c r="R21" s="44">
        <v>15</v>
      </c>
      <c r="S21" s="45">
        <v>0.16600000000000001</v>
      </c>
      <c r="T21" s="84">
        <f t="shared" si="5"/>
        <v>50</v>
      </c>
      <c r="U21" s="76"/>
      <c r="V21" s="76"/>
      <c r="Z21" s="75"/>
    </row>
    <row r="22" spans="1:26" s="6" customFormat="1" x14ac:dyDescent="0.25">
      <c r="A22" s="64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6">
        <f t="shared" si="0"/>
        <v>6.100371485585228</v>
      </c>
      <c r="F22" s="47">
        <f t="shared" si="1"/>
        <v>11.949950251575803</v>
      </c>
      <c r="G22" s="44">
        <v>30</v>
      </c>
      <c r="H22" s="69">
        <v>905.55039999999997</v>
      </c>
      <c r="I22" s="44">
        <f>'HL-LL_1a_2'!I22</f>
        <v>30</v>
      </c>
      <c r="J22" s="45">
        <v>0</v>
      </c>
      <c r="K22" s="65">
        <f t="shared" si="2"/>
        <v>0</v>
      </c>
      <c r="L22" s="44">
        <f>'HL-LL_1a_2'!L22</f>
        <v>45</v>
      </c>
      <c r="M22" s="45">
        <v>8.4931000000000001</v>
      </c>
      <c r="N22" s="65">
        <f t="shared" si="3"/>
        <v>50</v>
      </c>
      <c r="O22" s="44">
        <f>'HL-LL_1a_2'!O22</f>
        <v>15</v>
      </c>
      <c r="P22" s="45">
        <v>0.16625999999999999</v>
      </c>
      <c r="Q22" s="84">
        <f t="shared" si="4"/>
        <v>50</v>
      </c>
      <c r="R22" s="44">
        <v>15</v>
      </c>
      <c r="S22" s="45">
        <v>0.16625999999999999</v>
      </c>
      <c r="T22" s="84">
        <f t="shared" si="5"/>
        <v>50</v>
      </c>
      <c r="U22" s="76"/>
      <c r="V22" s="76"/>
      <c r="Z22" s="75"/>
    </row>
    <row r="23" spans="1:26" s="6" customFormat="1" x14ac:dyDescent="0.25">
      <c r="A23" s="64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6">
        <f t="shared" si="0"/>
        <v>6.1011484917483223</v>
      </c>
      <c r="F23" s="47">
        <f t="shared" si="1"/>
        <v>13.89990050315161</v>
      </c>
      <c r="G23" s="44">
        <v>30</v>
      </c>
      <c r="H23" s="69">
        <v>905.56719999999996</v>
      </c>
      <c r="I23" s="44">
        <f>'HL-LL_1a_2'!I23</f>
        <v>45</v>
      </c>
      <c r="J23" s="45">
        <v>8.4918999999999993</v>
      </c>
      <c r="K23" s="65">
        <f t="shared" si="2"/>
        <v>50</v>
      </c>
      <c r="L23" s="44">
        <f>'HL-LL_1a_2'!L23</f>
        <v>45</v>
      </c>
      <c r="M23" s="45">
        <v>8.4918999999999993</v>
      </c>
      <c r="N23" s="65">
        <f t="shared" si="3"/>
        <v>50</v>
      </c>
      <c r="O23" s="44">
        <f>'HL-LL_1a_2'!O23</f>
        <v>15</v>
      </c>
      <c r="P23" s="45">
        <v>0.16753999999999999</v>
      </c>
      <c r="Q23" s="84">
        <f t="shared" si="4"/>
        <v>50</v>
      </c>
      <c r="R23" s="44">
        <v>15</v>
      </c>
      <c r="S23" s="45">
        <v>0.16753999999999999</v>
      </c>
      <c r="T23" s="84">
        <f t="shared" si="5"/>
        <v>50</v>
      </c>
      <c r="U23" s="76"/>
      <c r="V23" s="76"/>
      <c r="Z23" s="75"/>
    </row>
    <row r="24" spans="1:26" s="6" customFormat="1" x14ac:dyDescent="0.25">
      <c r="A24" s="64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6">
        <f t="shared" si="0"/>
        <v>3.600307806183153</v>
      </c>
      <c r="F24" s="47">
        <f t="shared" si="1"/>
        <v>3.6000994968483937</v>
      </c>
      <c r="G24" s="44">
        <v>15</v>
      </c>
      <c r="H24" s="69">
        <v>944.55370000000005</v>
      </c>
      <c r="I24" s="44">
        <f>'HL-LL_1a_2'!I24</f>
        <v>15</v>
      </c>
      <c r="J24" s="45">
        <v>0</v>
      </c>
      <c r="K24" s="65">
        <f t="shared" si="2"/>
        <v>0</v>
      </c>
      <c r="L24" s="44">
        <f>'HL-LL_1a_2'!L24</f>
        <v>45</v>
      </c>
      <c r="M24" s="45">
        <v>15.923500000000001</v>
      </c>
      <c r="N24" s="65">
        <f t="shared" si="3"/>
        <v>200</v>
      </c>
      <c r="O24" s="44">
        <f>'HL-LL_1a_2'!O24</f>
        <v>15</v>
      </c>
      <c r="P24" s="45">
        <v>0</v>
      </c>
      <c r="Q24" s="84">
        <f t="shared" si="4"/>
        <v>0</v>
      </c>
      <c r="R24" s="44">
        <v>15</v>
      </c>
      <c r="S24" s="45">
        <v>0</v>
      </c>
      <c r="T24" s="84">
        <f t="shared" si="5"/>
        <v>0</v>
      </c>
      <c r="U24" s="76"/>
      <c r="W24" s="76"/>
      <c r="X24" s="76"/>
      <c r="Y24" s="76"/>
      <c r="Z24" s="75"/>
    </row>
    <row r="25" spans="1:26" s="6" customFormat="1" x14ac:dyDescent="0.25">
      <c r="A25" s="64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6">
        <f t="shared" si="0"/>
        <v>3.6009029144056797</v>
      </c>
      <c r="F25" s="47">
        <f t="shared" si="1"/>
        <v>5.5500497484241933</v>
      </c>
      <c r="G25" s="44">
        <v>15</v>
      </c>
      <c r="H25" s="69">
        <v>944.57550000000003</v>
      </c>
      <c r="I25" s="44">
        <f>'HL-LL_1a_2'!I25</f>
        <v>15</v>
      </c>
      <c r="J25" s="45">
        <v>0</v>
      </c>
      <c r="K25" s="65">
        <f t="shared" si="2"/>
        <v>0</v>
      </c>
      <c r="L25" s="44">
        <f>'HL-LL_1a_2'!L25</f>
        <v>45</v>
      </c>
      <c r="M25" s="45">
        <v>15.9214</v>
      </c>
      <c r="N25" s="65">
        <f t="shared" si="3"/>
        <v>200</v>
      </c>
      <c r="O25" s="44">
        <f>'HL-LL_1a_2'!O25</f>
        <v>15</v>
      </c>
      <c r="P25" s="45">
        <v>0</v>
      </c>
      <c r="Q25" s="84">
        <f t="shared" si="4"/>
        <v>0</v>
      </c>
      <c r="R25" s="44">
        <v>15</v>
      </c>
      <c r="S25" s="45">
        <v>0</v>
      </c>
      <c r="T25" s="84">
        <f t="shared" si="5"/>
        <v>0</v>
      </c>
      <c r="U25" s="76"/>
      <c r="W25" s="76"/>
      <c r="X25" s="76"/>
      <c r="Y25" s="76"/>
      <c r="Z25" s="75"/>
    </row>
    <row r="26" spans="1:26" s="6" customFormat="1" x14ac:dyDescent="0.25">
      <c r="A26" s="64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6">
        <f t="shared" si="0"/>
        <v>3.6019738803878631</v>
      </c>
      <c r="F26" s="47">
        <f t="shared" si="1"/>
        <v>7.5</v>
      </c>
      <c r="G26" s="44">
        <v>15</v>
      </c>
      <c r="H26" s="69">
        <v>944.61469999999997</v>
      </c>
      <c r="I26" s="44">
        <f>'HL-LL_1a_2'!I26</f>
        <v>30</v>
      </c>
      <c r="J26" s="45">
        <v>3.8079000000000001</v>
      </c>
      <c r="K26" s="65">
        <f t="shared" si="2"/>
        <v>100</v>
      </c>
      <c r="L26" s="44">
        <f>'HL-LL_1a_2'!L26</f>
        <v>45</v>
      </c>
      <c r="M26" s="45">
        <v>15.9177</v>
      </c>
      <c r="N26" s="65">
        <f t="shared" si="3"/>
        <v>200</v>
      </c>
      <c r="O26" s="44">
        <f>'HL-LL_1a_2'!O26</f>
        <v>15</v>
      </c>
      <c r="P26" s="45">
        <v>0</v>
      </c>
      <c r="Q26" s="84">
        <f t="shared" si="4"/>
        <v>0</v>
      </c>
      <c r="R26" s="44">
        <v>15</v>
      </c>
      <c r="S26" s="45">
        <v>0</v>
      </c>
      <c r="T26" s="84">
        <f t="shared" si="5"/>
        <v>0</v>
      </c>
      <c r="U26" s="76"/>
      <c r="W26" s="76"/>
      <c r="X26" s="76"/>
      <c r="Y26" s="76"/>
      <c r="Z26" s="75"/>
    </row>
    <row r="27" spans="1:26" s="6" customFormat="1" x14ac:dyDescent="0.25">
      <c r="A27" s="64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6">
        <f t="shared" si="0"/>
        <v>3.6044716575319313</v>
      </c>
      <c r="F27" s="47">
        <f t="shared" si="1"/>
        <v>9.4499502515758032</v>
      </c>
      <c r="G27" s="44">
        <v>15</v>
      </c>
      <c r="H27" s="69">
        <v>944.70619999999997</v>
      </c>
      <c r="I27" s="44">
        <f>'HL-LL_1a_2'!I27</f>
        <v>30</v>
      </c>
      <c r="J27" s="45">
        <v>3.8035999999999999</v>
      </c>
      <c r="K27" s="65">
        <f t="shared" si="2"/>
        <v>100</v>
      </c>
      <c r="L27" s="44">
        <f>'HL-LL_1a_2'!L27</f>
        <v>45</v>
      </c>
      <c r="M27" s="51">
        <v>15.909000000000001</v>
      </c>
      <c r="N27" s="65">
        <f t="shared" si="3"/>
        <v>200</v>
      </c>
      <c r="O27" s="44">
        <f>'HL-LL_1a_2'!O27</f>
        <v>15</v>
      </c>
      <c r="P27" s="45">
        <v>0</v>
      </c>
      <c r="Q27" s="84">
        <f t="shared" si="4"/>
        <v>0</v>
      </c>
      <c r="R27" s="44">
        <v>15</v>
      </c>
      <c r="S27" s="45">
        <v>0</v>
      </c>
      <c r="T27" s="84">
        <f t="shared" si="5"/>
        <v>0</v>
      </c>
      <c r="U27" s="76"/>
      <c r="W27" s="76"/>
      <c r="X27" s="76"/>
      <c r="Y27" s="76"/>
      <c r="Z27" s="75"/>
    </row>
    <row r="28" spans="1:26" s="6" customFormat="1" x14ac:dyDescent="0.25">
      <c r="A28" s="64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6">
        <f t="shared" si="0"/>
        <v>3.6169365795182316</v>
      </c>
      <c r="F28" s="47">
        <f t="shared" si="1"/>
        <v>11.39990050315161</v>
      </c>
      <c r="G28" s="44">
        <v>15</v>
      </c>
      <c r="H28" s="69">
        <v>945.16269999999997</v>
      </c>
      <c r="I28" s="44">
        <f>'HL-LL_1a_2'!I28</f>
        <v>30</v>
      </c>
      <c r="J28" s="45">
        <v>3.782</v>
      </c>
      <c r="K28" s="65">
        <f t="shared" si="2"/>
        <v>100</v>
      </c>
      <c r="L28" s="44">
        <f>'HL-LL_1a_2'!L28</f>
        <v>45</v>
      </c>
      <c r="M28" s="45">
        <v>15.8657</v>
      </c>
      <c r="N28" s="65">
        <f t="shared" si="3"/>
        <v>200</v>
      </c>
      <c r="O28" s="44">
        <f>'HL-LL_1a_2'!O28</f>
        <v>15</v>
      </c>
      <c r="P28" s="45">
        <v>0</v>
      </c>
      <c r="Q28" s="84">
        <f t="shared" si="4"/>
        <v>0</v>
      </c>
      <c r="R28" s="44">
        <v>15</v>
      </c>
      <c r="S28" s="45">
        <v>0</v>
      </c>
      <c r="T28" s="84">
        <f t="shared" si="5"/>
        <v>0</v>
      </c>
      <c r="U28" s="76"/>
      <c r="W28" s="76"/>
      <c r="X28" s="76"/>
      <c r="Y28" s="76"/>
      <c r="Z28" s="75"/>
    </row>
    <row r="29" spans="1:26" s="6" customFormat="1" x14ac:dyDescent="0.25">
      <c r="A29" s="64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6">
        <f t="shared" si="0"/>
        <v>1.1034484369660689</v>
      </c>
      <c r="F29" s="47">
        <f t="shared" si="1"/>
        <v>1.1000994968483937</v>
      </c>
      <c r="G29" s="44">
        <v>15</v>
      </c>
      <c r="H29" s="69">
        <v>982.16869999999994</v>
      </c>
      <c r="I29" s="44">
        <f>'HL-LL_1a_2'!I29</f>
        <v>15</v>
      </c>
      <c r="J29" s="45">
        <v>0</v>
      </c>
      <c r="K29" s="65">
        <f t="shared" si="2"/>
        <v>0</v>
      </c>
      <c r="L29" s="44">
        <f>'HL-LL_1a_2'!L29</f>
        <v>30</v>
      </c>
      <c r="M29" s="45">
        <v>7.4782000000000002</v>
      </c>
      <c r="N29" s="65">
        <f t="shared" si="3"/>
        <v>100</v>
      </c>
      <c r="O29" s="44">
        <f>'HL-LL_1a_2'!O29</f>
        <v>15</v>
      </c>
      <c r="P29" s="45">
        <v>0</v>
      </c>
      <c r="Q29" s="84">
        <f t="shared" si="4"/>
        <v>0</v>
      </c>
      <c r="R29" s="44">
        <v>15</v>
      </c>
      <c r="S29" s="45">
        <v>0</v>
      </c>
      <c r="T29" s="84">
        <f t="shared" si="5"/>
        <v>0</v>
      </c>
      <c r="W29" s="76"/>
      <c r="X29" s="76"/>
      <c r="Z29" s="75"/>
    </row>
    <row r="30" spans="1:26" s="6" customFormat="1" x14ac:dyDescent="0.25">
      <c r="A30" s="64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6">
        <f t="shared" si="0"/>
        <v>1.1130010103797439</v>
      </c>
      <c r="F30" s="47">
        <f t="shared" si="1"/>
        <v>3.0500497484241933</v>
      </c>
      <c r="G30" s="44">
        <v>15</v>
      </c>
      <c r="H30" s="69">
        <v>982.51850000000002</v>
      </c>
      <c r="I30" s="44">
        <f>'HL-LL_1a_2'!I30</f>
        <v>15</v>
      </c>
      <c r="J30" s="45">
        <v>0</v>
      </c>
      <c r="K30" s="65">
        <f t="shared" si="2"/>
        <v>0</v>
      </c>
      <c r="L30" s="44">
        <f>'HL-LL_1a_2'!L30</f>
        <v>30</v>
      </c>
      <c r="M30" s="45">
        <v>7.4608999999999996</v>
      </c>
      <c r="N30" s="65">
        <f t="shared" si="3"/>
        <v>100</v>
      </c>
      <c r="O30" s="44">
        <f>'HL-LL_1a_2'!O30</f>
        <v>15</v>
      </c>
      <c r="P30" s="45">
        <v>0</v>
      </c>
      <c r="Q30" s="84">
        <f t="shared" si="4"/>
        <v>0</v>
      </c>
      <c r="R30" s="44">
        <v>15</v>
      </c>
      <c r="S30" s="45">
        <v>0</v>
      </c>
      <c r="T30" s="84">
        <f t="shared" si="5"/>
        <v>0</v>
      </c>
      <c r="W30" s="76"/>
      <c r="X30" s="76"/>
      <c r="Z30" s="75"/>
    </row>
    <row r="31" spans="1:26" s="6" customFormat="1" x14ac:dyDescent="0.25">
      <c r="A31" s="64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6">
        <f t="shared" si="0"/>
        <v>1.1301367828934801</v>
      </c>
      <c r="F31" s="47">
        <f t="shared" si="1"/>
        <v>5</v>
      </c>
      <c r="G31" s="44">
        <v>15</v>
      </c>
      <c r="H31" s="69">
        <v>983.14610000000005</v>
      </c>
      <c r="I31" s="44">
        <f>'HL-LL_1a_2'!I31</f>
        <v>15</v>
      </c>
      <c r="J31" s="45">
        <v>0</v>
      </c>
      <c r="K31" s="65">
        <f t="shared" si="2"/>
        <v>0</v>
      </c>
      <c r="L31" s="44">
        <f>'HL-LL_1a_2'!L31</f>
        <v>30</v>
      </c>
      <c r="M31" s="45">
        <v>7.43</v>
      </c>
      <c r="N31" s="65">
        <f t="shared" si="3"/>
        <v>100</v>
      </c>
      <c r="O31" s="44">
        <f>'HL-LL_1a_2'!O31</f>
        <v>15</v>
      </c>
      <c r="P31" s="45">
        <v>0</v>
      </c>
      <c r="Q31" s="84">
        <f t="shared" si="4"/>
        <v>0</v>
      </c>
      <c r="R31" s="44">
        <v>15</v>
      </c>
      <c r="S31" s="45">
        <v>0</v>
      </c>
      <c r="T31" s="84">
        <f t="shared" si="5"/>
        <v>0</v>
      </c>
      <c r="W31" s="76"/>
      <c r="X31" s="76"/>
      <c r="Z31" s="75"/>
    </row>
    <row r="32" spans="1:26" s="6" customFormat="1" x14ac:dyDescent="0.25">
      <c r="A32" s="64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6">
        <f t="shared" si="0"/>
        <v>1.169828459631173</v>
      </c>
      <c r="F32" s="47">
        <f t="shared" si="1"/>
        <v>6.9499502515758032</v>
      </c>
      <c r="G32" s="44">
        <v>15</v>
      </c>
      <c r="H32" s="69">
        <v>984.59969999999998</v>
      </c>
      <c r="I32" s="44">
        <f>'HL-LL_1a_2'!I32</f>
        <v>30</v>
      </c>
      <c r="J32" s="45">
        <v>7.3586</v>
      </c>
      <c r="K32" s="65">
        <f t="shared" si="2"/>
        <v>100</v>
      </c>
      <c r="L32" s="44">
        <f>'HL-LL_1a_2'!L32</f>
        <v>30</v>
      </c>
      <c r="M32" s="45">
        <v>7.3586</v>
      </c>
      <c r="N32" s="65">
        <f t="shared" si="3"/>
        <v>100</v>
      </c>
      <c r="O32" s="44">
        <f>'HL-LL_1a_2'!O32</f>
        <v>15</v>
      </c>
      <c r="P32" s="45">
        <v>0</v>
      </c>
      <c r="Q32" s="84">
        <f t="shared" si="4"/>
        <v>0</v>
      </c>
      <c r="R32" s="44">
        <v>15</v>
      </c>
      <c r="S32" s="45">
        <v>0</v>
      </c>
      <c r="T32" s="84">
        <f t="shared" si="5"/>
        <v>0</v>
      </c>
      <c r="W32" s="76"/>
      <c r="X32" s="76"/>
      <c r="Z32" s="75"/>
    </row>
    <row r="33" spans="1:26" s="6" customFormat="1" x14ac:dyDescent="0.25">
      <c r="A33" s="64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6">
        <f t="shared" si="0"/>
        <v>1.3623554228031196</v>
      </c>
      <c r="F33" s="47">
        <f t="shared" si="1"/>
        <v>8.8999005031516099</v>
      </c>
      <c r="G33" s="44">
        <v>15</v>
      </c>
      <c r="H33" s="69">
        <v>991.65070000000003</v>
      </c>
      <c r="I33" s="44">
        <f>'HL-LL_1a_2'!I33</f>
        <v>30</v>
      </c>
      <c r="J33" s="45">
        <v>7.0149999999999997</v>
      </c>
      <c r="K33" s="65">
        <f t="shared" si="2"/>
        <v>100</v>
      </c>
      <c r="L33" s="44">
        <f>'HL-LL_1a_2'!L33</f>
        <v>30</v>
      </c>
      <c r="M33" s="45">
        <v>7.0149999999999997</v>
      </c>
      <c r="N33" s="65">
        <f t="shared" si="3"/>
        <v>100</v>
      </c>
      <c r="O33" s="44">
        <f>'HL-LL_1a_2'!O33</f>
        <v>15</v>
      </c>
      <c r="P33" s="45">
        <v>0</v>
      </c>
      <c r="Q33" s="84">
        <f t="shared" si="4"/>
        <v>0</v>
      </c>
      <c r="R33" s="44">
        <v>15</v>
      </c>
      <c r="S33" s="45">
        <v>0</v>
      </c>
      <c r="T33" s="84">
        <f t="shared" si="5"/>
        <v>0</v>
      </c>
      <c r="W33" s="76"/>
      <c r="X33" s="76"/>
      <c r="Z33" s="75"/>
    </row>
    <row r="34" spans="1:26" s="6" customFormat="1" x14ac:dyDescent="0.25">
      <c r="A34" s="64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6">
        <f t="shared" si="0"/>
        <v>-1.3463852672311205</v>
      </c>
      <c r="F34" s="47">
        <f t="shared" si="1"/>
        <v>-1.3999005031516063</v>
      </c>
      <c r="G34" s="44">
        <v>15</v>
      </c>
      <c r="H34" s="69">
        <v>1021.5059</v>
      </c>
      <c r="I34" s="44">
        <f>'HL-LL_1a_2'!I34</f>
        <v>15</v>
      </c>
      <c r="J34" s="45">
        <v>0</v>
      </c>
      <c r="K34" s="65">
        <f t="shared" si="2"/>
        <v>0</v>
      </c>
      <c r="L34" s="44">
        <f>'HL-LL_1a_2'!L34</f>
        <v>30</v>
      </c>
      <c r="M34" s="45">
        <v>10.787599999999999</v>
      </c>
      <c r="N34" s="65">
        <f t="shared" si="3"/>
        <v>100</v>
      </c>
      <c r="O34" s="44">
        <f>'HL-LL_1a_2'!O34</f>
        <v>15</v>
      </c>
      <c r="P34" s="45">
        <v>0</v>
      </c>
      <c r="Q34" s="84">
        <f t="shared" si="4"/>
        <v>0</v>
      </c>
      <c r="R34" s="44">
        <v>15</v>
      </c>
      <c r="S34" s="45">
        <v>0</v>
      </c>
      <c r="T34" s="84">
        <f t="shared" si="5"/>
        <v>0</v>
      </c>
      <c r="X34" s="76"/>
      <c r="Z34" s="75"/>
    </row>
    <row r="35" spans="1:26" s="6" customFormat="1" x14ac:dyDescent="0.25">
      <c r="A35" s="64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6">
        <f t="shared" si="0"/>
        <v>-1.1974531981876773</v>
      </c>
      <c r="F35" s="47">
        <f t="shared" si="1"/>
        <v>0.5500497484241933</v>
      </c>
      <c r="G35" s="44">
        <v>15</v>
      </c>
      <c r="H35" s="69">
        <v>1026.9603</v>
      </c>
      <c r="I35" s="44">
        <f>'HL-LL_1a_2'!I35</f>
        <v>15</v>
      </c>
      <c r="J35" s="45">
        <v>0</v>
      </c>
      <c r="K35" s="65">
        <f t="shared" si="2"/>
        <v>0</v>
      </c>
      <c r="L35" s="44">
        <f>'HL-LL_1a_2'!L35</f>
        <v>30</v>
      </c>
      <c r="M35" s="45">
        <v>10.5128</v>
      </c>
      <c r="N35" s="65">
        <f t="shared" si="3"/>
        <v>100</v>
      </c>
      <c r="O35" s="44">
        <f>'HL-LL_1a_2'!O35</f>
        <v>15</v>
      </c>
      <c r="P35" s="45">
        <v>0</v>
      </c>
      <c r="Q35" s="84">
        <f t="shared" si="4"/>
        <v>0</v>
      </c>
      <c r="R35" s="44">
        <v>15</v>
      </c>
      <c r="S35" s="45">
        <v>0</v>
      </c>
      <c r="T35" s="84">
        <f t="shared" si="5"/>
        <v>0</v>
      </c>
      <c r="X35" s="76"/>
      <c r="Z35" s="75"/>
    </row>
    <row r="36" spans="1:26" s="6" customFormat="1" x14ac:dyDescent="0.25">
      <c r="A36" s="64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6">
        <f t="shared" si="0"/>
        <v>-0.94332430920623977</v>
      </c>
      <c r="F36" s="47">
        <f t="shared" si="1"/>
        <v>2.5</v>
      </c>
      <c r="G36" s="44">
        <v>15</v>
      </c>
      <c r="H36" s="69">
        <v>1036.2674</v>
      </c>
      <c r="I36" s="44">
        <f>'HL-LL_1a_2'!I36</f>
        <v>15</v>
      </c>
      <c r="J36" s="45">
        <v>0</v>
      </c>
      <c r="K36" s="65">
        <f t="shared" si="2"/>
        <v>0</v>
      </c>
      <c r="L36" s="44">
        <f>'HL-LL_1a_2'!L36</f>
        <v>30</v>
      </c>
      <c r="M36" s="45">
        <v>10.0505</v>
      </c>
      <c r="N36" s="65">
        <f t="shared" si="3"/>
        <v>100</v>
      </c>
      <c r="O36" s="44">
        <f>'HL-LL_1a_2'!O36</f>
        <v>15</v>
      </c>
      <c r="P36" s="45">
        <v>0</v>
      </c>
      <c r="Q36" s="84">
        <f t="shared" si="4"/>
        <v>0</v>
      </c>
      <c r="R36" s="44">
        <v>15</v>
      </c>
      <c r="S36" s="45">
        <v>0</v>
      </c>
      <c r="T36" s="84">
        <f t="shared" si="5"/>
        <v>0</v>
      </c>
      <c r="X36" s="76"/>
      <c r="Z36" s="75"/>
    </row>
    <row r="37" spans="1:26" s="6" customFormat="1" x14ac:dyDescent="0.25">
      <c r="A37" s="64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6">
        <f t="shared" si="0"/>
        <v>-0.41168544881840319</v>
      </c>
      <c r="F37" s="47">
        <f t="shared" si="1"/>
        <v>4.4499502515758032</v>
      </c>
      <c r="G37" s="44">
        <v>15</v>
      </c>
      <c r="H37" s="69">
        <v>1055.7378000000001</v>
      </c>
      <c r="I37" s="44">
        <f>'HL-LL_1a_2'!I37</f>
        <v>15</v>
      </c>
      <c r="J37" s="45">
        <v>0</v>
      </c>
      <c r="K37" s="65">
        <f t="shared" si="2"/>
        <v>0</v>
      </c>
      <c r="L37" s="44">
        <f>'HL-LL_1a_2'!L37</f>
        <v>30</v>
      </c>
      <c r="M37" s="45">
        <v>9.1097999999999999</v>
      </c>
      <c r="N37" s="65">
        <f t="shared" si="3"/>
        <v>100</v>
      </c>
      <c r="O37" s="44">
        <f>'HL-LL_1a_2'!O37</f>
        <v>15</v>
      </c>
      <c r="P37" s="45">
        <v>0</v>
      </c>
      <c r="Q37" s="84">
        <f t="shared" si="4"/>
        <v>0</v>
      </c>
      <c r="R37" s="44">
        <v>15</v>
      </c>
      <c r="S37" s="45">
        <v>0</v>
      </c>
      <c r="T37" s="84">
        <f t="shared" si="5"/>
        <v>0</v>
      </c>
      <c r="X37" s="76"/>
      <c r="Z37" s="75"/>
    </row>
    <row r="38" spans="1:26" s="6" customFormat="1" x14ac:dyDescent="0.25">
      <c r="A38" s="64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6">
        <f t="shared" si="0"/>
        <v>1.3987095319111233</v>
      </c>
      <c r="F38" s="47">
        <f t="shared" si="1"/>
        <v>6.3999005031516099</v>
      </c>
      <c r="G38" s="44">
        <v>15</v>
      </c>
      <c r="H38" s="69">
        <v>1122.0404000000001</v>
      </c>
      <c r="I38" s="44">
        <f>'HL-LL_1a_2'!I38</f>
        <v>30</v>
      </c>
      <c r="J38" s="45">
        <v>6.1512000000000002</v>
      </c>
      <c r="K38" s="65">
        <f t="shared" si="2"/>
        <v>100</v>
      </c>
      <c r="L38" s="44">
        <f>'HL-LL_1a_2'!L38</f>
        <v>30</v>
      </c>
      <c r="M38" s="45">
        <v>6.1512000000000002</v>
      </c>
      <c r="N38" s="65">
        <f t="shared" si="3"/>
        <v>100</v>
      </c>
      <c r="O38" s="44">
        <f>'HL-LL_1a_2'!O38</f>
        <v>15</v>
      </c>
      <c r="P38" s="45">
        <v>0</v>
      </c>
      <c r="Q38" s="84">
        <f t="shared" si="4"/>
        <v>0</v>
      </c>
      <c r="R38" s="44">
        <v>15</v>
      </c>
      <c r="S38" s="45">
        <v>0</v>
      </c>
      <c r="T38" s="84">
        <f t="shared" si="5"/>
        <v>0</v>
      </c>
      <c r="W38" s="76"/>
      <c r="X38" s="76"/>
      <c r="Y38" s="76"/>
      <c r="Z38" s="75"/>
    </row>
    <row r="39" spans="1:26" s="6" customFormat="1" x14ac:dyDescent="0.25">
      <c r="A39" s="64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6">
        <f t="shared" si="0"/>
        <v>-3.1199204025212879</v>
      </c>
      <c r="F39" s="47">
        <f t="shared" si="1"/>
        <v>-3.8999005031516063</v>
      </c>
      <c r="G39" s="44">
        <v>15</v>
      </c>
      <c r="H39" s="69">
        <v>1085.6115</v>
      </c>
      <c r="I39" s="44">
        <f>'HL-LL_1a_2'!I39</f>
        <v>15</v>
      </c>
      <c r="J39" s="45">
        <v>0</v>
      </c>
      <c r="K39" s="65">
        <f t="shared" si="2"/>
        <v>0</v>
      </c>
      <c r="L39" s="44">
        <f>'HL-LL_1a_2'!L39</f>
        <v>15</v>
      </c>
      <c r="M39" s="45">
        <v>0</v>
      </c>
      <c r="N39" s="65">
        <f t="shared" si="3"/>
        <v>0</v>
      </c>
      <c r="O39" s="44">
        <f>'HL-LL_1a_2'!O39</f>
        <v>15</v>
      </c>
      <c r="P39" s="45">
        <v>0</v>
      </c>
      <c r="Q39" s="84">
        <f t="shared" si="4"/>
        <v>0</v>
      </c>
      <c r="R39" s="44">
        <v>15</v>
      </c>
      <c r="S39" s="45">
        <v>0</v>
      </c>
      <c r="T39" s="84">
        <f t="shared" si="5"/>
        <v>0</v>
      </c>
      <c r="X39" s="76"/>
      <c r="Z39" s="75"/>
    </row>
    <row r="40" spans="1:26" s="6" customFormat="1" x14ac:dyDescent="0.25">
      <c r="A40" s="64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6">
        <f t="shared" si="0"/>
        <v>-1.5599602012606439</v>
      </c>
      <c r="F40" s="47">
        <f t="shared" si="1"/>
        <v>-1.9499502515758067</v>
      </c>
      <c r="G40" s="44">
        <v>15</v>
      </c>
      <c r="H40" s="69">
        <v>1142.7424000000001</v>
      </c>
      <c r="I40" s="44">
        <f>'HL-LL_1a_2'!I40</f>
        <v>15</v>
      </c>
      <c r="J40" s="45">
        <v>0</v>
      </c>
      <c r="K40" s="65">
        <f t="shared" si="2"/>
        <v>0</v>
      </c>
      <c r="L40" s="44">
        <f>'HL-LL_1a_2'!L40</f>
        <v>15</v>
      </c>
      <c r="M40" s="45">
        <v>0</v>
      </c>
      <c r="N40" s="65">
        <f t="shared" si="3"/>
        <v>0</v>
      </c>
      <c r="O40" s="44">
        <f>'HL-LL_1a_2'!O40</f>
        <v>15</v>
      </c>
      <c r="P40" s="45">
        <v>0</v>
      </c>
      <c r="Q40" s="84">
        <f t="shared" si="4"/>
        <v>0</v>
      </c>
      <c r="R40" s="44">
        <v>15</v>
      </c>
      <c r="S40" s="45">
        <v>0</v>
      </c>
      <c r="T40" s="84">
        <f t="shared" si="5"/>
        <v>0</v>
      </c>
      <c r="X40" s="76"/>
      <c r="Z40" s="75"/>
    </row>
    <row r="41" spans="1:26" s="6" customFormat="1" x14ac:dyDescent="0.25">
      <c r="A41" s="64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6">
        <f t="shared" si="0"/>
        <v>0</v>
      </c>
      <c r="F41" s="47">
        <f t="shared" si="1"/>
        <v>0</v>
      </c>
      <c r="G41" s="44">
        <v>15</v>
      </c>
      <c r="H41" s="69">
        <v>1199.8733999999999</v>
      </c>
      <c r="I41" s="44">
        <f>'HL-LL_1a_2'!I41</f>
        <v>15</v>
      </c>
      <c r="J41" s="45">
        <v>0</v>
      </c>
      <c r="K41" s="65">
        <f t="shared" si="2"/>
        <v>0</v>
      </c>
      <c r="L41" s="44">
        <f>'HL-LL_1a_2'!L41</f>
        <v>15</v>
      </c>
      <c r="M41" s="45">
        <v>0</v>
      </c>
      <c r="N41" s="65">
        <f t="shared" si="3"/>
        <v>0</v>
      </c>
      <c r="O41" s="44">
        <f>'HL-LL_1a_2'!O41</f>
        <v>15</v>
      </c>
      <c r="P41" s="45">
        <v>0</v>
      </c>
      <c r="Q41" s="84">
        <f t="shared" si="4"/>
        <v>0</v>
      </c>
      <c r="R41" s="44">
        <v>15</v>
      </c>
      <c r="S41" s="45">
        <v>0</v>
      </c>
      <c r="T41" s="84">
        <f t="shared" si="5"/>
        <v>0</v>
      </c>
      <c r="X41" s="76"/>
      <c r="Z41" s="75"/>
    </row>
    <row r="42" spans="1:26" s="6" customFormat="1" x14ac:dyDescent="0.25">
      <c r="A42" s="64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6">
        <f t="shared" si="0"/>
        <v>1.5599602012606439</v>
      </c>
      <c r="F42" s="47">
        <f t="shared" si="1"/>
        <v>1.9499502515758032</v>
      </c>
      <c r="G42" s="44">
        <v>15</v>
      </c>
      <c r="H42" s="69">
        <v>1257.0043000000001</v>
      </c>
      <c r="I42" s="44">
        <f>'HL-LL_1a_2'!I42</f>
        <v>15</v>
      </c>
      <c r="J42" s="45">
        <v>0</v>
      </c>
      <c r="K42" s="65">
        <f t="shared" si="2"/>
        <v>0</v>
      </c>
      <c r="L42" s="44">
        <f>'HL-LL_1a_2'!L42</f>
        <v>15</v>
      </c>
      <c r="M42" s="45">
        <v>0</v>
      </c>
      <c r="N42" s="65">
        <f t="shared" si="3"/>
        <v>0</v>
      </c>
      <c r="O42" s="44">
        <f>'HL-LL_1a_2'!O42</f>
        <v>15</v>
      </c>
      <c r="P42" s="45">
        <v>0</v>
      </c>
      <c r="Q42" s="84">
        <f t="shared" si="4"/>
        <v>0</v>
      </c>
      <c r="R42" s="44">
        <v>15</v>
      </c>
      <c r="S42" s="45">
        <v>0</v>
      </c>
      <c r="T42" s="84">
        <f t="shared" si="5"/>
        <v>0</v>
      </c>
      <c r="W42" s="76"/>
      <c r="X42" s="76"/>
      <c r="Y42" s="76"/>
      <c r="Z42" s="75"/>
    </row>
    <row r="43" spans="1:26" s="6" customFormat="1" x14ac:dyDescent="0.25">
      <c r="A43" s="64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6">
        <f t="shared" si="0"/>
        <v>3.1199204025212843</v>
      </c>
      <c r="F43" s="47">
        <f t="shared" si="1"/>
        <v>3.8999005031516099</v>
      </c>
      <c r="G43" s="44">
        <v>15</v>
      </c>
      <c r="H43" s="69">
        <v>1314.1351999999999</v>
      </c>
      <c r="I43" s="44">
        <f>'HL-LL_1a_2'!I43</f>
        <v>15</v>
      </c>
      <c r="J43" s="45">
        <v>0</v>
      </c>
      <c r="K43" s="65">
        <f t="shared" si="2"/>
        <v>0</v>
      </c>
      <c r="L43" s="44">
        <f>'HL-LL_1a_2'!L43</f>
        <v>15</v>
      </c>
      <c r="M43" s="45">
        <v>0</v>
      </c>
      <c r="N43" s="65">
        <f t="shared" si="3"/>
        <v>0</v>
      </c>
      <c r="O43" s="44">
        <f>'HL-LL_1a_2'!O43</f>
        <v>15</v>
      </c>
      <c r="P43" s="45">
        <v>0</v>
      </c>
      <c r="Q43" s="84">
        <f t="shared" si="4"/>
        <v>0</v>
      </c>
      <c r="R43" s="44">
        <v>15</v>
      </c>
      <c r="S43" s="45">
        <v>0</v>
      </c>
      <c r="T43" s="84">
        <f t="shared" si="5"/>
        <v>0</v>
      </c>
      <c r="U43" s="76"/>
      <c r="W43" s="76"/>
      <c r="X43" s="76"/>
      <c r="Y43" s="76"/>
      <c r="Z43" s="75"/>
    </row>
    <row r="44" spans="1:26" s="6" customFormat="1" x14ac:dyDescent="0.25">
      <c r="A44" s="64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6">
        <f t="shared" si="0"/>
        <v>-1.3987095319111198</v>
      </c>
      <c r="F44" s="47">
        <f t="shared" si="1"/>
        <v>-6.3999005031516063</v>
      </c>
      <c r="G44" s="44">
        <v>15</v>
      </c>
      <c r="H44" s="69">
        <v>1277.7063000000001</v>
      </c>
      <c r="I44" s="44">
        <f>'HL-LL_1a_2'!I44</f>
        <v>15</v>
      </c>
      <c r="J44" s="45">
        <v>0</v>
      </c>
      <c r="K44" s="65">
        <f t="shared" si="2"/>
        <v>0</v>
      </c>
      <c r="L44" s="44">
        <f>'HL-LL_1a_2'!L44</f>
        <v>15</v>
      </c>
      <c r="M44" s="45">
        <v>0</v>
      </c>
      <c r="N44" s="65">
        <f t="shared" si="3"/>
        <v>0</v>
      </c>
      <c r="O44" s="44">
        <f>'HL-LL_1a_2'!O44</f>
        <v>15</v>
      </c>
      <c r="P44" s="45">
        <v>0</v>
      </c>
      <c r="Q44" s="84">
        <f t="shared" si="4"/>
        <v>0</v>
      </c>
      <c r="R44" s="44">
        <v>15</v>
      </c>
      <c r="S44" s="45">
        <v>0</v>
      </c>
      <c r="T44" s="84">
        <f t="shared" si="5"/>
        <v>0</v>
      </c>
      <c r="X44" s="76"/>
      <c r="Z44" s="75"/>
    </row>
    <row r="45" spans="1:26" s="6" customFormat="1" x14ac:dyDescent="0.25">
      <c r="A45" s="64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6">
        <f t="shared" si="0"/>
        <v>0.41168544881840674</v>
      </c>
      <c r="F45" s="47">
        <f t="shared" si="1"/>
        <v>-4.4499502515758067</v>
      </c>
      <c r="G45" s="44">
        <v>15</v>
      </c>
      <c r="H45" s="69">
        <v>1344.009</v>
      </c>
      <c r="I45" s="44">
        <f>'HL-LL_1a_2'!I45</f>
        <v>15</v>
      </c>
      <c r="J45" s="45">
        <v>0</v>
      </c>
      <c r="K45" s="65">
        <f t="shared" si="2"/>
        <v>0</v>
      </c>
      <c r="L45" s="44">
        <f>'HL-LL_1a_2'!L45</f>
        <v>15</v>
      </c>
      <c r="M45" s="45">
        <v>0</v>
      </c>
      <c r="N45" s="65">
        <f t="shared" si="3"/>
        <v>0</v>
      </c>
      <c r="O45" s="44">
        <f>'HL-LL_1a_2'!O45</f>
        <v>15</v>
      </c>
      <c r="P45" s="45">
        <v>0</v>
      </c>
      <c r="Q45" s="84">
        <f t="shared" si="4"/>
        <v>0</v>
      </c>
      <c r="R45" s="44">
        <v>15</v>
      </c>
      <c r="S45" s="45">
        <v>0</v>
      </c>
      <c r="T45" s="84">
        <f t="shared" si="5"/>
        <v>0</v>
      </c>
      <c r="W45" s="76"/>
      <c r="Y45" s="76"/>
      <c r="Z45" s="75"/>
    </row>
    <row r="46" spans="1:26" s="6" customFormat="1" x14ac:dyDescent="0.25">
      <c r="A46" s="64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6">
        <f t="shared" si="0"/>
        <v>0.94332430920623977</v>
      </c>
      <c r="F46" s="47">
        <f t="shared" si="1"/>
        <v>-2.5</v>
      </c>
      <c r="G46" s="44">
        <v>15</v>
      </c>
      <c r="H46" s="69">
        <v>1363.4793</v>
      </c>
      <c r="I46" s="44">
        <f>'HL-LL_1a_2'!I46</f>
        <v>15</v>
      </c>
      <c r="J46" s="45">
        <v>0</v>
      </c>
      <c r="K46" s="65">
        <f t="shared" si="2"/>
        <v>0</v>
      </c>
      <c r="L46" s="44">
        <f>'HL-LL_1a_2'!L46</f>
        <v>15</v>
      </c>
      <c r="M46" s="45">
        <v>0</v>
      </c>
      <c r="N46" s="65">
        <f t="shared" si="3"/>
        <v>0</v>
      </c>
      <c r="O46" s="44">
        <f>'HL-LL_1a_2'!O46</f>
        <v>15</v>
      </c>
      <c r="P46" s="45">
        <v>0</v>
      </c>
      <c r="Q46" s="84">
        <f t="shared" si="4"/>
        <v>0</v>
      </c>
      <c r="R46" s="44">
        <v>15</v>
      </c>
      <c r="S46" s="45">
        <v>0</v>
      </c>
      <c r="T46" s="84">
        <f t="shared" si="5"/>
        <v>0</v>
      </c>
      <c r="W46" s="76"/>
      <c r="Y46" s="76"/>
      <c r="Z46" s="75"/>
    </row>
    <row r="47" spans="1:26" s="6" customFormat="1" x14ac:dyDescent="0.25">
      <c r="A47" s="64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6">
        <f t="shared" si="0"/>
        <v>1.1974531981876773</v>
      </c>
      <c r="F47" s="47">
        <f t="shared" si="1"/>
        <v>-0.55004974842419685</v>
      </c>
      <c r="G47" s="44">
        <v>15</v>
      </c>
      <c r="H47" s="69">
        <v>1372.7864</v>
      </c>
      <c r="I47" s="44">
        <f>'HL-LL_1a_2'!I47</f>
        <v>15</v>
      </c>
      <c r="J47" s="45">
        <v>0</v>
      </c>
      <c r="K47" s="65">
        <f t="shared" si="2"/>
        <v>0</v>
      </c>
      <c r="L47" s="44">
        <f>'HL-LL_1a_2'!L47</f>
        <v>15</v>
      </c>
      <c r="M47" s="45">
        <v>0</v>
      </c>
      <c r="N47" s="65">
        <f t="shared" si="3"/>
        <v>0</v>
      </c>
      <c r="O47" s="44">
        <f>'HL-LL_1a_2'!O47</f>
        <v>15</v>
      </c>
      <c r="P47" s="45">
        <v>0</v>
      </c>
      <c r="Q47" s="84">
        <f t="shared" si="4"/>
        <v>0</v>
      </c>
      <c r="R47" s="44">
        <v>15</v>
      </c>
      <c r="S47" s="45">
        <v>0</v>
      </c>
      <c r="T47" s="84">
        <f t="shared" si="5"/>
        <v>0</v>
      </c>
      <c r="W47" s="76"/>
      <c r="Y47" s="76"/>
      <c r="Z47" s="75"/>
    </row>
    <row r="48" spans="1:26" s="6" customFormat="1" x14ac:dyDescent="0.25">
      <c r="A48" s="64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6">
        <f t="shared" si="0"/>
        <v>1.3463852672311205</v>
      </c>
      <c r="F48" s="47">
        <f t="shared" si="1"/>
        <v>1.3999005031516099</v>
      </c>
      <c r="G48" s="44">
        <v>15</v>
      </c>
      <c r="H48" s="69">
        <v>1378.2408</v>
      </c>
      <c r="I48" s="44">
        <f>'HL-LL_1a_2'!I48</f>
        <v>15</v>
      </c>
      <c r="J48" s="45">
        <v>0</v>
      </c>
      <c r="K48" s="65">
        <f t="shared" si="2"/>
        <v>0</v>
      </c>
      <c r="L48" s="44">
        <f>'HL-LL_1a_2'!L48</f>
        <v>15</v>
      </c>
      <c r="M48" s="45">
        <v>0</v>
      </c>
      <c r="N48" s="65">
        <f t="shared" si="3"/>
        <v>0</v>
      </c>
      <c r="O48" s="44">
        <f>'HL-LL_1a_2'!O48</f>
        <v>15</v>
      </c>
      <c r="P48" s="45">
        <v>0</v>
      </c>
      <c r="Q48" s="84">
        <f t="shared" si="4"/>
        <v>0</v>
      </c>
      <c r="R48" s="44">
        <v>15</v>
      </c>
      <c r="S48" s="45">
        <v>0</v>
      </c>
      <c r="T48" s="84">
        <f t="shared" si="5"/>
        <v>0</v>
      </c>
      <c r="W48" s="76"/>
      <c r="Y48" s="76"/>
      <c r="Z48" s="75"/>
    </row>
    <row r="49" spans="1:26" s="6" customFormat="1" x14ac:dyDescent="0.25">
      <c r="A49" s="64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6">
        <f t="shared" si="0"/>
        <v>-1.3623554228031232</v>
      </c>
      <c r="F49" s="47">
        <f t="shared" si="1"/>
        <v>-8.8999005031516063</v>
      </c>
      <c r="G49" s="44">
        <v>15</v>
      </c>
      <c r="H49" s="69">
        <v>1408.096</v>
      </c>
      <c r="I49" s="44">
        <f>'HL-LL_1a_2'!I49</f>
        <v>15</v>
      </c>
      <c r="J49" s="45">
        <v>0</v>
      </c>
      <c r="K49" s="65">
        <f t="shared" si="2"/>
        <v>0</v>
      </c>
      <c r="L49" s="44">
        <f>'HL-LL_1a_2'!L49</f>
        <v>15</v>
      </c>
      <c r="M49" s="45">
        <v>0</v>
      </c>
      <c r="N49" s="65">
        <f t="shared" si="3"/>
        <v>0</v>
      </c>
      <c r="O49" s="44">
        <f>'HL-LL_1a_2'!O49</f>
        <v>15</v>
      </c>
      <c r="P49" s="45">
        <v>0</v>
      </c>
      <c r="Q49" s="84">
        <f t="shared" si="4"/>
        <v>0</v>
      </c>
      <c r="R49" s="44">
        <v>15</v>
      </c>
      <c r="S49" s="45">
        <v>0</v>
      </c>
      <c r="T49" s="84">
        <f t="shared" si="5"/>
        <v>0</v>
      </c>
      <c r="Z49" s="75"/>
    </row>
    <row r="50" spans="1:26" s="6" customFormat="1" x14ac:dyDescent="0.25">
      <c r="A50" s="64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6">
        <f t="shared" si="0"/>
        <v>-1.1698284596311765</v>
      </c>
      <c r="F50" s="47">
        <f t="shared" si="1"/>
        <v>-6.9499502515758067</v>
      </c>
      <c r="G50" s="44">
        <v>15</v>
      </c>
      <c r="H50" s="69">
        <v>1415.1469999999999</v>
      </c>
      <c r="I50" s="44">
        <f>'HL-LL_1a_2'!I50</f>
        <v>15</v>
      </c>
      <c r="J50" s="45">
        <v>0</v>
      </c>
      <c r="K50" s="65">
        <f t="shared" si="2"/>
        <v>0</v>
      </c>
      <c r="L50" s="44">
        <f>'HL-LL_1a_2'!L50</f>
        <v>15</v>
      </c>
      <c r="M50" s="45">
        <v>0</v>
      </c>
      <c r="N50" s="65">
        <f t="shared" si="3"/>
        <v>0</v>
      </c>
      <c r="O50" s="44">
        <f>'HL-LL_1a_2'!O50</f>
        <v>15</v>
      </c>
      <c r="P50" s="45">
        <v>0</v>
      </c>
      <c r="Q50" s="84">
        <f t="shared" si="4"/>
        <v>0</v>
      </c>
      <c r="R50" s="44">
        <v>15</v>
      </c>
      <c r="S50" s="45">
        <v>0</v>
      </c>
      <c r="T50" s="84">
        <f t="shared" si="5"/>
        <v>0</v>
      </c>
      <c r="Z50" s="75"/>
    </row>
    <row r="51" spans="1:26" s="6" customFormat="1" x14ac:dyDescent="0.25">
      <c r="A51" s="64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6">
        <f t="shared" si="0"/>
        <v>-1.1301367828934836</v>
      </c>
      <c r="F51" s="47">
        <f t="shared" si="1"/>
        <v>-5</v>
      </c>
      <c r="G51" s="44">
        <v>15</v>
      </c>
      <c r="H51" s="69">
        <v>1416.6006</v>
      </c>
      <c r="I51" s="44">
        <f>'HL-LL_1a_2'!I51</f>
        <v>15</v>
      </c>
      <c r="J51" s="45">
        <v>0</v>
      </c>
      <c r="K51" s="65">
        <f t="shared" si="2"/>
        <v>0</v>
      </c>
      <c r="L51" s="44">
        <f>'HL-LL_1a_2'!L51</f>
        <v>15</v>
      </c>
      <c r="M51" s="45">
        <v>0</v>
      </c>
      <c r="N51" s="65">
        <f t="shared" si="3"/>
        <v>0</v>
      </c>
      <c r="O51" s="44">
        <f>'HL-LL_1a_2'!O51</f>
        <v>15</v>
      </c>
      <c r="P51" s="45">
        <v>0</v>
      </c>
      <c r="Q51" s="84">
        <f t="shared" si="4"/>
        <v>0</v>
      </c>
      <c r="R51" s="44">
        <v>15</v>
      </c>
      <c r="S51" s="45">
        <v>0</v>
      </c>
      <c r="T51" s="84">
        <f t="shared" si="5"/>
        <v>0</v>
      </c>
      <c r="Z51" s="75"/>
    </row>
    <row r="52" spans="1:26" s="6" customFormat="1" x14ac:dyDescent="0.25">
      <c r="A52" s="64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6">
        <f t="shared" si="0"/>
        <v>-1.1130010103797474</v>
      </c>
      <c r="F52" s="47">
        <f t="shared" si="1"/>
        <v>-3.0500497484241968</v>
      </c>
      <c r="G52" s="44">
        <v>15</v>
      </c>
      <c r="H52" s="69">
        <v>1417.2282</v>
      </c>
      <c r="I52" s="44">
        <f>'HL-LL_1a_2'!I52</f>
        <v>15</v>
      </c>
      <c r="J52" s="45">
        <v>0</v>
      </c>
      <c r="K52" s="65">
        <f t="shared" si="2"/>
        <v>0</v>
      </c>
      <c r="L52" s="44">
        <f>'HL-LL_1a_2'!L52</f>
        <v>15</v>
      </c>
      <c r="M52" s="45">
        <v>0</v>
      </c>
      <c r="N52" s="65">
        <f t="shared" si="3"/>
        <v>0</v>
      </c>
      <c r="O52" s="44">
        <f>'HL-LL_1a_2'!O52</f>
        <v>15</v>
      </c>
      <c r="P52" s="45">
        <v>0</v>
      </c>
      <c r="Q52" s="84">
        <f t="shared" si="4"/>
        <v>0</v>
      </c>
      <c r="R52" s="44">
        <v>15</v>
      </c>
      <c r="S52" s="45">
        <v>0</v>
      </c>
      <c r="T52" s="84">
        <f t="shared" si="5"/>
        <v>0</v>
      </c>
      <c r="Z52" s="75"/>
    </row>
    <row r="53" spans="1:26" s="6" customFormat="1" x14ac:dyDescent="0.25">
      <c r="A53" s="64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6">
        <f t="shared" si="0"/>
        <v>-1.1034484369660689</v>
      </c>
      <c r="F53" s="47">
        <f t="shared" si="1"/>
        <v>-1.1000994968483901</v>
      </c>
      <c r="G53" s="44">
        <v>15</v>
      </c>
      <c r="H53" s="69">
        <v>1417.578</v>
      </c>
      <c r="I53" s="44">
        <f>'HL-LL_1a_2'!I53</f>
        <v>15</v>
      </c>
      <c r="J53" s="45">
        <v>0</v>
      </c>
      <c r="K53" s="65">
        <f t="shared" si="2"/>
        <v>0</v>
      </c>
      <c r="L53" s="44">
        <f>'HL-LL_1a_2'!L53</f>
        <v>15</v>
      </c>
      <c r="M53" s="45">
        <v>0</v>
      </c>
      <c r="N53" s="65">
        <f t="shared" si="3"/>
        <v>0</v>
      </c>
      <c r="O53" s="44">
        <f>'HL-LL_1a_2'!O53</f>
        <v>15</v>
      </c>
      <c r="P53" s="45">
        <v>0</v>
      </c>
      <c r="Q53" s="84">
        <f t="shared" si="4"/>
        <v>0</v>
      </c>
      <c r="R53" s="44">
        <v>15</v>
      </c>
      <c r="S53" s="45">
        <v>0</v>
      </c>
      <c r="T53" s="84">
        <f t="shared" si="5"/>
        <v>0</v>
      </c>
      <c r="Z53" s="75"/>
    </row>
    <row r="54" spans="1:26" s="6" customFormat="1" x14ac:dyDescent="0.25">
      <c r="A54" s="64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6">
        <f t="shared" si="0"/>
        <v>-3.6169365795182351</v>
      </c>
      <c r="F54" s="47">
        <f t="shared" si="1"/>
        <v>-11.399900503151606</v>
      </c>
      <c r="G54" s="44">
        <v>15</v>
      </c>
      <c r="H54" s="69">
        <v>1454.5841</v>
      </c>
      <c r="I54" s="44">
        <f>'HL-LL_1a_2'!I54</f>
        <v>15</v>
      </c>
      <c r="J54" s="45">
        <v>0</v>
      </c>
      <c r="K54" s="65">
        <f t="shared" si="2"/>
        <v>0</v>
      </c>
      <c r="L54" s="44">
        <f>'HL-LL_1a_2'!L54</f>
        <v>15</v>
      </c>
      <c r="M54" s="45">
        <v>0</v>
      </c>
      <c r="N54" s="65">
        <f t="shared" si="3"/>
        <v>0</v>
      </c>
      <c r="O54" s="44">
        <f>'HL-LL_1a_2'!O54</f>
        <v>15</v>
      </c>
      <c r="P54" s="45">
        <v>0</v>
      </c>
      <c r="Q54" s="84">
        <f t="shared" si="4"/>
        <v>0</v>
      </c>
      <c r="R54" s="44">
        <v>15</v>
      </c>
      <c r="S54" s="45">
        <v>0</v>
      </c>
      <c r="T54" s="84">
        <f t="shared" si="5"/>
        <v>0</v>
      </c>
      <c r="Z54" s="75"/>
    </row>
    <row r="55" spans="1:26" s="6" customFormat="1" x14ac:dyDescent="0.25">
      <c r="A55" s="64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6">
        <f t="shared" si="0"/>
        <v>-3.6044716575319278</v>
      </c>
      <c r="F55" s="47">
        <f t="shared" si="1"/>
        <v>-9.4499502515758067</v>
      </c>
      <c r="G55" s="44">
        <v>15</v>
      </c>
      <c r="H55" s="69">
        <v>1455.0406</v>
      </c>
      <c r="I55" s="44">
        <f>'HL-LL_1a_2'!I55</f>
        <v>15</v>
      </c>
      <c r="J55" s="45">
        <v>0</v>
      </c>
      <c r="K55" s="65">
        <f t="shared" si="2"/>
        <v>0</v>
      </c>
      <c r="L55" s="44">
        <f>'HL-LL_1a_2'!L55</f>
        <v>15</v>
      </c>
      <c r="M55" s="45">
        <v>0</v>
      </c>
      <c r="N55" s="65">
        <f t="shared" si="3"/>
        <v>0</v>
      </c>
      <c r="O55" s="44">
        <f>'HL-LL_1a_2'!O55</f>
        <v>15</v>
      </c>
      <c r="P55" s="45">
        <v>0</v>
      </c>
      <c r="Q55" s="84">
        <f t="shared" si="4"/>
        <v>0</v>
      </c>
      <c r="R55" s="44">
        <v>15</v>
      </c>
      <c r="S55" s="45">
        <v>0</v>
      </c>
      <c r="T55" s="84">
        <f t="shared" si="5"/>
        <v>0</v>
      </c>
      <c r="Z55" s="75"/>
    </row>
    <row r="56" spans="1:26" s="6" customFormat="1" x14ac:dyDescent="0.25">
      <c r="A56" s="64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6">
        <f t="shared" si="0"/>
        <v>-3.6019738803878631</v>
      </c>
      <c r="F56" s="47">
        <f t="shared" si="1"/>
        <v>-7.5</v>
      </c>
      <c r="G56" s="44">
        <v>15</v>
      </c>
      <c r="H56" s="69">
        <v>1455.1320000000001</v>
      </c>
      <c r="I56" s="44">
        <f>'HL-LL_1a_2'!I56</f>
        <v>15</v>
      </c>
      <c r="J56" s="45">
        <v>0</v>
      </c>
      <c r="K56" s="65">
        <f t="shared" si="2"/>
        <v>0</v>
      </c>
      <c r="L56" s="44">
        <f>'HL-LL_1a_2'!L56</f>
        <v>15</v>
      </c>
      <c r="M56" s="45">
        <v>0</v>
      </c>
      <c r="N56" s="65">
        <f t="shared" si="3"/>
        <v>0</v>
      </c>
      <c r="O56" s="44">
        <f>'HL-LL_1a_2'!O56</f>
        <v>15</v>
      </c>
      <c r="P56" s="45">
        <v>0</v>
      </c>
      <c r="Q56" s="84">
        <f t="shared" si="4"/>
        <v>0</v>
      </c>
      <c r="R56" s="44">
        <v>15</v>
      </c>
      <c r="S56" s="45">
        <v>0</v>
      </c>
      <c r="T56" s="84">
        <f t="shared" si="5"/>
        <v>0</v>
      </c>
      <c r="Z56" s="75"/>
    </row>
    <row r="57" spans="1:26" s="6" customFormat="1" x14ac:dyDescent="0.25">
      <c r="A57" s="64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6">
        <f t="shared" si="0"/>
        <v>-3.6009029144056761</v>
      </c>
      <c r="F57" s="47">
        <f t="shared" si="1"/>
        <v>-5.5500497484241968</v>
      </c>
      <c r="G57" s="44">
        <v>15</v>
      </c>
      <c r="H57" s="69">
        <v>1455.1713</v>
      </c>
      <c r="I57" s="44">
        <f>'HL-LL_1a_2'!I57</f>
        <v>15</v>
      </c>
      <c r="J57" s="45">
        <v>0</v>
      </c>
      <c r="K57" s="65">
        <f t="shared" si="2"/>
        <v>0</v>
      </c>
      <c r="L57" s="44">
        <f>'HL-LL_1a_2'!L57</f>
        <v>15</v>
      </c>
      <c r="M57" s="45">
        <v>0</v>
      </c>
      <c r="N57" s="65">
        <f t="shared" si="3"/>
        <v>0</v>
      </c>
      <c r="O57" s="44">
        <f>'HL-LL_1a_2'!O57</f>
        <v>15</v>
      </c>
      <c r="P57" s="45">
        <v>0</v>
      </c>
      <c r="Q57" s="84">
        <f t="shared" si="4"/>
        <v>0</v>
      </c>
      <c r="R57" s="44">
        <v>15</v>
      </c>
      <c r="S57" s="45">
        <v>0</v>
      </c>
      <c r="T57" s="84">
        <f t="shared" si="5"/>
        <v>0</v>
      </c>
      <c r="Z57" s="75"/>
    </row>
    <row r="58" spans="1:26" s="6" customFormat="1" x14ac:dyDescent="0.25">
      <c r="A58" s="64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6">
        <f t="shared" si="0"/>
        <v>-3.600307806183153</v>
      </c>
      <c r="F58" s="47">
        <f t="shared" si="1"/>
        <v>-3.6000994968483901</v>
      </c>
      <c r="G58" s="44">
        <v>15</v>
      </c>
      <c r="H58" s="69">
        <v>1455.1931</v>
      </c>
      <c r="I58" s="44">
        <f>'HL-LL_1a_2'!I58</f>
        <v>15</v>
      </c>
      <c r="J58" s="45">
        <v>0</v>
      </c>
      <c r="K58" s="65">
        <f t="shared" si="2"/>
        <v>0</v>
      </c>
      <c r="L58" s="44">
        <f>'HL-LL_1a_2'!L58</f>
        <v>15</v>
      </c>
      <c r="M58" s="45">
        <v>0</v>
      </c>
      <c r="N58" s="65">
        <f t="shared" si="3"/>
        <v>0</v>
      </c>
      <c r="O58" s="44">
        <f>'HL-LL_1a_2'!O58</f>
        <v>15</v>
      </c>
      <c r="P58" s="45">
        <v>0</v>
      </c>
      <c r="Q58" s="84">
        <f t="shared" si="4"/>
        <v>0</v>
      </c>
      <c r="R58" s="44">
        <v>15</v>
      </c>
      <c r="S58" s="45">
        <v>0</v>
      </c>
      <c r="T58" s="84">
        <f t="shared" si="5"/>
        <v>0</v>
      </c>
      <c r="Z58" s="75"/>
    </row>
    <row r="59" spans="1:26" s="6" customFormat="1" x14ac:dyDescent="0.25">
      <c r="A59" s="64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6">
        <f t="shared" si="0"/>
        <v>-6.1011484917483223</v>
      </c>
      <c r="F59" s="47">
        <f t="shared" si="1"/>
        <v>-13.899900503151606</v>
      </c>
      <c r="G59" s="44">
        <v>15</v>
      </c>
      <c r="H59" s="69">
        <v>1492.6623</v>
      </c>
      <c r="I59" s="44">
        <f>'HL-LL_1a_2'!I59</f>
        <v>15</v>
      </c>
      <c r="J59" s="45">
        <v>0</v>
      </c>
      <c r="K59" s="65">
        <f t="shared" si="2"/>
        <v>0</v>
      </c>
      <c r="L59" s="44">
        <f>'HL-LL_1a_2'!L59</f>
        <v>15</v>
      </c>
      <c r="M59" s="45">
        <v>0</v>
      </c>
      <c r="N59" s="65">
        <f t="shared" si="3"/>
        <v>0</v>
      </c>
      <c r="O59" s="44">
        <f>'HL-LL_1a_2'!O59</f>
        <v>15</v>
      </c>
      <c r="P59" s="45">
        <v>0</v>
      </c>
      <c r="Q59" s="84">
        <f t="shared" si="4"/>
        <v>0</v>
      </c>
      <c r="R59" s="44">
        <v>15</v>
      </c>
      <c r="S59" s="45">
        <v>0</v>
      </c>
      <c r="T59" s="84">
        <f t="shared" si="5"/>
        <v>0</v>
      </c>
      <c r="Z59" s="75"/>
    </row>
    <row r="60" spans="1:26" s="6" customFormat="1" x14ac:dyDescent="0.25">
      <c r="A60" s="64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6">
        <f t="shared" si="0"/>
        <v>-6.100371485585228</v>
      </c>
      <c r="F60" s="47">
        <f t="shared" si="1"/>
        <v>-11.949950251575807</v>
      </c>
      <c r="G60" s="44">
        <v>15</v>
      </c>
      <c r="H60" s="69">
        <v>1492.6907000000001</v>
      </c>
      <c r="I60" s="44">
        <f>'HL-LL_1a_2'!I60</f>
        <v>15</v>
      </c>
      <c r="J60" s="45">
        <v>0</v>
      </c>
      <c r="K60" s="65">
        <f t="shared" si="2"/>
        <v>0</v>
      </c>
      <c r="L60" s="44">
        <f>'HL-LL_1a_2'!L60</f>
        <v>15</v>
      </c>
      <c r="M60" s="45">
        <v>0</v>
      </c>
      <c r="N60" s="65">
        <f t="shared" si="3"/>
        <v>0</v>
      </c>
      <c r="O60" s="44">
        <f>'HL-LL_1a_2'!O60</f>
        <v>15</v>
      </c>
      <c r="P60" s="45">
        <v>0</v>
      </c>
      <c r="Q60" s="84">
        <f t="shared" si="4"/>
        <v>0</v>
      </c>
      <c r="R60" s="44">
        <v>15</v>
      </c>
      <c r="S60" s="45">
        <v>0</v>
      </c>
      <c r="T60" s="84">
        <f t="shared" si="5"/>
        <v>0</v>
      </c>
      <c r="U60" s="15"/>
      <c r="V60" s="15"/>
      <c r="W60" s="15"/>
      <c r="X60" s="15"/>
      <c r="Y60" s="15"/>
      <c r="Z60" s="75"/>
    </row>
    <row r="61" spans="1:26" s="6" customFormat="1" x14ac:dyDescent="0.25">
      <c r="A61" s="64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6">
        <f t="shared" si="0"/>
        <v>-6.1002160657726918</v>
      </c>
      <c r="F61" s="47">
        <f t="shared" si="1"/>
        <v>-10</v>
      </c>
      <c r="G61" s="44">
        <v>15</v>
      </c>
      <c r="H61" s="69">
        <v>1492.6964</v>
      </c>
      <c r="I61" s="44">
        <f>'HL-LL_1a_2'!I61</f>
        <v>15</v>
      </c>
      <c r="J61" s="45">
        <v>0</v>
      </c>
      <c r="K61" s="65">
        <f t="shared" si="2"/>
        <v>0</v>
      </c>
      <c r="L61" s="44">
        <f>'HL-LL_1a_2'!L61</f>
        <v>15</v>
      </c>
      <c r="M61" s="45">
        <v>0</v>
      </c>
      <c r="N61" s="65">
        <f t="shared" si="3"/>
        <v>0</v>
      </c>
      <c r="O61" s="44">
        <f>'HL-LL_1a_2'!O61</f>
        <v>15</v>
      </c>
      <c r="P61" s="45">
        <v>0</v>
      </c>
      <c r="Q61" s="84">
        <f t="shared" si="4"/>
        <v>0</v>
      </c>
      <c r="R61" s="44">
        <v>15</v>
      </c>
      <c r="S61" s="45">
        <v>0</v>
      </c>
      <c r="T61" s="84">
        <f t="shared" si="5"/>
        <v>0</v>
      </c>
      <c r="U61" s="15"/>
      <c r="V61" s="15"/>
      <c r="W61" s="15"/>
      <c r="X61" s="15"/>
      <c r="Y61" s="15"/>
      <c r="Z61" s="75"/>
    </row>
    <row r="62" spans="1:26" s="6" customFormat="1" x14ac:dyDescent="0.25">
      <c r="A62" s="64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6">
        <f t="shared" si="0"/>
        <v>-6.1001494553854556</v>
      </c>
      <c r="F62" s="47">
        <f t="shared" si="1"/>
        <v>-8.0500497484241968</v>
      </c>
      <c r="G62" s="44">
        <v>15</v>
      </c>
      <c r="H62" s="69">
        <v>1492.6989000000001</v>
      </c>
      <c r="I62" s="44">
        <f>'HL-LL_1a_2'!I62</f>
        <v>15</v>
      </c>
      <c r="J62" s="45">
        <v>0</v>
      </c>
      <c r="K62" s="65">
        <f t="shared" si="2"/>
        <v>0</v>
      </c>
      <c r="L62" s="44">
        <f>'HL-LL_1a_2'!L62</f>
        <v>15</v>
      </c>
      <c r="M62" s="45">
        <v>0</v>
      </c>
      <c r="N62" s="65">
        <f t="shared" si="3"/>
        <v>0</v>
      </c>
      <c r="O62" s="44">
        <f>'HL-LL_1a_2'!O62</f>
        <v>15</v>
      </c>
      <c r="P62" s="45">
        <v>0</v>
      </c>
      <c r="Q62" s="84">
        <f t="shared" si="4"/>
        <v>0</v>
      </c>
      <c r="R62" s="44">
        <v>15</v>
      </c>
      <c r="S62" s="45">
        <v>0</v>
      </c>
      <c r="T62" s="84">
        <f t="shared" si="5"/>
        <v>0</v>
      </c>
      <c r="U62" s="15"/>
      <c r="V62" s="15"/>
      <c r="W62" s="15"/>
      <c r="X62" s="15"/>
      <c r="Y62" s="15"/>
      <c r="Z62" s="75"/>
    </row>
    <row r="63" spans="1:26" s="6" customFormat="1" ht="15.75" thickBot="1" x14ac:dyDescent="0.3">
      <c r="A63" s="64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6">
        <f t="shared" si="0"/>
        <v>-6.1001124491231593</v>
      </c>
      <c r="F63" s="47">
        <f t="shared" si="1"/>
        <v>-6.1000994968483901</v>
      </c>
      <c r="G63" s="70">
        <v>15</v>
      </c>
      <c r="H63" s="71">
        <v>1492.7002</v>
      </c>
      <c r="I63" s="44">
        <f>'HL-LL_1a_2'!I63</f>
        <v>15</v>
      </c>
      <c r="J63" s="45">
        <v>0</v>
      </c>
      <c r="K63" s="65">
        <f t="shared" si="2"/>
        <v>0</v>
      </c>
      <c r="L63" s="44">
        <f>'HL-LL_1a_2'!L63</f>
        <v>15</v>
      </c>
      <c r="M63" s="45">
        <v>0</v>
      </c>
      <c r="N63" s="65">
        <f t="shared" si="3"/>
        <v>0</v>
      </c>
      <c r="O63" s="44">
        <f>'HL-LL_1a_2'!O63</f>
        <v>15</v>
      </c>
      <c r="P63" s="45">
        <v>0</v>
      </c>
      <c r="Q63" s="84">
        <f t="shared" si="4"/>
        <v>0</v>
      </c>
      <c r="R63" s="44">
        <v>15</v>
      </c>
      <c r="S63" s="45">
        <v>0</v>
      </c>
      <c r="T63" s="84">
        <f t="shared" si="5"/>
        <v>0</v>
      </c>
      <c r="U63" s="15"/>
      <c r="V63" s="15"/>
      <c r="W63" s="15"/>
      <c r="X63" s="15"/>
      <c r="Y63" s="15"/>
      <c r="Z63" s="75"/>
    </row>
    <row r="64" spans="1:26" s="6" customFormat="1" x14ac:dyDescent="0.25">
      <c r="B64" s="14"/>
      <c r="C64" s="14"/>
      <c r="D64" s="15"/>
      <c r="E64" s="15"/>
      <c r="F64" s="15"/>
      <c r="G64" s="146" t="s">
        <v>74</v>
      </c>
      <c r="H64" s="67" t="s">
        <v>33</v>
      </c>
      <c r="I64" s="34"/>
      <c r="J64" s="48">
        <f>AVERAGE(J19:J63)</f>
        <v>0.89800444444444449</v>
      </c>
      <c r="K64" s="35"/>
      <c r="L64" s="34"/>
      <c r="M64" s="48">
        <f>AVERAGE(M19:M63)</f>
        <v>4.5634911111111114</v>
      </c>
      <c r="N64" s="35"/>
      <c r="O64" s="34"/>
      <c r="P64" s="48">
        <f>AVERAGE(P19:P63)</f>
        <v>1.8478222222222222E-2</v>
      </c>
      <c r="Q64" s="35"/>
      <c r="R64" s="34"/>
      <c r="S64" s="48">
        <f>AVERAGE(S19:S63)</f>
        <v>1.8478222222222222E-2</v>
      </c>
      <c r="T64" s="35"/>
      <c r="U64" s="94"/>
      <c r="V64" s="94"/>
      <c r="W64" s="94"/>
      <c r="X64" s="94"/>
      <c r="Y64" s="94"/>
    </row>
    <row r="65" spans="2:42" x14ac:dyDescent="0.25">
      <c r="B65" s="14"/>
      <c r="C65" s="14"/>
      <c r="D65" s="18"/>
      <c r="E65" s="18"/>
      <c r="F65" s="18"/>
      <c r="G65" s="147"/>
      <c r="H65" s="28" t="s">
        <v>32</v>
      </c>
      <c r="I65" s="36"/>
      <c r="J65" s="49">
        <f>_xlfn.STDEV.S(J19:J63)</f>
        <v>2.2375478978068375</v>
      </c>
      <c r="K65" s="37"/>
      <c r="L65" s="36"/>
      <c r="M65" s="49">
        <f>_xlfn.STDEV.S(M19:M63)</f>
        <v>5.6561194390686369</v>
      </c>
      <c r="N65" s="37"/>
      <c r="O65" s="36"/>
      <c r="P65" s="49">
        <f>_xlfn.STDEV.S(P19:P63)</f>
        <v>5.2855314701761281E-2</v>
      </c>
      <c r="Q65" s="37"/>
      <c r="R65" s="36"/>
      <c r="S65" s="49">
        <f>_xlfn.STDEV.S(S19:S63)</f>
        <v>5.2855314701761281E-2</v>
      </c>
      <c r="T65" s="37"/>
      <c r="U65" s="95"/>
      <c r="V65" s="95"/>
      <c r="W65" s="95"/>
      <c r="X65" s="95"/>
      <c r="Y65" s="95"/>
    </row>
    <row r="66" spans="2:42" x14ac:dyDescent="0.25">
      <c r="B66" s="5"/>
      <c r="C66" s="5"/>
      <c r="G66" s="147"/>
      <c r="H66" s="28" t="s">
        <v>31</v>
      </c>
      <c r="I66" s="36"/>
      <c r="J66" s="49">
        <f>MIN(J19:J63)</f>
        <v>0</v>
      </c>
      <c r="K66" s="37"/>
      <c r="L66" s="36"/>
      <c r="M66" s="49">
        <f>MIN(M19:M63)</f>
        <v>0</v>
      </c>
      <c r="N66" s="37"/>
      <c r="O66" s="36"/>
      <c r="P66" s="49">
        <f>MIN(P19:P63)</f>
        <v>0</v>
      </c>
      <c r="Q66" s="37"/>
      <c r="R66" s="36"/>
      <c r="S66" s="49">
        <f>MIN(S19:S63)</f>
        <v>0</v>
      </c>
      <c r="T66" s="37"/>
      <c r="U66" s="95"/>
      <c r="V66" s="95"/>
      <c r="W66" s="95"/>
      <c r="X66" s="95"/>
      <c r="Y66" s="95"/>
    </row>
    <row r="67" spans="2:42" ht="15.75" thickBot="1" x14ac:dyDescent="0.3">
      <c r="B67" s="5"/>
      <c r="C67" s="5"/>
      <c r="G67" s="150"/>
      <c r="H67" s="29" t="s">
        <v>34</v>
      </c>
      <c r="I67" s="38"/>
      <c r="J67" s="50">
        <f>MAX(J19:J63)</f>
        <v>8.4918999999999993</v>
      </c>
      <c r="K67" s="39"/>
      <c r="L67" s="42"/>
      <c r="M67" s="50">
        <f>MAX(M19:M63)</f>
        <v>15.923500000000001</v>
      </c>
      <c r="N67" s="39"/>
      <c r="O67" s="42"/>
      <c r="P67" s="50">
        <f>MAX(P19:P63)</f>
        <v>0.16753999999999999</v>
      </c>
      <c r="Q67" s="39"/>
      <c r="R67" s="42"/>
      <c r="S67" s="50">
        <f>MAX(S19:S63)</f>
        <v>0.16753999999999999</v>
      </c>
      <c r="T67" s="39"/>
      <c r="U67" s="95"/>
      <c r="V67" s="95"/>
      <c r="W67" s="95"/>
      <c r="X67" s="95"/>
      <c r="Y67" s="95"/>
    </row>
    <row r="68" spans="2:42" ht="15" customHeight="1" x14ac:dyDescent="0.25">
      <c r="B68" s="5"/>
      <c r="C68" s="5"/>
      <c r="G68" s="148" t="s">
        <v>75</v>
      </c>
      <c r="H68" s="67" t="s">
        <v>33</v>
      </c>
      <c r="I68" s="34"/>
      <c r="J68" s="48">
        <f>AVERAGE(J26:J28,J32:J33,J38)</f>
        <v>5.3197166666666664</v>
      </c>
      <c r="K68" s="35"/>
      <c r="AK68" s="95"/>
      <c r="AL68" s="95"/>
      <c r="AM68" s="95"/>
      <c r="AN68" s="95"/>
      <c r="AO68" s="95"/>
      <c r="AP68" s="95"/>
    </row>
    <row r="69" spans="2:42" x14ac:dyDescent="0.25">
      <c r="B69" s="5"/>
      <c r="C69" s="5"/>
      <c r="G69" s="149"/>
      <c r="H69" s="28" t="s">
        <v>32</v>
      </c>
      <c r="I69" s="36"/>
      <c r="J69" s="49">
        <f>_xlfn.STDEV.S(J26:J28,J32:J33,J38)</f>
        <v>1.7129604366904305</v>
      </c>
      <c r="K69" s="37"/>
      <c r="AK69" s="95"/>
      <c r="AL69" s="95"/>
      <c r="AM69" s="95"/>
      <c r="AN69" s="95"/>
      <c r="AO69" s="95"/>
      <c r="AP69" s="95"/>
    </row>
    <row r="70" spans="2:42" x14ac:dyDescent="0.25">
      <c r="B70" s="5"/>
      <c r="C70" s="5"/>
      <c r="G70" s="149"/>
      <c r="H70" s="28" t="s">
        <v>31</v>
      </c>
      <c r="I70" s="36"/>
      <c r="J70" s="49">
        <f>MIN(J26:J28,J32:J33,J38)</f>
        <v>3.782</v>
      </c>
      <c r="K70" s="37"/>
      <c r="AK70" s="95"/>
      <c r="AL70" s="95"/>
      <c r="AM70" s="95"/>
      <c r="AN70" s="95"/>
      <c r="AO70" s="95"/>
      <c r="AP70" s="95"/>
    </row>
    <row r="71" spans="2:42" ht="15.75" thickBot="1" x14ac:dyDescent="0.3">
      <c r="B71" s="5"/>
      <c r="C71" s="5"/>
      <c r="G71" s="149"/>
      <c r="H71" s="29" t="s">
        <v>34</v>
      </c>
      <c r="I71" s="38"/>
      <c r="J71" s="50">
        <f>MAX(J26:J28,J32:J33,J38)</f>
        <v>7.3586</v>
      </c>
      <c r="K71" s="39"/>
      <c r="AK71" s="95"/>
      <c r="AL71" s="95"/>
      <c r="AM71" s="95"/>
      <c r="AN71" s="95"/>
      <c r="AO71" s="95"/>
      <c r="AP71" s="95"/>
    </row>
    <row r="72" spans="2:42" x14ac:dyDescent="0.25">
      <c r="B72" s="5"/>
      <c r="C72" s="5"/>
      <c r="AK72" s="95"/>
      <c r="AL72" s="95"/>
      <c r="AM72" s="95"/>
      <c r="AN72" s="95"/>
      <c r="AO72" s="95"/>
      <c r="AP72" s="95"/>
    </row>
    <row r="73" spans="2:42" x14ac:dyDescent="0.25">
      <c r="B73" s="5"/>
      <c r="C73" s="5"/>
      <c r="P73" s="80"/>
      <c r="Q73" s="81"/>
    </row>
    <row r="74" spans="2:42" x14ac:dyDescent="0.25">
      <c r="B74" s="5"/>
      <c r="C74" s="5"/>
      <c r="O74" s="81"/>
      <c r="P74" s="81"/>
      <c r="Q74" s="81"/>
      <c r="R74" s="80"/>
    </row>
    <row r="75" spans="2:42" x14ac:dyDescent="0.25">
      <c r="B75" s="5"/>
      <c r="C75" s="5"/>
      <c r="E75" s="74" t="s">
        <v>45</v>
      </c>
      <c r="O75" s="81"/>
      <c r="P75" s="81"/>
      <c r="Q75" s="81"/>
      <c r="R75" s="80"/>
    </row>
    <row r="76" spans="2:42" x14ac:dyDescent="0.25">
      <c r="B76" s="5"/>
      <c r="C76" s="5"/>
      <c r="E76" s="128"/>
      <c r="F76" s="129" t="s">
        <v>30</v>
      </c>
      <c r="G76" s="129" t="s">
        <v>7</v>
      </c>
      <c r="H76" s="129" t="s">
        <v>8</v>
      </c>
      <c r="I76" s="130" t="s">
        <v>70</v>
      </c>
      <c r="J76" s="81"/>
      <c r="K76" s="81"/>
      <c r="L76" s="83"/>
      <c r="M76" s="80"/>
    </row>
    <row r="77" spans="2:42" x14ac:dyDescent="0.25">
      <c r="B77" s="5"/>
      <c r="C77" s="5"/>
      <c r="E77" s="117" t="s">
        <v>46</v>
      </c>
      <c r="F77" s="118">
        <f>J64</f>
        <v>0.89800444444444449</v>
      </c>
      <c r="G77" s="118">
        <f>M64</f>
        <v>4.5634911111111114</v>
      </c>
      <c r="H77" s="118">
        <f>P64</f>
        <v>1.8478222222222222E-2</v>
      </c>
      <c r="I77" s="119">
        <f>S64</f>
        <v>1.8478222222222222E-2</v>
      </c>
      <c r="J77" s="81"/>
      <c r="K77" s="81"/>
      <c r="L77" s="83"/>
      <c r="M77" s="80"/>
    </row>
    <row r="78" spans="2:42" x14ac:dyDescent="0.25">
      <c r="B78" s="5"/>
      <c r="C78" s="5"/>
      <c r="E78" s="60" t="s">
        <v>78</v>
      </c>
      <c r="F78" s="61">
        <f>MEDIAN(J19:J63)</f>
        <v>0</v>
      </c>
      <c r="G78" s="61">
        <f>MEDIAN(M19:M63)</f>
        <v>0</v>
      </c>
      <c r="H78" s="61">
        <f>MEDIAN(P19:P63)</f>
        <v>0</v>
      </c>
      <c r="I78" s="62">
        <f>MEDIAN(S19:S63)</f>
        <v>0</v>
      </c>
      <c r="J78" s="81"/>
      <c r="K78" s="81"/>
      <c r="L78" s="83"/>
      <c r="M78" s="80"/>
    </row>
    <row r="79" spans="2:42" x14ac:dyDescent="0.25">
      <c r="B79" s="5"/>
      <c r="C79" s="5"/>
      <c r="E79" s="60" t="s">
        <v>47</v>
      </c>
      <c r="F79" s="61">
        <f t="shared" ref="F79:F81" si="6">J65</f>
        <v>2.2375478978068375</v>
      </c>
      <c r="G79" s="61">
        <f t="shared" ref="G79:G81" si="7">M65</f>
        <v>5.6561194390686369</v>
      </c>
      <c r="H79" s="61">
        <f t="shared" ref="H79:H81" si="8">P65</f>
        <v>5.2855314701761281E-2</v>
      </c>
      <c r="I79" s="62">
        <f t="shared" ref="I79:I81" si="9">S65</f>
        <v>5.2855314701761281E-2</v>
      </c>
      <c r="J79" s="81"/>
      <c r="K79" s="81"/>
      <c r="L79" s="83"/>
      <c r="M79" s="80"/>
    </row>
    <row r="80" spans="2:42" x14ac:dyDescent="0.25">
      <c r="B80" s="5"/>
      <c r="C80" s="5"/>
      <c r="E80" s="60" t="s">
        <v>48</v>
      </c>
      <c r="F80" s="61">
        <f t="shared" si="6"/>
        <v>0</v>
      </c>
      <c r="G80" s="61">
        <f t="shared" si="7"/>
        <v>0</v>
      </c>
      <c r="H80" s="61">
        <f t="shared" si="8"/>
        <v>0</v>
      </c>
      <c r="I80" s="62">
        <f t="shared" si="9"/>
        <v>0</v>
      </c>
      <c r="J80" s="81"/>
      <c r="K80" s="81"/>
      <c r="L80" s="83"/>
      <c r="M80" s="80"/>
    </row>
    <row r="81" spans="2:307" x14ac:dyDescent="0.25">
      <c r="B81" s="5"/>
      <c r="C81" s="5"/>
      <c r="E81" s="60" t="s">
        <v>49</v>
      </c>
      <c r="F81" s="61">
        <f t="shared" si="6"/>
        <v>8.4918999999999993</v>
      </c>
      <c r="G81" s="61">
        <f t="shared" si="7"/>
        <v>15.923500000000001</v>
      </c>
      <c r="H81" s="61">
        <f t="shared" si="8"/>
        <v>0.16753999999999999</v>
      </c>
      <c r="I81" s="62">
        <f t="shared" si="9"/>
        <v>0.16753999999999999</v>
      </c>
      <c r="J81" s="81"/>
      <c r="K81" s="81"/>
      <c r="L81" s="83"/>
      <c r="M81" s="80"/>
    </row>
    <row r="82" spans="2:307" x14ac:dyDescent="0.25">
      <c r="B82" s="5"/>
      <c r="C82" s="5"/>
      <c r="E82" s="131">
        <v>0.25</v>
      </c>
      <c r="F82" s="133">
        <f>PERCENTILE(J19:J63,0.25)</f>
        <v>0</v>
      </c>
      <c r="G82" s="133">
        <f>PERCENTILE(M19:M63,0.25)</f>
        <v>0</v>
      </c>
      <c r="H82" s="61">
        <f>PERCENTILE(P19:P63,0.25)</f>
        <v>0</v>
      </c>
      <c r="I82" s="62">
        <f>PERCENTILE(S19:S63,0.25)</f>
        <v>0</v>
      </c>
      <c r="O82" s="81"/>
      <c r="P82" s="81"/>
      <c r="Q82" s="83"/>
      <c r="R82" s="80"/>
    </row>
    <row r="83" spans="2:307" x14ac:dyDescent="0.25">
      <c r="B83" s="5"/>
      <c r="C83" s="5"/>
      <c r="E83" s="132">
        <v>0.75</v>
      </c>
      <c r="F83" s="56">
        <f>PERCENTILE(J19:J63,0.75)</f>
        <v>0</v>
      </c>
      <c r="G83" s="56">
        <f>PERCENTILE(M19:M63,0.75)</f>
        <v>8.4932999999999996</v>
      </c>
      <c r="H83" s="56">
        <f>PERCENTILE(P19:P63,0.75)</f>
        <v>0</v>
      </c>
      <c r="I83" s="63">
        <f>PERCENTILE(S19:S63,0.75)</f>
        <v>0</v>
      </c>
      <c r="O83" s="81"/>
      <c r="P83" s="81"/>
      <c r="Q83" s="83"/>
      <c r="R83" s="80"/>
    </row>
    <row r="84" spans="2:307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81"/>
      <c r="P84" s="81"/>
      <c r="Q84" s="83"/>
      <c r="R84" s="80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</row>
    <row r="85" spans="2:307" x14ac:dyDescent="0.25"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81"/>
      <c r="P85" s="81"/>
      <c r="Q85" s="83"/>
      <c r="R85" s="80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</row>
    <row r="86" spans="2:307" x14ac:dyDescent="0.25">
      <c r="O86" s="81"/>
      <c r="P86" s="81"/>
      <c r="Q86" s="83"/>
      <c r="R86" s="80"/>
    </row>
    <row r="87" spans="2:307" x14ac:dyDescent="0.25">
      <c r="O87" s="81"/>
      <c r="P87" s="81"/>
      <c r="Q87" s="83"/>
      <c r="R87" s="80"/>
    </row>
    <row r="88" spans="2:307" x14ac:dyDescent="0.25">
      <c r="O88" s="81"/>
      <c r="P88" s="81"/>
      <c r="Q88" s="83"/>
      <c r="R88" s="80"/>
    </row>
    <row r="89" spans="2:307" x14ac:dyDescent="0.25">
      <c r="O89" s="81"/>
      <c r="P89" s="81"/>
      <c r="Q89" s="83"/>
      <c r="R89" s="80"/>
    </row>
    <row r="90" spans="2:307" x14ac:dyDescent="0.25">
      <c r="O90" s="81"/>
      <c r="P90" s="81"/>
      <c r="Q90" s="83"/>
      <c r="R90" s="80"/>
    </row>
    <row r="91" spans="2:307" x14ac:dyDescent="0.25">
      <c r="O91" s="81"/>
      <c r="P91" s="81"/>
      <c r="Q91" s="83"/>
      <c r="R91" s="80"/>
    </row>
    <row r="92" spans="2:307" x14ac:dyDescent="0.25">
      <c r="O92" s="81"/>
      <c r="P92" s="81"/>
      <c r="Q92" s="83"/>
      <c r="R92" s="83"/>
    </row>
    <row r="93" spans="2:307" x14ac:dyDescent="0.25">
      <c r="O93" s="81"/>
      <c r="P93" s="81"/>
      <c r="Q93" s="83"/>
      <c r="R93" s="83"/>
    </row>
    <row r="94" spans="2:307" x14ac:dyDescent="0.25">
      <c r="O94" s="81"/>
      <c r="P94" s="81"/>
      <c r="Q94" s="83"/>
      <c r="R94" s="83"/>
    </row>
    <row r="95" spans="2:307" x14ac:dyDescent="0.25">
      <c r="O95" s="81"/>
      <c r="P95" s="81"/>
      <c r="Q95" s="83"/>
      <c r="R95" s="83"/>
    </row>
    <row r="96" spans="2:307" x14ac:dyDescent="0.25">
      <c r="O96" s="81"/>
      <c r="P96" s="81"/>
      <c r="Q96" s="83"/>
      <c r="R96" s="83"/>
    </row>
    <row r="97" spans="15:18" x14ac:dyDescent="0.25">
      <c r="O97" s="82"/>
      <c r="P97" s="81"/>
      <c r="Q97" s="83"/>
      <c r="R97" s="83"/>
    </row>
    <row r="98" spans="15:18" x14ac:dyDescent="0.25">
      <c r="O98" s="81"/>
      <c r="P98" s="81"/>
      <c r="Q98" s="83"/>
      <c r="R98" s="83"/>
    </row>
    <row r="99" spans="15:18" x14ac:dyDescent="0.25">
      <c r="O99" s="81"/>
      <c r="P99" s="81"/>
      <c r="Q99" s="82"/>
      <c r="R99" s="83"/>
    </row>
    <row r="100" spans="15:18" x14ac:dyDescent="0.25">
      <c r="O100" s="81"/>
      <c r="P100" s="81"/>
      <c r="Q100" s="83"/>
      <c r="R100" s="83"/>
    </row>
    <row r="101" spans="15:18" x14ac:dyDescent="0.25">
      <c r="O101" s="81"/>
      <c r="P101" s="81"/>
      <c r="Q101" s="83"/>
      <c r="R101" s="83"/>
    </row>
    <row r="102" spans="15:18" x14ac:dyDescent="0.25">
      <c r="O102" s="81"/>
      <c r="P102" s="81"/>
      <c r="Q102" s="83"/>
      <c r="R102" s="83"/>
    </row>
    <row r="103" spans="15:18" x14ac:dyDescent="0.25">
      <c r="O103" s="81"/>
      <c r="P103" s="81"/>
      <c r="Q103" s="83"/>
      <c r="R103" s="83"/>
    </row>
    <row r="104" spans="15:18" x14ac:dyDescent="0.25">
      <c r="O104" s="81"/>
      <c r="P104" s="81"/>
      <c r="Q104" s="83"/>
      <c r="R104" s="83"/>
    </row>
    <row r="105" spans="15:18" x14ac:dyDescent="0.25">
      <c r="O105" s="81"/>
      <c r="P105" s="81"/>
      <c r="Q105" s="83"/>
      <c r="R105" s="83"/>
    </row>
    <row r="106" spans="15:18" x14ac:dyDescent="0.25">
      <c r="O106" s="81"/>
      <c r="P106" s="81"/>
      <c r="Q106" s="83"/>
      <c r="R106" s="83"/>
    </row>
    <row r="107" spans="15:18" x14ac:dyDescent="0.25">
      <c r="O107" s="81"/>
      <c r="P107" s="81"/>
      <c r="Q107" s="83"/>
      <c r="R107" s="83"/>
    </row>
    <row r="108" spans="15:18" x14ac:dyDescent="0.25">
      <c r="O108" s="81"/>
      <c r="P108" s="81"/>
      <c r="Q108" s="83"/>
      <c r="R108" s="83"/>
    </row>
    <row r="109" spans="15:18" x14ac:dyDescent="0.25">
      <c r="O109" s="81"/>
      <c r="P109" s="81"/>
      <c r="Q109" s="83"/>
      <c r="R109" s="83"/>
    </row>
    <row r="110" spans="15:18" x14ac:dyDescent="0.25">
      <c r="O110" s="81"/>
      <c r="P110" s="81"/>
      <c r="Q110" s="83"/>
      <c r="R110" s="83"/>
    </row>
    <row r="111" spans="15:18" x14ac:dyDescent="0.25">
      <c r="O111" s="80"/>
      <c r="P111" s="80"/>
      <c r="Q111" s="83"/>
    </row>
    <row r="112" spans="15:18" x14ac:dyDescent="0.25">
      <c r="O112" s="80"/>
      <c r="P112" s="80"/>
      <c r="Q112" s="83"/>
    </row>
    <row r="113" spans="15:17" x14ac:dyDescent="0.25">
      <c r="O113" s="80"/>
      <c r="P113" s="80"/>
      <c r="Q113" s="83"/>
    </row>
    <row r="114" spans="15:17" x14ac:dyDescent="0.25">
      <c r="O114" s="80"/>
      <c r="P114" s="80"/>
      <c r="Q114" s="81"/>
    </row>
    <row r="115" spans="15:17" x14ac:dyDescent="0.25">
      <c r="O115" s="80"/>
      <c r="P115" s="80"/>
      <c r="Q115" s="83"/>
    </row>
    <row r="116" spans="15:17" x14ac:dyDescent="0.25">
      <c r="O116" s="80"/>
      <c r="P116" s="80"/>
      <c r="Q116" s="83"/>
    </row>
    <row r="117" spans="15:17" x14ac:dyDescent="0.25">
      <c r="O117" s="80"/>
      <c r="P117" s="80"/>
      <c r="Q117" s="81"/>
    </row>
    <row r="118" spans="15:17" x14ac:dyDescent="0.25">
      <c r="O118" s="80"/>
      <c r="P118" s="80"/>
      <c r="Q118" s="81"/>
    </row>
    <row r="119" spans="15:17" x14ac:dyDescent="0.25">
      <c r="O119" s="80"/>
      <c r="P119" s="80"/>
      <c r="Q119" s="81"/>
    </row>
    <row r="120" spans="15:17" x14ac:dyDescent="0.25">
      <c r="O120" s="80"/>
      <c r="P120" s="80"/>
      <c r="Q120" s="81"/>
    </row>
    <row r="121" spans="15:17" x14ac:dyDescent="0.25">
      <c r="O121" s="80"/>
      <c r="P121" s="80"/>
      <c r="Q121" s="81"/>
    </row>
    <row r="122" spans="15:17" x14ac:dyDescent="0.25">
      <c r="O122" s="80"/>
      <c r="P122" s="80"/>
      <c r="Q122" s="81"/>
    </row>
    <row r="123" spans="15:17" x14ac:dyDescent="0.25">
      <c r="O123" s="80"/>
      <c r="P123" s="80"/>
      <c r="Q123" s="81"/>
    </row>
    <row r="124" spans="15:17" x14ac:dyDescent="0.25">
      <c r="O124" s="80"/>
      <c r="P124" s="80"/>
      <c r="Q124" s="81"/>
    </row>
    <row r="125" spans="15:17" x14ac:dyDescent="0.25">
      <c r="O125" s="80"/>
      <c r="P125" s="80"/>
      <c r="Q125" s="81"/>
    </row>
    <row r="126" spans="15:17" x14ac:dyDescent="0.25">
      <c r="O126" s="80"/>
      <c r="P126" s="80"/>
      <c r="Q126" s="81"/>
    </row>
    <row r="127" spans="15:17" x14ac:dyDescent="0.25">
      <c r="O127" s="80"/>
      <c r="P127" s="80"/>
      <c r="Q127" s="81"/>
    </row>
    <row r="128" spans="15:17" x14ac:dyDescent="0.25">
      <c r="O128" s="80"/>
      <c r="P128" s="80"/>
      <c r="Q128" s="81"/>
    </row>
    <row r="129" spans="15:17" x14ac:dyDescent="0.25">
      <c r="O129" s="80"/>
      <c r="P129" s="80"/>
      <c r="Q129" s="81"/>
    </row>
    <row r="130" spans="15:17" x14ac:dyDescent="0.25">
      <c r="O130" s="80"/>
      <c r="P130" s="80"/>
      <c r="Q130" s="81"/>
    </row>
    <row r="131" spans="15:17" x14ac:dyDescent="0.25">
      <c r="O131" s="80"/>
      <c r="P131" s="80"/>
      <c r="Q131" s="81"/>
    </row>
    <row r="132" spans="15:17" x14ac:dyDescent="0.25">
      <c r="O132" s="80"/>
      <c r="P132" s="80"/>
      <c r="Q132" s="81"/>
    </row>
    <row r="133" spans="15:17" x14ac:dyDescent="0.25">
      <c r="O133" s="80"/>
      <c r="P133" s="80"/>
      <c r="Q133" s="81"/>
    </row>
    <row r="134" spans="15:17" x14ac:dyDescent="0.25">
      <c r="O134" s="80"/>
      <c r="P134" s="80"/>
      <c r="Q134" s="81"/>
    </row>
    <row r="135" spans="15:17" x14ac:dyDescent="0.25">
      <c r="O135" s="80"/>
      <c r="P135" s="80"/>
      <c r="Q135" s="81"/>
    </row>
    <row r="136" spans="15:17" x14ac:dyDescent="0.25">
      <c r="O136" s="80"/>
      <c r="P136" s="80"/>
      <c r="Q136" s="81"/>
    </row>
    <row r="137" spans="15:17" x14ac:dyDescent="0.25">
      <c r="O137" s="80"/>
      <c r="P137" s="80"/>
      <c r="Q137" s="81"/>
    </row>
    <row r="138" spans="15:17" x14ac:dyDescent="0.25">
      <c r="O138" s="80"/>
      <c r="P138" s="80"/>
      <c r="Q138" s="81"/>
    </row>
    <row r="139" spans="15:17" x14ac:dyDescent="0.25">
      <c r="O139" s="80"/>
      <c r="P139" s="80"/>
      <c r="Q139" s="81"/>
    </row>
    <row r="140" spans="15:17" x14ac:dyDescent="0.25">
      <c r="O140" s="80"/>
      <c r="P140" s="80"/>
      <c r="Q140" s="81"/>
    </row>
    <row r="141" spans="15:17" x14ac:dyDescent="0.25">
      <c r="O141" s="80"/>
      <c r="P141" s="80"/>
      <c r="Q141" s="81"/>
    </row>
    <row r="142" spans="15:17" x14ac:dyDescent="0.25">
      <c r="O142" s="80"/>
      <c r="P142" s="80"/>
      <c r="Q142" s="81"/>
    </row>
    <row r="143" spans="15:17" x14ac:dyDescent="0.25">
      <c r="O143" s="80"/>
      <c r="P143" s="80"/>
      <c r="Q143" s="81"/>
    </row>
    <row r="144" spans="15:17" x14ac:dyDescent="0.25">
      <c r="O144" s="80"/>
      <c r="P144" s="80"/>
      <c r="Q144" s="81"/>
    </row>
    <row r="145" spans="15:17" x14ac:dyDescent="0.25">
      <c r="O145" s="80"/>
      <c r="P145" s="80"/>
      <c r="Q145" s="81"/>
    </row>
    <row r="146" spans="15:17" x14ac:dyDescent="0.25">
      <c r="O146" s="80"/>
      <c r="P146" s="80"/>
      <c r="Q146" s="81"/>
    </row>
    <row r="147" spans="15:17" x14ac:dyDescent="0.25">
      <c r="O147" s="80"/>
      <c r="P147" s="80"/>
      <c r="Q147" s="81"/>
    </row>
    <row r="148" spans="15:17" x14ac:dyDescent="0.25">
      <c r="O148" s="80"/>
      <c r="P148" s="80"/>
      <c r="Q148" s="81"/>
    </row>
    <row r="149" spans="15:17" x14ac:dyDescent="0.25">
      <c r="O149" s="80"/>
      <c r="P149" s="80"/>
      <c r="Q149" s="81"/>
    </row>
    <row r="150" spans="15:17" x14ac:dyDescent="0.25">
      <c r="O150" s="80"/>
      <c r="P150" s="80"/>
      <c r="Q150" s="81"/>
    </row>
    <row r="151" spans="15:17" x14ac:dyDescent="0.25">
      <c r="O151" s="80"/>
      <c r="P151" s="80"/>
      <c r="Q151" s="81"/>
    </row>
    <row r="152" spans="15:17" x14ac:dyDescent="0.25">
      <c r="O152" s="80"/>
      <c r="P152" s="80"/>
      <c r="Q152" s="81"/>
    </row>
    <row r="153" spans="15:17" x14ac:dyDescent="0.25">
      <c r="O153" s="80"/>
      <c r="P153" s="80"/>
      <c r="Q153" s="81"/>
    </row>
    <row r="154" spans="15:17" x14ac:dyDescent="0.25">
      <c r="O154" s="80"/>
      <c r="P154" s="80"/>
      <c r="Q154" s="81"/>
    </row>
    <row r="155" spans="15:17" x14ac:dyDescent="0.25">
      <c r="O155" s="80"/>
      <c r="P155" s="80"/>
      <c r="Q155" s="81"/>
    </row>
    <row r="156" spans="15:17" x14ac:dyDescent="0.25">
      <c r="O156" s="80"/>
      <c r="P156" s="80"/>
      <c r="Q156" s="81"/>
    </row>
    <row r="157" spans="15:17" x14ac:dyDescent="0.25">
      <c r="O157" s="80"/>
      <c r="P157" s="80"/>
      <c r="Q157" s="81"/>
    </row>
    <row r="158" spans="15:17" x14ac:dyDescent="0.25">
      <c r="O158" s="80"/>
      <c r="P158" s="80"/>
      <c r="Q158" s="81"/>
    </row>
    <row r="159" spans="15:17" x14ac:dyDescent="0.25">
      <c r="O159" s="80"/>
      <c r="P159" s="80"/>
      <c r="Q159" s="81"/>
    </row>
    <row r="160" spans="15:17" x14ac:dyDescent="0.25">
      <c r="O160" s="80"/>
      <c r="P160" s="80"/>
      <c r="Q160" s="81"/>
    </row>
    <row r="161" spans="15:17" x14ac:dyDescent="0.25">
      <c r="O161" s="80"/>
      <c r="P161" s="80"/>
      <c r="Q161" s="81"/>
    </row>
    <row r="162" spans="15:17" x14ac:dyDescent="0.25">
      <c r="O162" s="80"/>
      <c r="P162" s="80"/>
      <c r="Q162" s="81"/>
    </row>
    <row r="163" spans="15:17" x14ac:dyDescent="0.25">
      <c r="O163" s="80"/>
      <c r="P163" s="80"/>
      <c r="Q163" s="81"/>
    </row>
    <row r="164" spans="15:17" x14ac:dyDescent="0.25">
      <c r="O164" s="80"/>
      <c r="P164" s="80"/>
      <c r="Q164" s="81"/>
    </row>
    <row r="165" spans="15:17" x14ac:dyDescent="0.25">
      <c r="O165" s="80"/>
      <c r="P165" s="80"/>
      <c r="Q165" s="81"/>
    </row>
    <row r="166" spans="15:17" x14ac:dyDescent="0.25">
      <c r="O166" s="80"/>
      <c r="P166" s="80"/>
      <c r="Q166" s="81"/>
    </row>
    <row r="167" spans="15:17" x14ac:dyDescent="0.25">
      <c r="O167" s="80"/>
      <c r="P167" s="80"/>
      <c r="Q167" s="81"/>
    </row>
    <row r="168" spans="15:17" x14ac:dyDescent="0.25">
      <c r="O168" s="80"/>
      <c r="P168" s="80"/>
      <c r="Q168" s="81"/>
    </row>
    <row r="169" spans="15:17" x14ac:dyDescent="0.25">
      <c r="O169" s="80"/>
      <c r="P169" s="80"/>
      <c r="Q169" s="81"/>
    </row>
    <row r="170" spans="15:17" x14ac:dyDescent="0.25">
      <c r="O170" s="80"/>
      <c r="P170" s="80"/>
      <c r="Q170" s="81"/>
    </row>
    <row r="171" spans="15:17" x14ac:dyDescent="0.25">
      <c r="O171" s="80"/>
      <c r="P171" s="80"/>
      <c r="Q171" s="81"/>
    </row>
    <row r="172" spans="15:17" x14ac:dyDescent="0.25">
      <c r="O172" s="80"/>
      <c r="P172" s="80"/>
      <c r="Q172" s="81"/>
    </row>
    <row r="173" spans="15:17" x14ac:dyDescent="0.25">
      <c r="O173" s="80"/>
      <c r="P173" s="80"/>
      <c r="Q173" s="81"/>
    </row>
    <row r="174" spans="15:17" x14ac:dyDescent="0.25">
      <c r="O174" s="80"/>
      <c r="P174" s="80"/>
      <c r="Q174" s="81"/>
    </row>
    <row r="175" spans="15:17" x14ac:dyDescent="0.25">
      <c r="O175" s="80"/>
      <c r="P175" s="80"/>
      <c r="Q175" s="81"/>
    </row>
    <row r="176" spans="15:17" x14ac:dyDescent="0.25">
      <c r="O176" s="80"/>
      <c r="P176" s="80"/>
      <c r="Q176" s="81"/>
    </row>
    <row r="177" spans="15:17" x14ac:dyDescent="0.25">
      <c r="O177" s="80"/>
      <c r="P177" s="80"/>
      <c r="Q177" s="81"/>
    </row>
    <row r="178" spans="15:17" x14ac:dyDescent="0.25">
      <c r="O178" s="80"/>
      <c r="P178" s="80"/>
      <c r="Q178" s="81"/>
    </row>
    <row r="179" spans="15:17" x14ac:dyDescent="0.25">
      <c r="O179" s="80"/>
      <c r="P179" s="80"/>
      <c r="Q179" s="81"/>
    </row>
    <row r="180" spans="15:17" x14ac:dyDescent="0.25">
      <c r="O180" s="80"/>
      <c r="P180" s="80"/>
      <c r="Q180" s="81"/>
    </row>
    <row r="181" spans="15:17" x14ac:dyDescent="0.25">
      <c r="O181" s="80"/>
      <c r="P181" s="80"/>
      <c r="Q181" s="81"/>
    </row>
    <row r="182" spans="15:17" x14ac:dyDescent="0.25">
      <c r="O182" s="80"/>
      <c r="P182" s="81"/>
      <c r="Q182" s="81"/>
    </row>
    <row r="183" spans="15:17" x14ac:dyDescent="0.25">
      <c r="O183" s="80"/>
      <c r="P183" s="81"/>
      <c r="Q183" s="81"/>
    </row>
    <row r="184" spans="15:17" x14ac:dyDescent="0.25">
      <c r="O184" s="80"/>
      <c r="P184" s="81"/>
      <c r="Q184" s="81"/>
    </row>
    <row r="185" spans="15:17" x14ac:dyDescent="0.25">
      <c r="O185" s="80"/>
      <c r="P185" s="81"/>
      <c r="Q185" s="81"/>
    </row>
    <row r="186" spans="15:17" x14ac:dyDescent="0.25">
      <c r="O186" s="80"/>
      <c r="P186" s="81"/>
      <c r="Q186" s="81"/>
    </row>
    <row r="187" spans="15:17" x14ac:dyDescent="0.25">
      <c r="O187" s="80"/>
      <c r="P187" s="81"/>
      <c r="Q187" s="81"/>
    </row>
    <row r="188" spans="15:17" x14ac:dyDescent="0.25">
      <c r="O188" s="80"/>
      <c r="P188" s="81"/>
      <c r="Q188" s="81"/>
    </row>
    <row r="189" spans="15:17" x14ac:dyDescent="0.25">
      <c r="O189" s="80"/>
      <c r="P189" s="81"/>
      <c r="Q189" s="81"/>
    </row>
    <row r="190" spans="15:17" x14ac:dyDescent="0.25">
      <c r="O190" s="80"/>
      <c r="P190" s="81"/>
      <c r="Q190" s="81"/>
    </row>
    <row r="191" spans="15:17" x14ac:dyDescent="0.25">
      <c r="O191" s="80"/>
      <c r="P191" s="80"/>
    </row>
    <row r="192" spans="15:17" x14ac:dyDescent="0.25">
      <c r="O192" s="80"/>
      <c r="P192" s="80"/>
    </row>
    <row r="193" spans="15:16" x14ac:dyDescent="0.25">
      <c r="O193" s="80"/>
      <c r="P193" s="80"/>
    </row>
    <row r="194" spans="15:16" x14ac:dyDescent="0.25">
      <c r="O194" s="80"/>
      <c r="P194" s="80"/>
    </row>
    <row r="195" spans="15:16" x14ac:dyDescent="0.25">
      <c r="O195" s="80"/>
      <c r="P195" s="80"/>
    </row>
    <row r="196" spans="15:16" x14ac:dyDescent="0.25">
      <c r="O196" s="80"/>
      <c r="P196" s="80"/>
    </row>
    <row r="197" spans="15:16" x14ac:dyDescent="0.25">
      <c r="O197" s="80"/>
      <c r="P197" s="80"/>
    </row>
    <row r="198" spans="15:16" x14ac:dyDescent="0.25">
      <c r="O198" s="80"/>
      <c r="P198" s="80"/>
    </row>
    <row r="199" spans="15:16" x14ac:dyDescent="0.25">
      <c r="O199" s="80"/>
      <c r="P199" s="80"/>
    </row>
    <row r="200" spans="15:16" x14ac:dyDescent="0.25">
      <c r="O200" s="80"/>
      <c r="P200" s="80"/>
    </row>
    <row r="201" spans="15:16" x14ac:dyDescent="0.25">
      <c r="O201" s="80"/>
      <c r="P201" s="80"/>
    </row>
    <row r="202" spans="15:16" x14ac:dyDescent="0.25">
      <c r="O202" s="80"/>
      <c r="P202" s="80"/>
    </row>
    <row r="203" spans="15:16" x14ac:dyDescent="0.25">
      <c r="O203" s="80"/>
      <c r="P203" s="80"/>
    </row>
    <row r="204" spans="15:16" x14ac:dyDescent="0.25">
      <c r="O204" s="80"/>
      <c r="P204" s="80"/>
    </row>
    <row r="205" spans="15:16" x14ac:dyDescent="0.25">
      <c r="O205" s="80"/>
      <c r="P205" s="80"/>
    </row>
    <row r="206" spans="15:16" x14ac:dyDescent="0.25">
      <c r="O206" s="80"/>
      <c r="P206" s="80"/>
    </row>
    <row r="207" spans="15:16" x14ac:dyDescent="0.25">
      <c r="O207" s="80"/>
      <c r="P207" s="80"/>
    </row>
    <row r="208" spans="15:16" x14ac:dyDescent="0.25">
      <c r="O208" s="80"/>
      <c r="P208" s="80"/>
    </row>
    <row r="209" spans="15:16" x14ac:dyDescent="0.25">
      <c r="O209" s="80"/>
      <c r="P209" s="80"/>
    </row>
    <row r="210" spans="15:16" x14ac:dyDescent="0.25">
      <c r="O210" s="80"/>
      <c r="P210" s="80"/>
    </row>
  </sheetData>
  <mergeCells count="7">
    <mergeCell ref="O17:Q17"/>
    <mergeCell ref="R17:T17"/>
    <mergeCell ref="G64:G67"/>
    <mergeCell ref="G68:G71"/>
    <mergeCell ref="G17:H17"/>
    <mergeCell ref="I17:K17"/>
    <mergeCell ref="L17:N17"/>
  </mergeCells>
  <conditionalFormatting sqref="E19:F63">
    <cfRule type="cellIs" dxfId="8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Distribution_Input</vt:lpstr>
      <vt:lpstr>HL-LL_1a</vt:lpstr>
      <vt:lpstr>HL-LL_1a_2</vt:lpstr>
      <vt:lpstr>HL-LL_1b</vt:lpstr>
      <vt:lpstr>HL-LL_1b_2</vt:lpstr>
      <vt:lpstr>HL-LL_1c</vt:lpstr>
      <vt:lpstr>HL-LL_1c_2</vt:lpstr>
      <vt:lpstr>HL-LL_1d</vt:lpstr>
      <vt:lpstr>HL-LL_1d_2</vt:lpstr>
      <vt:lpstr>HL-LL_3a</vt:lpstr>
      <vt:lpstr>HL-LL_3a_2</vt:lpstr>
      <vt:lpstr>HL-LL_3b</vt:lpstr>
      <vt:lpstr>HL-LL_3b_2</vt:lpstr>
      <vt:lpstr>HL-LL_3c</vt:lpstr>
      <vt:lpstr>HL-LL_3c_2</vt:lpstr>
      <vt:lpstr>HL_LL_3d</vt:lpstr>
      <vt:lpstr>HL_LL_3d_2</vt:lpstr>
      <vt:lpstr>Results_Stochastic_Regimes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Christian-Mandl</dc:creator>
  <cp:lastModifiedBy>Christian-Mandl</cp:lastModifiedBy>
  <cp:lastPrinted>2016-03-16T14:27:29Z</cp:lastPrinted>
  <dcterms:created xsi:type="dcterms:W3CDTF">2015-12-17T09:49:28Z</dcterms:created>
  <dcterms:modified xsi:type="dcterms:W3CDTF">2016-11-11T14:14:16Z</dcterms:modified>
</cp:coreProperties>
</file>