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omments2.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omments4.xml" ContentType="application/vnd.openxmlformats-officedocument.spreadsheetml.comments+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hristian-Mandl\Desktop\Forschung\3_Paper_I_Inventory\Numerics\Inventory_Model\5_Case\"/>
    </mc:Choice>
  </mc:AlternateContent>
  <bookViews>
    <workbookView xWindow="0" yWindow="0" windowWidth="29070" windowHeight="15870" firstSheet="15" activeTab="19"/>
  </bookViews>
  <sheets>
    <sheet name="Input" sheetId="1" r:id="rId1"/>
    <sheet name="Input_2" sheetId="33" r:id="rId2"/>
    <sheet name="Input_3" sheetId="34" r:id="rId3"/>
    <sheet name="Det_Regimes" sheetId="2" r:id="rId4"/>
    <sheet name="Stoch_Regimes" sheetId="5" r:id="rId5"/>
    <sheet name="Stoch_Regimes_1" sheetId="11" r:id="rId6"/>
    <sheet name="Stoch_Regimes_2" sheetId="12" r:id="rId7"/>
    <sheet name="Stoch_Regimes_3" sheetId="15" r:id="rId8"/>
    <sheet name="Stoch_Regimes_4" sheetId="17" r:id="rId9"/>
    <sheet name="Ex-Post Evaluation" sheetId="9" r:id="rId10"/>
    <sheet name="Ex-Post Evaluation_1" sheetId="10" r:id="rId11"/>
    <sheet name="Ex-Post Evaluation_2" sheetId="14" r:id="rId12"/>
    <sheet name="Ex-Post Evaluation_3" sheetId="16" r:id="rId13"/>
    <sheet name="Ex-Post Evaluation_4" sheetId="18" r:id="rId14"/>
    <sheet name="Results" sheetId="30" r:id="rId15"/>
    <sheet name="FC-Accuracy_1Step" sheetId="31" r:id="rId16"/>
    <sheet name="FC-Accuracy_3Step" sheetId="32" r:id="rId17"/>
    <sheet name="1Step_vs3Step_FC" sheetId="37" r:id="rId18"/>
    <sheet name="FC_vs_InventoryPerformance" sheetId="38" r:id="rId19"/>
    <sheet name="Explanation_HYBRID" sheetId="39" r:id="rId20"/>
  </sheets>
  <externalReferences>
    <externalReference r:id="rId21"/>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38" l="1"/>
  <c r="G10" i="39" l="1"/>
  <c r="H10" i="39"/>
  <c r="F10" i="39"/>
  <c r="G8" i="39"/>
  <c r="H8" i="39"/>
  <c r="F8" i="39"/>
  <c r="G6" i="39"/>
  <c r="H6" i="39"/>
  <c r="F6" i="39"/>
  <c r="H2" i="39"/>
  <c r="G2" i="39"/>
  <c r="F2" i="39"/>
  <c r="F9" i="39"/>
  <c r="F7" i="39"/>
  <c r="F5" i="39"/>
  <c r="G9" i="39"/>
  <c r="G7" i="39"/>
  <c r="G5" i="39"/>
  <c r="H9" i="39"/>
  <c r="H7" i="39"/>
  <c r="H5" i="39"/>
  <c r="AA40" i="39"/>
  <c r="Z40" i="39"/>
  <c r="Y40" i="39"/>
  <c r="U36" i="39"/>
  <c r="T36" i="39"/>
  <c r="S36" i="39"/>
  <c r="R36" i="39"/>
  <c r="Q36" i="39"/>
  <c r="U40" i="39"/>
  <c r="T40" i="39"/>
  <c r="S40" i="39"/>
  <c r="AM21" i="14"/>
  <c r="AM22" i="14"/>
  <c r="AM23" i="14"/>
  <c r="AM24" i="14"/>
  <c r="AM25" i="14"/>
  <c r="AM26" i="14"/>
  <c r="AM27" i="14"/>
  <c r="AM28" i="14"/>
  <c r="AM29" i="14"/>
  <c r="AM30" i="14"/>
  <c r="AM31" i="14"/>
  <c r="AM32" i="14"/>
  <c r="AM35" i="14"/>
  <c r="AM36" i="14"/>
  <c r="AM37" i="14"/>
  <c r="AM38" i="14"/>
  <c r="AM39" i="14"/>
  <c r="AM42" i="14"/>
  <c r="AM43" i="14"/>
  <c r="AM44" i="14"/>
  <c r="AM45" i="14"/>
  <c r="AM46" i="14"/>
  <c r="AM47" i="14"/>
  <c r="AM48" i="14"/>
  <c r="AM49" i="14"/>
  <c r="AM50" i="14"/>
  <c r="AM51" i="14"/>
  <c r="AM52" i="14"/>
  <c r="AM53" i="14"/>
  <c r="AM54" i="14"/>
  <c r="AM55" i="14"/>
  <c r="AM56" i="14"/>
  <c r="AM57" i="14"/>
  <c r="AM58" i="14"/>
  <c r="AM59" i="14"/>
  <c r="AM60" i="14"/>
  <c r="AM61" i="14"/>
  <c r="AM62" i="14"/>
  <c r="AM63" i="14"/>
  <c r="AM64" i="14"/>
  <c r="AM67" i="14"/>
  <c r="AM68" i="14"/>
  <c r="AM69" i="14"/>
  <c r="AM70" i="14"/>
  <c r="AM71" i="14"/>
  <c r="AM72" i="14"/>
  <c r="AM73" i="14"/>
  <c r="AM74" i="14"/>
  <c r="AM75" i="14"/>
  <c r="AM76" i="14"/>
  <c r="AM77" i="14"/>
  <c r="AM78" i="14"/>
  <c r="AM79" i="14"/>
  <c r="AM80" i="14"/>
  <c r="AM81" i="14"/>
  <c r="AM82" i="14"/>
  <c r="AM83" i="14"/>
  <c r="AM84" i="14"/>
  <c r="AM85" i="14"/>
  <c r="AM86" i="14"/>
  <c r="AM87" i="14"/>
  <c r="AM88" i="14"/>
  <c r="AM89" i="14"/>
  <c r="AM90" i="14"/>
  <c r="AM91" i="14"/>
  <c r="AM92" i="14"/>
  <c r="AM93" i="14"/>
  <c r="AM94" i="14"/>
  <c r="AM95" i="14"/>
  <c r="AM96" i="14"/>
  <c r="AM97" i="14"/>
  <c r="AM98" i="14"/>
  <c r="AM99" i="14"/>
  <c r="AM102" i="14"/>
  <c r="AM103" i="14"/>
  <c r="AM104" i="14"/>
  <c r="AM105" i="14"/>
  <c r="AM106" i="14"/>
  <c r="AM107" i="14"/>
  <c r="AM108" i="14"/>
  <c r="AM109" i="14"/>
  <c r="AM110" i="14"/>
  <c r="AM111" i="14"/>
  <c r="AM112" i="14"/>
  <c r="AM113" i="14"/>
  <c r="AM114" i="14"/>
  <c r="AM115" i="14"/>
  <c r="AM116" i="14"/>
  <c r="AM117" i="14"/>
  <c r="AM118" i="14"/>
  <c r="AM119" i="14"/>
  <c r="AM120" i="14"/>
  <c r="AM121" i="14"/>
  <c r="AM122" i="14"/>
  <c r="AM123" i="14"/>
  <c r="AM124" i="14"/>
  <c r="AM125" i="14"/>
  <c r="AM126" i="14"/>
  <c r="AM127" i="14"/>
  <c r="AM128" i="14"/>
  <c r="AM129" i="14"/>
  <c r="AM130" i="14"/>
  <c r="AM131" i="14"/>
  <c r="AN131" i="18" l="1"/>
  <c r="AN130" i="18"/>
  <c r="AN129" i="18"/>
  <c r="AO128" i="18"/>
  <c r="AN128" i="18"/>
  <c r="AN127" i="18"/>
  <c r="AO127" i="18" s="1"/>
  <c r="AN126" i="18"/>
  <c r="AN125" i="18"/>
  <c r="AO125" i="18" s="1"/>
  <c r="AN124" i="18"/>
  <c r="AN123" i="18"/>
  <c r="AN122" i="18"/>
  <c r="AN121" i="18"/>
  <c r="AO120" i="18"/>
  <c r="AN120" i="18"/>
  <c r="AN119" i="18"/>
  <c r="AO119" i="18" s="1"/>
  <c r="AN118" i="18"/>
  <c r="AN117" i="18"/>
  <c r="AO117" i="18" s="1"/>
  <c r="AN116" i="18"/>
  <c r="AN115" i="18"/>
  <c r="AN114" i="18"/>
  <c r="AN113" i="18"/>
  <c r="AO112" i="18"/>
  <c r="AN112" i="18"/>
  <c r="AN111" i="18"/>
  <c r="AO111" i="18" s="1"/>
  <c r="AN110" i="18"/>
  <c r="AN109" i="18"/>
  <c r="AO109" i="18" s="1"/>
  <c r="AN108" i="18"/>
  <c r="AN107" i="18"/>
  <c r="AN106" i="18"/>
  <c r="AN105" i="18"/>
  <c r="AO104" i="18"/>
  <c r="AN104" i="18"/>
  <c r="AN103" i="18"/>
  <c r="AO103" i="18" s="1"/>
  <c r="AN102" i="18"/>
  <c r="AO101" i="18"/>
  <c r="AN99" i="18"/>
  <c r="AN98" i="18"/>
  <c r="AN97" i="18"/>
  <c r="AO96" i="18"/>
  <c r="AN96" i="18"/>
  <c r="AN95" i="18"/>
  <c r="AO95" i="18" s="1"/>
  <c r="AN94" i="18"/>
  <c r="AN93" i="18"/>
  <c r="AO93" i="18" s="1"/>
  <c r="AN92" i="18"/>
  <c r="AN91" i="18"/>
  <c r="AN90" i="18"/>
  <c r="AN89" i="18"/>
  <c r="AO88" i="18"/>
  <c r="AN88" i="18"/>
  <c r="AN87" i="18"/>
  <c r="AO87" i="18" s="1"/>
  <c r="AN86" i="18"/>
  <c r="AN85" i="18"/>
  <c r="AO85" i="18" s="1"/>
  <c r="AN84" i="18"/>
  <c r="AN83" i="18"/>
  <c r="AN82" i="18"/>
  <c r="AN81" i="18"/>
  <c r="AO80" i="18"/>
  <c r="AN80" i="18"/>
  <c r="AN79" i="18"/>
  <c r="AO79" i="18" s="1"/>
  <c r="AN78" i="18"/>
  <c r="AN77" i="18"/>
  <c r="AO77" i="18" s="1"/>
  <c r="AN76" i="18"/>
  <c r="AO75" i="18"/>
  <c r="AN75" i="18"/>
  <c r="AN74" i="18"/>
  <c r="AO74" i="18" s="1"/>
  <c r="AO73" i="18"/>
  <c r="AN73" i="18"/>
  <c r="AN72" i="18"/>
  <c r="AO72" i="18" s="1"/>
  <c r="AO71" i="18"/>
  <c r="AN71" i="18"/>
  <c r="AN70" i="18"/>
  <c r="AO70" i="18" s="1"/>
  <c r="AO69" i="18"/>
  <c r="AN69" i="18"/>
  <c r="AN68" i="18"/>
  <c r="AO68" i="18" s="1"/>
  <c r="AO67" i="18"/>
  <c r="AN67" i="18"/>
  <c r="AO66" i="18"/>
  <c r="AO65" i="18"/>
  <c r="AN64" i="18"/>
  <c r="AO64" i="18" s="1"/>
  <c r="AO63" i="18"/>
  <c r="AN63" i="18"/>
  <c r="AN62" i="18"/>
  <c r="AO62" i="18" s="1"/>
  <c r="AO61" i="18"/>
  <c r="AN61" i="18"/>
  <c r="AN60" i="18"/>
  <c r="AO60" i="18" s="1"/>
  <c r="AO59" i="18"/>
  <c r="AN59" i="18"/>
  <c r="AN58" i="18"/>
  <c r="AO58" i="18" s="1"/>
  <c r="AO57" i="18"/>
  <c r="AN57" i="18"/>
  <c r="AN56" i="18"/>
  <c r="AO56" i="18" s="1"/>
  <c r="AO55" i="18"/>
  <c r="AN55" i="18"/>
  <c r="AN54" i="18"/>
  <c r="AO54" i="18" s="1"/>
  <c r="AO53" i="18"/>
  <c r="AN53" i="18"/>
  <c r="AN52" i="18"/>
  <c r="AO52" i="18" s="1"/>
  <c r="AO51" i="18"/>
  <c r="AN51" i="18"/>
  <c r="AN50" i="18"/>
  <c r="AO50" i="18" s="1"/>
  <c r="AO49" i="18"/>
  <c r="AN49" i="18"/>
  <c r="AN48" i="18"/>
  <c r="AO48" i="18" s="1"/>
  <c r="AO47" i="18"/>
  <c r="AN47" i="18"/>
  <c r="AN46" i="18"/>
  <c r="AO46" i="18" s="1"/>
  <c r="AO45" i="18"/>
  <c r="AN45" i="18"/>
  <c r="AN44" i="18"/>
  <c r="AO44" i="18" s="1"/>
  <c r="AO43" i="18"/>
  <c r="AN43" i="18"/>
  <c r="AN42" i="18"/>
  <c r="AO42" i="18" s="1"/>
  <c r="AO41" i="18"/>
  <c r="AO40" i="18"/>
  <c r="AO39" i="18"/>
  <c r="AN39" i="18"/>
  <c r="AN38" i="18"/>
  <c r="AO38" i="18" s="1"/>
  <c r="AO37" i="18"/>
  <c r="AN37" i="18"/>
  <c r="AN36" i="18"/>
  <c r="AO36" i="18" s="1"/>
  <c r="AO35" i="18"/>
  <c r="AN35" i="18"/>
  <c r="AO34" i="18"/>
  <c r="AO33" i="18"/>
  <c r="AN32" i="18"/>
  <c r="AO32" i="18" s="1"/>
  <c r="AO31" i="18"/>
  <c r="AN31" i="18"/>
  <c r="AN30" i="18"/>
  <c r="AO30" i="18" s="1"/>
  <c r="AO29" i="18"/>
  <c r="AN29" i="18"/>
  <c r="AN28" i="18"/>
  <c r="AO28" i="18" s="1"/>
  <c r="AO27" i="18"/>
  <c r="AN27" i="18"/>
  <c r="AN26" i="18"/>
  <c r="AO26" i="18" s="1"/>
  <c r="AO25" i="18"/>
  <c r="AN25" i="18"/>
  <c r="AN24" i="18"/>
  <c r="AO24" i="18" s="1"/>
  <c r="AO23" i="18"/>
  <c r="AN23" i="18"/>
  <c r="AN22" i="18"/>
  <c r="AO22" i="18" s="1"/>
  <c r="AN21" i="18"/>
  <c r="AO21" i="18" s="1"/>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21" i="18"/>
  <c r="AN131" i="14"/>
  <c r="AN128" i="14"/>
  <c r="AN127" i="14"/>
  <c r="AN126" i="14"/>
  <c r="AN124" i="14"/>
  <c r="AN123" i="14"/>
  <c r="AN122" i="14"/>
  <c r="AN120" i="14"/>
  <c r="AN119" i="14"/>
  <c r="AN118" i="14"/>
  <c r="AN116" i="14"/>
  <c r="AN115" i="14"/>
  <c r="AN114" i="14"/>
  <c r="AN112" i="14"/>
  <c r="AN111" i="14"/>
  <c r="AN110" i="14"/>
  <c r="AN108" i="14"/>
  <c r="AN107" i="14"/>
  <c r="AN106" i="14"/>
  <c r="AN104" i="14"/>
  <c r="AN103" i="14"/>
  <c r="AN102" i="14"/>
  <c r="AN100" i="14"/>
  <c r="AN99" i="14"/>
  <c r="AN98" i="14"/>
  <c r="AN96" i="14"/>
  <c r="AN95" i="14"/>
  <c r="AN94" i="14"/>
  <c r="AN92" i="14"/>
  <c r="AN91" i="14"/>
  <c r="AN90" i="14"/>
  <c r="AN88" i="14"/>
  <c r="AN87" i="14"/>
  <c r="AN86" i="14"/>
  <c r="AN84" i="14"/>
  <c r="AN83" i="14"/>
  <c r="AN82" i="14"/>
  <c r="AN80" i="14"/>
  <c r="AN79" i="14"/>
  <c r="AN78" i="14"/>
  <c r="AN76" i="14"/>
  <c r="AN75" i="14"/>
  <c r="AN74" i="14"/>
  <c r="AN72" i="14"/>
  <c r="AN71" i="14"/>
  <c r="AN70" i="14"/>
  <c r="AN68" i="14"/>
  <c r="AN67" i="14"/>
  <c r="AN66" i="14"/>
  <c r="AN64" i="14"/>
  <c r="AN63" i="14"/>
  <c r="AN62" i="14"/>
  <c r="AN60" i="14"/>
  <c r="AN59" i="14"/>
  <c r="AN58" i="14"/>
  <c r="AN56" i="14"/>
  <c r="AN55" i="14"/>
  <c r="AN54" i="14"/>
  <c r="AN53" i="14"/>
  <c r="AN52" i="14"/>
  <c r="AN51" i="14"/>
  <c r="AN50" i="14"/>
  <c r="AN47" i="14"/>
  <c r="AN45" i="14"/>
  <c r="AN43" i="14"/>
  <c r="AN42" i="14"/>
  <c r="AN41" i="14"/>
  <c r="AN39" i="14"/>
  <c r="AN37" i="14"/>
  <c r="AN35" i="14"/>
  <c r="AN34" i="14"/>
  <c r="AN33" i="14"/>
  <c r="AN31" i="14"/>
  <c r="AN29" i="14"/>
  <c r="AN27" i="14"/>
  <c r="AN26" i="14"/>
  <c r="AN25" i="14"/>
  <c r="AN23" i="14"/>
  <c r="AP21" i="14"/>
  <c r="AQ21" i="14" s="1"/>
  <c r="AN21"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21" i="14"/>
  <c r="AN131" i="10"/>
  <c r="AM131" i="10"/>
  <c r="AN130" i="10"/>
  <c r="AM130" i="10"/>
  <c r="AN129" i="10"/>
  <c r="AM129" i="10"/>
  <c r="AN128" i="10"/>
  <c r="AM128" i="10"/>
  <c r="AN127" i="10"/>
  <c r="AM127" i="10"/>
  <c r="AN126" i="10"/>
  <c r="AM126" i="10"/>
  <c r="AN125" i="10"/>
  <c r="AM125" i="10"/>
  <c r="AN124" i="10"/>
  <c r="AM124" i="10"/>
  <c r="AN123" i="10"/>
  <c r="AM123" i="10"/>
  <c r="AN122" i="10"/>
  <c r="AM122" i="10"/>
  <c r="AN121" i="10"/>
  <c r="AM121" i="10"/>
  <c r="AN120" i="10"/>
  <c r="AM120" i="10"/>
  <c r="AN119" i="10"/>
  <c r="AM119" i="10"/>
  <c r="AN118" i="10"/>
  <c r="AM118" i="10"/>
  <c r="AN117" i="10"/>
  <c r="AM117" i="10"/>
  <c r="AN116" i="10"/>
  <c r="AM116" i="10"/>
  <c r="AN115" i="10"/>
  <c r="AM115" i="10"/>
  <c r="AN114" i="10"/>
  <c r="AM114" i="10"/>
  <c r="AN113" i="10"/>
  <c r="AM113" i="10"/>
  <c r="AN112" i="10"/>
  <c r="AM112" i="10"/>
  <c r="AN111" i="10"/>
  <c r="AM111" i="10"/>
  <c r="AN110" i="10"/>
  <c r="AM110" i="10"/>
  <c r="AN109" i="10"/>
  <c r="AM109" i="10"/>
  <c r="AN108" i="10"/>
  <c r="AM108" i="10"/>
  <c r="AN107" i="10"/>
  <c r="AM107" i="10"/>
  <c r="AN106" i="10"/>
  <c r="AM106" i="10"/>
  <c r="AN105" i="10"/>
  <c r="AM105" i="10"/>
  <c r="AN104" i="10"/>
  <c r="AM104" i="10"/>
  <c r="AN103" i="10"/>
  <c r="AM103" i="10"/>
  <c r="AN102" i="10"/>
  <c r="AM102" i="10"/>
  <c r="AN101" i="10"/>
  <c r="AN100" i="10"/>
  <c r="AN99" i="10"/>
  <c r="AM99" i="10"/>
  <c r="AN98" i="10"/>
  <c r="AM98" i="10"/>
  <c r="AN97" i="10"/>
  <c r="AM97" i="10"/>
  <c r="AN96" i="10"/>
  <c r="AM96" i="10"/>
  <c r="AN95" i="10"/>
  <c r="AM95" i="10"/>
  <c r="AN94" i="10"/>
  <c r="AM94" i="10"/>
  <c r="AN93" i="10"/>
  <c r="AM93" i="10"/>
  <c r="AN92" i="10"/>
  <c r="AM92" i="10"/>
  <c r="AN91" i="10"/>
  <c r="AM91" i="10"/>
  <c r="AN90" i="10"/>
  <c r="AM90" i="10"/>
  <c r="AN89" i="10"/>
  <c r="AM89" i="10"/>
  <c r="AN88" i="10"/>
  <c r="AM88" i="10"/>
  <c r="AN87" i="10"/>
  <c r="AM87" i="10"/>
  <c r="AN86" i="10"/>
  <c r="AM86" i="10"/>
  <c r="AN85" i="10"/>
  <c r="AM85" i="10"/>
  <c r="AN84" i="10"/>
  <c r="AM84" i="10"/>
  <c r="AN83" i="10"/>
  <c r="AM83" i="10"/>
  <c r="AN82" i="10"/>
  <c r="AM82" i="10"/>
  <c r="AN81" i="10"/>
  <c r="AM81" i="10"/>
  <c r="AN80" i="10"/>
  <c r="AM80" i="10"/>
  <c r="AN79" i="10"/>
  <c r="AM79" i="10"/>
  <c r="AN78" i="10"/>
  <c r="AM78" i="10"/>
  <c r="AN77" i="10"/>
  <c r="AM77" i="10"/>
  <c r="AN76" i="10"/>
  <c r="AM76" i="10"/>
  <c r="AN75" i="10"/>
  <c r="AM75" i="10"/>
  <c r="AN74" i="10"/>
  <c r="AM74" i="10"/>
  <c r="AN73" i="10"/>
  <c r="AM73" i="10"/>
  <c r="AN72" i="10"/>
  <c r="AM72" i="10"/>
  <c r="AN71" i="10"/>
  <c r="AM71" i="10"/>
  <c r="AN70" i="10"/>
  <c r="AM70" i="10"/>
  <c r="AN69" i="10"/>
  <c r="AM69" i="10"/>
  <c r="AN68" i="10"/>
  <c r="AM68" i="10"/>
  <c r="AN67" i="10"/>
  <c r="AM67" i="10"/>
  <c r="AN66" i="10"/>
  <c r="AN65" i="10"/>
  <c r="AN64" i="10"/>
  <c r="AM64" i="10"/>
  <c r="AN63" i="10"/>
  <c r="AM63" i="10"/>
  <c r="AN62" i="10"/>
  <c r="AM62" i="10"/>
  <c r="AN61" i="10"/>
  <c r="AM61" i="10"/>
  <c r="AN60" i="10"/>
  <c r="AM60" i="10"/>
  <c r="AN59" i="10"/>
  <c r="AM59" i="10"/>
  <c r="AN58" i="10"/>
  <c r="AM58" i="10"/>
  <c r="AN57" i="10"/>
  <c r="AM57" i="10"/>
  <c r="AN56" i="10"/>
  <c r="AM56" i="10"/>
  <c r="AN55" i="10"/>
  <c r="AM55" i="10"/>
  <c r="AN54" i="10"/>
  <c r="AM54" i="10"/>
  <c r="AN53" i="10"/>
  <c r="AM53" i="10"/>
  <c r="AN52" i="10"/>
  <c r="AM52" i="10"/>
  <c r="AN51" i="10"/>
  <c r="AM51" i="10"/>
  <c r="AN50" i="10"/>
  <c r="AM50" i="10"/>
  <c r="AN49" i="10"/>
  <c r="AM49" i="10"/>
  <c r="AN48" i="10"/>
  <c r="AM48" i="10"/>
  <c r="AN47" i="10"/>
  <c r="AM47" i="10"/>
  <c r="AN46" i="10"/>
  <c r="AM46" i="10"/>
  <c r="AN45" i="10"/>
  <c r="AM45" i="10"/>
  <c r="AN44" i="10"/>
  <c r="AM44" i="10"/>
  <c r="AN43" i="10"/>
  <c r="AM43" i="10"/>
  <c r="AN42" i="10"/>
  <c r="AM42" i="10"/>
  <c r="AN41" i="10"/>
  <c r="AN40" i="10"/>
  <c r="AN39" i="10"/>
  <c r="AM39" i="10"/>
  <c r="AN38" i="10"/>
  <c r="AM38" i="10"/>
  <c r="AN37" i="10"/>
  <c r="AM37" i="10"/>
  <c r="AN36" i="10"/>
  <c r="AM36" i="10"/>
  <c r="AN35" i="10"/>
  <c r="AM35" i="10"/>
  <c r="AN34" i="10"/>
  <c r="AN33" i="10"/>
  <c r="AN32" i="10"/>
  <c r="AM32" i="10"/>
  <c r="AN31" i="10"/>
  <c r="AM31" i="10"/>
  <c r="AN30" i="10"/>
  <c r="AM30" i="10"/>
  <c r="AN29" i="10"/>
  <c r="AM29" i="10"/>
  <c r="AN28" i="10"/>
  <c r="AM28" i="10"/>
  <c r="AN27" i="10"/>
  <c r="AM27" i="10"/>
  <c r="AN26" i="10"/>
  <c r="AM26" i="10"/>
  <c r="AN25" i="10"/>
  <c r="AM25" i="10"/>
  <c r="AN24" i="10"/>
  <c r="AM24" i="10"/>
  <c r="AN23" i="10"/>
  <c r="AM23" i="10"/>
  <c r="AN22" i="10"/>
  <c r="AM22" i="10"/>
  <c r="AM21" i="10"/>
  <c r="AN21" i="10" s="1"/>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22" i="10"/>
  <c r="P23" i="10"/>
  <c r="P24" i="10"/>
  <c r="P25" i="10"/>
  <c r="P26" i="10"/>
  <c r="P27" i="10"/>
  <c r="P28" i="10"/>
  <c r="P29" i="10"/>
  <c r="P30" i="10"/>
  <c r="P31" i="10"/>
  <c r="P32" i="10"/>
  <c r="P33" i="10"/>
  <c r="P34" i="10"/>
  <c r="P35" i="10"/>
  <c r="P36" i="10"/>
  <c r="P37" i="10"/>
  <c r="P38" i="10"/>
  <c r="P39" i="10"/>
  <c r="P40" i="10"/>
  <c r="P21" i="10"/>
  <c r="AO97" i="18" l="1"/>
  <c r="AO113" i="18"/>
  <c r="AQ21" i="18"/>
  <c r="AR21" i="18" s="1"/>
  <c r="AO89" i="18"/>
  <c r="AO98" i="18"/>
  <c r="AO106" i="18"/>
  <c r="AO122" i="18"/>
  <c r="AO81" i="18"/>
  <c r="AO90" i="18"/>
  <c r="AO82" i="18"/>
  <c r="AO129" i="18"/>
  <c r="AO76" i="18"/>
  <c r="AO83" i="18"/>
  <c r="AO92" i="18"/>
  <c r="AO99" i="18"/>
  <c r="AO108" i="18"/>
  <c r="AO115" i="18"/>
  <c r="AO124" i="18"/>
  <c r="AO131" i="18"/>
  <c r="AO105" i="18"/>
  <c r="AO121" i="18"/>
  <c r="AO84" i="18"/>
  <c r="AO91" i="18"/>
  <c r="AO100" i="18"/>
  <c r="AO107" i="18"/>
  <c r="AO114" i="18"/>
  <c r="AO116" i="18"/>
  <c r="AO123" i="18"/>
  <c r="AO130" i="18"/>
  <c r="AO78" i="18"/>
  <c r="AO86" i="18"/>
  <c r="AO94" i="18"/>
  <c r="AO102" i="18"/>
  <c r="AO110" i="18"/>
  <c r="AO118" i="18"/>
  <c r="AO126" i="18"/>
  <c r="AR21" i="14"/>
  <c r="AN81" i="14"/>
  <c r="AN97" i="14"/>
  <c r="AN113" i="14"/>
  <c r="AN129" i="14"/>
  <c r="AN28" i="14"/>
  <c r="AN36" i="14"/>
  <c r="AN44" i="14"/>
  <c r="AN57" i="14"/>
  <c r="AN69" i="14"/>
  <c r="AN85" i="14"/>
  <c r="AN101" i="14"/>
  <c r="AN117" i="14"/>
  <c r="AN22" i="14"/>
  <c r="AN30" i="14"/>
  <c r="AN38" i="14"/>
  <c r="AN46" i="14"/>
  <c r="AN61" i="14"/>
  <c r="AN73" i="14"/>
  <c r="AN89" i="14"/>
  <c r="AN105" i="14"/>
  <c r="AN121" i="14"/>
  <c r="AN130" i="14"/>
  <c r="AO22" i="14"/>
  <c r="AN24" i="14"/>
  <c r="AN32" i="14"/>
  <c r="AN40" i="14"/>
  <c r="AN48" i="14"/>
  <c r="AN49" i="14"/>
  <c r="AN65" i="14"/>
  <c r="AN77" i="14"/>
  <c r="AN93" i="14"/>
  <c r="AN109" i="14"/>
  <c r="AN125" i="14"/>
  <c r="AP21" i="10"/>
  <c r="AQ21" i="10" s="1"/>
  <c r="I13" i="37"/>
  <c r="H13" i="37"/>
  <c r="G13" i="37"/>
  <c r="F13" i="37"/>
  <c r="E13" i="37"/>
  <c r="D13" i="37"/>
  <c r="I9" i="37"/>
  <c r="I10" i="37"/>
  <c r="I11" i="37"/>
  <c r="I12" i="37"/>
  <c r="I8" i="37"/>
  <c r="G9" i="37"/>
  <c r="G10" i="37"/>
  <c r="G11" i="37"/>
  <c r="G12" i="37"/>
  <c r="G8" i="37"/>
  <c r="E9" i="37"/>
  <c r="E10" i="37"/>
  <c r="E11" i="37"/>
  <c r="E12" i="37"/>
  <c r="E8" i="37"/>
  <c r="H9" i="37"/>
  <c r="H10" i="37"/>
  <c r="H11" i="37"/>
  <c r="H12" i="37"/>
  <c r="H8" i="37"/>
  <c r="F9" i="37"/>
  <c r="F10" i="37"/>
  <c r="F11" i="37"/>
  <c r="F12" i="37"/>
  <c r="F8" i="37"/>
  <c r="D9" i="37"/>
  <c r="D10" i="37"/>
  <c r="D11" i="37"/>
  <c r="D12" i="37"/>
  <c r="D8" i="37"/>
  <c r="K10" i="32"/>
  <c r="K11" i="32"/>
  <c r="K13" i="32"/>
  <c r="K14" i="32"/>
  <c r="K16" i="32"/>
  <c r="K17" i="32"/>
  <c r="K19" i="32"/>
  <c r="K20" i="32"/>
  <c r="K22" i="32"/>
  <c r="K23" i="32"/>
  <c r="K25" i="32"/>
  <c r="K26" i="32"/>
  <c r="K28" i="32"/>
  <c r="K29" i="32"/>
  <c r="K31" i="32"/>
  <c r="K32" i="32"/>
  <c r="K34" i="32"/>
  <c r="K35" i="32"/>
  <c r="K37" i="32"/>
  <c r="K38" i="32"/>
  <c r="K40" i="32"/>
  <c r="K41" i="32"/>
  <c r="K43" i="32"/>
  <c r="K44" i="32"/>
  <c r="K46" i="32"/>
  <c r="K47" i="32"/>
  <c r="K49" i="32"/>
  <c r="K50" i="32"/>
  <c r="K52" i="32"/>
  <c r="K53" i="32"/>
  <c r="K55" i="32"/>
  <c r="K56" i="32"/>
  <c r="K58" i="32"/>
  <c r="K59" i="32"/>
  <c r="K61" i="32"/>
  <c r="K62" i="32"/>
  <c r="K64" i="32"/>
  <c r="K65" i="32"/>
  <c r="K67" i="32"/>
  <c r="K68" i="32"/>
  <c r="K70" i="32"/>
  <c r="K71" i="32"/>
  <c r="K73" i="32"/>
  <c r="K74" i="32"/>
  <c r="K76" i="32"/>
  <c r="K77" i="32"/>
  <c r="K79" i="32"/>
  <c r="K80" i="32"/>
  <c r="K82" i="32"/>
  <c r="K83" i="32"/>
  <c r="K85" i="32"/>
  <c r="K86" i="32"/>
  <c r="K88" i="32"/>
  <c r="K89" i="32"/>
  <c r="K91" i="32"/>
  <c r="K92" i="32"/>
  <c r="K94" i="32"/>
  <c r="K95" i="32"/>
  <c r="K97" i="32"/>
  <c r="K98" i="32"/>
  <c r="K101" i="32"/>
  <c r="K103" i="32"/>
  <c r="K104" i="32"/>
  <c r="K106" i="32"/>
  <c r="K107" i="32"/>
  <c r="K109" i="32"/>
  <c r="K110" i="32"/>
  <c r="K112" i="32"/>
  <c r="K113" i="32"/>
  <c r="K115" i="32"/>
  <c r="K116" i="32"/>
  <c r="J9" i="32"/>
  <c r="J10" i="32"/>
  <c r="J12" i="32"/>
  <c r="J13" i="32"/>
  <c r="J15" i="32"/>
  <c r="J16" i="32"/>
  <c r="J18" i="32"/>
  <c r="J19" i="32"/>
  <c r="J21" i="32"/>
  <c r="J22" i="32"/>
  <c r="J24" i="32"/>
  <c r="J25" i="32"/>
  <c r="J27" i="32"/>
  <c r="J28" i="32"/>
  <c r="J30" i="32"/>
  <c r="J31" i="32"/>
  <c r="J33" i="32"/>
  <c r="J34" i="32"/>
  <c r="J36" i="32"/>
  <c r="J37" i="32"/>
  <c r="J39" i="32"/>
  <c r="J40" i="32"/>
  <c r="J42" i="32"/>
  <c r="J43" i="32"/>
  <c r="J45" i="32"/>
  <c r="J46" i="32"/>
  <c r="J48" i="32"/>
  <c r="J49" i="32"/>
  <c r="J51" i="32"/>
  <c r="J52" i="32"/>
  <c r="J54" i="32"/>
  <c r="J55" i="32"/>
  <c r="J57" i="32"/>
  <c r="J58" i="32"/>
  <c r="J60" i="32"/>
  <c r="J61" i="32"/>
  <c r="J63" i="32"/>
  <c r="J64" i="32"/>
  <c r="J66" i="32"/>
  <c r="J67" i="32"/>
  <c r="J69" i="32"/>
  <c r="J70" i="32"/>
  <c r="J72" i="32"/>
  <c r="J73" i="32"/>
  <c r="J75" i="32"/>
  <c r="J76" i="32"/>
  <c r="J78" i="32"/>
  <c r="J79" i="32"/>
  <c r="J81" i="32"/>
  <c r="J82" i="32"/>
  <c r="J84" i="32"/>
  <c r="J85" i="32"/>
  <c r="J87" i="32"/>
  <c r="J88" i="32"/>
  <c r="J90" i="32"/>
  <c r="J91" i="32"/>
  <c r="J93" i="32"/>
  <c r="J94" i="32"/>
  <c r="J96" i="32"/>
  <c r="J97" i="32"/>
  <c r="J99" i="32"/>
  <c r="J102" i="32"/>
  <c r="J103" i="32"/>
  <c r="J105" i="32"/>
  <c r="J106" i="32"/>
  <c r="J108" i="32"/>
  <c r="J109" i="32"/>
  <c r="J111" i="32"/>
  <c r="J112" i="32"/>
  <c r="J114" i="32"/>
  <c r="J115" i="32"/>
  <c r="G62" i="32"/>
  <c r="J62" i="32" s="1"/>
  <c r="I63" i="32"/>
  <c r="I27" i="32"/>
  <c r="F9" i="32"/>
  <c r="I9" i="32" s="1"/>
  <c r="Q23" i="34"/>
  <c r="P23" i="34"/>
  <c r="O23" i="34"/>
  <c r="O24" i="34" s="1"/>
  <c r="N23" i="34"/>
  <c r="N24" i="34" s="1"/>
  <c r="M23" i="34"/>
  <c r="L23" i="34"/>
  <c r="K23" i="34"/>
  <c r="K24" i="34" s="1"/>
  <c r="J23" i="34"/>
  <c r="J24" i="34" s="1"/>
  <c r="I23" i="34"/>
  <c r="H23" i="34"/>
  <c r="G23" i="34"/>
  <c r="G24" i="34" s="1"/>
  <c r="F23" i="34"/>
  <c r="F24" i="34" s="1"/>
  <c r="E23" i="34"/>
  <c r="D23" i="34"/>
  <c r="R23" i="34" s="1"/>
  <c r="C23" i="34"/>
  <c r="C24" i="34" s="1"/>
  <c r="Q17" i="34"/>
  <c r="Q18" i="34" s="1"/>
  <c r="P17" i="34"/>
  <c r="O17" i="34"/>
  <c r="N17" i="34"/>
  <c r="N18" i="34" s="1"/>
  <c r="M17" i="34"/>
  <c r="M18" i="34" s="1"/>
  <c r="L17" i="34"/>
  <c r="K17" i="34"/>
  <c r="J17" i="34"/>
  <c r="J18" i="34" s="1"/>
  <c r="I17" i="34"/>
  <c r="I18" i="34" s="1"/>
  <c r="H17" i="34"/>
  <c r="G17" i="34"/>
  <c r="F17" i="34"/>
  <c r="F18" i="34" s="1"/>
  <c r="E17" i="34"/>
  <c r="E18" i="34" s="1"/>
  <c r="D17" i="34"/>
  <c r="C17" i="34"/>
  <c r="R17" i="34" s="1"/>
  <c r="Q15" i="34"/>
  <c r="P15" i="34"/>
  <c r="O15" i="34"/>
  <c r="N15" i="34"/>
  <c r="M15" i="34"/>
  <c r="L15" i="34"/>
  <c r="K15" i="34"/>
  <c r="J15" i="34"/>
  <c r="I15" i="34"/>
  <c r="H15" i="34"/>
  <c r="G15" i="34"/>
  <c r="F15" i="34"/>
  <c r="E15" i="34"/>
  <c r="D15" i="34"/>
  <c r="C15" i="34"/>
  <c r="F8" i="32"/>
  <c r="I8" i="32" s="1"/>
  <c r="F7" i="32"/>
  <c r="Q23" i="33"/>
  <c r="P23" i="33"/>
  <c r="O23" i="33"/>
  <c r="N23" i="33"/>
  <c r="M23" i="33"/>
  <c r="L23" i="33"/>
  <c r="K23" i="33"/>
  <c r="J23" i="33"/>
  <c r="I23" i="33"/>
  <c r="H23" i="33"/>
  <c r="G23" i="33"/>
  <c r="F23" i="33"/>
  <c r="E23" i="33"/>
  <c r="D23" i="33"/>
  <c r="C23" i="33"/>
  <c r="Q17" i="33"/>
  <c r="Q18" i="33" s="1"/>
  <c r="P17" i="33"/>
  <c r="O17" i="33"/>
  <c r="N17" i="33"/>
  <c r="N18" i="33" s="1"/>
  <c r="M17" i="33"/>
  <c r="M18" i="33" s="1"/>
  <c r="L17" i="33"/>
  <c r="K17" i="33"/>
  <c r="J17" i="33"/>
  <c r="J18" i="33" s="1"/>
  <c r="I17" i="33"/>
  <c r="I18" i="33" s="1"/>
  <c r="H17" i="33"/>
  <c r="G17" i="33"/>
  <c r="F17" i="33"/>
  <c r="F18" i="33" s="1"/>
  <c r="E17" i="33"/>
  <c r="E18" i="33" s="1"/>
  <c r="D17" i="33"/>
  <c r="C17" i="33"/>
  <c r="R17" i="33" s="1"/>
  <c r="Q15" i="33"/>
  <c r="Q16" i="33" s="1"/>
  <c r="P15" i="33"/>
  <c r="P16" i="33" s="1"/>
  <c r="O15" i="33"/>
  <c r="N15" i="33"/>
  <c r="M15" i="33"/>
  <c r="M16" i="33" s="1"/>
  <c r="L15" i="33"/>
  <c r="L16" i="33" s="1"/>
  <c r="K15" i="33"/>
  <c r="J15" i="33"/>
  <c r="I15" i="33"/>
  <c r="I16" i="33" s="1"/>
  <c r="H15" i="33"/>
  <c r="H16" i="33" s="1"/>
  <c r="G15" i="33"/>
  <c r="F15" i="33"/>
  <c r="R15" i="33" s="1"/>
  <c r="E15" i="33"/>
  <c r="E16" i="33" s="1"/>
  <c r="D15" i="33"/>
  <c r="D16" i="33" s="1"/>
  <c r="C15" i="33"/>
  <c r="I11" i="32"/>
  <c r="I12" i="32"/>
  <c r="I17" i="32"/>
  <c r="I18" i="32"/>
  <c r="I21" i="32"/>
  <c r="I23" i="32"/>
  <c r="I24" i="32"/>
  <c r="I26" i="32"/>
  <c r="I29" i="32"/>
  <c r="I30" i="32"/>
  <c r="I32" i="32"/>
  <c r="I33" i="32"/>
  <c r="I35" i="32"/>
  <c r="I36" i="32"/>
  <c r="I38" i="32"/>
  <c r="I39" i="32"/>
  <c r="I41" i="32"/>
  <c r="I42" i="32"/>
  <c r="I44" i="32"/>
  <c r="I45" i="32"/>
  <c r="I47" i="32"/>
  <c r="I48" i="32"/>
  <c r="I50" i="32"/>
  <c r="I51" i="32"/>
  <c r="I53" i="32"/>
  <c r="I54" i="32"/>
  <c r="I56" i="32"/>
  <c r="I57" i="32"/>
  <c r="I59" i="32"/>
  <c r="I60" i="32"/>
  <c r="I62" i="32"/>
  <c r="I65" i="32"/>
  <c r="I66" i="32"/>
  <c r="I68" i="32"/>
  <c r="I69" i="32"/>
  <c r="I71" i="32"/>
  <c r="I72" i="32"/>
  <c r="I74" i="32"/>
  <c r="I75" i="32"/>
  <c r="I77" i="32"/>
  <c r="I78" i="32"/>
  <c r="I80" i="32"/>
  <c r="I81" i="32"/>
  <c r="I83" i="32"/>
  <c r="I84" i="32"/>
  <c r="I86" i="32"/>
  <c r="I87" i="32"/>
  <c r="I89" i="32"/>
  <c r="I90" i="32"/>
  <c r="I92" i="32"/>
  <c r="I93" i="32"/>
  <c r="I95" i="32"/>
  <c r="I96" i="32"/>
  <c r="I98" i="32"/>
  <c r="I99" i="32"/>
  <c r="I101" i="32"/>
  <c r="I102" i="32"/>
  <c r="I104" i="32"/>
  <c r="I105" i="32"/>
  <c r="I107" i="32"/>
  <c r="I108" i="32"/>
  <c r="I110" i="32"/>
  <c r="I111" i="32"/>
  <c r="I113" i="32"/>
  <c r="I114" i="32"/>
  <c r="I116" i="32"/>
  <c r="G116" i="32"/>
  <c r="J116" i="32" s="1"/>
  <c r="F115" i="32"/>
  <c r="I115" i="32" s="1"/>
  <c r="H114" i="32"/>
  <c r="K114" i="32" s="1"/>
  <c r="G113" i="32"/>
  <c r="J113" i="32" s="1"/>
  <c r="F112" i="32"/>
  <c r="I112" i="32" s="1"/>
  <c r="H111" i="32"/>
  <c r="K111" i="32" s="1"/>
  <c r="G110" i="32"/>
  <c r="J110" i="32" s="1"/>
  <c r="F109" i="32"/>
  <c r="I109" i="32" s="1"/>
  <c r="H108" i="32"/>
  <c r="K108" i="32" s="1"/>
  <c r="G107" i="32"/>
  <c r="J107" i="32" s="1"/>
  <c r="F106" i="32"/>
  <c r="I106" i="32" s="1"/>
  <c r="H105" i="32"/>
  <c r="K105" i="32" s="1"/>
  <c r="G104" i="32"/>
  <c r="J104" i="32" s="1"/>
  <c r="F103" i="32"/>
  <c r="I103" i="32" s="1"/>
  <c r="H102" i="32"/>
  <c r="K102" i="32" s="1"/>
  <c r="G101" i="32"/>
  <c r="J101" i="32" s="1"/>
  <c r="F100" i="32"/>
  <c r="H99" i="32"/>
  <c r="K99" i="32" s="1"/>
  <c r="G98" i="32"/>
  <c r="J98" i="32" s="1"/>
  <c r="F97" i="32"/>
  <c r="I97" i="32" s="1"/>
  <c r="H96" i="32"/>
  <c r="K96" i="32" s="1"/>
  <c r="G95" i="32"/>
  <c r="J95" i="32" s="1"/>
  <c r="F94" i="32"/>
  <c r="I94" i="32" s="1"/>
  <c r="H93" i="32"/>
  <c r="K93" i="32" s="1"/>
  <c r="G92" i="32"/>
  <c r="J92" i="32" s="1"/>
  <c r="F91" i="32"/>
  <c r="I91" i="32" s="1"/>
  <c r="H90" i="32"/>
  <c r="K90" i="32" s="1"/>
  <c r="G89" i="32"/>
  <c r="J89" i="32" s="1"/>
  <c r="F88" i="32"/>
  <c r="I88" i="32" s="1"/>
  <c r="H87" i="32"/>
  <c r="K87" i="32" s="1"/>
  <c r="G86" i="32"/>
  <c r="J86" i="32" s="1"/>
  <c r="F85" i="32"/>
  <c r="I85" i="32" s="1"/>
  <c r="H84" i="32"/>
  <c r="K84" i="32" s="1"/>
  <c r="G83" i="32"/>
  <c r="J83" i="32" s="1"/>
  <c r="F82" i="32"/>
  <c r="I82" i="32" s="1"/>
  <c r="H81" i="32"/>
  <c r="K81" i="32" s="1"/>
  <c r="G80" i="32"/>
  <c r="J80" i="32" s="1"/>
  <c r="F79" i="32"/>
  <c r="I79" i="32" s="1"/>
  <c r="H78" i="32"/>
  <c r="K78" i="32" s="1"/>
  <c r="G77" i="32"/>
  <c r="J77" i="32" s="1"/>
  <c r="F76" i="32"/>
  <c r="I76" i="32" s="1"/>
  <c r="H75" i="32"/>
  <c r="K75" i="32" s="1"/>
  <c r="G74" i="32"/>
  <c r="J74" i="32" s="1"/>
  <c r="F73" i="32"/>
  <c r="I73" i="32" s="1"/>
  <c r="H72" i="32"/>
  <c r="K72" i="32" s="1"/>
  <c r="G71" i="32"/>
  <c r="J71" i="32" s="1"/>
  <c r="F70" i="32"/>
  <c r="I70" i="32" s="1"/>
  <c r="H69" i="32"/>
  <c r="K69" i="32" s="1"/>
  <c r="G68" i="32"/>
  <c r="J68" i="32" s="1"/>
  <c r="F67" i="32"/>
  <c r="I67" i="32" s="1"/>
  <c r="H66" i="32"/>
  <c r="K66" i="32" s="1"/>
  <c r="G65" i="32"/>
  <c r="J65" i="32" s="1"/>
  <c r="F64" i="32"/>
  <c r="I64" i="32" s="1"/>
  <c r="H63" i="32"/>
  <c r="K63" i="32" s="1"/>
  <c r="F61" i="32"/>
  <c r="I61" i="32" s="1"/>
  <c r="H60" i="32"/>
  <c r="K60" i="32" s="1"/>
  <c r="G59" i="32"/>
  <c r="J59" i="32" s="1"/>
  <c r="F58" i="32"/>
  <c r="I58" i="32" s="1"/>
  <c r="H57" i="32"/>
  <c r="K57" i="32" s="1"/>
  <c r="G56" i="32"/>
  <c r="J56" i="32" s="1"/>
  <c r="F55" i="32"/>
  <c r="I55" i="32" s="1"/>
  <c r="H54" i="32"/>
  <c r="K54" i="32" s="1"/>
  <c r="G53" i="32"/>
  <c r="J53" i="32" s="1"/>
  <c r="F52" i="32"/>
  <c r="I52" i="32" s="1"/>
  <c r="H51" i="32"/>
  <c r="K51" i="32" s="1"/>
  <c r="G50" i="32"/>
  <c r="J50" i="32" s="1"/>
  <c r="F49" i="32"/>
  <c r="I49" i="32" s="1"/>
  <c r="H48" i="32"/>
  <c r="K48" i="32" s="1"/>
  <c r="G47" i="32"/>
  <c r="J47" i="32" s="1"/>
  <c r="F46" i="32"/>
  <c r="I46" i="32" s="1"/>
  <c r="H45" i="32"/>
  <c r="K45" i="32" s="1"/>
  <c r="G44" i="32"/>
  <c r="J44" i="32" s="1"/>
  <c r="F43" i="32"/>
  <c r="I43" i="32" s="1"/>
  <c r="H42" i="32"/>
  <c r="K42" i="32" s="1"/>
  <c r="G41" i="32"/>
  <c r="J41" i="32" s="1"/>
  <c r="F40" i="32"/>
  <c r="I40" i="32" s="1"/>
  <c r="H39" i="32"/>
  <c r="K39" i="32" s="1"/>
  <c r="G38" i="32"/>
  <c r="J38" i="32" s="1"/>
  <c r="F37" i="32"/>
  <c r="I37" i="32" s="1"/>
  <c r="H36" i="32"/>
  <c r="K36" i="32" s="1"/>
  <c r="G35" i="32"/>
  <c r="J35" i="32" s="1"/>
  <c r="F34" i="32"/>
  <c r="I34" i="32" s="1"/>
  <c r="H33" i="32"/>
  <c r="K33" i="32" s="1"/>
  <c r="G32" i="32"/>
  <c r="J32" i="32" s="1"/>
  <c r="F31" i="32"/>
  <c r="I31" i="32" s="1"/>
  <c r="H30" i="32"/>
  <c r="K30" i="32" s="1"/>
  <c r="G29" i="32"/>
  <c r="J29" i="32" s="1"/>
  <c r="F28" i="32"/>
  <c r="I28" i="32" s="1"/>
  <c r="H27" i="32"/>
  <c r="K27" i="32" s="1"/>
  <c r="G26" i="32"/>
  <c r="J26" i="32" s="1"/>
  <c r="F25" i="32"/>
  <c r="I25" i="32" s="1"/>
  <c r="H24" i="32"/>
  <c r="K24" i="32" s="1"/>
  <c r="G23" i="32"/>
  <c r="J23" i="32" s="1"/>
  <c r="F22" i="32"/>
  <c r="I22" i="32" s="1"/>
  <c r="H21" i="32"/>
  <c r="K21" i="32" s="1"/>
  <c r="G20" i="32"/>
  <c r="J20" i="32" s="1"/>
  <c r="F19" i="32"/>
  <c r="I19" i="32" s="1"/>
  <c r="H18" i="32"/>
  <c r="K18" i="32" s="1"/>
  <c r="G17" i="32"/>
  <c r="J17" i="32" s="1"/>
  <c r="F16" i="32"/>
  <c r="I16" i="32" s="1"/>
  <c r="H15" i="32"/>
  <c r="K15" i="32" s="1"/>
  <c r="G14" i="32"/>
  <c r="J14" i="32" s="1"/>
  <c r="F13" i="32"/>
  <c r="I13" i="32" s="1"/>
  <c r="H12" i="32"/>
  <c r="K12" i="32" s="1"/>
  <c r="G11" i="32"/>
  <c r="J11" i="32" s="1"/>
  <c r="F10" i="32"/>
  <c r="I10" i="32" s="1"/>
  <c r="H9" i="32"/>
  <c r="K9" i="32" s="1"/>
  <c r="G8" i="32"/>
  <c r="J8" i="32" s="1"/>
  <c r="P116" i="32"/>
  <c r="S116" i="32" s="1"/>
  <c r="P115" i="32"/>
  <c r="S115" i="32" s="1"/>
  <c r="P114" i="32"/>
  <c r="S114" i="32" s="1"/>
  <c r="P113" i="32"/>
  <c r="S113" i="32" s="1"/>
  <c r="P112" i="32"/>
  <c r="S112" i="32" s="1"/>
  <c r="P111" i="32"/>
  <c r="S111" i="32" s="1"/>
  <c r="P110" i="32"/>
  <c r="S110" i="32" s="1"/>
  <c r="P109" i="32"/>
  <c r="S109" i="32" s="1"/>
  <c r="P108" i="32"/>
  <c r="S108" i="32" s="1"/>
  <c r="P107" i="32"/>
  <c r="S107" i="32" s="1"/>
  <c r="P106" i="32"/>
  <c r="S106" i="32" s="1"/>
  <c r="P105" i="32"/>
  <c r="S105" i="32" s="1"/>
  <c r="P104" i="32"/>
  <c r="S104" i="32" s="1"/>
  <c r="P103" i="32"/>
  <c r="S103" i="32" s="1"/>
  <c r="P102" i="32"/>
  <c r="S102" i="32" s="1"/>
  <c r="P101" i="32"/>
  <c r="S101" i="32" s="1"/>
  <c r="P100" i="32"/>
  <c r="P99" i="32"/>
  <c r="S99" i="32" s="1"/>
  <c r="P98" i="32"/>
  <c r="S98" i="32" s="1"/>
  <c r="P97" i="32"/>
  <c r="S97" i="32" s="1"/>
  <c r="P96" i="32"/>
  <c r="S96" i="32" s="1"/>
  <c r="P95" i="32"/>
  <c r="S95" i="32" s="1"/>
  <c r="P94" i="32"/>
  <c r="S94" i="32" s="1"/>
  <c r="P93" i="32"/>
  <c r="S93" i="32" s="1"/>
  <c r="P92" i="32"/>
  <c r="S92" i="32" s="1"/>
  <c r="P91" i="32"/>
  <c r="S91" i="32" s="1"/>
  <c r="P90" i="32"/>
  <c r="S90" i="32" s="1"/>
  <c r="P89" i="32"/>
  <c r="S89" i="32" s="1"/>
  <c r="P88" i="32"/>
  <c r="S88" i="32" s="1"/>
  <c r="P87" i="32"/>
  <c r="S87" i="32" s="1"/>
  <c r="P86" i="32"/>
  <c r="S86" i="32" s="1"/>
  <c r="P85" i="32"/>
  <c r="S85" i="32" s="1"/>
  <c r="P84" i="32"/>
  <c r="S84" i="32" s="1"/>
  <c r="P83" i="32"/>
  <c r="S83" i="32" s="1"/>
  <c r="P82" i="32"/>
  <c r="S82" i="32" s="1"/>
  <c r="P81" i="32"/>
  <c r="S81" i="32" s="1"/>
  <c r="P80" i="32"/>
  <c r="S80" i="32" s="1"/>
  <c r="P79" i="32"/>
  <c r="S79" i="32" s="1"/>
  <c r="P78" i="32"/>
  <c r="S78" i="32" s="1"/>
  <c r="P77" i="32"/>
  <c r="S77" i="32" s="1"/>
  <c r="P76" i="32"/>
  <c r="S76" i="32" s="1"/>
  <c r="P75" i="32"/>
  <c r="S75" i="32" s="1"/>
  <c r="P74" i="32"/>
  <c r="S74" i="32" s="1"/>
  <c r="P73" i="32"/>
  <c r="S73" i="32" s="1"/>
  <c r="P72" i="32"/>
  <c r="S72" i="32" s="1"/>
  <c r="P71" i="32"/>
  <c r="S71" i="32" s="1"/>
  <c r="P70" i="32"/>
  <c r="S70" i="32" s="1"/>
  <c r="P69" i="32"/>
  <c r="S69" i="32" s="1"/>
  <c r="P68" i="32"/>
  <c r="S68" i="32" s="1"/>
  <c r="P67" i="32"/>
  <c r="S67" i="32" s="1"/>
  <c r="P66" i="32"/>
  <c r="S66" i="32" s="1"/>
  <c r="P65" i="32"/>
  <c r="S65" i="32" s="1"/>
  <c r="P64" i="32"/>
  <c r="S64" i="32" s="1"/>
  <c r="P63" i="32"/>
  <c r="S63" i="32" s="1"/>
  <c r="P62" i="32"/>
  <c r="S62" i="32" s="1"/>
  <c r="P61" i="32"/>
  <c r="S61" i="32" s="1"/>
  <c r="P60" i="32"/>
  <c r="S60" i="32" s="1"/>
  <c r="P59" i="32"/>
  <c r="S59" i="32" s="1"/>
  <c r="P58" i="32"/>
  <c r="S58" i="32" s="1"/>
  <c r="P57" i="32"/>
  <c r="S57" i="32" s="1"/>
  <c r="P56" i="32"/>
  <c r="S56" i="32" s="1"/>
  <c r="P55" i="32"/>
  <c r="S55" i="32" s="1"/>
  <c r="P54" i="32"/>
  <c r="S54" i="32" s="1"/>
  <c r="P53" i="32"/>
  <c r="S53" i="32" s="1"/>
  <c r="P52" i="32"/>
  <c r="S52" i="32" s="1"/>
  <c r="P51" i="32"/>
  <c r="S51" i="32" s="1"/>
  <c r="P50" i="32"/>
  <c r="S50" i="32" s="1"/>
  <c r="P49" i="32"/>
  <c r="S49" i="32" s="1"/>
  <c r="P48" i="32"/>
  <c r="S48" i="32" s="1"/>
  <c r="P47" i="32"/>
  <c r="S47" i="32" s="1"/>
  <c r="P46" i="32"/>
  <c r="S46" i="32" s="1"/>
  <c r="P45" i="32"/>
  <c r="S45" i="32" s="1"/>
  <c r="P44" i="32"/>
  <c r="S44" i="32" s="1"/>
  <c r="P43" i="32"/>
  <c r="S43" i="32" s="1"/>
  <c r="P42" i="32"/>
  <c r="S42" i="32" s="1"/>
  <c r="P41" i="32"/>
  <c r="S41" i="32" s="1"/>
  <c r="P40" i="32"/>
  <c r="S40" i="32" s="1"/>
  <c r="P39" i="32"/>
  <c r="S39" i="32" s="1"/>
  <c r="P38" i="32"/>
  <c r="S38" i="32" s="1"/>
  <c r="P37" i="32"/>
  <c r="S37" i="32" s="1"/>
  <c r="P36" i="32"/>
  <c r="S36" i="32" s="1"/>
  <c r="P35" i="32"/>
  <c r="S35" i="32" s="1"/>
  <c r="P34" i="32"/>
  <c r="S34" i="32" s="1"/>
  <c r="P33" i="32"/>
  <c r="S33" i="32" s="1"/>
  <c r="P32" i="32"/>
  <c r="S32" i="32" s="1"/>
  <c r="P31" i="32"/>
  <c r="S31" i="32" s="1"/>
  <c r="P30" i="32"/>
  <c r="S30" i="32" s="1"/>
  <c r="P29" i="32"/>
  <c r="S29" i="32" s="1"/>
  <c r="P28" i="32"/>
  <c r="S28" i="32" s="1"/>
  <c r="P27" i="32"/>
  <c r="S27" i="32" s="1"/>
  <c r="P26" i="32"/>
  <c r="S26" i="32" s="1"/>
  <c r="P25" i="32"/>
  <c r="S25" i="32" s="1"/>
  <c r="P24" i="32"/>
  <c r="S24" i="32" s="1"/>
  <c r="P23" i="32"/>
  <c r="S23" i="32" s="1"/>
  <c r="P22" i="32"/>
  <c r="S22" i="32" s="1"/>
  <c r="P21" i="32"/>
  <c r="S21" i="32" s="1"/>
  <c r="P20" i="32"/>
  <c r="S20" i="32" s="1"/>
  <c r="P19" i="32"/>
  <c r="S19" i="32" s="1"/>
  <c r="P18" i="32"/>
  <c r="S18" i="32" s="1"/>
  <c r="P17" i="32"/>
  <c r="S17" i="32" s="1"/>
  <c r="P16" i="32"/>
  <c r="S16" i="32" s="1"/>
  <c r="P15" i="32"/>
  <c r="S15" i="32" s="1"/>
  <c r="O116" i="32"/>
  <c r="R116" i="32" s="1"/>
  <c r="O115" i="32"/>
  <c r="R115" i="32" s="1"/>
  <c r="O114" i="32"/>
  <c r="R114" i="32" s="1"/>
  <c r="O113" i="32"/>
  <c r="R113" i="32" s="1"/>
  <c r="O112" i="32"/>
  <c r="R112" i="32" s="1"/>
  <c r="O111" i="32"/>
  <c r="R111" i="32" s="1"/>
  <c r="O110" i="32"/>
  <c r="R110" i="32" s="1"/>
  <c r="O109" i="32"/>
  <c r="R109" i="32" s="1"/>
  <c r="O108" i="32"/>
  <c r="R108" i="32" s="1"/>
  <c r="O107" i="32"/>
  <c r="R107" i="32" s="1"/>
  <c r="O106" i="32"/>
  <c r="R106" i="32" s="1"/>
  <c r="O105" i="32"/>
  <c r="R105" i="32" s="1"/>
  <c r="O104" i="32"/>
  <c r="R104" i="32" s="1"/>
  <c r="O100" i="32"/>
  <c r="O99" i="32"/>
  <c r="R99" i="32" s="1"/>
  <c r="O98" i="32"/>
  <c r="R98" i="32" s="1"/>
  <c r="O97" i="32"/>
  <c r="R97" i="32" s="1"/>
  <c r="O96" i="32"/>
  <c r="R96" i="32" s="1"/>
  <c r="O95" i="32"/>
  <c r="R95" i="32" s="1"/>
  <c r="O94" i="32"/>
  <c r="R94" i="32" s="1"/>
  <c r="O93" i="32"/>
  <c r="R93" i="32" s="1"/>
  <c r="O92" i="32"/>
  <c r="R92" i="32" s="1"/>
  <c r="O91" i="32"/>
  <c r="R91" i="32" s="1"/>
  <c r="O90" i="32"/>
  <c r="R90" i="32" s="1"/>
  <c r="O89" i="32"/>
  <c r="R89" i="32" s="1"/>
  <c r="O88" i="32"/>
  <c r="R88" i="32" s="1"/>
  <c r="O87" i="32"/>
  <c r="R87" i="32" s="1"/>
  <c r="O86" i="32"/>
  <c r="R86" i="32" s="1"/>
  <c r="O85" i="32"/>
  <c r="R85" i="32" s="1"/>
  <c r="O84" i="32"/>
  <c r="R84" i="32" s="1"/>
  <c r="O83" i="32"/>
  <c r="R83" i="32" s="1"/>
  <c r="O82" i="32"/>
  <c r="R82" i="32" s="1"/>
  <c r="O81" i="32"/>
  <c r="R81" i="32" s="1"/>
  <c r="O80" i="32"/>
  <c r="R80" i="32" s="1"/>
  <c r="O79" i="32"/>
  <c r="R79" i="32" s="1"/>
  <c r="O78" i="32"/>
  <c r="R78" i="32" s="1"/>
  <c r="O77" i="32"/>
  <c r="R77" i="32" s="1"/>
  <c r="O76" i="32"/>
  <c r="R76" i="32" s="1"/>
  <c r="O75" i="32"/>
  <c r="R75" i="32" s="1"/>
  <c r="O74" i="32"/>
  <c r="R74" i="32" s="1"/>
  <c r="O73" i="32"/>
  <c r="R73" i="32" s="1"/>
  <c r="O72" i="32"/>
  <c r="R72" i="32" s="1"/>
  <c r="O71" i="32"/>
  <c r="R71" i="32" s="1"/>
  <c r="O70" i="32"/>
  <c r="R70" i="32" s="1"/>
  <c r="O69" i="32"/>
  <c r="R69" i="32" s="1"/>
  <c r="O68" i="32"/>
  <c r="R68" i="32" s="1"/>
  <c r="O67" i="32"/>
  <c r="R67" i="32" s="1"/>
  <c r="O66" i="32"/>
  <c r="R66" i="32" s="1"/>
  <c r="O65" i="32"/>
  <c r="R65" i="32" s="1"/>
  <c r="O64" i="32"/>
  <c r="R64" i="32" s="1"/>
  <c r="O63" i="32"/>
  <c r="R63" i="32" s="1"/>
  <c r="O62" i="32"/>
  <c r="R62" i="32" s="1"/>
  <c r="O61" i="32"/>
  <c r="R61" i="32" s="1"/>
  <c r="O60" i="32"/>
  <c r="R60" i="32" s="1"/>
  <c r="O59" i="32"/>
  <c r="R59" i="32" s="1"/>
  <c r="O58" i="32"/>
  <c r="R58" i="32" s="1"/>
  <c r="O57" i="32"/>
  <c r="R57" i="32" s="1"/>
  <c r="O56" i="32"/>
  <c r="R56" i="32" s="1"/>
  <c r="O55" i="32"/>
  <c r="R55" i="32" s="1"/>
  <c r="O54" i="32"/>
  <c r="R54" i="32" s="1"/>
  <c r="O53" i="32"/>
  <c r="R53" i="32" s="1"/>
  <c r="O52" i="32"/>
  <c r="R52" i="32" s="1"/>
  <c r="O51" i="32"/>
  <c r="R51" i="32" s="1"/>
  <c r="O50" i="32"/>
  <c r="R50" i="32" s="1"/>
  <c r="O49" i="32"/>
  <c r="R49" i="32" s="1"/>
  <c r="O48" i="32"/>
  <c r="R48" i="32" s="1"/>
  <c r="O47" i="32"/>
  <c r="R47" i="32" s="1"/>
  <c r="O46" i="32"/>
  <c r="R46" i="32" s="1"/>
  <c r="O45" i="32"/>
  <c r="R45" i="32" s="1"/>
  <c r="O44" i="32"/>
  <c r="R44" i="32" s="1"/>
  <c r="O43" i="32"/>
  <c r="R43" i="32" s="1"/>
  <c r="O42" i="32"/>
  <c r="R42" i="32" s="1"/>
  <c r="O41" i="32"/>
  <c r="R41" i="32" s="1"/>
  <c r="O40" i="32"/>
  <c r="R40" i="32" s="1"/>
  <c r="O39" i="32"/>
  <c r="R39" i="32" s="1"/>
  <c r="O38" i="32"/>
  <c r="R38" i="32" s="1"/>
  <c r="O37" i="32"/>
  <c r="R37" i="32" s="1"/>
  <c r="O36" i="32"/>
  <c r="R36" i="32" s="1"/>
  <c r="O35" i="32"/>
  <c r="R35" i="32" s="1"/>
  <c r="O34" i="32"/>
  <c r="R34" i="32" s="1"/>
  <c r="O33" i="32"/>
  <c r="R33" i="32" s="1"/>
  <c r="O32" i="32"/>
  <c r="R32" i="32" s="1"/>
  <c r="O31" i="32"/>
  <c r="R31" i="32" s="1"/>
  <c r="O30" i="32"/>
  <c r="R30" i="32" s="1"/>
  <c r="O29" i="32"/>
  <c r="R29" i="32" s="1"/>
  <c r="O28" i="32"/>
  <c r="R28" i="32" s="1"/>
  <c r="O27" i="32"/>
  <c r="R27" i="32" s="1"/>
  <c r="O26" i="32"/>
  <c r="R26" i="32" s="1"/>
  <c r="O25" i="32"/>
  <c r="R25" i="32" s="1"/>
  <c r="O24" i="32"/>
  <c r="R24" i="32" s="1"/>
  <c r="O23" i="32"/>
  <c r="R23" i="32" s="1"/>
  <c r="O22" i="32"/>
  <c r="R22" i="32" s="1"/>
  <c r="O21" i="32"/>
  <c r="R21" i="32" s="1"/>
  <c r="O20" i="32"/>
  <c r="R20" i="32" s="1"/>
  <c r="O19" i="32"/>
  <c r="R19" i="32" s="1"/>
  <c r="O18" i="32"/>
  <c r="R18" i="32" s="1"/>
  <c r="O17" i="32"/>
  <c r="R17" i="32" s="1"/>
  <c r="O16" i="32"/>
  <c r="R16" i="32" s="1"/>
  <c r="O15" i="32"/>
  <c r="R15" i="32" s="1"/>
  <c r="O14" i="32"/>
  <c r="R14" i="32" s="1"/>
  <c r="N116" i="32"/>
  <c r="N115" i="32"/>
  <c r="Q115" i="32" s="1"/>
  <c r="N114" i="32"/>
  <c r="N113" i="32"/>
  <c r="Q113" i="32" s="1"/>
  <c r="N112" i="32"/>
  <c r="Q112" i="32" s="1"/>
  <c r="N111" i="32"/>
  <c r="Q111" i="32" s="1"/>
  <c r="N110" i="32"/>
  <c r="Q110" i="32" s="1"/>
  <c r="N109" i="32"/>
  <c r="Q109" i="32" s="1"/>
  <c r="N108" i="32"/>
  <c r="Q108" i="32" s="1"/>
  <c r="N107" i="32"/>
  <c r="Q107" i="32" s="1"/>
  <c r="N106" i="32"/>
  <c r="N105" i="32"/>
  <c r="Q105" i="32" s="1"/>
  <c r="N104" i="32"/>
  <c r="N103" i="32"/>
  <c r="N102" i="32"/>
  <c r="N101" i="32"/>
  <c r="N100" i="32"/>
  <c r="N99" i="32"/>
  <c r="Q99" i="32" s="1"/>
  <c r="N98" i="32"/>
  <c r="Q98" i="32" s="1"/>
  <c r="N97" i="32"/>
  <c r="Q97" i="32" s="1"/>
  <c r="N96" i="32"/>
  <c r="N95" i="32"/>
  <c r="N94" i="32"/>
  <c r="Q94" i="32" s="1"/>
  <c r="N93" i="32"/>
  <c r="Q93" i="32" s="1"/>
  <c r="N92" i="32"/>
  <c r="Q92" i="32" s="1"/>
  <c r="N91" i="32"/>
  <c r="N90" i="32"/>
  <c r="Q90" i="32" s="1"/>
  <c r="N89" i="32"/>
  <c r="Q89" i="32" s="1"/>
  <c r="N88" i="32"/>
  <c r="Q88" i="32" s="1"/>
  <c r="N87" i="32"/>
  <c r="Q87" i="32" s="1"/>
  <c r="N86" i="32"/>
  <c r="Q86" i="32" s="1"/>
  <c r="N85" i="32"/>
  <c r="N84" i="32"/>
  <c r="Q84" i="32" s="1"/>
  <c r="N83" i="32"/>
  <c r="N82" i="32"/>
  <c r="N81" i="32"/>
  <c r="Q81" i="32" s="1"/>
  <c r="N80" i="32"/>
  <c r="Q80" i="32" s="1"/>
  <c r="N79" i="32"/>
  <c r="N78" i="32"/>
  <c r="Q78" i="32" s="1"/>
  <c r="N77" i="32"/>
  <c r="Q77" i="32" s="1"/>
  <c r="N76" i="32"/>
  <c r="Q76" i="32" s="1"/>
  <c r="N75" i="32"/>
  <c r="N74" i="32"/>
  <c r="Q74" i="32" s="1"/>
  <c r="N73" i="32"/>
  <c r="Q73" i="32" s="1"/>
  <c r="N72" i="32"/>
  <c r="Q72" i="32" s="1"/>
  <c r="N71" i="32"/>
  <c r="Q71" i="32" s="1"/>
  <c r="N70" i="32"/>
  <c r="N69" i="32"/>
  <c r="N68" i="32"/>
  <c r="Q68" i="32" s="1"/>
  <c r="N67" i="32"/>
  <c r="N66" i="32"/>
  <c r="Q66" i="32" s="1"/>
  <c r="N65" i="32"/>
  <c r="Q65" i="32" s="1"/>
  <c r="N64" i="32"/>
  <c r="Q64" i="32" s="1"/>
  <c r="N63" i="32"/>
  <c r="Q63" i="32" s="1"/>
  <c r="N62" i="32"/>
  <c r="N61" i="32"/>
  <c r="N60" i="32"/>
  <c r="Q60" i="32" s="1"/>
  <c r="N59" i="32"/>
  <c r="Q59" i="32" s="1"/>
  <c r="N58" i="32"/>
  <c r="N57" i="32"/>
  <c r="N56" i="32"/>
  <c r="Q56" i="32" s="1"/>
  <c r="N55" i="32"/>
  <c r="N54" i="32"/>
  <c r="Q54" i="32" s="1"/>
  <c r="N53" i="32"/>
  <c r="N52" i="32"/>
  <c r="Q52" i="32" s="1"/>
  <c r="N51" i="32"/>
  <c r="N50" i="32"/>
  <c r="Q50" i="32" s="1"/>
  <c r="N49" i="32"/>
  <c r="N48" i="32"/>
  <c r="Q48" i="32" s="1"/>
  <c r="N47" i="32"/>
  <c r="Q47" i="32" s="1"/>
  <c r="N46" i="32"/>
  <c r="Q46" i="32" s="1"/>
  <c r="N45" i="32"/>
  <c r="N44" i="32"/>
  <c r="N43" i="32"/>
  <c r="N42" i="32"/>
  <c r="N41" i="32"/>
  <c r="N40" i="32"/>
  <c r="Q40" i="32" s="1"/>
  <c r="N39" i="32"/>
  <c r="N38" i="32"/>
  <c r="Q38" i="32" s="1"/>
  <c r="N37" i="32"/>
  <c r="N36" i="32"/>
  <c r="Q36" i="32" s="1"/>
  <c r="N35" i="32"/>
  <c r="N34" i="32"/>
  <c r="N33" i="32"/>
  <c r="N32" i="32"/>
  <c r="Q32" i="32" s="1"/>
  <c r="N31" i="32"/>
  <c r="Q31" i="32" s="1"/>
  <c r="N30" i="32"/>
  <c r="Q30" i="32" s="1"/>
  <c r="N29" i="32"/>
  <c r="N28" i="32"/>
  <c r="Q28" i="32" s="1"/>
  <c r="N27" i="32"/>
  <c r="Q27" i="32" s="1"/>
  <c r="N26" i="32"/>
  <c r="N25" i="32"/>
  <c r="N24" i="32"/>
  <c r="Q24" i="32" s="1"/>
  <c r="N23" i="32"/>
  <c r="N22" i="32"/>
  <c r="Q22" i="32" s="1"/>
  <c r="N21" i="32"/>
  <c r="Q21" i="32" s="1"/>
  <c r="N20" i="32"/>
  <c r="N19" i="32"/>
  <c r="Q19" i="32" s="1"/>
  <c r="N18" i="32"/>
  <c r="Q18" i="32" s="1"/>
  <c r="N17" i="32"/>
  <c r="Q17" i="32" s="1"/>
  <c r="N16" i="32"/>
  <c r="Q16" i="32" s="1"/>
  <c r="N15" i="32"/>
  <c r="N14" i="32"/>
  <c r="Q14" i="32" s="1"/>
  <c r="N13" i="32"/>
  <c r="Q13" i="32" s="1"/>
  <c r="P14" i="32"/>
  <c r="S14" i="32" s="1"/>
  <c r="P13" i="32"/>
  <c r="S13" i="32" s="1"/>
  <c r="P12" i="32"/>
  <c r="S12" i="32" s="1"/>
  <c r="O13" i="32"/>
  <c r="R13" i="32" s="1"/>
  <c r="O12" i="32"/>
  <c r="R12" i="32" s="1"/>
  <c r="O11" i="32"/>
  <c r="R11" i="32" s="1"/>
  <c r="N12" i="32"/>
  <c r="Q12" i="32" s="1"/>
  <c r="N11" i="32"/>
  <c r="Q11" i="32" s="1"/>
  <c r="N10" i="32"/>
  <c r="Q10" i="32" s="1"/>
  <c r="P11" i="32"/>
  <c r="S11" i="32" s="1"/>
  <c r="P10" i="32"/>
  <c r="S10" i="32" s="1"/>
  <c r="P9" i="32"/>
  <c r="S9" i="32" s="1"/>
  <c r="O10" i="32"/>
  <c r="R10" i="32" s="1"/>
  <c r="O9" i="32"/>
  <c r="R9" i="32" s="1"/>
  <c r="O8" i="32"/>
  <c r="R8" i="32" s="1"/>
  <c r="N9" i="32"/>
  <c r="Q9" i="32" s="1"/>
  <c r="N8" i="32"/>
  <c r="Q8" i="32" s="1"/>
  <c r="L116" i="32"/>
  <c r="L115" i="32"/>
  <c r="L114" i="32"/>
  <c r="L113" i="32"/>
  <c r="L112" i="32"/>
  <c r="L111" i="32"/>
  <c r="M111" i="32" s="1"/>
  <c r="L110" i="32"/>
  <c r="M110" i="32" s="1"/>
  <c r="L109" i="32"/>
  <c r="L108" i="32"/>
  <c r="L107" i="32"/>
  <c r="L106" i="32"/>
  <c r="L105" i="32"/>
  <c r="M105" i="32" s="1"/>
  <c r="L104" i="32"/>
  <c r="L103" i="32"/>
  <c r="L102" i="32"/>
  <c r="M102" i="32" s="1"/>
  <c r="L101" i="32"/>
  <c r="M101" i="32" s="1"/>
  <c r="L100" i="32"/>
  <c r="D100" i="32"/>
  <c r="O102" i="32" s="1"/>
  <c r="R102" i="32" s="1"/>
  <c r="L99" i="32"/>
  <c r="M99" i="32" s="1"/>
  <c r="L98" i="32"/>
  <c r="L97" i="32"/>
  <c r="L96" i="32"/>
  <c r="L95" i="32"/>
  <c r="M95" i="32" s="1"/>
  <c r="L94" i="32"/>
  <c r="M94" i="32" s="1"/>
  <c r="L93" i="32"/>
  <c r="L92" i="32"/>
  <c r="L91" i="32"/>
  <c r="M91" i="32" s="1"/>
  <c r="L90" i="32"/>
  <c r="L89" i="32"/>
  <c r="L88" i="32"/>
  <c r="M88" i="32" s="1"/>
  <c r="L87" i="32"/>
  <c r="M87" i="32" s="1"/>
  <c r="L86" i="32"/>
  <c r="L85" i="32"/>
  <c r="L84" i="32"/>
  <c r="L83" i="32"/>
  <c r="L82" i="32"/>
  <c r="M82" i="32" s="1"/>
  <c r="L81" i="32"/>
  <c r="L80" i="32"/>
  <c r="L79" i="32"/>
  <c r="M79" i="32" s="1"/>
  <c r="L78" i="32"/>
  <c r="M78" i="32" s="1"/>
  <c r="L77" i="32"/>
  <c r="L76" i="32"/>
  <c r="L75" i="32"/>
  <c r="M75" i="32" s="1"/>
  <c r="L74" i="32"/>
  <c r="L73" i="32"/>
  <c r="L72" i="32"/>
  <c r="M72" i="32" s="1"/>
  <c r="L71" i="32"/>
  <c r="L70" i="32"/>
  <c r="L69" i="32"/>
  <c r="L68" i="32"/>
  <c r="L67" i="32"/>
  <c r="M67" i="32" s="1"/>
  <c r="L66" i="32"/>
  <c r="M66" i="32" s="1"/>
  <c r="L65" i="32"/>
  <c r="L64" i="32"/>
  <c r="L63" i="32"/>
  <c r="M63" i="32" s="1"/>
  <c r="L62" i="32"/>
  <c r="L61" i="32"/>
  <c r="L60" i="32"/>
  <c r="L59" i="32"/>
  <c r="M59" i="32" s="1"/>
  <c r="L58" i="32"/>
  <c r="L57" i="32"/>
  <c r="L56" i="32"/>
  <c r="L55" i="32"/>
  <c r="L54" i="32"/>
  <c r="L53" i="32"/>
  <c r="L52" i="32"/>
  <c r="L51" i="32"/>
  <c r="L50" i="32"/>
  <c r="M50" i="32" s="1"/>
  <c r="L49" i="32"/>
  <c r="M49" i="32" s="1"/>
  <c r="L48" i="32"/>
  <c r="L47" i="32"/>
  <c r="L46" i="32"/>
  <c r="L45" i="32"/>
  <c r="L44" i="32"/>
  <c r="L43" i="32"/>
  <c r="L42" i="32"/>
  <c r="L41" i="32"/>
  <c r="M41" i="32" s="1"/>
  <c r="L40" i="32"/>
  <c r="L39" i="32"/>
  <c r="M39" i="32" s="1"/>
  <c r="L38" i="32"/>
  <c r="L37" i="32"/>
  <c r="L36" i="32"/>
  <c r="L35" i="32"/>
  <c r="L34" i="32"/>
  <c r="M34" i="32" s="1"/>
  <c r="L33" i="32"/>
  <c r="M33" i="32" s="1"/>
  <c r="L32" i="32"/>
  <c r="L31" i="32"/>
  <c r="M31" i="32" s="1"/>
  <c r="L30" i="32"/>
  <c r="L29" i="32"/>
  <c r="L28" i="32"/>
  <c r="L27" i="32"/>
  <c r="M27" i="32" s="1"/>
  <c r="L26" i="32"/>
  <c r="L25" i="32"/>
  <c r="M25" i="32" s="1"/>
  <c r="L24" i="32"/>
  <c r="L23" i="32"/>
  <c r="M23" i="32" s="1"/>
  <c r="L22" i="32"/>
  <c r="L21" i="32"/>
  <c r="L20" i="32"/>
  <c r="L19" i="32"/>
  <c r="M19" i="32" s="1"/>
  <c r="L18" i="32"/>
  <c r="L17" i="32"/>
  <c r="M17" i="32" s="1"/>
  <c r="L16" i="32"/>
  <c r="M16" i="32" s="1"/>
  <c r="L15" i="32"/>
  <c r="M15" i="32" s="1"/>
  <c r="L14" i="32"/>
  <c r="L13" i="32"/>
  <c r="L12" i="32"/>
  <c r="M12" i="32" s="1"/>
  <c r="L11" i="32"/>
  <c r="M11" i="32" s="1"/>
  <c r="L10" i="32"/>
  <c r="L9" i="32"/>
  <c r="M9" i="32" s="1"/>
  <c r="L8" i="32"/>
  <c r="M8" i="32" s="1"/>
  <c r="N7" i="32"/>
  <c r="L7" i="32"/>
  <c r="M127" i="31"/>
  <c r="M126" i="31"/>
  <c r="M125" i="31"/>
  <c r="M124" i="31"/>
  <c r="M123" i="31"/>
  <c r="J127" i="31"/>
  <c r="J126" i="31"/>
  <c r="J125" i="31"/>
  <c r="J124" i="31"/>
  <c r="J123" i="31"/>
  <c r="AP22" i="18" l="1"/>
  <c r="AS21" i="18"/>
  <c r="AP22" i="14"/>
  <c r="AQ22" i="14" s="1"/>
  <c r="AO22" i="10"/>
  <c r="AR21" i="10"/>
  <c r="I100" i="32"/>
  <c r="J100" i="32"/>
  <c r="K100" i="32"/>
  <c r="I126" i="32"/>
  <c r="I124" i="32"/>
  <c r="I125" i="32"/>
  <c r="L16" i="34"/>
  <c r="P16" i="34"/>
  <c r="P26" i="34" s="1"/>
  <c r="P27" i="34" s="1"/>
  <c r="M16" i="34"/>
  <c r="M26" i="34" s="1"/>
  <c r="M27" i="34" s="1"/>
  <c r="Q16" i="34"/>
  <c r="Q26" i="34" s="1"/>
  <c r="Q27" i="34" s="1"/>
  <c r="N16" i="34"/>
  <c r="N26" i="34" s="1"/>
  <c r="N27" i="34" s="1"/>
  <c r="G18" i="34"/>
  <c r="K18" i="34"/>
  <c r="O18" i="34"/>
  <c r="H24" i="34"/>
  <c r="L24" i="34"/>
  <c r="P24" i="34"/>
  <c r="G16" i="34"/>
  <c r="K16" i="34"/>
  <c r="K26" i="34" s="1"/>
  <c r="K27" i="34" s="1"/>
  <c r="D18" i="34"/>
  <c r="H18" i="34"/>
  <c r="L18" i="34"/>
  <c r="P18" i="34"/>
  <c r="E24" i="34"/>
  <c r="I24" i="34"/>
  <c r="M24" i="34"/>
  <c r="Q24" i="34"/>
  <c r="R15" i="34"/>
  <c r="D16" i="34" s="1"/>
  <c r="D26" i="34" s="1"/>
  <c r="D27" i="34" s="1"/>
  <c r="C18" i="34"/>
  <c r="D24" i="34"/>
  <c r="F24" i="33"/>
  <c r="N24" i="33"/>
  <c r="I26" i="33"/>
  <c r="I27" i="33" s="1"/>
  <c r="Q26" i="33"/>
  <c r="Q27" i="33" s="1"/>
  <c r="G24" i="33"/>
  <c r="K24" i="33"/>
  <c r="J16" i="33"/>
  <c r="J26" i="33" s="1"/>
  <c r="J27" i="33" s="1"/>
  <c r="N16" i="33"/>
  <c r="N26" i="33" s="1"/>
  <c r="N27" i="33" s="1"/>
  <c r="G18" i="33"/>
  <c r="K18" i="33"/>
  <c r="O18" i="33"/>
  <c r="H24" i="33"/>
  <c r="L24" i="33"/>
  <c r="J24" i="33"/>
  <c r="E26" i="33"/>
  <c r="E27" i="33" s="1"/>
  <c r="M26" i="33"/>
  <c r="M27" i="33" s="1"/>
  <c r="C24" i="33"/>
  <c r="O24" i="33"/>
  <c r="C16" i="33"/>
  <c r="G16" i="33"/>
  <c r="K16" i="33"/>
  <c r="O16" i="33"/>
  <c r="O26" i="33" s="1"/>
  <c r="O27" i="33" s="1"/>
  <c r="D18" i="33"/>
  <c r="D26" i="33" s="1"/>
  <c r="D27" i="33" s="1"/>
  <c r="H18" i="33"/>
  <c r="H26" i="33" s="1"/>
  <c r="H27" i="33" s="1"/>
  <c r="L18" i="33"/>
  <c r="L26" i="33" s="1"/>
  <c r="L27" i="33" s="1"/>
  <c r="P18" i="33"/>
  <c r="P26" i="33" s="1"/>
  <c r="P27" i="33" s="1"/>
  <c r="M24" i="33"/>
  <c r="Q24" i="33"/>
  <c r="F16" i="33"/>
  <c r="F26" i="33" s="1"/>
  <c r="F27" i="33" s="1"/>
  <c r="R23" i="33"/>
  <c r="P24" i="33" s="1"/>
  <c r="C18" i="33"/>
  <c r="S100" i="32"/>
  <c r="M106" i="32"/>
  <c r="M47" i="32"/>
  <c r="M29" i="32"/>
  <c r="M81" i="32"/>
  <c r="M42" i="32"/>
  <c r="M62" i="32"/>
  <c r="M13" i="32"/>
  <c r="M46" i="32"/>
  <c r="M73" i="32"/>
  <c r="M30" i="32"/>
  <c r="M45" i="32"/>
  <c r="M51" i="32"/>
  <c r="M58" i="32"/>
  <c r="M89" i="32"/>
  <c r="M104" i="32"/>
  <c r="O103" i="32"/>
  <c r="R103" i="32" s="1"/>
  <c r="R100" i="32"/>
  <c r="M54" i="32"/>
  <c r="M86" i="32"/>
  <c r="M14" i="32"/>
  <c r="M20" i="32"/>
  <c r="M21" i="32"/>
  <c r="M26" i="32"/>
  <c r="M35" i="32"/>
  <c r="M38" i="32"/>
  <c r="M43" i="32"/>
  <c r="M53" i="32"/>
  <c r="M71" i="32"/>
  <c r="M76" i="32"/>
  <c r="M83" i="32"/>
  <c r="M98" i="32"/>
  <c r="M112" i="32"/>
  <c r="M114" i="32"/>
  <c r="M7" i="32"/>
  <c r="M37" i="32"/>
  <c r="M55" i="32"/>
  <c r="M68" i="32"/>
  <c r="M97" i="32"/>
  <c r="M100" i="32"/>
  <c r="M107" i="32"/>
  <c r="Q34" i="32"/>
  <c r="Q42" i="32"/>
  <c r="Q82" i="32"/>
  <c r="Q106" i="32"/>
  <c r="M64" i="32"/>
  <c r="M70" i="32"/>
  <c r="M84" i="32"/>
  <c r="M92" i="32"/>
  <c r="M116" i="32"/>
  <c r="Q35" i="32"/>
  <c r="Q43" i="32"/>
  <c r="Q51" i="32"/>
  <c r="Q67" i="32"/>
  <c r="Q75" i="32"/>
  <c r="Q83" i="32"/>
  <c r="Q91" i="32"/>
  <c r="O101" i="32"/>
  <c r="R101" i="32" s="1"/>
  <c r="M69" i="32"/>
  <c r="M77" i="32"/>
  <c r="M85" i="32"/>
  <c r="M93" i="32"/>
  <c r="M108" i="32"/>
  <c r="Q116" i="32"/>
  <c r="Q103" i="32"/>
  <c r="Q96" i="32"/>
  <c r="Q55" i="32"/>
  <c r="Q44" i="32"/>
  <c r="Q39" i="32"/>
  <c r="Q26" i="32"/>
  <c r="Q20" i="32"/>
  <c r="M22" i="32"/>
  <c r="Q23" i="32"/>
  <c r="M60" i="32"/>
  <c r="Q61" i="32"/>
  <c r="Q70" i="32"/>
  <c r="M74" i="32"/>
  <c r="Q95" i="32"/>
  <c r="Q104" i="32"/>
  <c r="M113" i="32"/>
  <c r="M56" i="32"/>
  <c r="Q102" i="32"/>
  <c r="M115" i="32"/>
  <c r="Q7" i="32"/>
  <c r="M10" i="32"/>
  <c r="Q15" i="32"/>
  <c r="M18" i="32"/>
  <c r="Q25" i="32"/>
  <c r="M28" i="32"/>
  <c r="Q33" i="32"/>
  <c r="M36" i="32"/>
  <c r="Q41" i="32"/>
  <c r="M44" i="32"/>
  <c r="Q49" i="32"/>
  <c r="M52" i="32"/>
  <c r="M61" i="32"/>
  <c r="Q62" i="32"/>
  <c r="M96" i="32"/>
  <c r="M109" i="32"/>
  <c r="M57" i="32"/>
  <c r="Q69" i="32"/>
  <c r="Q85" i="32"/>
  <c r="M103" i="32"/>
  <c r="M24" i="32"/>
  <c r="Q29" i="32"/>
  <c r="M32" i="32"/>
  <c r="Q37" i="32"/>
  <c r="M40" i="32"/>
  <c r="Q45" i="32"/>
  <c r="M48" i="32"/>
  <c r="Q53" i="32"/>
  <c r="Q57" i="32"/>
  <c r="M65" i="32"/>
  <c r="Q79" i="32"/>
  <c r="M90" i="32"/>
  <c r="Q58" i="32"/>
  <c r="M80" i="32"/>
  <c r="Q114" i="32"/>
  <c r="Q100" i="32"/>
  <c r="M118" i="31"/>
  <c r="J118"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52" i="31"/>
  <c r="M53" i="31"/>
  <c r="M54" i="31"/>
  <c r="M55" i="31"/>
  <c r="M56" i="31"/>
  <c r="M57" i="31"/>
  <c r="M58" i="31"/>
  <c r="M59" i="31"/>
  <c r="M60" i="31"/>
  <c r="M61" i="31"/>
  <c r="M62" i="31"/>
  <c r="M63" i="31"/>
  <c r="M64" i="31"/>
  <c r="M65" i="31"/>
  <c r="M66" i="31"/>
  <c r="M67" i="31"/>
  <c r="M68" i="31"/>
  <c r="M69" i="31"/>
  <c r="M70" i="31"/>
  <c r="M71" i="31"/>
  <c r="M72" i="31"/>
  <c r="M73" i="31"/>
  <c r="M74" i="31"/>
  <c r="M75" i="31"/>
  <c r="M76" i="31"/>
  <c r="M77" i="31"/>
  <c r="M78" i="31"/>
  <c r="M79" i="31"/>
  <c r="M80" i="31"/>
  <c r="M81" i="31"/>
  <c r="M82" i="31"/>
  <c r="M83" i="31"/>
  <c r="M84" i="31"/>
  <c r="M85" i="31"/>
  <c r="M86" i="31"/>
  <c r="M87" i="31"/>
  <c r="M88" i="31"/>
  <c r="M89" i="31"/>
  <c r="M90" i="31"/>
  <c r="M91" i="31"/>
  <c r="M92" i="31"/>
  <c r="M93" i="31"/>
  <c r="M94" i="31"/>
  <c r="M95" i="31"/>
  <c r="M96" i="31"/>
  <c r="M97" i="31"/>
  <c r="M98" i="31"/>
  <c r="M99" i="31"/>
  <c r="M100" i="31"/>
  <c r="M101" i="31"/>
  <c r="M102" i="31"/>
  <c r="M103" i="31"/>
  <c r="M104" i="31"/>
  <c r="M105" i="31"/>
  <c r="M106" i="31"/>
  <c r="M107" i="31"/>
  <c r="M108" i="31"/>
  <c r="M109" i="31"/>
  <c r="M110" i="31"/>
  <c r="M111" i="31"/>
  <c r="M112" i="31"/>
  <c r="M113" i="31"/>
  <c r="M114" i="31"/>
  <c r="M115" i="31"/>
  <c r="M116" i="31"/>
  <c r="M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52" i="31"/>
  <c r="J53" i="31"/>
  <c r="J54" i="31"/>
  <c r="J55" i="31"/>
  <c r="J56" i="31"/>
  <c r="J57" i="31"/>
  <c r="J58" i="31"/>
  <c r="J59" i="31"/>
  <c r="J60" i="31"/>
  <c r="J61" i="31"/>
  <c r="J62" i="31"/>
  <c r="J63" i="31"/>
  <c r="J64" i="31"/>
  <c r="J65" i="31"/>
  <c r="J66" i="31"/>
  <c r="J67" i="31"/>
  <c r="J68" i="31"/>
  <c r="J69" i="31"/>
  <c r="J70" i="31"/>
  <c r="J71" i="31"/>
  <c r="J72" i="31"/>
  <c r="J73" i="31"/>
  <c r="J74" i="31"/>
  <c r="J75" i="31"/>
  <c r="J76" i="31"/>
  <c r="J77" i="31"/>
  <c r="J78" i="31"/>
  <c r="J79" i="31"/>
  <c r="J80" i="31"/>
  <c r="J81" i="31"/>
  <c r="J82" i="31"/>
  <c r="J83" i="31"/>
  <c r="J84" i="31"/>
  <c r="J85" i="31"/>
  <c r="J86" i="31"/>
  <c r="J87" i="31"/>
  <c r="J88" i="31"/>
  <c r="J89" i="31"/>
  <c r="J90" i="31"/>
  <c r="J91" i="31"/>
  <c r="J92" i="31"/>
  <c r="J93" i="31"/>
  <c r="J94" i="31"/>
  <c r="J95" i="31"/>
  <c r="J96" i="31"/>
  <c r="J97" i="31"/>
  <c r="J98" i="31"/>
  <c r="J99" i="31"/>
  <c r="J100" i="31"/>
  <c r="J101" i="31"/>
  <c r="J102" i="31"/>
  <c r="J103" i="31"/>
  <c r="J104" i="31"/>
  <c r="J105" i="31"/>
  <c r="J106" i="31"/>
  <c r="J107" i="31"/>
  <c r="J108" i="31"/>
  <c r="J109" i="31"/>
  <c r="J110" i="31"/>
  <c r="J111" i="31"/>
  <c r="J112" i="31"/>
  <c r="J113" i="31"/>
  <c r="J114" i="31"/>
  <c r="J115" i="31"/>
  <c r="J116" i="31"/>
  <c r="J7" i="31"/>
  <c r="AQ22" i="18" l="1"/>
  <c r="AR22" i="18" s="1"/>
  <c r="AR22" i="14"/>
  <c r="AO23" i="14"/>
  <c r="AO23" i="10"/>
  <c r="AP22" i="10"/>
  <c r="AQ22" i="10" s="1"/>
  <c r="AR22" i="10"/>
  <c r="I127" i="32"/>
  <c r="Q125" i="32"/>
  <c r="Q124" i="32"/>
  <c r="Q123" i="32"/>
  <c r="G26" i="34"/>
  <c r="G27" i="34" s="1"/>
  <c r="L26" i="34"/>
  <c r="L27" i="34" s="1"/>
  <c r="C16" i="34"/>
  <c r="C26" i="34" s="1"/>
  <c r="C27" i="34" s="1"/>
  <c r="J16" i="34"/>
  <c r="J26" i="34" s="1"/>
  <c r="J27" i="34" s="1"/>
  <c r="I16" i="34"/>
  <c r="I26" i="34" s="1"/>
  <c r="I27" i="34" s="1"/>
  <c r="H16" i="34"/>
  <c r="H26" i="34" s="1"/>
  <c r="H27" i="34" s="1"/>
  <c r="O16" i="34"/>
  <c r="O26" i="34" s="1"/>
  <c r="O27" i="34" s="1"/>
  <c r="F16" i="34"/>
  <c r="F26" i="34" s="1"/>
  <c r="F27" i="34" s="1"/>
  <c r="E16" i="34"/>
  <c r="E26" i="34" s="1"/>
  <c r="E27" i="34" s="1"/>
  <c r="K26" i="33"/>
  <c r="K27" i="33" s="1"/>
  <c r="I24" i="33"/>
  <c r="G26" i="33"/>
  <c r="G27" i="33" s="1"/>
  <c r="D24" i="33"/>
  <c r="E24" i="33"/>
  <c r="C26" i="33"/>
  <c r="C27" i="33" s="1"/>
  <c r="Q126" i="32"/>
  <c r="M124" i="32"/>
  <c r="M127" i="32"/>
  <c r="M125" i="32"/>
  <c r="M118" i="32"/>
  <c r="Q101" i="32"/>
  <c r="Q118" i="32" s="1"/>
  <c r="M123" i="32"/>
  <c r="M126" i="32"/>
  <c r="AS22" i="18" l="1"/>
  <c r="AP23" i="18"/>
  <c r="AP23" i="14"/>
  <c r="AQ23" i="14" s="1"/>
  <c r="AO24" i="10"/>
  <c r="AP23" i="10"/>
  <c r="AQ23" i="10" s="1"/>
  <c r="AR23" i="10"/>
  <c r="I15" i="32"/>
  <c r="Q127" i="32"/>
  <c r="N110" i="31"/>
  <c r="N111" i="31"/>
  <c r="K15" i="31"/>
  <c r="K16" i="31"/>
  <c r="K27" i="31"/>
  <c r="K30" i="31"/>
  <c r="K38" i="31"/>
  <c r="K42" i="31"/>
  <c r="K47" i="31"/>
  <c r="K48" i="31"/>
  <c r="K59" i="31"/>
  <c r="K62" i="31"/>
  <c r="K70" i="31"/>
  <c r="K74" i="31"/>
  <c r="K79" i="31"/>
  <c r="K80" i="31"/>
  <c r="K91" i="31"/>
  <c r="K94" i="31"/>
  <c r="K102" i="31"/>
  <c r="K106" i="31"/>
  <c r="K111" i="31"/>
  <c r="K112" i="31"/>
  <c r="L8" i="31"/>
  <c r="N8" i="31" s="1"/>
  <c r="L9" i="31"/>
  <c r="N9" i="31" s="1"/>
  <c r="L10" i="31"/>
  <c r="N10" i="31" s="1"/>
  <c r="L11" i="31"/>
  <c r="N11" i="31" s="1"/>
  <c r="L12" i="31"/>
  <c r="N12" i="31" s="1"/>
  <c r="L13" i="31"/>
  <c r="N13" i="31" s="1"/>
  <c r="L14" i="31"/>
  <c r="N14" i="31" s="1"/>
  <c r="L15" i="31"/>
  <c r="N15" i="31" s="1"/>
  <c r="L16" i="31"/>
  <c r="N16" i="31" s="1"/>
  <c r="L17" i="31"/>
  <c r="N17" i="31" s="1"/>
  <c r="L18" i="31"/>
  <c r="N18" i="31" s="1"/>
  <c r="L19" i="31"/>
  <c r="N19" i="31" s="1"/>
  <c r="L20" i="31"/>
  <c r="N20" i="31" s="1"/>
  <c r="L21" i="31"/>
  <c r="N21" i="31" s="1"/>
  <c r="L22" i="31"/>
  <c r="N22" i="31" s="1"/>
  <c r="L23" i="31"/>
  <c r="N23" i="31" s="1"/>
  <c r="L24" i="31"/>
  <c r="N24" i="31" s="1"/>
  <c r="L25" i="31"/>
  <c r="N25" i="31" s="1"/>
  <c r="L26" i="31"/>
  <c r="N26" i="31" s="1"/>
  <c r="L27" i="31"/>
  <c r="N27" i="31" s="1"/>
  <c r="L28" i="31"/>
  <c r="N28" i="31" s="1"/>
  <c r="L29" i="31"/>
  <c r="N29" i="31" s="1"/>
  <c r="L30" i="31"/>
  <c r="N30" i="31" s="1"/>
  <c r="L31" i="31"/>
  <c r="N31" i="31" s="1"/>
  <c r="L32" i="31"/>
  <c r="N32" i="31" s="1"/>
  <c r="L33" i="31"/>
  <c r="N33" i="31" s="1"/>
  <c r="L34" i="31"/>
  <c r="N34" i="31" s="1"/>
  <c r="L35" i="31"/>
  <c r="N35" i="31" s="1"/>
  <c r="L36" i="31"/>
  <c r="N36" i="31" s="1"/>
  <c r="L37" i="31"/>
  <c r="N37" i="31" s="1"/>
  <c r="L38" i="31"/>
  <c r="N38" i="31" s="1"/>
  <c r="L39" i="31"/>
  <c r="N39" i="31" s="1"/>
  <c r="L40" i="31"/>
  <c r="N40" i="31" s="1"/>
  <c r="L41" i="31"/>
  <c r="N41" i="31" s="1"/>
  <c r="L42" i="31"/>
  <c r="N42" i="31" s="1"/>
  <c r="L43" i="31"/>
  <c r="N43" i="31" s="1"/>
  <c r="L44" i="31"/>
  <c r="N44" i="31" s="1"/>
  <c r="L45" i="31"/>
  <c r="N45" i="31" s="1"/>
  <c r="L46" i="31"/>
  <c r="N46" i="31" s="1"/>
  <c r="L47" i="31"/>
  <c r="N47" i="31" s="1"/>
  <c r="L48" i="31"/>
  <c r="N48" i="31" s="1"/>
  <c r="L49" i="31"/>
  <c r="N49" i="31" s="1"/>
  <c r="L50" i="31"/>
  <c r="N50" i="31" s="1"/>
  <c r="L51" i="31"/>
  <c r="N51" i="31" s="1"/>
  <c r="L52" i="31"/>
  <c r="N52" i="31" s="1"/>
  <c r="L53" i="31"/>
  <c r="N53" i="31" s="1"/>
  <c r="L54" i="31"/>
  <c r="N54" i="31" s="1"/>
  <c r="L55" i="31"/>
  <c r="N55" i="31" s="1"/>
  <c r="L56" i="31"/>
  <c r="N56" i="31" s="1"/>
  <c r="L57" i="31"/>
  <c r="N57" i="31" s="1"/>
  <c r="L58" i="31"/>
  <c r="N58" i="31" s="1"/>
  <c r="L59" i="31"/>
  <c r="N59" i="31" s="1"/>
  <c r="L60" i="31"/>
  <c r="N60" i="31" s="1"/>
  <c r="L61" i="31"/>
  <c r="N61" i="31" s="1"/>
  <c r="L62" i="31"/>
  <c r="N62" i="31" s="1"/>
  <c r="L63" i="31"/>
  <c r="N63" i="31" s="1"/>
  <c r="L64" i="31"/>
  <c r="N64" i="31" s="1"/>
  <c r="L65" i="31"/>
  <c r="N65" i="31" s="1"/>
  <c r="L66" i="31"/>
  <c r="N66" i="31" s="1"/>
  <c r="L67" i="31"/>
  <c r="N67" i="31" s="1"/>
  <c r="L68" i="31"/>
  <c r="N68" i="31" s="1"/>
  <c r="L69" i="31"/>
  <c r="N69" i="31" s="1"/>
  <c r="L70" i="31"/>
  <c r="N70" i="31" s="1"/>
  <c r="L71" i="31"/>
  <c r="N71" i="31" s="1"/>
  <c r="L72" i="31"/>
  <c r="N72" i="31" s="1"/>
  <c r="L73" i="31"/>
  <c r="N73" i="31" s="1"/>
  <c r="L74" i="31"/>
  <c r="N74" i="31" s="1"/>
  <c r="L75" i="31"/>
  <c r="N75" i="31" s="1"/>
  <c r="L76" i="31"/>
  <c r="N76" i="31" s="1"/>
  <c r="L77" i="31"/>
  <c r="N77" i="31" s="1"/>
  <c r="L78" i="31"/>
  <c r="N78" i="31" s="1"/>
  <c r="L79" i="31"/>
  <c r="N79" i="31" s="1"/>
  <c r="L80" i="31"/>
  <c r="N80" i="31" s="1"/>
  <c r="L81" i="31"/>
  <c r="N81" i="31" s="1"/>
  <c r="L82" i="31"/>
  <c r="N82" i="31" s="1"/>
  <c r="L83" i="31"/>
  <c r="N83" i="31" s="1"/>
  <c r="L84" i="31"/>
  <c r="N84" i="31" s="1"/>
  <c r="L85" i="31"/>
  <c r="N85" i="31" s="1"/>
  <c r="L86" i="31"/>
  <c r="N86" i="31" s="1"/>
  <c r="L87" i="31"/>
  <c r="N87" i="31" s="1"/>
  <c r="L88" i="31"/>
  <c r="N88" i="31" s="1"/>
  <c r="L89" i="31"/>
  <c r="N89" i="31" s="1"/>
  <c r="L90" i="31"/>
  <c r="N90" i="31" s="1"/>
  <c r="L91" i="31"/>
  <c r="N91" i="31" s="1"/>
  <c r="L92" i="31"/>
  <c r="N92" i="31" s="1"/>
  <c r="L93" i="31"/>
  <c r="N93" i="31" s="1"/>
  <c r="L94" i="31"/>
  <c r="N94" i="31" s="1"/>
  <c r="L95" i="31"/>
  <c r="N95" i="31" s="1"/>
  <c r="L96" i="31"/>
  <c r="N96" i="31" s="1"/>
  <c r="L97" i="31"/>
  <c r="N97" i="31" s="1"/>
  <c r="L98" i="31"/>
  <c r="N98" i="31" s="1"/>
  <c r="L99" i="31"/>
  <c r="N99" i="31" s="1"/>
  <c r="L100" i="31"/>
  <c r="L102" i="31"/>
  <c r="N102" i="31" s="1"/>
  <c r="L103" i="31"/>
  <c r="N103" i="31" s="1"/>
  <c r="L104" i="31"/>
  <c r="N104" i="31" s="1"/>
  <c r="L105" i="31"/>
  <c r="N105" i="31" s="1"/>
  <c r="L106" i="31"/>
  <c r="N106" i="31" s="1"/>
  <c r="L107" i="31"/>
  <c r="N107" i="31" s="1"/>
  <c r="L108" i="31"/>
  <c r="N108" i="31" s="1"/>
  <c r="L109" i="31"/>
  <c r="N109" i="31" s="1"/>
  <c r="L110" i="31"/>
  <c r="L111" i="31"/>
  <c r="L112" i="31"/>
  <c r="N112" i="31" s="1"/>
  <c r="L113" i="31"/>
  <c r="N113" i="31" s="1"/>
  <c r="L114" i="31"/>
  <c r="N114" i="31" s="1"/>
  <c r="L115" i="31"/>
  <c r="N115" i="31" s="1"/>
  <c r="L116" i="31"/>
  <c r="N116" i="31" s="1"/>
  <c r="L7" i="31"/>
  <c r="N7" i="31" s="1"/>
  <c r="I7" i="31"/>
  <c r="K7" i="31" s="1"/>
  <c r="I8" i="31"/>
  <c r="K8" i="31" s="1"/>
  <c r="I9" i="31"/>
  <c r="K9" i="31" s="1"/>
  <c r="I10" i="31"/>
  <c r="K10" i="31" s="1"/>
  <c r="I11" i="31"/>
  <c r="K11" i="31" s="1"/>
  <c r="I12" i="31"/>
  <c r="K12" i="31" s="1"/>
  <c r="I13" i="31"/>
  <c r="K13" i="31" s="1"/>
  <c r="I14" i="31"/>
  <c r="K14" i="31" s="1"/>
  <c r="I15" i="31"/>
  <c r="I16" i="31"/>
  <c r="I17" i="31"/>
  <c r="K17" i="31" s="1"/>
  <c r="I18" i="31"/>
  <c r="K18" i="31" s="1"/>
  <c r="I19" i="31"/>
  <c r="K19" i="31" s="1"/>
  <c r="I20" i="31"/>
  <c r="K20" i="31" s="1"/>
  <c r="I21" i="31"/>
  <c r="K21" i="31" s="1"/>
  <c r="I22" i="31"/>
  <c r="K22" i="31" s="1"/>
  <c r="I23" i="31"/>
  <c r="K23" i="31" s="1"/>
  <c r="I24" i="31"/>
  <c r="K24" i="31" s="1"/>
  <c r="I25" i="31"/>
  <c r="K25" i="31" s="1"/>
  <c r="I26" i="31"/>
  <c r="K26" i="31" s="1"/>
  <c r="I27" i="31"/>
  <c r="I28" i="31"/>
  <c r="K28" i="31" s="1"/>
  <c r="I29" i="31"/>
  <c r="K29" i="31" s="1"/>
  <c r="I30" i="31"/>
  <c r="I31" i="31"/>
  <c r="K31" i="31" s="1"/>
  <c r="I32" i="31"/>
  <c r="K32" i="31" s="1"/>
  <c r="I33" i="31"/>
  <c r="K33" i="31" s="1"/>
  <c r="I34" i="31"/>
  <c r="K34" i="31" s="1"/>
  <c r="I35" i="31"/>
  <c r="K35" i="31" s="1"/>
  <c r="I36" i="31"/>
  <c r="K36" i="31" s="1"/>
  <c r="I37" i="31"/>
  <c r="K37" i="31" s="1"/>
  <c r="I38" i="31"/>
  <c r="I39" i="31"/>
  <c r="K39" i="31" s="1"/>
  <c r="I40" i="31"/>
  <c r="K40" i="31" s="1"/>
  <c r="I41" i="31"/>
  <c r="K41" i="31" s="1"/>
  <c r="I42" i="31"/>
  <c r="I43" i="31"/>
  <c r="K43" i="31" s="1"/>
  <c r="I44" i="31"/>
  <c r="K44" i="31" s="1"/>
  <c r="I45" i="31"/>
  <c r="K45" i="31" s="1"/>
  <c r="I46" i="31"/>
  <c r="K46" i="31" s="1"/>
  <c r="I47" i="31"/>
  <c r="I48" i="31"/>
  <c r="I49" i="31"/>
  <c r="K49" i="31" s="1"/>
  <c r="I50" i="31"/>
  <c r="K50" i="31" s="1"/>
  <c r="I51" i="31"/>
  <c r="K51" i="31" s="1"/>
  <c r="I52" i="31"/>
  <c r="K52" i="31" s="1"/>
  <c r="I53" i="31"/>
  <c r="K53" i="31" s="1"/>
  <c r="I54" i="31"/>
  <c r="K54" i="31" s="1"/>
  <c r="I55" i="31"/>
  <c r="K55" i="31" s="1"/>
  <c r="I56" i="31"/>
  <c r="K56" i="31" s="1"/>
  <c r="I57" i="31"/>
  <c r="K57" i="31" s="1"/>
  <c r="I58" i="31"/>
  <c r="K58" i="31" s="1"/>
  <c r="I59" i="31"/>
  <c r="I60" i="31"/>
  <c r="K60" i="31" s="1"/>
  <c r="I61" i="31"/>
  <c r="K61" i="31" s="1"/>
  <c r="I62" i="31"/>
  <c r="I63" i="31"/>
  <c r="K63" i="31" s="1"/>
  <c r="I64" i="31"/>
  <c r="K64" i="31" s="1"/>
  <c r="I65" i="31"/>
  <c r="K65" i="31" s="1"/>
  <c r="I66" i="31"/>
  <c r="K66" i="31" s="1"/>
  <c r="I67" i="31"/>
  <c r="K67" i="31" s="1"/>
  <c r="I68" i="31"/>
  <c r="K68" i="31" s="1"/>
  <c r="I69" i="31"/>
  <c r="K69" i="31" s="1"/>
  <c r="I70" i="31"/>
  <c r="I71" i="31"/>
  <c r="K71" i="31" s="1"/>
  <c r="I72" i="31"/>
  <c r="K72" i="31" s="1"/>
  <c r="I73" i="31"/>
  <c r="K73" i="31" s="1"/>
  <c r="I74" i="31"/>
  <c r="I75" i="31"/>
  <c r="K75" i="31" s="1"/>
  <c r="I76" i="31"/>
  <c r="K76" i="31" s="1"/>
  <c r="I77" i="31"/>
  <c r="K77" i="31" s="1"/>
  <c r="I78" i="31"/>
  <c r="K78" i="31" s="1"/>
  <c r="I79" i="31"/>
  <c r="I80" i="31"/>
  <c r="I81" i="31"/>
  <c r="K81" i="31" s="1"/>
  <c r="I82" i="31"/>
  <c r="K82" i="31" s="1"/>
  <c r="I83" i="31"/>
  <c r="K83" i="31" s="1"/>
  <c r="I84" i="31"/>
  <c r="K84" i="31" s="1"/>
  <c r="I85" i="31"/>
  <c r="K85" i="31" s="1"/>
  <c r="I86" i="31"/>
  <c r="K86" i="31" s="1"/>
  <c r="I87" i="31"/>
  <c r="K87" i="31" s="1"/>
  <c r="I88" i="31"/>
  <c r="K88" i="31" s="1"/>
  <c r="I89" i="31"/>
  <c r="K89" i="31" s="1"/>
  <c r="I90" i="31"/>
  <c r="K90" i="31" s="1"/>
  <c r="I91" i="31"/>
  <c r="I92" i="31"/>
  <c r="K92" i="31" s="1"/>
  <c r="I93" i="31"/>
  <c r="K93" i="31" s="1"/>
  <c r="I94" i="31"/>
  <c r="I95" i="31"/>
  <c r="K95" i="31" s="1"/>
  <c r="I96" i="31"/>
  <c r="K96" i="31" s="1"/>
  <c r="I97" i="31"/>
  <c r="K97" i="31" s="1"/>
  <c r="I98" i="31"/>
  <c r="K98" i="31" s="1"/>
  <c r="I99" i="31"/>
  <c r="K99" i="31" s="1"/>
  <c r="I100" i="31"/>
  <c r="K100" i="31" s="1"/>
  <c r="I101" i="31"/>
  <c r="K101" i="31" s="1"/>
  <c r="I102" i="31"/>
  <c r="I103" i="31"/>
  <c r="K103" i="31" s="1"/>
  <c r="I104" i="31"/>
  <c r="K104" i="31" s="1"/>
  <c r="I105" i="31"/>
  <c r="K105" i="31" s="1"/>
  <c r="I106" i="31"/>
  <c r="I107" i="31"/>
  <c r="K107" i="31" s="1"/>
  <c r="I108" i="31"/>
  <c r="K108" i="31" s="1"/>
  <c r="I109" i="31"/>
  <c r="K109" i="31" s="1"/>
  <c r="I110" i="31"/>
  <c r="K110" i="31" s="1"/>
  <c r="I111" i="31"/>
  <c r="I112" i="31"/>
  <c r="I113" i="31"/>
  <c r="K113" i="31" s="1"/>
  <c r="I114" i="31"/>
  <c r="K114" i="31" s="1"/>
  <c r="I115" i="31"/>
  <c r="K115" i="31" s="1"/>
  <c r="I116" i="31"/>
  <c r="K116" i="31" s="1"/>
  <c r="I6" i="31"/>
  <c r="D100" i="31"/>
  <c r="AP24" i="18" l="1"/>
  <c r="AS23" i="18"/>
  <c r="AQ23" i="18"/>
  <c r="AR23" i="18" s="1"/>
  <c r="AO24" i="14"/>
  <c r="AR23" i="14"/>
  <c r="AO25" i="10"/>
  <c r="AP24" i="10"/>
  <c r="AQ24" i="10" s="1"/>
  <c r="AR24" i="10"/>
  <c r="K117" i="31"/>
  <c r="L101" i="31"/>
  <c r="N101" i="31" s="1"/>
  <c r="N100" i="31"/>
  <c r="N117" i="31" s="1"/>
  <c r="P37" i="30"/>
  <c r="Q37" i="30"/>
  <c r="O37" i="30"/>
  <c r="P36" i="30"/>
  <c r="Q36" i="30"/>
  <c r="O36" i="30"/>
  <c r="P35" i="30"/>
  <c r="Q35" i="30"/>
  <c r="O35" i="30"/>
  <c r="P34" i="30"/>
  <c r="Q34" i="30"/>
  <c r="O34" i="30"/>
  <c r="P33" i="30"/>
  <c r="Q33" i="30"/>
  <c r="O33" i="30"/>
  <c r="P32" i="30"/>
  <c r="Q32" i="30"/>
  <c r="O32" i="30"/>
  <c r="K37" i="30"/>
  <c r="L37" i="30"/>
  <c r="J37" i="30"/>
  <c r="K36" i="30"/>
  <c r="L36" i="30"/>
  <c r="J36" i="30"/>
  <c r="K35" i="30"/>
  <c r="L35" i="30"/>
  <c r="J35" i="30"/>
  <c r="K34" i="30"/>
  <c r="L34" i="30"/>
  <c r="J34" i="30"/>
  <c r="K33" i="30"/>
  <c r="L33" i="30"/>
  <c r="J33" i="30"/>
  <c r="K32" i="30"/>
  <c r="L32" i="30"/>
  <c r="J32" i="30"/>
  <c r="F37" i="30"/>
  <c r="G37" i="30"/>
  <c r="E37" i="30"/>
  <c r="F36" i="30"/>
  <c r="G36" i="30"/>
  <c r="E36" i="30"/>
  <c r="F35" i="30"/>
  <c r="G35" i="30"/>
  <c r="E35" i="30"/>
  <c r="F34" i="30"/>
  <c r="G34" i="30"/>
  <c r="E34" i="30"/>
  <c r="F33" i="30"/>
  <c r="G33" i="30"/>
  <c r="E33" i="30"/>
  <c r="F32" i="30"/>
  <c r="G32" i="30"/>
  <c r="E32" i="30"/>
  <c r="AQ24" i="18" l="1"/>
  <c r="AR24" i="18" s="1"/>
  <c r="AP25" i="18" s="1"/>
  <c r="AP24" i="14"/>
  <c r="AQ24" i="14" s="1"/>
  <c r="AR24" i="14" s="1"/>
  <c r="AP25" i="10"/>
  <c r="AQ25" i="10" s="1"/>
  <c r="AR25" i="10" s="1"/>
  <c r="O28" i="30"/>
  <c r="P28" i="30"/>
  <c r="Q28" i="30"/>
  <c r="N28" i="30"/>
  <c r="J28" i="30"/>
  <c r="K28" i="30"/>
  <c r="L28" i="30"/>
  <c r="I28" i="30"/>
  <c r="E28" i="30"/>
  <c r="F28" i="30"/>
  <c r="G28" i="30"/>
  <c r="D28" i="30"/>
  <c r="O27" i="30"/>
  <c r="P27" i="30"/>
  <c r="Q27" i="30"/>
  <c r="N27" i="30"/>
  <c r="J27" i="30"/>
  <c r="K27" i="30"/>
  <c r="L27" i="30"/>
  <c r="I27" i="30"/>
  <c r="I26" i="30"/>
  <c r="E27" i="30"/>
  <c r="F27" i="30"/>
  <c r="G27" i="30"/>
  <c r="D27" i="30"/>
  <c r="O26" i="30"/>
  <c r="P26" i="30"/>
  <c r="Q26" i="30"/>
  <c r="N26" i="30"/>
  <c r="J26" i="30"/>
  <c r="K26" i="30"/>
  <c r="L26" i="30"/>
  <c r="E26" i="30"/>
  <c r="F26" i="30"/>
  <c r="G26" i="30"/>
  <c r="D26" i="30"/>
  <c r="O25" i="30"/>
  <c r="P25" i="30"/>
  <c r="Q25" i="30"/>
  <c r="N25" i="30"/>
  <c r="J25" i="30"/>
  <c r="K25" i="30"/>
  <c r="L25" i="30"/>
  <c r="I25" i="30"/>
  <c r="E25" i="30"/>
  <c r="F25" i="30"/>
  <c r="G25" i="30"/>
  <c r="D25" i="30"/>
  <c r="O24" i="30"/>
  <c r="P24" i="30"/>
  <c r="Q24" i="30"/>
  <c r="N24" i="30"/>
  <c r="J24" i="30"/>
  <c r="K24" i="30"/>
  <c r="L24" i="30"/>
  <c r="I24" i="30"/>
  <c r="E24" i="30"/>
  <c r="F24" i="30"/>
  <c r="G24" i="30"/>
  <c r="D24" i="30"/>
  <c r="O23" i="30"/>
  <c r="P23" i="30"/>
  <c r="Q23" i="30"/>
  <c r="N23" i="30"/>
  <c r="J23" i="30"/>
  <c r="K23" i="30"/>
  <c r="L23" i="30"/>
  <c r="I23" i="30"/>
  <c r="E23" i="30"/>
  <c r="F23" i="30"/>
  <c r="G23" i="30"/>
  <c r="D23" i="30"/>
  <c r="AO25" i="14" l="1"/>
  <c r="AS25" i="18"/>
  <c r="AQ25" i="18"/>
  <c r="AR25" i="18" s="1"/>
  <c r="AP26" i="18" s="1"/>
  <c r="AS24" i="18"/>
  <c r="AP25" i="14"/>
  <c r="AQ25" i="14" s="1"/>
  <c r="AR25" i="14" s="1"/>
  <c r="AO26" i="10"/>
  <c r="B192" i="18"/>
  <c r="C192" i="18"/>
  <c r="D192" i="18"/>
  <c r="B193" i="18"/>
  <c r="C193" i="18"/>
  <c r="D193" i="18"/>
  <c r="B194" i="18"/>
  <c r="C194" i="18"/>
  <c r="D194" i="18"/>
  <c r="B195" i="18"/>
  <c r="C195" i="18"/>
  <c r="D195" i="18"/>
  <c r="B196" i="18"/>
  <c r="C196" i="18"/>
  <c r="D196" i="18"/>
  <c r="B197" i="18"/>
  <c r="C197" i="18"/>
  <c r="D197" i="18"/>
  <c r="B198" i="18"/>
  <c r="C198" i="18"/>
  <c r="D198" i="18"/>
  <c r="B199" i="18"/>
  <c r="C199" i="18"/>
  <c r="D199" i="18"/>
  <c r="B200" i="18"/>
  <c r="C200" i="18"/>
  <c r="D200" i="18"/>
  <c r="B201" i="18"/>
  <c r="C201" i="18"/>
  <c r="D201" i="18"/>
  <c r="B202" i="18"/>
  <c r="C202" i="18"/>
  <c r="D202" i="18"/>
  <c r="B203" i="18"/>
  <c r="C203" i="18"/>
  <c r="D203" i="18"/>
  <c r="B204" i="18"/>
  <c r="C204" i="18"/>
  <c r="D204" i="18"/>
  <c r="B205" i="18"/>
  <c r="C205" i="18"/>
  <c r="D205" i="18"/>
  <c r="B206" i="18"/>
  <c r="C206" i="18"/>
  <c r="D206" i="18"/>
  <c r="B207" i="18"/>
  <c r="C207" i="18"/>
  <c r="D207" i="18"/>
  <c r="B208" i="18"/>
  <c r="C208" i="18"/>
  <c r="D208" i="18"/>
  <c r="B209" i="18"/>
  <c r="C209" i="18"/>
  <c r="D209" i="18"/>
  <c r="B210" i="18"/>
  <c r="C210" i="18"/>
  <c r="D210" i="18"/>
  <c r="B211" i="18"/>
  <c r="C211" i="18"/>
  <c r="D211" i="18"/>
  <c r="B212" i="18"/>
  <c r="C212" i="18"/>
  <c r="D212" i="18"/>
  <c r="B213" i="18"/>
  <c r="C213" i="18"/>
  <c r="D213" i="18"/>
  <c r="B214" i="18"/>
  <c r="C214" i="18"/>
  <c r="D214" i="18"/>
  <c r="B215" i="18"/>
  <c r="C215" i="18"/>
  <c r="D215" i="18"/>
  <c r="B216" i="18"/>
  <c r="C216" i="18"/>
  <c r="D216" i="18"/>
  <c r="B217" i="18"/>
  <c r="C217" i="18"/>
  <c r="D217" i="18"/>
  <c r="B218" i="18"/>
  <c r="C218" i="18"/>
  <c r="D218" i="18"/>
  <c r="B219" i="18"/>
  <c r="C219" i="18"/>
  <c r="D219" i="18"/>
  <c r="B220" i="18"/>
  <c r="C220" i="18"/>
  <c r="D220" i="18"/>
  <c r="B221" i="18"/>
  <c r="C221" i="18"/>
  <c r="D221" i="18"/>
  <c r="B222" i="18"/>
  <c r="C222" i="18"/>
  <c r="D222" i="18"/>
  <c r="B223" i="18"/>
  <c r="C223" i="18"/>
  <c r="D223" i="18"/>
  <c r="B224" i="18"/>
  <c r="C224" i="18"/>
  <c r="D224" i="18"/>
  <c r="B225" i="18"/>
  <c r="C225" i="18"/>
  <c r="D225" i="18"/>
  <c r="B226" i="18"/>
  <c r="C226" i="18"/>
  <c r="D226" i="18"/>
  <c r="B227" i="18"/>
  <c r="C227" i="18"/>
  <c r="D227" i="18"/>
  <c r="B228" i="18"/>
  <c r="C228" i="18"/>
  <c r="D228" i="18"/>
  <c r="B229" i="18"/>
  <c r="C229" i="18"/>
  <c r="D229" i="18"/>
  <c r="B230" i="18"/>
  <c r="C230" i="18"/>
  <c r="D230" i="18"/>
  <c r="B231" i="18"/>
  <c r="C231" i="18"/>
  <c r="D231" i="18"/>
  <c r="B232" i="18"/>
  <c r="C232" i="18"/>
  <c r="D232" i="18"/>
  <c r="B233" i="18"/>
  <c r="C233" i="18"/>
  <c r="D233" i="18"/>
  <c r="B234" i="18"/>
  <c r="C234" i="18"/>
  <c r="D234" i="18"/>
  <c r="B235" i="18"/>
  <c r="C235" i="18"/>
  <c r="D235" i="18"/>
  <c r="B236" i="18"/>
  <c r="C236" i="18"/>
  <c r="D236" i="18"/>
  <c r="B237" i="18"/>
  <c r="C237" i="18"/>
  <c r="D237" i="18"/>
  <c r="B238" i="18"/>
  <c r="C238" i="18"/>
  <c r="D238" i="18"/>
  <c r="B239" i="18"/>
  <c r="C239" i="18"/>
  <c r="D239" i="18"/>
  <c r="B240" i="18"/>
  <c r="C240" i="18"/>
  <c r="D240" i="18"/>
  <c r="B241" i="18"/>
  <c r="C241" i="18"/>
  <c r="D241" i="18"/>
  <c r="B242" i="18"/>
  <c r="C242" i="18"/>
  <c r="D242" i="18"/>
  <c r="B243" i="18"/>
  <c r="C243" i="18"/>
  <c r="D243" i="18"/>
  <c r="B244" i="18"/>
  <c r="C244" i="18"/>
  <c r="D244" i="18"/>
  <c r="B245" i="18"/>
  <c r="C245" i="18"/>
  <c r="D245" i="18"/>
  <c r="B246" i="18"/>
  <c r="C246" i="18"/>
  <c r="D246" i="18"/>
  <c r="B247" i="18"/>
  <c r="C247" i="18"/>
  <c r="D247" i="18"/>
  <c r="B248" i="18"/>
  <c r="C248" i="18"/>
  <c r="D248" i="18"/>
  <c r="B249" i="18"/>
  <c r="C249" i="18"/>
  <c r="D249" i="18"/>
  <c r="B250" i="18"/>
  <c r="C250" i="18"/>
  <c r="D250" i="18"/>
  <c r="B251" i="18"/>
  <c r="C251" i="18"/>
  <c r="D251" i="18"/>
  <c r="B252" i="18"/>
  <c r="C252" i="18"/>
  <c r="D252" i="18"/>
  <c r="B253" i="18"/>
  <c r="C253" i="18"/>
  <c r="D253" i="18"/>
  <c r="B254" i="18"/>
  <c r="C254" i="18"/>
  <c r="D254" i="18"/>
  <c r="B255" i="18"/>
  <c r="C255" i="18"/>
  <c r="D255" i="18"/>
  <c r="B256" i="18"/>
  <c r="C256" i="18"/>
  <c r="D256" i="18"/>
  <c r="B257" i="18"/>
  <c r="C257" i="18"/>
  <c r="D257" i="18"/>
  <c r="B258" i="18"/>
  <c r="C258" i="18"/>
  <c r="D258" i="18"/>
  <c r="B259" i="18"/>
  <c r="C259" i="18"/>
  <c r="D259" i="18"/>
  <c r="B260" i="18"/>
  <c r="C260" i="18"/>
  <c r="D260" i="18"/>
  <c r="B261" i="18"/>
  <c r="C261" i="18"/>
  <c r="D261" i="18"/>
  <c r="B262" i="18"/>
  <c r="C262" i="18"/>
  <c r="D262" i="18"/>
  <c r="B263" i="18"/>
  <c r="C263" i="18"/>
  <c r="D263" i="18"/>
  <c r="B264" i="18"/>
  <c r="C264" i="18"/>
  <c r="D264" i="18"/>
  <c r="B265" i="18"/>
  <c r="C265" i="18"/>
  <c r="D265" i="18"/>
  <c r="B266" i="18"/>
  <c r="C266" i="18"/>
  <c r="D266" i="18"/>
  <c r="B267" i="18"/>
  <c r="C267" i="18"/>
  <c r="D267" i="18"/>
  <c r="B268" i="18"/>
  <c r="C268" i="18"/>
  <c r="D268" i="18"/>
  <c r="B269" i="18"/>
  <c r="C269" i="18"/>
  <c r="D269" i="18"/>
  <c r="B270" i="18"/>
  <c r="C270" i="18"/>
  <c r="D270" i="18"/>
  <c r="B271" i="18"/>
  <c r="C271" i="18"/>
  <c r="D271" i="18"/>
  <c r="B272" i="18"/>
  <c r="C272" i="18"/>
  <c r="D272" i="18"/>
  <c r="B273" i="18"/>
  <c r="C273" i="18"/>
  <c r="D273" i="18"/>
  <c r="B274" i="18"/>
  <c r="C274" i="18"/>
  <c r="D274" i="18"/>
  <c r="B275" i="18"/>
  <c r="C275" i="18"/>
  <c r="D275" i="18"/>
  <c r="B276" i="18"/>
  <c r="C276" i="18"/>
  <c r="D276" i="18"/>
  <c r="B277" i="18"/>
  <c r="C277" i="18"/>
  <c r="D277" i="18"/>
  <c r="B278" i="18"/>
  <c r="C278" i="18"/>
  <c r="D278" i="18"/>
  <c r="B279" i="18"/>
  <c r="C279" i="18"/>
  <c r="D279" i="18"/>
  <c r="B280" i="18"/>
  <c r="C280" i="18"/>
  <c r="D280" i="18"/>
  <c r="B281" i="18"/>
  <c r="C281" i="18"/>
  <c r="D281" i="18"/>
  <c r="B282" i="18"/>
  <c r="C282" i="18"/>
  <c r="D282" i="18"/>
  <c r="B283" i="18"/>
  <c r="C283" i="18"/>
  <c r="D283" i="18"/>
  <c r="B284" i="18"/>
  <c r="C284" i="18"/>
  <c r="D284" i="18"/>
  <c r="B285" i="18"/>
  <c r="C285" i="18"/>
  <c r="D285" i="18"/>
  <c r="B286" i="18"/>
  <c r="C286" i="18"/>
  <c r="D286" i="18"/>
  <c r="B287" i="18"/>
  <c r="C287" i="18"/>
  <c r="D287" i="18"/>
  <c r="B288" i="18"/>
  <c r="C288" i="18"/>
  <c r="D288" i="18"/>
  <c r="B289" i="18"/>
  <c r="C289" i="18"/>
  <c r="D289" i="18"/>
  <c r="B290" i="18"/>
  <c r="C290" i="18"/>
  <c r="D290" i="18"/>
  <c r="B291" i="18"/>
  <c r="C291" i="18"/>
  <c r="D291" i="18"/>
  <c r="B292" i="18"/>
  <c r="C292" i="18"/>
  <c r="D292" i="18"/>
  <c r="B293" i="18"/>
  <c r="C293" i="18"/>
  <c r="D293" i="18"/>
  <c r="B294" i="18"/>
  <c r="C294" i="18"/>
  <c r="D294" i="18"/>
  <c r="B295" i="18"/>
  <c r="C295" i="18"/>
  <c r="D295" i="18"/>
  <c r="B296" i="18"/>
  <c r="C296" i="18"/>
  <c r="D296" i="18"/>
  <c r="B297" i="18"/>
  <c r="C297" i="18"/>
  <c r="D297" i="18"/>
  <c r="B298" i="18"/>
  <c r="C298" i="18"/>
  <c r="D298" i="18"/>
  <c r="B299" i="18"/>
  <c r="C299" i="18"/>
  <c r="D299" i="18"/>
  <c r="B300" i="18"/>
  <c r="C300" i="18"/>
  <c r="D300" i="18"/>
  <c r="B301" i="18"/>
  <c r="C301" i="18"/>
  <c r="D301" i="18"/>
  <c r="B302" i="18"/>
  <c r="C302" i="18"/>
  <c r="D302" i="18"/>
  <c r="AD131" i="10"/>
  <c r="AD130" i="10"/>
  <c r="AD129" i="10"/>
  <c r="AD128" i="10"/>
  <c r="AD127" i="10"/>
  <c r="AD126" i="10"/>
  <c r="AD125" i="10"/>
  <c r="AD124" i="10"/>
  <c r="AD123" i="10"/>
  <c r="AD122" i="10"/>
  <c r="AD121" i="10"/>
  <c r="AD120" i="10"/>
  <c r="AD119" i="10"/>
  <c r="AD118" i="10"/>
  <c r="AD117" i="10"/>
  <c r="AD116" i="10"/>
  <c r="AD115" i="10"/>
  <c r="AD114" i="10"/>
  <c r="AD113" i="10"/>
  <c r="AD112" i="10"/>
  <c r="AD111" i="10"/>
  <c r="AD110" i="10"/>
  <c r="AD109" i="10"/>
  <c r="AD108" i="10"/>
  <c r="AD107" i="10"/>
  <c r="AD106" i="10"/>
  <c r="AD105" i="10"/>
  <c r="AD104" i="10"/>
  <c r="AD103" i="10"/>
  <c r="AD102" i="10"/>
  <c r="AD101" i="10"/>
  <c r="AD100" i="10"/>
  <c r="AD99" i="10"/>
  <c r="AD98" i="10"/>
  <c r="AD97" i="10"/>
  <c r="AD96" i="10"/>
  <c r="AD95" i="10"/>
  <c r="AD94" i="10"/>
  <c r="AD93" i="10"/>
  <c r="AD92" i="10"/>
  <c r="AD91" i="10"/>
  <c r="AD90" i="10"/>
  <c r="AD89" i="10"/>
  <c r="AD88" i="10"/>
  <c r="AD87" i="10"/>
  <c r="AD86" i="10"/>
  <c r="AD85" i="10"/>
  <c r="AD84" i="10"/>
  <c r="AD83" i="10"/>
  <c r="AD82" i="10"/>
  <c r="AD81" i="10"/>
  <c r="AD80" i="10"/>
  <c r="AD79" i="10"/>
  <c r="AD78" i="10"/>
  <c r="AD77" i="10"/>
  <c r="AD76" i="10"/>
  <c r="AD75" i="10"/>
  <c r="AD74" i="10"/>
  <c r="AD73" i="10"/>
  <c r="AD72" i="10"/>
  <c r="AD71" i="10"/>
  <c r="AD70" i="10"/>
  <c r="AD69" i="10"/>
  <c r="AD68" i="10"/>
  <c r="AD67" i="10"/>
  <c r="AD66" i="10"/>
  <c r="AD65" i="10"/>
  <c r="AD64" i="10"/>
  <c r="AD63" i="10"/>
  <c r="AD62" i="10"/>
  <c r="AD61" i="10"/>
  <c r="AD60" i="10"/>
  <c r="AD59" i="10"/>
  <c r="AD58" i="10"/>
  <c r="AD57" i="10"/>
  <c r="AD56" i="10"/>
  <c r="AD55" i="10"/>
  <c r="AD54" i="10"/>
  <c r="AD53" i="10"/>
  <c r="AD52" i="10"/>
  <c r="AD51" i="10"/>
  <c r="AD50" i="10"/>
  <c r="AD49" i="10"/>
  <c r="AD48" i="10"/>
  <c r="AD47" i="10"/>
  <c r="AD46" i="10"/>
  <c r="AD45" i="10"/>
  <c r="AD44" i="10"/>
  <c r="AD43" i="10"/>
  <c r="AD42" i="10"/>
  <c r="AD41" i="10"/>
  <c r="AD40" i="10"/>
  <c r="AD39" i="10"/>
  <c r="AD38" i="10"/>
  <c r="AD37" i="10"/>
  <c r="AD36" i="10"/>
  <c r="AD35" i="10"/>
  <c r="AD34" i="10"/>
  <c r="AD33" i="10"/>
  <c r="AD32" i="10"/>
  <c r="AD31" i="10"/>
  <c r="AD30" i="10"/>
  <c r="AD29" i="10"/>
  <c r="AD28" i="10"/>
  <c r="AD27" i="10"/>
  <c r="AD26" i="10"/>
  <c r="AD25" i="10"/>
  <c r="AD24" i="10"/>
  <c r="AD23" i="10"/>
  <c r="AD22" i="10"/>
  <c r="AD21" i="10"/>
  <c r="AS26" i="18" l="1"/>
  <c r="AQ26" i="18"/>
  <c r="AR26" i="18" s="1"/>
  <c r="AP27" i="18" s="1"/>
  <c r="AO26" i="14"/>
  <c r="AP26" i="10"/>
  <c r="AQ26" i="10" s="1"/>
  <c r="AO27" i="10" s="1"/>
  <c r="E295" i="18"/>
  <c r="E296" i="18"/>
  <c r="E297" i="18"/>
  <c r="E298" i="18"/>
  <c r="E299" i="18"/>
  <c r="E300" i="18"/>
  <c r="E301" i="18"/>
  <c r="E302" i="18"/>
  <c r="AM135" i="18"/>
  <c r="AM134" i="18"/>
  <c r="AM133" i="18"/>
  <c r="AM132" i="18"/>
  <c r="AH135" i="18"/>
  <c r="AH134" i="18"/>
  <c r="AH133" i="18"/>
  <c r="AH132" i="18"/>
  <c r="AB135" i="18"/>
  <c r="AB134" i="18"/>
  <c r="AB133" i="18"/>
  <c r="AB132" i="18"/>
  <c r="AJ123" i="18"/>
  <c r="AM123" i="18"/>
  <c r="AJ124" i="18"/>
  <c r="AM124" i="18"/>
  <c r="AJ125" i="18"/>
  <c r="AM125" i="18"/>
  <c r="AJ126" i="18"/>
  <c r="AM126" i="18"/>
  <c r="AJ127" i="18"/>
  <c r="AM127" i="18"/>
  <c r="AJ128" i="18"/>
  <c r="AM128" i="18"/>
  <c r="AJ129" i="18"/>
  <c r="AM129" i="18"/>
  <c r="AJ130" i="18"/>
  <c r="AM130" i="18"/>
  <c r="AJ131" i="18"/>
  <c r="AM131" i="18"/>
  <c r="AD118" i="18"/>
  <c r="AE118" i="18"/>
  <c r="AH118" i="18" s="1"/>
  <c r="AF118" i="18"/>
  <c r="AG118" i="18"/>
  <c r="AE119" i="18" s="1"/>
  <c r="AD119" i="18"/>
  <c r="AD120" i="18"/>
  <c r="AD121" i="18"/>
  <c r="AD122" i="18"/>
  <c r="AD123" i="18"/>
  <c r="AD124" i="18"/>
  <c r="AD125" i="18"/>
  <c r="AD126" i="18"/>
  <c r="AD127" i="18"/>
  <c r="AD128" i="18"/>
  <c r="AD129" i="18"/>
  <c r="AD130" i="18"/>
  <c r="AD131" i="18"/>
  <c r="AC125" i="18"/>
  <c r="AC126" i="18"/>
  <c r="AC127" i="18"/>
  <c r="AC128" i="18"/>
  <c r="AC129" i="18"/>
  <c r="AC130" i="18"/>
  <c r="AC131" i="18"/>
  <c r="AC124" i="18"/>
  <c r="X119" i="18"/>
  <c r="Y119" i="18"/>
  <c r="AB119" i="18" s="1"/>
  <c r="Z119" i="18"/>
  <c r="AA119" i="18"/>
  <c r="Y120" i="18" s="1"/>
  <c r="X120" i="18"/>
  <c r="X121" i="18"/>
  <c r="X122" i="18"/>
  <c r="X123" i="18"/>
  <c r="X124" i="18"/>
  <c r="X125" i="18"/>
  <c r="X126" i="18"/>
  <c r="X127" i="18"/>
  <c r="X128" i="18"/>
  <c r="X129" i="18"/>
  <c r="X130" i="18"/>
  <c r="X131" i="18"/>
  <c r="W125" i="18"/>
  <c r="W126" i="18"/>
  <c r="W127" i="18"/>
  <c r="W128" i="18"/>
  <c r="W129" i="18"/>
  <c r="W130" i="18"/>
  <c r="W131" i="18"/>
  <c r="W124" i="18"/>
  <c r="R122" i="18"/>
  <c r="S122" i="18"/>
  <c r="T122" i="18" s="1"/>
  <c r="U122" i="18" s="1"/>
  <c r="R123" i="18"/>
  <c r="R124" i="18"/>
  <c r="R125" i="18"/>
  <c r="R126" i="18"/>
  <c r="R127" i="18"/>
  <c r="R128" i="18"/>
  <c r="R129" i="18"/>
  <c r="R130" i="18"/>
  <c r="R131" i="18"/>
  <c r="Q131" i="18"/>
  <c r="Q130" i="18"/>
  <c r="Q129" i="18"/>
  <c r="Q128" i="18"/>
  <c r="Q127" i="18"/>
  <c r="Q126" i="18"/>
  <c r="Q125" i="18"/>
  <c r="Q124" i="18"/>
  <c r="L121" i="18"/>
  <c r="M121" i="18"/>
  <c r="N121" i="18"/>
  <c r="O121" i="18"/>
  <c r="M122" i="18" s="1"/>
  <c r="L122" i="18"/>
  <c r="L123" i="18"/>
  <c r="L124" i="18"/>
  <c r="L125" i="18"/>
  <c r="L126" i="18"/>
  <c r="L127" i="18"/>
  <c r="L128" i="18"/>
  <c r="L129" i="18"/>
  <c r="L130" i="18"/>
  <c r="L131" i="18"/>
  <c r="K131" i="18"/>
  <c r="K130" i="18"/>
  <c r="K129" i="18"/>
  <c r="K128" i="18"/>
  <c r="K127" i="18"/>
  <c r="K126" i="18"/>
  <c r="K125" i="18"/>
  <c r="K124" i="18"/>
  <c r="L119" i="18"/>
  <c r="M119" i="18"/>
  <c r="N119" i="18"/>
  <c r="O119" i="18"/>
  <c r="M120" i="18" s="1"/>
  <c r="L120" i="18"/>
  <c r="G119" i="18"/>
  <c r="H119" i="18"/>
  <c r="I119" i="18" s="1"/>
  <c r="F121" i="18"/>
  <c r="F122" i="18"/>
  <c r="F123" i="18"/>
  <c r="F124" i="18"/>
  <c r="F125" i="18"/>
  <c r="F126" i="18"/>
  <c r="F127" i="18"/>
  <c r="F128" i="18"/>
  <c r="F129" i="18"/>
  <c r="F130" i="18"/>
  <c r="F131" i="18"/>
  <c r="AH134" i="16"/>
  <c r="AH133" i="16"/>
  <c r="AH132" i="16"/>
  <c r="AH121" i="16"/>
  <c r="AH122" i="16"/>
  <c r="AH123" i="16"/>
  <c r="AH124" i="16"/>
  <c r="AH125" i="16"/>
  <c r="AH126" i="16"/>
  <c r="AH127" i="16"/>
  <c r="AH128" i="16"/>
  <c r="AH129" i="16"/>
  <c r="AH130" i="16"/>
  <c r="AH131" i="16"/>
  <c r="AD134" i="16"/>
  <c r="Z125" i="16"/>
  <c r="Z126" i="16"/>
  <c r="Z127" i="16"/>
  <c r="Z128" i="16"/>
  <c r="Z129" i="16"/>
  <c r="Z130" i="16"/>
  <c r="Z131" i="16"/>
  <c r="Z124" i="16"/>
  <c r="V121" i="16"/>
  <c r="W121" i="16"/>
  <c r="X121" i="16"/>
  <c r="V122" i="16" s="1"/>
  <c r="Y121" i="16"/>
  <c r="U125" i="16"/>
  <c r="U126" i="16"/>
  <c r="U127" i="16"/>
  <c r="U128" i="16"/>
  <c r="U129" i="16"/>
  <c r="U130" i="16"/>
  <c r="U131" i="16"/>
  <c r="U124" i="16"/>
  <c r="P119" i="16"/>
  <c r="Q119" i="16"/>
  <c r="T119" i="16" s="1"/>
  <c r="R119" i="16"/>
  <c r="S119" i="16"/>
  <c r="Q120" i="16" s="1"/>
  <c r="P120" i="16"/>
  <c r="P121" i="16"/>
  <c r="P122" i="16"/>
  <c r="P123" i="16"/>
  <c r="P124" i="16"/>
  <c r="P125" i="16"/>
  <c r="P126" i="16"/>
  <c r="P127" i="16"/>
  <c r="P128" i="16"/>
  <c r="P129" i="16"/>
  <c r="P130" i="16"/>
  <c r="P131" i="16"/>
  <c r="L120" i="16"/>
  <c r="M120" i="16"/>
  <c r="N120" i="16"/>
  <c r="L121" i="16" s="1"/>
  <c r="O120" i="16"/>
  <c r="K131" i="16"/>
  <c r="K126" i="16"/>
  <c r="K127" i="16"/>
  <c r="K128" i="16"/>
  <c r="K129" i="16"/>
  <c r="K130" i="16"/>
  <c r="K125" i="16"/>
  <c r="K124" i="16"/>
  <c r="J134" i="16"/>
  <c r="J133" i="16"/>
  <c r="J132" i="16"/>
  <c r="G120" i="16"/>
  <c r="H120" i="16"/>
  <c r="I120" i="16" s="1"/>
  <c r="G121" i="16" s="1"/>
  <c r="F131" i="16"/>
  <c r="F130" i="16"/>
  <c r="F129" i="16"/>
  <c r="F128" i="16"/>
  <c r="F127" i="16"/>
  <c r="F126" i="16"/>
  <c r="F125" i="16"/>
  <c r="F124" i="16"/>
  <c r="J135" i="14"/>
  <c r="J134" i="14"/>
  <c r="J133" i="14"/>
  <c r="J132" i="14"/>
  <c r="AH135" i="14"/>
  <c r="AH134" i="14"/>
  <c r="AL134" i="14"/>
  <c r="AL133" i="14"/>
  <c r="AL132" i="14"/>
  <c r="AL124" i="14"/>
  <c r="AL125" i="14"/>
  <c r="AL126" i="14"/>
  <c r="AL127" i="14"/>
  <c r="AL128" i="14"/>
  <c r="AL129" i="14"/>
  <c r="AL130" i="14"/>
  <c r="AL131" i="14"/>
  <c r="AD118" i="14"/>
  <c r="AE118" i="14"/>
  <c r="AH118" i="14" s="1"/>
  <c r="AF118" i="14"/>
  <c r="AG118" i="14"/>
  <c r="AE119" i="14" s="1"/>
  <c r="AD119" i="14"/>
  <c r="AD120" i="14"/>
  <c r="AD121" i="14"/>
  <c r="AD122" i="14"/>
  <c r="AD123" i="14"/>
  <c r="AD124" i="14"/>
  <c r="AD125" i="14"/>
  <c r="AD126" i="14"/>
  <c r="AD127" i="14"/>
  <c r="AD128" i="14"/>
  <c r="AD129" i="14"/>
  <c r="AD130" i="14"/>
  <c r="AD131" i="14"/>
  <c r="AC131" i="14"/>
  <c r="AC130" i="14"/>
  <c r="AC129" i="14"/>
  <c r="AC128" i="14"/>
  <c r="AC127" i="14"/>
  <c r="AC126" i="14"/>
  <c r="AC125" i="14"/>
  <c r="AC124" i="14"/>
  <c r="X131" i="14"/>
  <c r="X116" i="14"/>
  <c r="Y116" i="14"/>
  <c r="AB116" i="14" s="1"/>
  <c r="Z116" i="14"/>
  <c r="AA116" i="14"/>
  <c r="Y117" i="14" s="1"/>
  <c r="X117" i="14"/>
  <c r="X118" i="14"/>
  <c r="X119" i="14"/>
  <c r="X120" i="14"/>
  <c r="X121" i="14"/>
  <c r="X122" i="14"/>
  <c r="X123" i="14"/>
  <c r="X124" i="14"/>
  <c r="X125" i="14"/>
  <c r="X126" i="14"/>
  <c r="X127" i="14"/>
  <c r="X128" i="14"/>
  <c r="X129" i="14"/>
  <c r="X130" i="14"/>
  <c r="W131" i="14"/>
  <c r="W130" i="14"/>
  <c r="W129" i="14"/>
  <c r="W128" i="14"/>
  <c r="W126" i="14"/>
  <c r="W127" i="14"/>
  <c r="W125" i="14"/>
  <c r="W124" i="14"/>
  <c r="R118" i="14"/>
  <c r="S118" i="14"/>
  <c r="V118" i="14" s="1"/>
  <c r="T118" i="14"/>
  <c r="U118" i="14"/>
  <c r="S119" i="14" s="1"/>
  <c r="R119" i="14"/>
  <c r="R120" i="14"/>
  <c r="R121" i="14"/>
  <c r="R122" i="14"/>
  <c r="R123" i="14"/>
  <c r="R124" i="14"/>
  <c r="R125" i="14"/>
  <c r="R126" i="14"/>
  <c r="R127" i="14"/>
  <c r="R128" i="14"/>
  <c r="R129" i="14"/>
  <c r="R130" i="14"/>
  <c r="R131" i="14"/>
  <c r="Q131" i="14"/>
  <c r="Q130" i="14"/>
  <c r="Q129" i="14"/>
  <c r="Q128" i="14"/>
  <c r="Q127" i="14"/>
  <c r="Q126" i="14"/>
  <c r="Q125" i="14"/>
  <c r="Q124" i="14"/>
  <c r="L118" i="14"/>
  <c r="M118" i="14"/>
  <c r="N118" i="14"/>
  <c r="O118" i="14"/>
  <c r="M119" i="14" s="1"/>
  <c r="L119" i="14"/>
  <c r="L120" i="14"/>
  <c r="L121" i="14"/>
  <c r="L122" i="14"/>
  <c r="L123" i="14"/>
  <c r="L124" i="14"/>
  <c r="L125" i="14"/>
  <c r="L126" i="14"/>
  <c r="L127" i="14"/>
  <c r="L128" i="14"/>
  <c r="L129" i="14"/>
  <c r="L130" i="14"/>
  <c r="L131" i="14"/>
  <c r="K131" i="14"/>
  <c r="K130" i="14"/>
  <c r="K129" i="14"/>
  <c r="K128" i="14"/>
  <c r="K127" i="14"/>
  <c r="K126" i="14"/>
  <c r="K125" i="14"/>
  <c r="K124" i="14"/>
  <c r="G117" i="14"/>
  <c r="H117" i="14"/>
  <c r="I117" i="14"/>
  <c r="G118" i="14" s="1"/>
  <c r="J117" i="14"/>
  <c r="F123" i="14"/>
  <c r="F124" i="14"/>
  <c r="F125" i="14"/>
  <c r="F126" i="14"/>
  <c r="F127" i="14"/>
  <c r="F128" i="14"/>
  <c r="F129" i="14"/>
  <c r="F130" i="14"/>
  <c r="F131" i="14"/>
  <c r="AC131" i="10"/>
  <c r="AC125" i="10"/>
  <c r="AC126" i="10"/>
  <c r="AC127" i="10"/>
  <c r="AC128" i="10"/>
  <c r="AC129" i="10"/>
  <c r="AC130" i="10"/>
  <c r="AC124" i="10"/>
  <c r="W131" i="10"/>
  <c r="X131" i="10" s="1"/>
  <c r="W125" i="10"/>
  <c r="X125" i="10" s="1"/>
  <c r="W126" i="10"/>
  <c r="X126" i="10" s="1"/>
  <c r="W127" i="10"/>
  <c r="X127" i="10" s="1"/>
  <c r="W128" i="10"/>
  <c r="X128" i="10" s="1"/>
  <c r="W129" i="10"/>
  <c r="X129" i="10" s="1"/>
  <c r="W130" i="10"/>
  <c r="X130" i="10" s="1"/>
  <c r="W124" i="10"/>
  <c r="X124" i="10" s="1"/>
  <c r="Q131" i="10"/>
  <c r="R131" i="10" s="1"/>
  <c r="Q125" i="10"/>
  <c r="R125" i="10" s="1"/>
  <c r="Q126" i="10"/>
  <c r="R126" i="10" s="1"/>
  <c r="Q127" i="10"/>
  <c r="R127" i="10" s="1"/>
  <c r="Q128" i="10"/>
  <c r="R128" i="10" s="1"/>
  <c r="Q129" i="10"/>
  <c r="R129" i="10" s="1"/>
  <c r="Q130" i="10"/>
  <c r="R130" i="10" s="1"/>
  <c r="Q124" i="10"/>
  <c r="R124" i="10" s="1"/>
  <c r="AL134" i="10"/>
  <c r="AL133" i="10"/>
  <c r="AL132" i="10"/>
  <c r="AL119" i="10"/>
  <c r="AL120" i="10"/>
  <c r="AL121" i="10"/>
  <c r="AL122" i="10"/>
  <c r="AL123" i="10"/>
  <c r="AL124" i="10"/>
  <c r="AL125" i="10"/>
  <c r="AL126" i="10"/>
  <c r="AL127" i="10"/>
  <c r="AL128" i="10"/>
  <c r="AL129" i="10"/>
  <c r="AL130" i="10"/>
  <c r="AL131" i="10"/>
  <c r="AC120" i="10"/>
  <c r="AC121" i="10"/>
  <c r="AC122" i="10"/>
  <c r="AC123" i="10"/>
  <c r="W120" i="10"/>
  <c r="X120" i="10" s="1"/>
  <c r="W121" i="10"/>
  <c r="X121" i="10" s="1"/>
  <c r="W122" i="10"/>
  <c r="X122" i="10" s="1"/>
  <c r="W123" i="10"/>
  <c r="X123" i="10" s="1"/>
  <c r="Q121" i="10"/>
  <c r="R121" i="10" s="1"/>
  <c r="Q122" i="10"/>
  <c r="R122" i="10" s="1"/>
  <c r="Q123" i="10"/>
  <c r="R123" i="10" s="1"/>
  <c r="K131" i="10"/>
  <c r="L131" i="10" s="1"/>
  <c r="K130" i="10"/>
  <c r="L130" i="10" s="1"/>
  <c r="K129" i="10"/>
  <c r="L129" i="10" s="1"/>
  <c r="K128" i="10"/>
  <c r="L128" i="10" s="1"/>
  <c r="K127" i="10"/>
  <c r="L127" i="10" s="1"/>
  <c r="K126" i="10"/>
  <c r="L126" i="10" s="1"/>
  <c r="K125" i="10"/>
  <c r="L125" i="10" s="1"/>
  <c r="K124" i="10"/>
  <c r="L124" i="10" s="1"/>
  <c r="F121" i="10"/>
  <c r="F122" i="10"/>
  <c r="F123" i="10"/>
  <c r="F124" i="10"/>
  <c r="F125" i="10"/>
  <c r="F126" i="10"/>
  <c r="F127" i="10"/>
  <c r="F128" i="10"/>
  <c r="F129" i="10"/>
  <c r="F130" i="10"/>
  <c r="F131" i="10"/>
  <c r="BV134" i="9"/>
  <c r="BV133" i="9"/>
  <c r="BV132" i="9"/>
  <c r="BR134" i="9"/>
  <c r="BR133" i="9"/>
  <c r="BR132" i="9"/>
  <c r="BM134" i="9"/>
  <c r="BM133" i="9"/>
  <c r="BM132" i="9"/>
  <c r="BH134" i="9"/>
  <c r="BH133" i="9"/>
  <c r="BH132" i="9"/>
  <c r="BC134" i="9"/>
  <c r="BC133" i="9"/>
  <c r="BC132" i="9"/>
  <c r="AX134" i="9"/>
  <c r="AX133" i="9"/>
  <c r="AX132" i="9"/>
  <c r="AS134" i="9"/>
  <c r="AS133" i="9"/>
  <c r="AS132" i="9"/>
  <c r="AN134" i="9"/>
  <c r="AN133" i="9"/>
  <c r="AN132" i="9"/>
  <c r="AI134" i="9"/>
  <c r="AI133" i="9"/>
  <c r="AI132" i="9"/>
  <c r="AD134" i="9"/>
  <c r="AD133" i="9"/>
  <c r="AD132" i="9"/>
  <c r="Y134" i="9"/>
  <c r="Y133" i="9"/>
  <c r="Y132" i="9"/>
  <c r="T134" i="9"/>
  <c r="T133" i="9"/>
  <c r="T132" i="9"/>
  <c r="O134" i="9"/>
  <c r="O133" i="9"/>
  <c r="O132" i="9"/>
  <c r="J134" i="9"/>
  <c r="J133" i="9"/>
  <c r="J132" i="9"/>
  <c r="BD124" i="9"/>
  <c r="BF124" i="9" s="1"/>
  <c r="BG124" i="9" s="1"/>
  <c r="BE125" i="9" s="1"/>
  <c r="BE124" i="9"/>
  <c r="BH124" i="9" s="1"/>
  <c r="BI124" i="9"/>
  <c r="BK124" i="9" s="1"/>
  <c r="BL124" i="9" s="1"/>
  <c r="BJ124" i="9"/>
  <c r="BN124" i="9"/>
  <c r="BO124" i="9"/>
  <c r="BR124" i="9" s="1"/>
  <c r="BP124" i="9"/>
  <c r="BQ124" i="9"/>
  <c r="BO125" i="9" s="1"/>
  <c r="BV124" i="9"/>
  <c r="BD125" i="9"/>
  <c r="BF125" i="9" s="1"/>
  <c r="BG125" i="9" s="1"/>
  <c r="BI125" i="9"/>
  <c r="BN125" i="9"/>
  <c r="BV125" i="9"/>
  <c r="BD126" i="9"/>
  <c r="BI126" i="9"/>
  <c r="BN126" i="9"/>
  <c r="BV126" i="9"/>
  <c r="BD127" i="9"/>
  <c r="BI127" i="9"/>
  <c r="BN127" i="9"/>
  <c r="BV127" i="9"/>
  <c r="BD128" i="9"/>
  <c r="BI128" i="9"/>
  <c r="BN128" i="9"/>
  <c r="BV128" i="9"/>
  <c r="BD129" i="9"/>
  <c r="BI129" i="9"/>
  <c r="BN129" i="9"/>
  <c r="BV129" i="9"/>
  <c r="BD130" i="9"/>
  <c r="BI130" i="9"/>
  <c r="BN130" i="9"/>
  <c r="BV130" i="9"/>
  <c r="BD131" i="9"/>
  <c r="BI131" i="9"/>
  <c r="BN131" i="9"/>
  <c r="BV131" i="9"/>
  <c r="AY124" i="9"/>
  <c r="BA124" i="9" s="1"/>
  <c r="BB124" i="9" s="1"/>
  <c r="AZ124" i="9"/>
  <c r="AZ125" i="9" s="1"/>
  <c r="AY125" i="9"/>
  <c r="BA125" i="9" s="1"/>
  <c r="BB125" i="9" s="1"/>
  <c r="AY126" i="9"/>
  <c r="AY127" i="9"/>
  <c r="AY128" i="9"/>
  <c r="AY129" i="9"/>
  <c r="AY130" i="9"/>
  <c r="AY131" i="9"/>
  <c r="AT124" i="9"/>
  <c r="AV124" i="9" s="1"/>
  <c r="AW124" i="9" s="1"/>
  <c r="AU124" i="9"/>
  <c r="AU125" i="9" s="1"/>
  <c r="AT125" i="9"/>
  <c r="AT126" i="9"/>
  <c r="AT127" i="9"/>
  <c r="AT128" i="9"/>
  <c r="AT129" i="9"/>
  <c r="AT130" i="9"/>
  <c r="AT131" i="9"/>
  <c r="AO124" i="9"/>
  <c r="AQ124" i="9" s="1"/>
  <c r="AR124" i="9" s="1"/>
  <c r="AP124" i="9"/>
  <c r="AP125" i="9" s="1"/>
  <c r="AO125" i="9"/>
  <c r="AQ125" i="9" s="1"/>
  <c r="AR125" i="9" s="1"/>
  <c r="AO126" i="9"/>
  <c r="AO127" i="9"/>
  <c r="AO128" i="9"/>
  <c r="AO129" i="9"/>
  <c r="AO130" i="9"/>
  <c r="AO131" i="9"/>
  <c r="AJ124" i="9"/>
  <c r="AK124" i="9"/>
  <c r="AN124" i="9" s="1"/>
  <c r="AL124" i="9"/>
  <c r="AM124" i="9"/>
  <c r="AK125" i="9" s="1"/>
  <c r="AJ125" i="9"/>
  <c r="AJ126" i="9"/>
  <c r="AJ127" i="9"/>
  <c r="AJ128" i="9"/>
  <c r="AJ129" i="9"/>
  <c r="AJ130" i="9"/>
  <c r="AJ131" i="9"/>
  <c r="AE124" i="9"/>
  <c r="AF124" i="9"/>
  <c r="AI124" i="9" s="1"/>
  <c r="AG124" i="9"/>
  <c r="AH124" i="9"/>
  <c r="AF125" i="9" s="1"/>
  <c r="AE125" i="9"/>
  <c r="AE126" i="9"/>
  <c r="AE127" i="9"/>
  <c r="AE128" i="9"/>
  <c r="AE129" i="9"/>
  <c r="AE130" i="9"/>
  <c r="AE131" i="9"/>
  <c r="Z124" i="9"/>
  <c r="AA124" i="9"/>
  <c r="AD124" i="9" s="1"/>
  <c r="AB124" i="9"/>
  <c r="AC124" i="9"/>
  <c r="AA125" i="9" s="1"/>
  <c r="Z125" i="9"/>
  <c r="Z126" i="9"/>
  <c r="Z127" i="9"/>
  <c r="Z128" i="9"/>
  <c r="Z129" i="9"/>
  <c r="Z130" i="9"/>
  <c r="Z131" i="9"/>
  <c r="U124" i="9"/>
  <c r="V124" i="9"/>
  <c r="Y124" i="9" s="1"/>
  <c r="W124" i="9"/>
  <c r="X124" i="9"/>
  <c r="V125" i="9" s="1"/>
  <c r="U125" i="9"/>
  <c r="U126" i="9"/>
  <c r="U127" i="9"/>
  <c r="U128" i="9"/>
  <c r="U129" i="9"/>
  <c r="U130" i="9"/>
  <c r="U131" i="9"/>
  <c r="P124" i="9"/>
  <c r="Q124" i="9"/>
  <c r="T124" i="9" s="1"/>
  <c r="R124" i="9"/>
  <c r="S124" i="9"/>
  <c r="Q125" i="9" s="1"/>
  <c r="P125" i="9"/>
  <c r="P126" i="9"/>
  <c r="P127" i="9"/>
  <c r="P128" i="9"/>
  <c r="P129" i="9"/>
  <c r="P130" i="9"/>
  <c r="P131" i="9"/>
  <c r="K124" i="9"/>
  <c r="K125" i="9"/>
  <c r="K126" i="9"/>
  <c r="K127" i="9"/>
  <c r="K128" i="9"/>
  <c r="K129" i="9"/>
  <c r="K130" i="9"/>
  <c r="K131" i="9"/>
  <c r="F131" i="9"/>
  <c r="F130" i="9"/>
  <c r="F129" i="9"/>
  <c r="F128" i="9"/>
  <c r="F127" i="9"/>
  <c r="F126" i="9"/>
  <c r="F125" i="9"/>
  <c r="F124" i="9"/>
  <c r="AS27" i="18" l="1"/>
  <c r="AQ27" i="18"/>
  <c r="AR27" i="18" s="1"/>
  <c r="AP28" i="18" s="1"/>
  <c r="AP26" i="14"/>
  <c r="AQ26" i="14" s="1"/>
  <c r="AR26" i="14" s="1"/>
  <c r="AP27" i="10"/>
  <c r="AQ27" i="10" s="1"/>
  <c r="AO28" i="10" s="1"/>
  <c r="AR26" i="10"/>
  <c r="AF119" i="18"/>
  <c r="AG119" i="18" s="1"/>
  <c r="AH119" i="18" s="1"/>
  <c r="AE120" i="18"/>
  <c r="Z120" i="18"/>
  <c r="AA120" i="18" s="1"/>
  <c r="AB120" i="18" s="1"/>
  <c r="Y121" i="18"/>
  <c r="V122" i="18"/>
  <c r="S123" i="18"/>
  <c r="N122" i="18"/>
  <c r="O122" i="18" s="1"/>
  <c r="M123" i="18"/>
  <c r="N120" i="18"/>
  <c r="O120" i="18" s="1"/>
  <c r="G120" i="18"/>
  <c r="J119" i="18"/>
  <c r="W122" i="16"/>
  <c r="X122" i="16" s="1"/>
  <c r="Y122" i="16" s="1"/>
  <c r="R120" i="16"/>
  <c r="S120" i="16" s="1"/>
  <c r="T120" i="16" s="1"/>
  <c r="Q121" i="16"/>
  <c r="M121" i="16"/>
  <c r="N121" i="16" s="1"/>
  <c r="L122" i="16" s="1"/>
  <c r="O121" i="16"/>
  <c r="H121" i="16"/>
  <c r="I121" i="16" s="1"/>
  <c r="J121" i="16" s="1"/>
  <c r="J120" i="16"/>
  <c r="AF119" i="14"/>
  <c r="AG119" i="14" s="1"/>
  <c r="AH119" i="14" s="1"/>
  <c r="AE120" i="14"/>
  <c r="Z117" i="14"/>
  <c r="AA117" i="14" s="1"/>
  <c r="AB117" i="14" s="1"/>
  <c r="Y118" i="14"/>
  <c r="T119" i="14"/>
  <c r="U119" i="14" s="1"/>
  <c r="V119" i="14" s="1"/>
  <c r="S120" i="14"/>
  <c r="N119" i="14"/>
  <c r="O119" i="14" s="1"/>
  <c r="M120" i="14" s="1"/>
  <c r="H118" i="14"/>
  <c r="I118" i="14" s="1"/>
  <c r="G119" i="14" s="1"/>
  <c r="J118" i="14"/>
  <c r="BP125" i="9"/>
  <c r="BQ125" i="9" s="1"/>
  <c r="BR125" i="9" s="1"/>
  <c r="BJ125" i="9"/>
  <c r="BM124" i="9"/>
  <c r="BH125" i="9"/>
  <c r="BE126" i="9"/>
  <c r="AZ126" i="9"/>
  <c r="BC125" i="9"/>
  <c r="BC124" i="9"/>
  <c r="AU126" i="9"/>
  <c r="AX125" i="9"/>
  <c r="AV125" i="9"/>
  <c r="AW125" i="9" s="1"/>
  <c r="AX124" i="9"/>
  <c r="AP126" i="9"/>
  <c r="AS125" i="9"/>
  <c r="AS124" i="9"/>
  <c r="AL125" i="9"/>
  <c r="AM125" i="9" s="1"/>
  <c r="AN125" i="9" s="1"/>
  <c r="AK126" i="9"/>
  <c r="AL126" i="9"/>
  <c r="AM126" i="9" s="1"/>
  <c r="AG125" i="9"/>
  <c r="AH125" i="9" s="1"/>
  <c r="AI125" i="9" s="1"/>
  <c r="AF126" i="9"/>
  <c r="AG126" i="9"/>
  <c r="AH126" i="9" s="1"/>
  <c r="AB125" i="9"/>
  <c r="AC125" i="9" s="1"/>
  <c r="AA126" i="9" s="1"/>
  <c r="W125" i="9"/>
  <c r="X125" i="9" s="1"/>
  <c r="Y125" i="9" s="1"/>
  <c r="V126" i="9"/>
  <c r="W126" i="9"/>
  <c r="X126" i="9" s="1"/>
  <c r="R125" i="9"/>
  <c r="S125" i="9" s="1"/>
  <c r="T125" i="9" s="1"/>
  <c r="Q126" i="9"/>
  <c r="R126" i="9"/>
  <c r="S126" i="9" s="1"/>
  <c r="I146" i="14"/>
  <c r="I147" i="14"/>
  <c r="AL135" i="10"/>
  <c r="I147" i="10" s="1"/>
  <c r="AQ28" i="18" l="1"/>
  <c r="AR28" i="18" s="1"/>
  <c r="AP29" i="18" s="1"/>
  <c r="AO27" i="14"/>
  <c r="AO29" i="10"/>
  <c r="AR28" i="10"/>
  <c r="AP28" i="10"/>
  <c r="AQ28" i="10" s="1"/>
  <c r="AR27" i="10"/>
  <c r="AF120" i="18"/>
  <c r="AG120" i="18" s="1"/>
  <c r="AE121" i="18"/>
  <c r="AH120" i="18"/>
  <c r="Z121" i="18"/>
  <c r="AA121" i="18" s="1"/>
  <c r="Y122" i="18"/>
  <c r="AB121" i="18"/>
  <c r="T123" i="18"/>
  <c r="U123" i="18" s="1"/>
  <c r="S124" i="18"/>
  <c r="V123" i="18"/>
  <c r="N123" i="18"/>
  <c r="O123" i="18" s="1"/>
  <c r="M124" i="18"/>
  <c r="H120" i="18"/>
  <c r="I120" i="18" s="1"/>
  <c r="G121" i="18" s="1"/>
  <c r="V123" i="16"/>
  <c r="R121" i="16"/>
  <c r="S121" i="16" s="1"/>
  <c r="Q122" i="16" s="1"/>
  <c r="M122" i="16"/>
  <c r="N122" i="16" s="1"/>
  <c r="L123" i="16" s="1"/>
  <c r="O122" i="16"/>
  <c r="G122" i="16"/>
  <c r="AF120" i="14"/>
  <c r="AG120" i="14" s="1"/>
  <c r="AE121" i="14"/>
  <c r="AH120" i="14"/>
  <c r="Z118" i="14"/>
  <c r="AA118" i="14" s="1"/>
  <c r="Y119" i="14"/>
  <c r="AB118" i="14"/>
  <c r="T120" i="14"/>
  <c r="U120" i="14" s="1"/>
  <c r="S121" i="14"/>
  <c r="V120" i="14"/>
  <c r="N120" i="14"/>
  <c r="O120" i="14" s="1"/>
  <c r="M121" i="14"/>
  <c r="H119" i="14"/>
  <c r="I119" i="14" s="1"/>
  <c r="G120" i="14" s="1"/>
  <c r="J119" i="14"/>
  <c r="BJ126" i="9"/>
  <c r="BM125" i="9"/>
  <c r="BO126" i="9"/>
  <c r="BK125" i="9"/>
  <c r="BL125" i="9" s="1"/>
  <c r="BF126" i="9"/>
  <c r="BG126" i="9" s="1"/>
  <c r="BH126" i="9" s="1"/>
  <c r="BA126" i="9"/>
  <c r="BB126" i="9" s="1"/>
  <c r="AZ127" i="9" s="1"/>
  <c r="AV126" i="9"/>
  <c r="AW126" i="9" s="1"/>
  <c r="AX126" i="9" s="1"/>
  <c r="AQ126" i="9"/>
  <c r="AR126" i="9" s="1"/>
  <c r="AP127" i="9" s="1"/>
  <c r="AK127" i="9"/>
  <c r="AN126" i="9"/>
  <c r="AF127" i="9"/>
  <c r="AI126" i="9"/>
  <c r="AA127" i="9"/>
  <c r="AD126" i="9"/>
  <c r="AB126" i="9"/>
  <c r="AC126" i="9" s="1"/>
  <c r="AD125" i="9"/>
  <c r="V127" i="9"/>
  <c r="Y126" i="9"/>
  <c r="Q127" i="9"/>
  <c r="T126" i="9"/>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7" i="18"/>
  <c r="E288" i="18"/>
  <c r="E289" i="18"/>
  <c r="E290" i="18"/>
  <c r="E291" i="18"/>
  <c r="E292" i="18"/>
  <c r="E293" i="18"/>
  <c r="E294" i="18"/>
  <c r="AQ29" i="18" l="1"/>
  <c r="AR29" i="18" s="1"/>
  <c r="AP30" i="18" s="1"/>
  <c r="AS28" i="18"/>
  <c r="AP27" i="14"/>
  <c r="AQ27" i="14" s="1"/>
  <c r="AR27" i="14" s="1"/>
  <c r="AP29" i="10"/>
  <c r="AQ29" i="10" s="1"/>
  <c r="AO30" i="10" s="1"/>
  <c r="AF121" i="18"/>
  <c r="AG121" i="18" s="1"/>
  <c r="AE122" i="18"/>
  <c r="AH121" i="18"/>
  <c r="Z122" i="18"/>
  <c r="AA122" i="18" s="1"/>
  <c r="Y123" i="18"/>
  <c r="AB122" i="18"/>
  <c r="T124" i="18"/>
  <c r="U124" i="18" s="1"/>
  <c r="V124" i="18" s="1"/>
  <c r="S125" i="18"/>
  <c r="N124" i="18"/>
  <c r="O124" i="18" s="1"/>
  <c r="M125" i="18"/>
  <c r="H121" i="18"/>
  <c r="I121" i="18" s="1"/>
  <c r="G122" i="18" s="1"/>
  <c r="J120" i="18"/>
  <c r="W123" i="16"/>
  <c r="X123" i="16" s="1"/>
  <c r="V124" i="16" s="1"/>
  <c r="Y123" i="16"/>
  <c r="R122" i="16"/>
  <c r="S122" i="16" s="1"/>
  <c r="Q123" i="16" s="1"/>
  <c r="T121" i="16"/>
  <c r="M123" i="16"/>
  <c r="N123" i="16" s="1"/>
  <c r="L124" i="16" s="1"/>
  <c r="O123" i="16"/>
  <c r="AF121" i="14"/>
  <c r="AG121" i="14" s="1"/>
  <c r="AE122" i="14"/>
  <c r="AH121" i="14"/>
  <c r="Z119" i="14"/>
  <c r="AA119" i="14" s="1"/>
  <c r="Y120" i="14"/>
  <c r="AB119" i="14"/>
  <c r="T121" i="14"/>
  <c r="U121" i="14" s="1"/>
  <c r="S122" i="14"/>
  <c r="V121" i="14"/>
  <c r="N121" i="14"/>
  <c r="O121" i="14" s="1"/>
  <c r="M122" i="14"/>
  <c r="H120" i="14"/>
  <c r="I120" i="14" s="1"/>
  <c r="G121" i="14" s="1"/>
  <c r="J120" i="14"/>
  <c r="BK126" i="9"/>
  <c r="BL126" i="9" s="1"/>
  <c r="BJ127" i="9" s="1"/>
  <c r="BE127" i="9"/>
  <c r="BP126" i="9"/>
  <c r="BQ126" i="9" s="1"/>
  <c r="BR126" i="9" s="1"/>
  <c r="BA127" i="9"/>
  <c r="BB127" i="9" s="1"/>
  <c r="AZ128" i="9" s="1"/>
  <c r="BC126" i="9"/>
  <c r="AU127" i="9"/>
  <c r="AQ127" i="9"/>
  <c r="AR127" i="9" s="1"/>
  <c r="AP128" i="9" s="1"/>
  <c r="AS126" i="9"/>
  <c r="AL127" i="9"/>
  <c r="AM127" i="9" s="1"/>
  <c r="AK128" i="9" s="1"/>
  <c r="AG127" i="9"/>
  <c r="AH127" i="9" s="1"/>
  <c r="AF128" i="9" s="1"/>
  <c r="AB127" i="9"/>
  <c r="AC127" i="9" s="1"/>
  <c r="AA128" i="9" s="1"/>
  <c r="W127" i="9"/>
  <c r="X127" i="9" s="1"/>
  <c r="V128" i="9" s="1"/>
  <c r="R127" i="9"/>
  <c r="S127" i="9" s="1"/>
  <c r="Q128" i="9" s="1"/>
  <c r="I148" i="18"/>
  <c r="AJ122" i="18"/>
  <c r="AJ121" i="18"/>
  <c r="AJ120" i="18"/>
  <c r="AJ119" i="18"/>
  <c r="AJ118" i="18"/>
  <c r="AJ117" i="18"/>
  <c r="AJ116" i="18"/>
  <c r="AJ115" i="18"/>
  <c r="AJ114" i="18"/>
  <c r="AJ113" i="18"/>
  <c r="AJ112" i="18"/>
  <c r="AJ111" i="18"/>
  <c r="AJ110" i="18"/>
  <c r="AJ109" i="18"/>
  <c r="AJ108" i="18"/>
  <c r="AJ107" i="18"/>
  <c r="AJ106" i="18"/>
  <c r="AJ105" i="18"/>
  <c r="AJ104" i="18"/>
  <c r="AJ103" i="18"/>
  <c r="AJ102" i="18"/>
  <c r="AJ101" i="18"/>
  <c r="AJ100" i="18"/>
  <c r="AJ99" i="18"/>
  <c r="AJ98" i="18"/>
  <c r="AJ97" i="18"/>
  <c r="AJ96" i="18"/>
  <c r="AJ95" i="18"/>
  <c r="AJ94" i="18"/>
  <c r="AJ93" i="18"/>
  <c r="AJ92" i="18"/>
  <c r="AJ91" i="18"/>
  <c r="AJ90" i="18"/>
  <c r="AJ89" i="18"/>
  <c r="AJ88" i="18"/>
  <c r="AJ87" i="18"/>
  <c r="AJ86" i="18"/>
  <c r="AJ85" i="18"/>
  <c r="AJ84" i="18"/>
  <c r="AJ83" i="18"/>
  <c r="AJ82" i="18"/>
  <c r="AJ81" i="18"/>
  <c r="AJ80" i="18"/>
  <c r="AJ79" i="18"/>
  <c r="AJ78" i="18"/>
  <c r="AJ77" i="18"/>
  <c r="AJ76" i="18"/>
  <c r="AJ75" i="18"/>
  <c r="AJ74" i="18"/>
  <c r="AJ73" i="18"/>
  <c r="AJ72" i="18"/>
  <c r="AJ71" i="18"/>
  <c r="AJ70" i="18"/>
  <c r="AJ69" i="18"/>
  <c r="AJ68" i="18"/>
  <c r="AJ67" i="18"/>
  <c r="AJ66" i="18"/>
  <c r="AJ65" i="18"/>
  <c r="AJ64" i="18"/>
  <c r="AJ63" i="18"/>
  <c r="AJ62" i="18"/>
  <c r="AJ61" i="18"/>
  <c r="AJ60" i="18"/>
  <c r="AJ59" i="18"/>
  <c r="AJ58" i="18"/>
  <c r="AJ57" i="18"/>
  <c r="AJ56" i="18"/>
  <c r="AJ55" i="18"/>
  <c r="AJ54" i="18"/>
  <c r="AJ53" i="18"/>
  <c r="AJ52" i="18"/>
  <c r="AJ51" i="18"/>
  <c r="AJ50" i="18"/>
  <c r="AJ49" i="18"/>
  <c r="AJ48" i="18"/>
  <c r="AJ47" i="18"/>
  <c r="AJ46" i="18"/>
  <c r="AJ45" i="18"/>
  <c r="AJ44" i="18"/>
  <c r="AJ43" i="18"/>
  <c r="AJ42" i="18"/>
  <c r="AJ41" i="18"/>
  <c r="AJ40" i="18"/>
  <c r="AJ39" i="18"/>
  <c r="AJ38" i="18"/>
  <c r="AJ37" i="18"/>
  <c r="AJ36" i="18"/>
  <c r="AJ35" i="18"/>
  <c r="AJ34" i="18"/>
  <c r="AJ33" i="18"/>
  <c r="AJ32" i="18"/>
  <c r="AJ31" i="18"/>
  <c r="AJ30" i="18"/>
  <c r="AJ29" i="18"/>
  <c r="AJ28" i="18"/>
  <c r="AJ27" i="18"/>
  <c r="AJ26" i="18"/>
  <c r="AJ25" i="18"/>
  <c r="AJ24" i="18"/>
  <c r="AJ23" i="18"/>
  <c r="AJ22" i="18"/>
  <c r="AJ21" i="18"/>
  <c r="AQ30" i="18" l="1"/>
  <c r="AR30" i="18" s="1"/>
  <c r="AP31" i="18" s="1"/>
  <c r="AS29" i="18"/>
  <c r="AO28" i="14"/>
  <c r="AO31" i="10"/>
  <c r="AR30" i="10"/>
  <c r="AP30" i="10"/>
  <c r="AQ30" i="10" s="1"/>
  <c r="AR29" i="10"/>
  <c r="AF122" i="18"/>
  <c r="AG122" i="18" s="1"/>
  <c r="AH122" i="18" s="1"/>
  <c r="AE123" i="18"/>
  <c r="Z123" i="18"/>
  <c r="AA123" i="18" s="1"/>
  <c r="AB123" i="18" s="1"/>
  <c r="Y124" i="18"/>
  <c r="T125" i="18"/>
  <c r="U125" i="18" s="1"/>
  <c r="S126" i="18"/>
  <c r="N125" i="18"/>
  <c r="O125" i="18" s="1"/>
  <c r="M126" i="18"/>
  <c r="H122" i="18"/>
  <c r="I122" i="18" s="1"/>
  <c r="G123" i="18" s="1"/>
  <c r="J121" i="18"/>
  <c r="W124" i="16"/>
  <c r="X124" i="16" s="1"/>
  <c r="V125" i="16" s="1"/>
  <c r="Y124" i="16"/>
  <c r="R123" i="16"/>
  <c r="S123" i="16" s="1"/>
  <c r="Q124" i="16" s="1"/>
  <c r="T122" i="16"/>
  <c r="M124" i="16"/>
  <c r="N124" i="16" s="1"/>
  <c r="L125" i="16" s="1"/>
  <c r="AF122" i="14"/>
  <c r="AG122" i="14" s="1"/>
  <c r="AH122" i="14" s="1"/>
  <c r="AE123" i="14"/>
  <c r="Z120" i="14"/>
  <c r="AA120" i="14" s="1"/>
  <c r="AB120" i="14" s="1"/>
  <c r="Y121" i="14"/>
  <c r="T122" i="14"/>
  <c r="U122" i="14" s="1"/>
  <c r="V122" i="14" s="1"/>
  <c r="S123" i="14"/>
  <c r="N122" i="14"/>
  <c r="O122" i="14" s="1"/>
  <c r="M123" i="14" s="1"/>
  <c r="H121" i="14"/>
  <c r="I121" i="14" s="1"/>
  <c r="J121" i="14" s="1"/>
  <c r="BK127" i="9"/>
  <c r="BL127" i="9" s="1"/>
  <c r="BJ128" i="9" s="1"/>
  <c r="BH127" i="9"/>
  <c r="BF127" i="9"/>
  <c r="BG127" i="9" s="1"/>
  <c r="BE128" i="9" s="1"/>
  <c r="BO127" i="9"/>
  <c r="BM126" i="9"/>
  <c r="AZ129" i="9"/>
  <c r="BC128" i="9"/>
  <c r="BA128" i="9"/>
  <c r="BB128" i="9" s="1"/>
  <c r="BC127" i="9"/>
  <c r="AV127" i="9"/>
  <c r="AW127" i="9" s="1"/>
  <c r="AX127" i="9" s="1"/>
  <c r="AU128" i="9"/>
  <c r="AP129" i="9"/>
  <c r="AS128" i="9"/>
  <c r="AQ128" i="9"/>
  <c r="AR128" i="9" s="1"/>
  <c r="AS127" i="9"/>
  <c r="AL128" i="9"/>
  <c r="AM128" i="9" s="1"/>
  <c r="AN128" i="9" s="1"/>
  <c r="AK129" i="9"/>
  <c r="AN127" i="9"/>
  <c r="AG128" i="9"/>
  <c r="AH128" i="9" s="1"/>
  <c r="AI128" i="9" s="1"/>
  <c r="AF129" i="9"/>
  <c r="AI127" i="9"/>
  <c r="AB128" i="9"/>
  <c r="AC128" i="9" s="1"/>
  <c r="AD128" i="9" s="1"/>
  <c r="AA129" i="9"/>
  <c r="AD127" i="9"/>
  <c r="W128" i="9"/>
  <c r="X128" i="9" s="1"/>
  <c r="Y128" i="9" s="1"/>
  <c r="V129" i="9"/>
  <c r="Y127" i="9"/>
  <c r="R128" i="9"/>
  <c r="S128" i="9" s="1"/>
  <c r="T128" i="9" s="1"/>
  <c r="Q129" i="9"/>
  <c r="T127" i="9"/>
  <c r="D23" i="1"/>
  <c r="E23" i="1"/>
  <c r="F23" i="1"/>
  <c r="G23" i="1"/>
  <c r="G24" i="1" s="1"/>
  <c r="H23" i="1"/>
  <c r="I23" i="1"/>
  <c r="J23" i="1"/>
  <c r="K23" i="1"/>
  <c r="K24" i="1" s="1"/>
  <c r="L23" i="1"/>
  <c r="M23" i="1"/>
  <c r="N23" i="1"/>
  <c r="O23" i="1"/>
  <c r="O24" i="1" s="1"/>
  <c r="P23" i="1"/>
  <c r="Q23" i="1"/>
  <c r="C23" i="1"/>
  <c r="R23" i="1" s="1"/>
  <c r="AQ31" i="18" l="1"/>
  <c r="AR31" i="18" s="1"/>
  <c r="AP32" i="18" s="1"/>
  <c r="AS30" i="18"/>
  <c r="AP28" i="14"/>
  <c r="AQ28" i="14" s="1"/>
  <c r="AO29" i="14" s="1"/>
  <c r="AP31" i="10"/>
  <c r="AQ31" i="10" s="1"/>
  <c r="AO32" i="10" s="1"/>
  <c r="N24" i="1"/>
  <c r="J24" i="1"/>
  <c r="F24" i="1"/>
  <c r="Q24" i="1"/>
  <c r="M24" i="1"/>
  <c r="I24" i="1"/>
  <c r="E24" i="1"/>
  <c r="P24" i="1"/>
  <c r="L24" i="1"/>
  <c r="H24" i="1"/>
  <c r="D24" i="1"/>
  <c r="C24" i="1"/>
  <c r="AF123" i="18"/>
  <c r="AG123" i="18" s="1"/>
  <c r="AH123" i="18" s="1"/>
  <c r="AE124" i="18"/>
  <c r="Z124" i="18"/>
  <c r="AA124" i="18" s="1"/>
  <c r="AB124" i="18" s="1"/>
  <c r="Y125" i="18"/>
  <c r="V125" i="18"/>
  <c r="T126" i="18"/>
  <c r="U126" i="18" s="1"/>
  <c r="S127" i="18" s="1"/>
  <c r="N126" i="18"/>
  <c r="O126" i="18" s="1"/>
  <c r="M127" i="18"/>
  <c r="H123" i="18"/>
  <c r="I123" i="18" s="1"/>
  <c r="J122" i="18"/>
  <c r="W125" i="16"/>
  <c r="X125" i="16" s="1"/>
  <c r="V126" i="16" s="1"/>
  <c r="Y125" i="16"/>
  <c r="R124" i="16"/>
  <c r="S124" i="16" s="1"/>
  <c r="Q125" i="16" s="1"/>
  <c r="T123" i="16"/>
  <c r="O124" i="16"/>
  <c r="M125" i="16"/>
  <c r="N125" i="16" s="1"/>
  <c r="L126" i="16" s="1"/>
  <c r="AF123" i="14"/>
  <c r="AG123" i="14" s="1"/>
  <c r="AH123" i="14" s="1"/>
  <c r="AE124" i="14"/>
  <c r="Z121" i="14"/>
  <c r="AA121" i="14" s="1"/>
  <c r="AB121" i="14" s="1"/>
  <c r="Y122" i="14"/>
  <c r="T123" i="14"/>
  <c r="U123" i="14" s="1"/>
  <c r="V123" i="14" s="1"/>
  <c r="S124" i="14"/>
  <c r="N123" i="14"/>
  <c r="O123" i="14" s="1"/>
  <c r="M124" i="14" s="1"/>
  <c r="G122" i="14"/>
  <c r="BF128" i="9"/>
  <c r="BG128" i="9" s="1"/>
  <c r="BH128" i="9" s="1"/>
  <c r="BJ129" i="9"/>
  <c r="BK128" i="9"/>
  <c r="BL128" i="9" s="1"/>
  <c r="BM128" i="9" s="1"/>
  <c r="BR127" i="9"/>
  <c r="BO128" i="9"/>
  <c r="BP127" i="9"/>
  <c r="BQ127" i="9" s="1"/>
  <c r="BM127" i="9"/>
  <c r="BA129" i="9"/>
  <c r="BB129" i="9" s="1"/>
  <c r="AZ130" i="9" s="1"/>
  <c r="AV128" i="9"/>
  <c r="AW128" i="9" s="1"/>
  <c r="AU129" i="9" s="1"/>
  <c r="AQ129" i="9"/>
  <c r="AR129" i="9" s="1"/>
  <c r="AP130" i="9" s="1"/>
  <c r="AL129" i="9"/>
  <c r="AM129" i="9" s="1"/>
  <c r="AN129" i="9" s="1"/>
  <c r="AK130" i="9"/>
  <c r="AG129" i="9"/>
  <c r="AH129" i="9" s="1"/>
  <c r="AI129" i="9" s="1"/>
  <c r="AF130" i="9"/>
  <c r="AB129" i="9"/>
  <c r="AC129" i="9" s="1"/>
  <c r="AD129" i="9" s="1"/>
  <c r="AA130" i="9"/>
  <c r="W129" i="9"/>
  <c r="X129" i="9" s="1"/>
  <c r="Y129" i="9" s="1"/>
  <c r="V130" i="9"/>
  <c r="R129" i="9"/>
  <c r="S129" i="9" s="1"/>
  <c r="T129" i="9" s="1"/>
  <c r="Q130" i="9"/>
  <c r="AC123" i="18"/>
  <c r="AC122" i="18"/>
  <c r="AC121" i="18"/>
  <c r="AC120" i="18"/>
  <c r="AC119" i="18"/>
  <c r="AC118" i="18"/>
  <c r="AC117" i="18"/>
  <c r="AC116" i="18"/>
  <c r="AC115" i="18"/>
  <c r="AC114" i="18"/>
  <c r="AC113" i="18"/>
  <c r="AC112" i="18"/>
  <c r="AC111" i="18"/>
  <c r="AC110" i="18"/>
  <c r="AC109" i="18"/>
  <c r="AC108" i="18"/>
  <c r="AC107" i="18"/>
  <c r="AC106" i="18"/>
  <c r="AC105" i="18"/>
  <c r="AC104" i="18"/>
  <c r="AC103" i="18"/>
  <c r="AC102" i="18"/>
  <c r="AC101" i="18"/>
  <c r="AC100" i="18"/>
  <c r="AC99" i="18"/>
  <c r="AC98" i="18"/>
  <c r="AC97" i="18"/>
  <c r="AC96" i="18"/>
  <c r="AC95" i="18"/>
  <c r="AC94" i="18"/>
  <c r="AC93" i="18"/>
  <c r="AC92" i="18"/>
  <c r="AC91" i="18"/>
  <c r="AC90" i="18"/>
  <c r="AC89" i="18"/>
  <c r="AC88" i="18"/>
  <c r="AC87" i="18"/>
  <c r="AC86" i="18"/>
  <c r="AC85" i="18"/>
  <c r="AC84" i="18"/>
  <c r="AC83" i="18"/>
  <c r="AC82" i="18"/>
  <c r="AC81" i="18"/>
  <c r="AC80" i="18"/>
  <c r="AC79" i="18"/>
  <c r="AC78" i="18"/>
  <c r="AC77" i="18"/>
  <c r="AC76" i="18"/>
  <c r="AC75" i="18"/>
  <c r="AC74" i="18"/>
  <c r="AC73" i="18"/>
  <c r="AC72" i="18"/>
  <c r="AC71" i="18"/>
  <c r="AC70" i="18"/>
  <c r="AC69" i="18"/>
  <c r="AC68" i="18"/>
  <c r="AC67" i="18"/>
  <c r="AC66" i="18"/>
  <c r="AC65" i="18"/>
  <c r="AC64" i="18"/>
  <c r="AC63" i="18"/>
  <c r="AC62" i="18"/>
  <c r="AC61" i="18"/>
  <c r="AC60" i="18"/>
  <c r="AC59" i="18"/>
  <c r="AC58" i="18"/>
  <c r="AC57" i="18"/>
  <c r="AC56" i="18"/>
  <c r="AC55" i="18"/>
  <c r="AC54" i="18"/>
  <c r="AC53" i="18"/>
  <c r="AC52" i="18"/>
  <c r="AC51" i="18"/>
  <c r="AC50" i="18"/>
  <c r="AC49" i="18"/>
  <c r="AC48" i="18"/>
  <c r="AC47" i="18"/>
  <c r="AC46" i="18"/>
  <c r="AC45" i="18"/>
  <c r="AC44" i="18"/>
  <c r="AC43" i="18"/>
  <c r="AC42" i="18"/>
  <c r="AC41" i="18"/>
  <c r="AC40" i="18"/>
  <c r="AC39" i="18"/>
  <c r="AC38" i="18"/>
  <c r="AC37" i="18"/>
  <c r="AC36" i="18"/>
  <c r="AC35" i="18"/>
  <c r="AC34" i="18"/>
  <c r="AC33" i="18"/>
  <c r="AC32" i="18"/>
  <c r="AC31" i="18"/>
  <c r="AC30" i="18"/>
  <c r="AC29" i="18"/>
  <c r="AC28" i="18"/>
  <c r="AC27" i="18"/>
  <c r="AC26" i="18"/>
  <c r="AC25" i="18"/>
  <c r="AC24" i="18"/>
  <c r="AC23" i="18"/>
  <c r="AC22" i="18"/>
  <c r="AC21" i="18"/>
  <c r="W123" i="18"/>
  <c r="W122" i="18"/>
  <c r="W121" i="18"/>
  <c r="W120" i="18"/>
  <c r="W119" i="18"/>
  <c r="W118" i="18"/>
  <c r="W117" i="18"/>
  <c r="W116" i="18"/>
  <c r="W115" i="18"/>
  <c r="W114" i="18"/>
  <c r="W113" i="18"/>
  <c r="W112" i="18"/>
  <c r="W111" i="18"/>
  <c r="W110" i="18"/>
  <c r="W109" i="18"/>
  <c r="W108" i="18"/>
  <c r="W107" i="18"/>
  <c r="W106" i="18"/>
  <c r="W105" i="18"/>
  <c r="W104" i="18"/>
  <c r="W103" i="18"/>
  <c r="W102" i="18"/>
  <c r="W101" i="18"/>
  <c r="W100" i="18"/>
  <c r="W99" i="18"/>
  <c r="W98" i="18"/>
  <c r="W97" i="18"/>
  <c r="W96" i="18"/>
  <c r="W95" i="18"/>
  <c r="W94" i="18"/>
  <c r="W93" i="18"/>
  <c r="W92" i="18"/>
  <c r="W91" i="18"/>
  <c r="W90" i="18"/>
  <c r="W89" i="18"/>
  <c r="W88" i="18"/>
  <c r="W87" i="18"/>
  <c r="W86" i="18"/>
  <c r="W85" i="18"/>
  <c r="W84" i="18"/>
  <c r="W83" i="18"/>
  <c r="W82" i="18"/>
  <c r="W81" i="18"/>
  <c r="W80" i="18"/>
  <c r="W79" i="18"/>
  <c r="W78" i="18"/>
  <c r="W77" i="18"/>
  <c r="W76" i="18"/>
  <c r="W75" i="18"/>
  <c r="W74" i="18"/>
  <c r="W73" i="18"/>
  <c r="W72" i="18"/>
  <c r="W71" i="18"/>
  <c r="W70" i="18"/>
  <c r="W69" i="18"/>
  <c r="W68" i="18"/>
  <c r="W67" i="18"/>
  <c r="W66" i="18"/>
  <c r="W65" i="18"/>
  <c r="W64" i="18"/>
  <c r="W63" i="18"/>
  <c r="W62" i="18"/>
  <c r="W61" i="18"/>
  <c r="W60" i="18"/>
  <c r="W59" i="18"/>
  <c r="W58" i="18"/>
  <c r="W57" i="18"/>
  <c r="W56" i="18"/>
  <c r="W55" i="18"/>
  <c r="W54" i="18"/>
  <c r="W53" i="18"/>
  <c r="W52" i="18"/>
  <c r="W51" i="18"/>
  <c r="W50" i="18"/>
  <c r="W49" i="18"/>
  <c r="W48" i="18"/>
  <c r="W47" i="18"/>
  <c r="W46" i="18"/>
  <c r="W45" i="18"/>
  <c r="W44" i="18"/>
  <c r="W43" i="18"/>
  <c r="W42" i="18"/>
  <c r="W41" i="18"/>
  <c r="W40" i="18"/>
  <c r="W39" i="18"/>
  <c r="W38" i="18"/>
  <c r="W37" i="18"/>
  <c r="W36" i="18"/>
  <c r="W35" i="18"/>
  <c r="W34" i="18"/>
  <c r="W33" i="18"/>
  <c r="W32" i="18"/>
  <c r="W31" i="18"/>
  <c r="W30" i="18"/>
  <c r="W29" i="18"/>
  <c r="W28" i="18"/>
  <c r="W27" i="18"/>
  <c r="W26" i="18"/>
  <c r="W25" i="18"/>
  <c r="W24" i="18"/>
  <c r="W23" i="18"/>
  <c r="W22" i="18"/>
  <c r="W21" i="18"/>
  <c r="Q123" i="18"/>
  <c r="Q122" i="18"/>
  <c r="Q121" i="18"/>
  <c r="Q120" i="18"/>
  <c r="Q119" i="18"/>
  <c r="Q118" i="18"/>
  <c r="Q117" i="18"/>
  <c r="Q116" i="18"/>
  <c r="Q115" i="18"/>
  <c r="Q114" i="18"/>
  <c r="Q113" i="18"/>
  <c r="Q112" i="18"/>
  <c r="Q111" i="18"/>
  <c r="Q110" i="18"/>
  <c r="Q109" i="18"/>
  <c r="Q108" i="18"/>
  <c r="Q107" i="18"/>
  <c r="Q106" i="18"/>
  <c r="Q105" i="18"/>
  <c r="Q104" i="18"/>
  <c r="Q103" i="18"/>
  <c r="Q102" i="18"/>
  <c r="Q101" i="18"/>
  <c r="Q100" i="18"/>
  <c r="Q99" i="18"/>
  <c r="Q98" i="18"/>
  <c r="Q97" i="18"/>
  <c r="Q96" i="18"/>
  <c r="Q95" i="18"/>
  <c r="Q94" i="18"/>
  <c r="Q93" i="18"/>
  <c r="Q92" i="18"/>
  <c r="Q91" i="18"/>
  <c r="Q90" i="18"/>
  <c r="Q89" i="18"/>
  <c r="Q88" i="18"/>
  <c r="Q87" i="18"/>
  <c r="Q86" i="18"/>
  <c r="Q85" i="18"/>
  <c r="Q84" i="18"/>
  <c r="Q83" i="18"/>
  <c r="Q82" i="18"/>
  <c r="Q81" i="18"/>
  <c r="Q80" i="18"/>
  <c r="Q79" i="18"/>
  <c r="Q78" i="18"/>
  <c r="Q77" i="18"/>
  <c r="Q76" i="18"/>
  <c r="Q75" i="18"/>
  <c r="Q74" i="18"/>
  <c r="Q73" i="18"/>
  <c r="Q72" i="18"/>
  <c r="Q71" i="18"/>
  <c r="Q70" i="18"/>
  <c r="Q69" i="18"/>
  <c r="Q68" i="18"/>
  <c r="Q67" i="18"/>
  <c r="Q66" i="18"/>
  <c r="Q65" i="18"/>
  <c r="Q64" i="18"/>
  <c r="Q63" i="18"/>
  <c r="Q62" i="18"/>
  <c r="Q61" i="18"/>
  <c r="Q60" i="18"/>
  <c r="Q59" i="18"/>
  <c r="Q58" i="18"/>
  <c r="Q57" i="18"/>
  <c r="Q56" i="18"/>
  <c r="Q55" i="18"/>
  <c r="Q54" i="18"/>
  <c r="Q53" i="18"/>
  <c r="Q52" i="18"/>
  <c r="Q51" i="18"/>
  <c r="Q50" i="18"/>
  <c r="Q49" i="18"/>
  <c r="Q48" i="18"/>
  <c r="Q47" i="18"/>
  <c r="Q46" i="18"/>
  <c r="Q45" i="18"/>
  <c r="Q44" i="18"/>
  <c r="Q43" i="18"/>
  <c r="Q42" i="18"/>
  <c r="Q41" i="18"/>
  <c r="Q40" i="18"/>
  <c r="Q39" i="18"/>
  <c r="Q38" i="18"/>
  <c r="Q37" i="18"/>
  <c r="Q36" i="18"/>
  <c r="Q35" i="18"/>
  <c r="Q34" i="18"/>
  <c r="Q33" i="18"/>
  <c r="Q32" i="18"/>
  <c r="Q31" i="18"/>
  <c r="Q30" i="18"/>
  <c r="Q29" i="18"/>
  <c r="Q28" i="18"/>
  <c r="Q27" i="18"/>
  <c r="Q26" i="18"/>
  <c r="Q25" i="18"/>
  <c r="Q24" i="18"/>
  <c r="Q23" i="18"/>
  <c r="Q22" i="18"/>
  <c r="Q21" i="18"/>
  <c r="K123" i="18"/>
  <c r="K122" i="18"/>
  <c r="K121" i="18"/>
  <c r="K120" i="18"/>
  <c r="K119" i="18"/>
  <c r="K118" i="18"/>
  <c r="L118" i="18" s="1"/>
  <c r="K117" i="18"/>
  <c r="L117" i="18" s="1"/>
  <c r="K116" i="18"/>
  <c r="L116" i="18" s="1"/>
  <c r="K115" i="18"/>
  <c r="L115" i="18" s="1"/>
  <c r="K114" i="18"/>
  <c r="L114" i="18" s="1"/>
  <c r="K113" i="18"/>
  <c r="L113" i="18" s="1"/>
  <c r="K112" i="18"/>
  <c r="L112" i="18" s="1"/>
  <c r="K111" i="18"/>
  <c r="L111" i="18" s="1"/>
  <c r="K110" i="18"/>
  <c r="L110" i="18" s="1"/>
  <c r="K109" i="18"/>
  <c r="L109" i="18" s="1"/>
  <c r="K108" i="18"/>
  <c r="L108" i="18" s="1"/>
  <c r="K107" i="18"/>
  <c r="L107" i="18" s="1"/>
  <c r="K106" i="18"/>
  <c r="L106" i="18" s="1"/>
  <c r="K105" i="18"/>
  <c r="L105" i="18" s="1"/>
  <c r="K104" i="18"/>
  <c r="L104" i="18" s="1"/>
  <c r="K103" i="18"/>
  <c r="L103" i="18" s="1"/>
  <c r="K102" i="18"/>
  <c r="L102" i="18" s="1"/>
  <c r="K101" i="18"/>
  <c r="L101" i="18" s="1"/>
  <c r="K100" i="18"/>
  <c r="L100" i="18" s="1"/>
  <c r="K99" i="18"/>
  <c r="L99" i="18" s="1"/>
  <c r="K98" i="18"/>
  <c r="L98" i="18" s="1"/>
  <c r="K97" i="18"/>
  <c r="L97" i="18" s="1"/>
  <c r="K96" i="18"/>
  <c r="L96" i="18" s="1"/>
  <c r="K95" i="18"/>
  <c r="L95" i="18" s="1"/>
  <c r="K94" i="18"/>
  <c r="L94" i="18" s="1"/>
  <c r="K93" i="18"/>
  <c r="L93" i="18" s="1"/>
  <c r="K92" i="18"/>
  <c r="L92" i="18" s="1"/>
  <c r="K91" i="18"/>
  <c r="L91" i="18" s="1"/>
  <c r="K90" i="18"/>
  <c r="L90" i="18" s="1"/>
  <c r="K89" i="18"/>
  <c r="L89" i="18" s="1"/>
  <c r="K88" i="18"/>
  <c r="L88" i="18" s="1"/>
  <c r="K87" i="18"/>
  <c r="L87" i="18" s="1"/>
  <c r="K86" i="18"/>
  <c r="L86" i="18" s="1"/>
  <c r="K85" i="18"/>
  <c r="L85" i="18" s="1"/>
  <c r="K84" i="18"/>
  <c r="L84" i="18" s="1"/>
  <c r="K83" i="18"/>
  <c r="L83" i="18" s="1"/>
  <c r="K82" i="18"/>
  <c r="L82" i="18" s="1"/>
  <c r="K81" i="18"/>
  <c r="L81" i="18" s="1"/>
  <c r="K80" i="18"/>
  <c r="L80" i="18" s="1"/>
  <c r="K79" i="18"/>
  <c r="L79" i="18" s="1"/>
  <c r="K78" i="18"/>
  <c r="L78" i="18" s="1"/>
  <c r="K77" i="18"/>
  <c r="L77" i="18" s="1"/>
  <c r="K76" i="18"/>
  <c r="L76" i="18" s="1"/>
  <c r="K75" i="18"/>
  <c r="L75" i="18" s="1"/>
  <c r="K74" i="18"/>
  <c r="L74" i="18" s="1"/>
  <c r="K73" i="18"/>
  <c r="L73" i="18" s="1"/>
  <c r="K72" i="18"/>
  <c r="L72" i="18" s="1"/>
  <c r="K71" i="18"/>
  <c r="L71" i="18" s="1"/>
  <c r="K70" i="18"/>
  <c r="L70" i="18" s="1"/>
  <c r="K69" i="18"/>
  <c r="L69" i="18" s="1"/>
  <c r="K68" i="18"/>
  <c r="L68" i="18" s="1"/>
  <c r="K67" i="18"/>
  <c r="L67" i="18" s="1"/>
  <c r="K66" i="18"/>
  <c r="L66" i="18" s="1"/>
  <c r="K65" i="18"/>
  <c r="L65" i="18" s="1"/>
  <c r="K64" i="18"/>
  <c r="L64" i="18" s="1"/>
  <c r="K63" i="18"/>
  <c r="L63" i="18" s="1"/>
  <c r="K62" i="18"/>
  <c r="L62" i="18" s="1"/>
  <c r="K61" i="18"/>
  <c r="L61" i="18" s="1"/>
  <c r="K60" i="18"/>
  <c r="L60" i="18" s="1"/>
  <c r="K59" i="18"/>
  <c r="L59" i="18" s="1"/>
  <c r="K58" i="18"/>
  <c r="L58" i="18" s="1"/>
  <c r="K57" i="18"/>
  <c r="L57" i="18" s="1"/>
  <c r="K56" i="18"/>
  <c r="L56" i="18" s="1"/>
  <c r="K55" i="18"/>
  <c r="L55" i="18" s="1"/>
  <c r="K54" i="18"/>
  <c r="L54" i="18" s="1"/>
  <c r="K53" i="18"/>
  <c r="L53" i="18" s="1"/>
  <c r="K52" i="18"/>
  <c r="L52" i="18" s="1"/>
  <c r="K51" i="18"/>
  <c r="L51" i="18" s="1"/>
  <c r="K50" i="18"/>
  <c r="L50" i="18" s="1"/>
  <c r="K49" i="18"/>
  <c r="L49" i="18" s="1"/>
  <c r="K48" i="18"/>
  <c r="L48" i="18" s="1"/>
  <c r="K47" i="18"/>
  <c r="L47" i="18" s="1"/>
  <c r="K46" i="18"/>
  <c r="L46" i="18" s="1"/>
  <c r="K45" i="18"/>
  <c r="L45" i="18" s="1"/>
  <c r="K44" i="18"/>
  <c r="L44" i="18" s="1"/>
  <c r="K43" i="18"/>
  <c r="L43" i="18" s="1"/>
  <c r="K42" i="18"/>
  <c r="L42" i="18" s="1"/>
  <c r="K41" i="18"/>
  <c r="L41" i="18" s="1"/>
  <c r="K40" i="18"/>
  <c r="L40" i="18" s="1"/>
  <c r="K39" i="18"/>
  <c r="L39" i="18" s="1"/>
  <c r="K38" i="18"/>
  <c r="L38" i="18" s="1"/>
  <c r="K37" i="18"/>
  <c r="L37" i="18" s="1"/>
  <c r="K36" i="18"/>
  <c r="L36" i="18" s="1"/>
  <c r="K35" i="18"/>
  <c r="L35" i="18" s="1"/>
  <c r="K34" i="18"/>
  <c r="L34" i="18" s="1"/>
  <c r="K33" i="18"/>
  <c r="L33" i="18" s="1"/>
  <c r="K32" i="18"/>
  <c r="L32" i="18" s="1"/>
  <c r="K31" i="18"/>
  <c r="L31" i="18" s="1"/>
  <c r="K30" i="18"/>
  <c r="L30" i="18" s="1"/>
  <c r="K29" i="18"/>
  <c r="L29" i="18" s="1"/>
  <c r="K28" i="18"/>
  <c r="L28" i="18" s="1"/>
  <c r="K27" i="18"/>
  <c r="L27" i="18" s="1"/>
  <c r="K26" i="18"/>
  <c r="L26" i="18" s="1"/>
  <c r="K25" i="18"/>
  <c r="L25" i="18" s="1"/>
  <c r="K24" i="18"/>
  <c r="L24" i="18" s="1"/>
  <c r="K23" i="18"/>
  <c r="L23" i="18" s="1"/>
  <c r="K22" i="18"/>
  <c r="L22" i="18" s="1"/>
  <c r="K21" i="18"/>
  <c r="AM122" i="18"/>
  <c r="AM121" i="18"/>
  <c r="AM120" i="18"/>
  <c r="F120" i="18"/>
  <c r="AM119" i="18"/>
  <c r="F119" i="18"/>
  <c r="AM118" i="18"/>
  <c r="F118" i="18"/>
  <c r="AM117" i="18"/>
  <c r="F117" i="18"/>
  <c r="AM116" i="18"/>
  <c r="F116" i="18"/>
  <c r="F115" i="18"/>
  <c r="C115" i="18"/>
  <c r="AM114" i="18"/>
  <c r="F114" i="18"/>
  <c r="AM113" i="18"/>
  <c r="F113" i="18"/>
  <c r="AM112" i="18"/>
  <c r="F112" i="18"/>
  <c r="AM111" i="18"/>
  <c r="F111" i="18"/>
  <c r="AM110" i="18"/>
  <c r="F110" i="18"/>
  <c r="AM109" i="18"/>
  <c r="F109" i="18"/>
  <c r="AM108" i="18"/>
  <c r="F108" i="18"/>
  <c r="AM107" i="18"/>
  <c r="F107" i="18"/>
  <c r="AM106" i="18"/>
  <c r="F106" i="18"/>
  <c r="AM105" i="18"/>
  <c r="F105" i="18"/>
  <c r="AM104" i="18"/>
  <c r="F104" i="18"/>
  <c r="AM103" i="18"/>
  <c r="F103" i="18"/>
  <c r="AM102" i="18"/>
  <c r="F102" i="18"/>
  <c r="AM101" i="18"/>
  <c r="F101" i="18"/>
  <c r="AM100" i="18"/>
  <c r="F100" i="18"/>
  <c r="AM99" i="18"/>
  <c r="F99" i="18"/>
  <c r="AM98" i="18"/>
  <c r="F98" i="18"/>
  <c r="AM97" i="18"/>
  <c r="F97" i="18"/>
  <c r="AM96" i="18"/>
  <c r="F96" i="18"/>
  <c r="AM95" i="18"/>
  <c r="F95" i="18"/>
  <c r="AM94" i="18"/>
  <c r="F94" i="18"/>
  <c r="AM93" i="18"/>
  <c r="F93" i="18"/>
  <c r="AM92" i="18"/>
  <c r="F92" i="18"/>
  <c r="AM91" i="18"/>
  <c r="F91" i="18"/>
  <c r="AM90" i="18"/>
  <c r="F90" i="18"/>
  <c r="AM89" i="18"/>
  <c r="F89" i="18"/>
  <c r="AM88" i="18"/>
  <c r="F88" i="18"/>
  <c r="AM87" i="18"/>
  <c r="F87" i="18"/>
  <c r="AM86" i="18"/>
  <c r="F86" i="18"/>
  <c r="AM85" i="18"/>
  <c r="F85" i="18"/>
  <c r="AM84" i="18"/>
  <c r="F84" i="18"/>
  <c r="AM83" i="18"/>
  <c r="F83" i="18"/>
  <c r="AM82" i="18"/>
  <c r="F82" i="18"/>
  <c r="AM81" i="18"/>
  <c r="F81" i="18"/>
  <c r="AM80" i="18"/>
  <c r="F80" i="18"/>
  <c r="AM79" i="18"/>
  <c r="F79" i="18"/>
  <c r="AM78" i="18"/>
  <c r="F78" i="18"/>
  <c r="AM77" i="18"/>
  <c r="F77" i="18"/>
  <c r="AM76" i="18"/>
  <c r="F76" i="18"/>
  <c r="AM75" i="18"/>
  <c r="F75" i="18"/>
  <c r="AM74" i="18"/>
  <c r="F74" i="18"/>
  <c r="AM73" i="18"/>
  <c r="F73" i="18"/>
  <c r="AM72" i="18"/>
  <c r="F72" i="18"/>
  <c r="AM71" i="18"/>
  <c r="F71" i="18"/>
  <c r="AM70" i="18"/>
  <c r="F70" i="18"/>
  <c r="AM69" i="18"/>
  <c r="F69" i="18"/>
  <c r="AM68" i="18"/>
  <c r="F68" i="18"/>
  <c r="AM67" i="18"/>
  <c r="F67" i="18"/>
  <c r="AM66" i="18"/>
  <c r="F66" i="18"/>
  <c r="AM65" i="18"/>
  <c r="F65" i="18"/>
  <c r="AM64" i="18"/>
  <c r="F64" i="18"/>
  <c r="AM63" i="18"/>
  <c r="F63" i="18"/>
  <c r="AM62" i="18"/>
  <c r="F62" i="18"/>
  <c r="AM61" i="18"/>
  <c r="F61" i="18"/>
  <c r="AM60" i="18"/>
  <c r="F60" i="18"/>
  <c r="AM59" i="18"/>
  <c r="F59" i="18"/>
  <c r="AM58" i="18"/>
  <c r="F58" i="18"/>
  <c r="AM57" i="18"/>
  <c r="F57" i="18"/>
  <c r="AM56" i="18"/>
  <c r="F56" i="18"/>
  <c r="AM55" i="18"/>
  <c r="F55" i="18"/>
  <c r="AM54" i="18"/>
  <c r="F54" i="18"/>
  <c r="AM53" i="18"/>
  <c r="F53" i="18"/>
  <c r="AM52" i="18"/>
  <c r="F52" i="18"/>
  <c r="AM51" i="18"/>
  <c r="F51" i="18"/>
  <c r="AM50" i="18"/>
  <c r="F50" i="18"/>
  <c r="AM49" i="18"/>
  <c r="F49" i="18"/>
  <c r="AM48" i="18"/>
  <c r="F48" i="18"/>
  <c r="AM47" i="18"/>
  <c r="F47" i="18"/>
  <c r="AM46" i="18"/>
  <c r="F46" i="18"/>
  <c r="AM45" i="18"/>
  <c r="F45" i="18"/>
  <c r="AM44" i="18"/>
  <c r="F44" i="18"/>
  <c r="AM43" i="18"/>
  <c r="F43" i="18"/>
  <c r="AM42" i="18"/>
  <c r="F42" i="18"/>
  <c r="AM41" i="18"/>
  <c r="F41" i="18"/>
  <c r="AM40" i="18"/>
  <c r="F40" i="18"/>
  <c r="AM39" i="18"/>
  <c r="F39" i="18"/>
  <c r="AM38" i="18"/>
  <c r="F38" i="18"/>
  <c r="AM37" i="18"/>
  <c r="F37" i="18"/>
  <c r="AM36" i="18"/>
  <c r="F36" i="18"/>
  <c r="AM35" i="18"/>
  <c r="F35" i="18"/>
  <c r="AM34" i="18"/>
  <c r="F34" i="18"/>
  <c r="AM33" i="18"/>
  <c r="F33" i="18"/>
  <c r="AM32" i="18"/>
  <c r="F32" i="18"/>
  <c r="AM31" i="18"/>
  <c r="F31" i="18"/>
  <c r="AM30" i="18"/>
  <c r="F30" i="18"/>
  <c r="AM29" i="18"/>
  <c r="F29" i="18"/>
  <c r="AM28" i="18"/>
  <c r="F28" i="18"/>
  <c r="AM27" i="18"/>
  <c r="F27" i="18"/>
  <c r="AM26" i="18"/>
  <c r="F26" i="18"/>
  <c r="AM25" i="18"/>
  <c r="F25" i="18"/>
  <c r="AM24" i="18"/>
  <c r="F24" i="18"/>
  <c r="AM23" i="18"/>
  <c r="F23" i="18"/>
  <c r="AM22" i="18"/>
  <c r="F22" i="18"/>
  <c r="AM21" i="18"/>
  <c r="Z21" i="18"/>
  <c r="F21" i="18"/>
  <c r="H21" i="18" s="1"/>
  <c r="I21" i="18" s="1"/>
  <c r="J21" i="18" s="1"/>
  <c r="AQ32" i="18" l="1"/>
  <c r="AR32" i="18" s="1"/>
  <c r="AP33" i="18" s="1"/>
  <c r="AS31" i="18"/>
  <c r="AP29" i="14"/>
  <c r="AQ29" i="14" s="1"/>
  <c r="AR29" i="14" s="1"/>
  <c r="AR28" i="14"/>
  <c r="AO33" i="10"/>
  <c r="AR32" i="10"/>
  <c r="AP32" i="10"/>
  <c r="AQ32" i="10" s="1"/>
  <c r="AR31" i="10"/>
  <c r="G124" i="18"/>
  <c r="AF124" i="18"/>
  <c r="AG124" i="18" s="1"/>
  <c r="AE125" i="18"/>
  <c r="AH124" i="18"/>
  <c r="Z125" i="18"/>
  <c r="AA125" i="18" s="1"/>
  <c r="Y126" i="18"/>
  <c r="AB125" i="18"/>
  <c r="V126" i="18"/>
  <c r="T127" i="18"/>
  <c r="U127" i="18" s="1"/>
  <c r="S128" i="18"/>
  <c r="V127" i="18"/>
  <c r="N127" i="18"/>
  <c r="O127" i="18" s="1"/>
  <c r="M128" i="18"/>
  <c r="H124" i="18"/>
  <c r="I124" i="18" s="1"/>
  <c r="G125" i="18" s="1"/>
  <c r="J123" i="18"/>
  <c r="AM115" i="18"/>
  <c r="E286" i="18"/>
  <c r="I146" i="18"/>
  <c r="W126" i="16"/>
  <c r="X126" i="16" s="1"/>
  <c r="V127" i="16" s="1"/>
  <c r="Y126" i="16"/>
  <c r="Q126" i="16"/>
  <c r="T125" i="16"/>
  <c r="R125" i="16"/>
  <c r="S125" i="16" s="1"/>
  <c r="T124" i="16"/>
  <c r="O125" i="16"/>
  <c r="M126" i="16"/>
  <c r="N126" i="16" s="1"/>
  <c r="L127" i="16" s="1"/>
  <c r="AF124" i="14"/>
  <c r="AG124" i="14" s="1"/>
  <c r="AE125" i="14"/>
  <c r="AH124" i="14"/>
  <c r="Z122" i="14"/>
  <c r="AA122" i="14" s="1"/>
  <c r="Y123" i="14"/>
  <c r="AB122" i="14"/>
  <c r="T124" i="14"/>
  <c r="U124" i="14" s="1"/>
  <c r="S125" i="14"/>
  <c r="V124" i="14"/>
  <c r="N124" i="14"/>
  <c r="O124" i="14" s="1"/>
  <c r="M125" i="14"/>
  <c r="H122" i="14"/>
  <c r="I122" i="14" s="1"/>
  <c r="J122" i="14" s="1"/>
  <c r="BP128" i="9"/>
  <c r="BQ128" i="9" s="1"/>
  <c r="BR128" i="9" s="1"/>
  <c r="BJ130" i="9"/>
  <c r="BK129" i="9"/>
  <c r="BL129" i="9" s="1"/>
  <c r="BM129" i="9" s="1"/>
  <c r="BE129" i="9"/>
  <c r="BA130" i="9"/>
  <c r="BB130" i="9" s="1"/>
  <c r="BC130" i="9" s="1"/>
  <c r="AZ131" i="9"/>
  <c r="BC129" i="9"/>
  <c r="AV129" i="9"/>
  <c r="AW129" i="9" s="1"/>
  <c r="AU130" i="9" s="1"/>
  <c r="AX128" i="9"/>
  <c r="AQ130" i="9"/>
  <c r="AR130" i="9" s="1"/>
  <c r="AS130" i="9" s="1"/>
  <c r="AP131" i="9"/>
  <c r="AS129" i="9"/>
  <c r="AL130" i="9"/>
  <c r="AM130" i="9" s="1"/>
  <c r="AK131" i="9" s="1"/>
  <c r="AG130" i="9"/>
  <c r="AH130" i="9" s="1"/>
  <c r="AF131" i="9" s="1"/>
  <c r="AB130" i="9"/>
  <c r="AC130" i="9" s="1"/>
  <c r="AA131" i="9" s="1"/>
  <c r="W130" i="9"/>
  <c r="X130" i="9" s="1"/>
  <c r="V131" i="9" s="1"/>
  <c r="R130" i="9"/>
  <c r="S130" i="9" s="1"/>
  <c r="Q131" i="9" s="1"/>
  <c r="AA21" i="18"/>
  <c r="R24" i="18"/>
  <c r="R28" i="18"/>
  <c r="R32" i="18"/>
  <c r="R36" i="18"/>
  <c r="R40" i="18"/>
  <c r="R44" i="18"/>
  <c r="R48" i="18"/>
  <c r="R52" i="18"/>
  <c r="R56" i="18"/>
  <c r="R60" i="18"/>
  <c r="R64" i="18"/>
  <c r="R68" i="18"/>
  <c r="R72" i="18"/>
  <c r="R76" i="18"/>
  <c r="R80" i="18"/>
  <c r="R84" i="18"/>
  <c r="R88" i="18"/>
  <c r="R92" i="18"/>
  <c r="R96" i="18"/>
  <c r="R100" i="18"/>
  <c r="R104" i="18"/>
  <c r="R108" i="18"/>
  <c r="R112" i="18"/>
  <c r="R116" i="18"/>
  <c r="R120" i="18"/>
  <c r="X21" i="18"/>
  <c r="X25" i="18"/>
  <c r="X29" i="18"/>
  <c r="X33" i="18"/>
  <c r="X37" i="18"/>
  <c r="X41" i="18"/>
  <c r="X45" i="18"/>
  <c r="X49" i="18"/>
  <c r="X53" i="18"/>
  <c r="X57" i="18"/>
  <c r="X61" i="18"/>
  <c r="X65" i="18"/>
  <c r="X69" i="18"/>
  <c r="X73" i="18"/>
  <c r="X77" i="18"/>
  <c r="X81" i="18"/>
  <c r="X85" i="18"/>
  <c r="X89" i="18"/>
  <c r="X93" i="18"/>
  <c r="X97" i="18"/>
  <c r="X101" i="18"/>
  <c r="X105" i="18"/>
  <c r="X109" i="18"/>
  <c r="X113" i="18"/>
  <c r="X117" i="18"/>
  <c r="AD22" i="18"/>
  <c r="AD26" i="18"/>
  <c r="AD30" i="18"/>
  <c r="AD34" i="18"/>
  <c r="AD38" i="18"/>
  <c r="AD42" i="18"/>
  <c r="AD46" i="18"/>
  <c r="AD50" i="18"/>
  <c r="AD54" i="18"/>
  <c r="AD58" i="18"/>
  <c r="AD62" i="18"/>
  <c r="AD66" i="18"/>
  <c r="AD70" i="18"/>
  <c r="AD74" i="18"/>
  <c r="AD78" i="18"/>
  <c r="AD82" i="18"/>
  <c r="AD86" i="18"/>
  <c r="AD90" i="18"/>
  <c r="AD94" i="18"/>
  <c r="AD98" i="18"/>
  <c r="AD102" i="18"/>
  <c r="AD106" i="18"/>
  <c r="AD110" i="18"/>
  <c r="AD114" i="18"/>
  <c r="I145" i="18"/>
  <c r="I147" i="18"/>
  <c r="R25" i="18"/>
  <c r="R29" i="18"/>
  <c r="R33" i="18"/>
  <c r="R37" i="18"/>
  <c r="R41" i="18"/>
  <c r="R45" i="18"/>
  <c r="R49" i="18"/>
  <c r="R53" i="18"/>
  <c r="R57" i="18"/>
  <c r="R61" i="18"/>
  <c r="R65" i="18"/>
  <c r="R69" i="18"/>
  <c r="R73" i="18"/>
  <c r="R77" i="18"/>
  <c r="R81" i="18"/>
  <c r="R85" i="18"/>
  <c r="R89" i="18"/>
  <c r="R93" i="18"/>
  <c r="R97" i="18"/>
  <c r="R101" i="18"/>
  <c r="R105" i="18"/>
  <c r="R109" i="18"/>
  <c r="R113" i="18"/>
  <c r="R117" i="18"/>
  <c r="R121" i="18"/>
  <c r="X22" i="18"/>
  <c r="X26" i="18"/>
  <c r="X30" i="18"/>
  <c r="X34" i="18"/>
  <c r="X38" i="18"/>
  <c r="X42" i="18"/>
  <c r="X46" i="18"/>
  <c r="X50" i="18"/>
  <c r="X54" i="18"/>
  <c r="X58" i="18"/>
  <c r="X62" i="18"/>
  <c r="X66" i="18"/>
  <c r="X70" i="18"/>
  <c r="X74" i="18"/>
  <c r="X78" i="18"/>
  <c r="X82" i="18"/>
  <c r="X86" i="18"/>
  <c r="X90" i="18"/>
  <c r="X94" i="18"/>
  <c r="X98" i="18"/>
  <c r="X102" i="18"/>
  <c r="X106" i="18"/>
  <c r="X110" i="18"/>
  <c r="X114" i="18"/>
  <c r="X118" i="18"/>
  <c r="AD23" i="18"/>
  <c r="AD27" i="18"/>
  <c r="AD31" i="18"/>
  <c r="AD35" i="18"/>
  <c r="AD39" i="18"/>
  <c r="AD43" i="18"/>
  <c r="AD47" i="18"/>
  <c r="AD51" i="18"/>
  <c r="AD55" i="18"/>
  <c r="AD59" i="18"/>
  <c r="AD63" i="18"/>
  <c r="AD67" i="18"/>
  <c r="AD71" i="18"/>
  <c r="AD75" i="18"/>
  <c r="AD79" i="18"/>
  <c r="AD83" i="18"/>
  <c r="AD87" i="18"/>
  <c r="AD91" i="18"/>
  <c r="AD95" i="18"/>
  <c r="AD99" i="18"/>
  <c r="AD103" i="18"/>
  <c r="AD107" i="18"/>
  <c r="AD111" i="18"/>
  <c r="AD115" i="18"/>
  <c r="R22" i="18"/>
  <c r="R26" i="18"/>
  <c r="R30" i="18"/>
  <c r="R34" i="18"/>
  <c r="R38" i="18"/>
  <c r="R42" i="18"/>
  <c r="R46" i="18"/>
  <c r="R50" i="18"/>
  <c r="R54" i="18"/>
  <c r="R58" i="18"/>
  <c r="R62" i="18"/>
  <c r="R66" i="18"/>
  <c r="R70" i="18"/>
  <c r="R74" i="18"/>
  <c r="R78" i="18"/>
  <c r="R82" i="18"/>
  <c r="R86" i="18"/>
  <c r="R90" i="18"/>
  <c r="R94" i="18"/>
  <c r="R98" i="18"/>
  <c r="R102" i="18"/>
  <c r="R106" i="18"/>
  <c r="R110" i="18"/>
  <c r="R114" i="18"/>
  <c r="R118" i="18"/>
  <c r="X23" i="18"/>
  <c r="X27" i="18"/>
  <c r="X31" i="18"/>
  <c r="X35" i="18"/>
  <c r="X39" i="18"/>
  <c r="X43" i="18"/>
  <c r="X47" i="18"/>
  <c r="X51" i="18"/>
  <c r="X55" i="18"/>
  <c r="X59" i="18"/>
  <c r="X63" i="18"/>
  <c r="X67" i="18"/>
  <c r="X71" i="18"/>
  <c r="X75" i="18"/>
  <c r="X79" i="18"/>
  <c r="X83" i="18"/>
  <c r="X87" i="18"/>
  <c r="X91" i="18"/>
  <c r="X95" i="18"/>
  <c r="X99" i="18"/>
  <c r="X103" i="18"/>
  <c r="X107" i="18"/>
  <c r="X111" i="18"/>
  <c r="X115" i="18"/>
  <c r="AD24" i="18"/>
  <c r="AD28" i="18"/>
  <c r="AD32" i="18"/>
  <c r="AD36" i="18"/>
  <c r="AD40" i="18"/>
  <c r="AD44" i="18"/>
  <c r="AD48" i="18"/>
  <c r="AD52" i="18"/>
  <c r="AD56" i="18"/>
  <c r="AD60" i="18"/>
  <c r="AD64" i="18"/>
  <c r="AD68" i="18"/>
  <c r="AD72" i="18"/>
  <c r="AD76" i="18"/>
  <c r="AD80" i="18"/>
  <c r="AD84" i="18"/>
  <c r="AD88" i="18"/>
  <c r="AD92" i="18"/>
  <c r="AD96" i="18"/>
  <c r="AD100" i="18"/>
  <c r="AD104" i="18"/>
  <c r="AD108" i="18"/>
  <c r="AD112" i="18"/>
  <c r="AD116" i="18"/>
  <c r="R23" i="18"/>
  <c r="R27" i="18"/>
  <c r="R31" i="18"/>
  <c r="R35" i="18"/>
  <c r="R39" i="18"/>
  <c r="R43" i="18"/>
  <c r="R47" i="18"/>
  <c r="R51" i="18"/>
  <c r="R55" i="18"/>
  <c r="R59" i="18"/>
  <c r="R63" i="18"/>
  <c r="R67" i="18"/>
  <c r="R71" i="18"/>
  <c r="R75" i="18"/>
  <c r="R79" i="18"/>
  <c r="R83" i="18"/>
  <c r="R87" i="18"/>
  <c r="R91" i="18"/>
  <c r="R95" i="18"/>
  <c r="R99" i="18"/>
  <c r="R103" i="18"/>
  <c r="R107" i="18"/>
  <c r="R111" i="18"/>
  <c r="R115" i="18"/>
  <c r="R119" i="18"/>
  <c r="X24" i="18"/>
  <c r="X28" i="18"/>
  <c r="X32" i="18"/>
  <c r="X36" i="18"/>
  <c r="X40" i="18"/>
  <c r="X44" i="18"/>
  <c r="X48" i="18"/>
  <c r="X52" i="18"/>
  <c r="X56" i="18"/>
  <c r="X60" i="18"/>
  <c r="X64" i="18"/>
  <c r="X68" i="18"/>
  <c r="X72" i="18"/>
  <c r="X76" i="18"/>
  <c r="X80" i="18"/>
  <c r="X84" i="18"/>
  <c r="X88" i="18"/>
  <c r="X92" i="18"/>
  <c r="X96" i="18"/>
  <c r="X100" i="18"/>
  <c r="X104" i="18"/>
  <c r="X108" i="18"/>
  <c r="X112" i="18"/>
  <c r="X116" i="18"/>
  <c r="AD25" i="18"/>
  <c r="AD29" i="18"/>
  <c r="AD33" i="18"/>
  <c r="AD37" i="18"/>
  <c r="AD41" i="18"/>
  <c r="AD45" i="18"/>
  <c r="AD49" i="18"/>
  <c r="AD53" i="18"/>
  <c r="AD57" i="18"/>
  <c r="AD61" i="18"/>
  <c r="AD65" i="18"/>
  <c r="AD69" i="18"/>
  <c r="AD73" i="18"/>
  <c r="AD77" i="18"/>
  <c r="AD81" i="18"/>
  <c r="AD85" i="18"/>
  <c r="AD89" i="18"/>
  <c r="AD93" i="18"/>
  <c r="AD97" i="18"/>
  <c r="AD101" i="18"/>
  <c r="AD105" i="18"/>
  <c r="AD109" i="18"/>
  <c r="AD113" i="18"/>
  <c r="AD117" i="18"/>
  <c r="AF21" i="18"/>
  <c r="AD21" i="18"/>
  <c r="T21" i="18"/>
  <c r="R21" i="18"/>
  <c r="N21" i="18"/>
  <c r="L21" i="18"/>
  <c r="G22" i="18"/>
  <c r="M20" i="17"/>
  <c r="M21" i="17"/>
  <c r="M22" i="17"/>
  <c r="M23" i="17"/>
  <c r="M24" i="17"/>
  <c r="M25" i="17"/>
  <c r="M26" i="17"/>
  <c r="M27" i="17"/>
  <c r="M28" i="17"/>
  <c r="M29" i="17"/>
  <c r="M30" i="17"/>
  <c r="M31" i="17"/>
  <c r="M32" i="17"/>
  <c r="M33" i="17"/>
  <c r="M19" i="17"/>
  <c r="J20" i="17"/>
  <c r="J21" i="17"/>
  <c r="J22" i="17"/>
  <c r="J23" i="17"/>
  <c r="J24" i="17"/>
  <c r="J25" i="17"/>
  <c r="J26" i="17"/>
  <c r="J27" i="17"/>
  <c r="J28" i="17"/>
  <c r="J29" i="17"/>
  <c r="J30" i="17"/>
  <c r="J31" i="17"/>
  <c r="J32" i="17"/>
  <c r="J33" i="17"/>
  <c r="J19" i="17"/>
  <c r="Q37" i="17"/>
  <c r="N37" i="17"/>
  <c r="K37" i="17"/>
  <c r="H37" i="17"/>
  <c r="Q36" i="17"/>
  <c r="N36" i="17"/>
  <c r="K36" i="17"/>
  <c r="H36" i="17"/>
  <c r="Q35" i="17"/>
  <c r="N35" i="17"/>
  <c r="K35" i="17"/>
  <c r="H35" i="17"/>
  <c r="Q34" i="17"/>
  <c r="N34" i="17"/>
  <c r="K34" i="17"/>
  <c r="H34" i="17"/>
  <c r="M20" i="15"/>
  <c r="M21" i="15"/>
  <c r="M22" i="15"/>
  <c r="M23" i="15"/>
  <c r="M24" i="15"/>
  <c r="M25" i="15"/>
  <c r="M26" i="15"/>
  <c r="M27" i="15"/>
  <c r="M28" i="15"/>
  <c r="M29" i="15"/>
  <c r="M30" i="15"/>
  <c r="M31" i="15"/>
  <c r="M32" i="15"/>
  <c r="M33" i="15"/>
  <c r="M19" i="15"/>
  <c r="J20" i="15"/>
  <c r="J21" i="15"/>
  <c r="J22" i="15"/>
  <c r="J23" i="15"/>
  <c r="J24" i="15"/>
  <c r="J25" i="15"/>
  <c r="J26" i="15"/>
  <c r="J27" i="15"/>
  <c r="J28" i="15"/>
  <c r="J29" i="15"/>
  <c r="J30" i="15"/>
  <c r="J31" i="15"/>
  <c r="J32" i="15"/>
  <c r="J33" i="15"/>
  <c r="J19" i="15"/>
  <c r="AS33" i="18" l="1"/>
  <c r="AQ33" i="18"/>
  <c r="AR33" i="18" s="1"/>
  <c r="AP34" i="18" s="1"/>
  <c r="AS32" i="18"/>
  <c r="AO30" i="14"/>
  <c r="AP33" i="10"/>
  <c r="AQ33" i="10" s="1"/>
  <c r="AO34" i="10" s="1"/>
  <c r="AF125" i="18"/>
  <c r="AG125" i="18" s="1"/>
  <c r="AE126" i="18"/>
  <c r="AH125" i="18"/>
  <c r="Z126" i="18"/>
  <c r="AA126" i="18" s="1"/>
  <c r="Y127" i="18"/>
  <c r="AB126" i="18"/>
  <c r="T128" i="18"/>
  <c r="U128" i="18" s="1"/>
  <c r="V128" i="18" s="1"/>
  <c r="S129" i="18"/>
  <c r="N128" i="18"/>
  <c r="O128" i="18" s="1"/>
  <c r="M129" i="18"/>
  <c r="H125" i="18"/>
  <c r="I125" i="18" s="1"/>
  <c r="G126" i="18" s="1"/>
  <c r="J124" i="18"/>
  <c r="W127" i="16"/>
  <c r="X127" i="16" s="1"/>
  <c r="V128" i="16" s="1"/>
  <c r="Y127" i="16"/>
  <c r="Q127" i="16"/>
  <c r="T126" i="16"/>
  <c r="R126" i="16"/>
  <c r="S126" i="16" s="1"/>
  <c r="O126" i="16"/>
  <c r="M127" i="16"/>
  <c r="N127" i="16" s="1"/>
  <c r="L128" i="16" s="1"/>
  <c r="AF125" i="14"/>
  <c r="AG125" i="14" s="1"/>
  <c r="AE126" i="14"/>
  <c r="AH125" i="14"/>
  <c r="Z123" i="14"/>
  <c r="AA123" i="14" s="1"/>
  <c r="Y124" i="14"/>
  <c r="AB123" i="14"/>
  <c r="T125" i="14"/>
  <c r="U125" i="14" s="1"/>
  <c r="S126" i="14"/>
  <c r="V125" i="14"/>
  <c r="N125" i="14"/>
  <c r="O125" i="14" s="1"/>
  <c r="M126" i="14"/>
  <c r="G123" i="14"/>
  <c r="BK130" i="9"/>
  <c r="BL130" i="9" s="1"/>
  <c r="BJ131" i="9" s="1"/>
  <c r="BH129" i="9"/>
  <c r="BF129" i="9"/>
  <c r="BG129" i="9" s="1"/>
  <c r="BE130" i="9" s="1"/>
  <c r="BO129" i="9"/>
  <c r="BA131" i="9"/>
  <c r="BB131" i="9" s="1"/>
  <c r="BC131" i="9" s="1"/>
  <c r="AV130" i="9"/>
  <c r="AW130" i="9" s="1"/>
  <c r="AX130" i="9" s="1"/>
  <c r="AU131" i="9"/>
  <c r="AX129" i="9"/>
  <c r="AQ131" i="9"/>
  <c r="AR131" i="9" s="1"/>
  <c r="AS131" i="9" s="1"/>
  <c r="AL131" i="9"/>
  <c r="AM131" i="9" s="1"/>
  <c r="AN131" i="9" s="1"/>
  <c r="AN130" i="9"/>
  <c r="AG131" i="9"/>
  <c r="AH131" i="9" s="1"/>
  <c r="AI131" i="9" s="1"/>
  <c r="AI130" i="9"/>
  <c r="AB131" i="9"/>
  <c r="AC131" i="9" s="1"/>
  <c r="AD131" i="9" s="1"/>
  <c r="AD130" i="9"/>
  <c r="W131" i="9"/>
  <c r="X131" i="9" s="1"/>
  <c r="Y131" i="9" s="1"/>
  <c r="Y130" i="9"/>
  <c r="R131" i="9"/>
  <c r="S131" i="9" s="1"/>
  <c r="T131" i="9" s="1"/>
  <c r="T130" i="9"/>
  <c r="O21" i="18"/>
  <c r="AG21" i="18"/>
  <c r="AB21" i="18"/>
  <c r="Y22" i="18"/>
  <c r="U21" i="18"/>
  <c r="H22" i="18"/>
  <c r="I22" i="18" s="1"/>
  <c r="C115" i="16"/>
  <c r="AH115" i="16"/>
  <c r="Z123" i="16"/>
  <c r="Z122" i="16"/>
  <c r="Z121" i="16"/>
  <c r="Z120" i="16"/>
  <c r="Z119" i="16"/>
  <c r="Z118" i="16"/>
  <c r="Z117" i="16"/>
  <c r="Z116" i="16"/>
  <c r="Z115" i="16"/>
  <c r="Z114" i="16"/>
  <c r="Z113" i="16"/>
  <c r="Z112" i="16"/>
  <c r="Z111" i="16"/>
  <c r="Z110" i="16"/>
  <c r="Z109" i="16"/>
  <c r="Z108" i="16"/>
  <c r="Z107" i="16"/>
  <c r="Z106" i="16"/>
  <c r="Z105" i="16"/>
  <c r="Z104" i="16"/>
  <c r="Z103" i="16"/>
  <c r="Z102" i="16"/>
  <c r="Z101" i="16"/>
  <c r="Z100" i="16"/>
  <c r="Z99" i="16"/>
  <c r="Z98" i="16"/>
  <c r="Z97" i="16"/>
  <c r="Z96" i="16"/>
  <c r="Z95" i="16"/>
  <c r="Z94" i="16"/>
  <c r="Z93" i="16"/>
  <c r="Z92" i="16"/>
  <c r="Z91" i="16"/>
  <c r="Z90" i="16"/>
  <c r="Z89" i="16"/>
  <c r="Z88" i="16"/>
  <c r="Z87" i="16"/>
  <c r="Z86" i="16"/>
  <c r="Z85" i="16"/>
  <c r="Z84" i="16"/>
  <c r="Z83" i="16"/>
  <c r="Z82" i="16"/>
  <c r="Z81" i="16"/>
  <c r="Z80" i="16"/>
  <c r="Z79" i="16"/>
  <c r="Z78" i="16"/>
  <c r="Z77" i="16"/>
  <c r="Z76" i="16"/>
  <c r="Z75" i="16"/>
  <c r="Z74" i="16"/>
  <c r="Z73" i="16"/>
  <c r="Z72" i="16"/>
  <c r="Z71" i="16"/>
  <c r="Z70" i="16"/>
  <c r="Z69" i="16"/>
  <c r="Z68" i="16"/>
  <c r="Z67" i="16"/>
  <c r="Z66" i="16"/>
  <c r="Z65" i="16"/>
  <c r="Z64" i="16"/>
  <c r="Z63" i="16"/>
  <c r="Z62" i="16"/>
  <c r="Z61" i="16"/>
  <c r="Z60" i="16"/>
  <c r="Z59" i="16"/>
  <c r="Z58" i="16"/>
  <c r="Z57" i="16"/>
  <c r="Z56" i="16"/>
  <c r="Z55" i="16"/>
  <c r="Z54" i="16"/>
  <c r="Z53" i="16"/>
  <c r="Z52" i="16"/>
  <c r="Z51" i="16"/>
  <c r="Z50" i="16"/>
  <c r="Z49" i="16"/>
  <c r="Z48" i="16"/>
  <c r="Z47" i="16"/>
  <c r="Z46" i="16"/>
  <c r="Z45" i="16"/>
  <c r="Z44" i="16"/>
  <c r="Z43" i="16"/>
  <c r="Z42" i="16"/>
  <c r="Z41" i="16"/>
  <c r="Z40" i="16"/>
  <c r="Z39" i="16"/>
  <c r="Z38" i="16"/>
  <c r="Z37" i="16"/>
  <c r="Z36" i="16"/>
  <c r="Z35" i="16"/>
  <c r="Z34" i="16"/>
  <c r="Z33" i="16"/>
  <c r="Z32" i="16"/>
  <c r="Z31" i="16"/>
  <c r="Z30" i="16"/>
  <c r="Z29" i="16"/>
  <c r="Z28" i="16"/>
  <c r="Z27" i="16"/>
  <c r="Z26" i="16"/>
  <c r="Z25" i="16"/>
  <c r="Z24" i="16"/>
  <c r="Z23" i="16"/>
  <c r="Z22" i="16"/>
  <c r="Z21" i="16"/>
  <c r="AB21" i="16" s="1"/>
  <c r="AC21" i="16" s="1"/>
  <c r="U123" i="16"/>
  <c r="U114" i="16"/>
  <c r="U111" i="16"/>
  <c r="U110" i="16"/>
  <c r="U107" i="16"/>
  <c r="U106" i="16"/>
  <c r="U104" i="16"/>
  <c r="U103" i="16"/>
  <c r="U102" i="16"/>
  <c r="U100" i="16"/>
  <c r="U99" i="16"/>
  <c r="U98" i="16"/>
  <c r="U88" i="16"/>
  <c r="U86" i="16"/>
  <c r="U83" i="16"/>
  <c r="U82" i="16"/>
  <c r="U80" i="16"/>
  <c r="U79" i="16"/>
  <c r="U78" i="16"/>
  <c r="U75" i="16"/>
  <c r="U70" i="16"/>
  <c r="U66" i="16"/>
  <c r="U54" i="16"/>
  <c r="U50" i="16"/>
  <c r="U48" i="16"/>
  <c r="U42" i="16"/>
  <c r="U39" i="16"/>
  <c r="U34" i="16"/>
  <c r="U26" i="16"/>
  <c r="U23" i="16"/>
  <c r="P118" i="16"/>
  <c r="P117" i="16"/>
  <c r="P116" i="16"/>
  <c r="P115" i="16"/>
  <c r="P114" i="16"/>
  <c r="P113" i="16"/>
  <c r="P112" i="16"/>
  <c r="P111" i="16"/>
  <c r="P110" i="16"/>
  <c r="P109" i="16"/>
  <c r="P108" i="16"/>
  <c r="P107" i="16"/>
  <c r="P106" i="16"/>
  <c r="P105" i="16"/>
  <c r="P104" i="16"/>
  <c r="P103" i="16"/>
  <c r="P102" i="16"/>
  <c r="P101" i="16"/>
  <c r="P100" i="16"/>
  <c r="P99" i="16"/>
  <c r="P98" i="16"/>
  <c r="P97" i="16"/>
  <c r="P96" i="16"/>
  <c r="P95" i="16"/>
  <c r="P94" i="16"/>
  <c r="P93" i="16"/>
  <c r="P92" i="16"/>
  <c r="P91" i="16"/>
  <c r="P90" i="16"/>
  <c r="P89" i="16"/>
  <c r="P88" i="16"/>
  <c r="P87" i="16"/>
  <c r="P86" i="16"/>
  <c r="P85" i="16"/>
  <c r="P84" i="16"/>
  <c r="P83" i="16"/>
  <c r="P82" i="16"/>
  <c r="P81" i="16"/>
  <c r="P80" i="16"/>
  <c r="P79" i="16"/>
  <c r="P78" i="16"/>
  <c r="P77" i="16"/>
  <c r="P76" i="16"/>
  <c r="P75" i="16"/>
  <c r="P74" i="16"/>
  <c r="P73" i="16"/>
  <c r="P72" i="16"/>
  <c r="P71" i="16"/>
  <c r="P70" i="16"/>
  <c r="P69" i="16"/>
  <c r="P68" i="16"/>
  <c r="P67" i="16"/>
  <c r="P66" i="16"/>
  <c r="P65" i="16"/>
  <c r="P64" i="16"/>
  <c r="P63" i="16"/>
  <c r="P62" i="16"/>
  <c r="P61" i="16"/>
  <c r="P60" i="16"/>
  <c r="P59" i="16"/>
  <c r="P58" i="16"/>
  <c r="P57" i="16"/>
  <c r="P56" i="16"/>
  <c r="P55" i="16"/>
  <c r="P54" i="16"/>
  <c r="P53" i="16"/>
  <c r="P52" i="16"/>
  <c r="P51" i="16"/>
  <c r="P50" i="16"/>
  <c r="P49" i="16"/>
  <c r="P48" i="16"/>
  <c r="P47" i="16"/>
  <c r="P46" i="16"/>
  <c r="P45" i="16"/>
  <c r="P44" i="16"/>
  <c r="P43" i="16"/>
  <c r="P42" i="16"/>
  <c r="P41" i="16"/>
  <c r="P40" i="16"/>
  <c r="P39" i="16"/>
  <c r="P38" i="16"/>
  <c r="P37" i="16"/>
  <c r="P36" i="16"/>
  <c r="P35" i="16"/>
  <c r="P34" i="16"/>
  <c r="P33" i="16"/>
  <c r="P32" i="16"/>
  <c r="P31" i="16"/>
  <c r="P30" i="16"/>
  <c r="P29" i="16"/>
  <c r="P28" i="16"/>
  <c r="P27" i="16"/>
  <c r="P26" i="16"/>
  <c r="P25" i="16"/>
  <c r="P24" i="16"/>
  <c r="P23" i="16"/>
  <c r="P22" i="16"/>
  <c r="P21" i="16"/>
  <c r="R21" i="16" s="1"/>
  <c r="S21" i="16" s="1"/>
  <c r="K123" i="16"/>
  <c r="K122" i="16"/>
  <c r="K121" i="16"/>
  <c r="K120" i="16"/>
  <c r="K119" i="16"/>
  <c r="K118" i="16"/>
  <c r="K117" i="16"/>
  <c r="K116" i="16"/>
  <c r="K115" i="16"/>
  <c r="K114" i="16"/>
  <c r="K113" i="16"/>
  <c r="K112" i="16"/>
  <c r="K111" i="16"/>
  <c r="K110" i="16"/>
  <c r="K109" i="16"/>
  <c r="K108" i="16"/>
  <c r="K107" i="16"/>
  <c r="K106" i="16"/>
  <c r="K105" i="16"/>
  <c r="K104" i="16"/>
  <c r="K103" i="16"/>
  <c r="K102" i="16"/>
  <c r="K101" i="16"/>
  <c r="K100" i="16"/>
  <c r="K99" i="16"/>
  <c r="K98" i="16"/>
  <c r="K97" i="16"/>
  <c r="K96" i="16"/>
  <c r="K95" i="16"/>
  <c r="K94" i="16"/>
  <c r="K93" i="16"/>
  <c r="K92" i="16"/>
  <c r="K91" i="16"/>
  <c r="K90" i="16"/>
  <c r="K89" i="16"/>
  <c r="K88" i="16"/>
  <c r="K87" i="16"/>
  <c r="K86" i="16"/>
  <c r="K85" i="16"/>
  <c r="K84" i="16"/>
  <c r="K83" i="16"/>
  <c r="K82" i="16"/>
  <c r="K81" i="16"/>
  <c r="K80" i="16"/>
  <c r="K79" i="16"/>
  <c r="K78" i="16"/>
  <c r="K77" i="16"/>
  <c r="K76" i="16"/>
  <c r="K75" i="16"/>
  <c r="K74" i="16"/>
  <c r="K73" i="16"/>
  <c r="K72" i="16"/>
  <c r="K71" i="16"/>
  <c r="K70" i="16"/>
  <c r="K69" i="16"/>
  <c r="K68" i="16"/>
  <c r="K67" i="16"/>
  <c r="K66" i="16"/>
  <c r="K65" i="16"/>
  <c r="K64" i="16"/>
  <c r="K63" i="16"/>
  <c r="K62" i="16"/>
  <c r="K61" i="16"/>
  <c r="K60" i="16"/>
  <c r="K59" i="16"/>
  <c r="K58" i="16"/>
  <c r="K57" i="16"/>
  <c r="K56" i="16"/>
  <c r="K55" i="16"/>
  <c r="K54" i="16"/>
  <c r="K53" i="16"/>
  <c r="K52" i="16"/>
  <c r="K51" i="16"/>
  <c r="K50" i="16"/>
  <c r="K49" i="16"/>
  <c r="K48" i="16"/>
  <c r="K47" i="16"/>
  <c r="K46" i="16"/>
  <c r="K45" i="16"/>
  <c r="K44" i="16"/>
  <c r="K43" i="16"/>
  <c r="K42" i="16"/>
  <c r="K41" i="16"/>
  <c r="K40" i="16"/>
  <c r="K39" i="16"/>
  <c r="K38" i="16"/>
  <c r="K37" i="16"/>
  <c r="K36" i="16"/>
  <c r="K35" i="16"/>
  <c r="K34" i="16"/>
  <c r="K33" i="16"/>
  <c r="K32" i="16"/>
  <c r="K31" i="16"/>
  <c r="K30" i="16"/>
  <c r="K29" i="16"/>
  <c r="K28" i="16"/>
  <c r="K27" i="16"/>
  <c r="K26" i="16"/>
  <c r="K25" i="16"/>
  <c r="K24" i="16"/>
  <c r="K23" i="16"/>
  <c r="K22" i="16"/>
  <c r="K21" i="16"/>
  <c r="M21" i="16" s="1"/>
  <c r="N21" i="16" s="1"/>
  <c r="I146" i="16"/>
  <c r="F123" i="16"/>
  <c r="F122" i="16"/>
  <c r="H122" i="16" s="1"/>
  <c r="I122" i="16" s="1"/>
  <c r="F121" i="16"/>
  <c r="AH120" i="16"/>
  <c r="F120" i="16"/>
  <c r="AH119" i="16"/>
  <c r="F119" i="16"/>
  <c r="AH118" i="16"/>
  <c r="F118" i="16"/>
  <c r="AH117" i="16"/>
  <c r="F117" i="16"/>
  <c r="AH116" i="16"/>
  <c r="F116" i="16"/>
  <c r="F115" i="16"/>
  <c r="AH114" i="16"/>
  <c r="F114" i="16"/>
  <c r="AH113" i="16"/>
  <c r="F113" i="16"/>
  <c r="AH112" i="16"/>
  <c r="F112" i="16"/>
  <c r="AH111" i="16"/>
  <c r="F111" i="16"/>
  <c r="AH110" i="16"/>
  <c r="F110" i="16"/>
  <c r="AH109" i="16"/>
  <c r="F109" i="16"/>
  <c r="AH108" i="16"/>
  <c r="F108" i="16"/>
  <c r="AH107" i="16"/>
  <c r="F107" i="16"/>
  <c r="AH106" i="16"/>
  <c r="F106" i="16"/>
  <c r="AH105" i="16"/>
  <c r="F105" i="16"/>
  <c r="AH104" i="16"/>
  <c r="F104" i="16"/>
  <c r="AH103" i="16"/>
  <c r="F103" i="16"/>
  <c r="AH102" i="16"/>
  <c r="F102" i="16"/>
  <c r="AH101" i="16"/>
  <c r="F101" i="16"/>
  <c r="AH100" i="16"/>
  <c r="F100" i="16"/>
  <c r="AH99" i="16"/>
  <c r="F99" i="16"/>
  <c r="AH98" i="16"/>
  <c r="F98" i="16"/>
  <c r="AH97" i="16"/>
  <c r="F97" i="16"/>
  <c r="AH96" i="16"/>
  <c r="F96" i="16"/>
  <c r="AH95" i="16"/>
  <c r="F95" i="16"/>
  <c r="AH94" i="16"/>
  <c r="F94" i="16"/>
  <c r="AH93" i="16"/>
  <c r="F93" i="16"/>
  <c r="AH92" i="16"/>
  <c r="F92" i="16"/>
  <c r="AH91" i="16"/>
  <c r="F91" i="16"/>
  <c r="AH90" i="16"/>
  <c r="F90" i="16"/>
  <c r="AH89" i="16"/>
  <c r="F89" i="16"/>
  <c r="AH88" i="16"/>
  <c r="F88" i="16"/>
  <c r="AH87" i="16"/>
  <c r="F87" i="16"/>
  <c r="AH86" i="16"/>
  <c r="F86" i="16"/>
  <c r="AH85" i="16"/>
  <c r="F85" i="16"/>
  <c r="AH84" i="16"/>
  <c r="F84" i="16"/>
  <c r="AH83" i="16"/>
  <c r="F83" i="16"/>
  <c r="AH82" i="16"/>
  <c r="F82" i="16"/>
  <c r="AH81" i="16"/>
  <c r="F81" i="16"/>
  <c r="AH80" i="16"/>
  <c r="F80" i="16"/>
  <c r="AH79" i="16"/>
  <c r="F79" i="16"/>
  <c r="AH78" i="16"/>
  <c r="F78" i="16"/>
  <c r="AH77" i="16"/>
  <c r="F77" i="16"/>
  <c r="AH76" i="16"/>
  <c r="F76" i="16"/>
  <c r="AH75" i="16"/>
  <c r="F75" i="16"/>
  <c r="AH74" i="16"/>
  <c r="F74" i="16"/>
  <c r="AH73" i="16"/>
  <c r="F73" i="16"/>
  <c r="AH72" i="16"/>
  <c r="F72" i="16"/>
  <c r="AH71" i="16"/>
  <c r="F71" i="16"/>
  <c r="AH70" i="16"/>
  <c r="F70" i="16"/>
  <c r="AH69" i="16"/>
  <c r="F69" i="16"/>
  <c r="AH68" i="16"/>
  <c r="F68" i="16"/>
  <c r="AH67" i="16"/>
  <c r="F67" i="16"/>
  <c r="AH66" i="16"/>
  <c r="F66" i="16"/>
  <c r="AH65" i="16"/>
  <c r="F65" i="16"/>
  <c r="AH64" i="16"/>
  <c r="F64" i="16"/>
  <c r="AH63" i="16"/>
  <c r="F63" i="16"/>
  <c r="AH62" i="16"/>
  <c r="F62" i="16"/>
  <c r="AH61" i="16"/>
  <c r="F61" i="16"/>
  <c r="AH60" i="16"/>
  <c r="F60" i="16"/>
  <c r="AH59" i="16"/>
  <c r="F59" i="16"/>
  <c r="AH58" i="16"/>
  <c r="F58" i="16"/>
  <c r="AH57" i="16"/>
  <c r="F57" i="16"/>
  <c r="AH56" i="16"/>
  <c r="F56" i="16"/>
  <c r="AH55" i="16"/>
  <c r="F55" i="16"/>
  <c r="AH54" i="16"/>
  <c r="F54" i="16"/>
  <c r="AH53" i="16"/>
  <c r="F53" i="16"/>
  <c r="AH52" i="16"/>
  <c r="F52" i="16"/>
  <c r="AH51" i="16"/>
  <c r="F51" i="16"/>
  <c r="AH50" i="16"/>
  <c r="F50" i="16"/>
  <c r="AH49" i="16"/>
  <c r="F49" i="16"/>
  <c r="AH48" i="16"/>
  <c r="F48" i="16"/>
  <c r="AH47" i="16"/>
  <c r="F47" i="16"/>
  <c r="AH46" i="16"/>
  <c r="F46" i="16"/>
  <c r="AH45" i="16"/>
  <c r="F45" i="16"/>
  <c r="AH44" i="16"/>
  <c r="F44" i="16"/>
  <c r="AH43" i="16"/>
  <c r="F43" i="16"/>
  <c r="AH42" i="16"/>
  <c r="F42" i="16"/>
  <c r="AH41" i="16"/>
  <c r="F41" i="16"/>
  <c r="AH40" i="16"/>
  <c r="F40" i="16"/>
  <c r="AH39" i="16"/>
  <c r="F39" i="16"/>
  <c r="AH38" i="16"/>
  <c r="F38" i="16"/>
  <c r="AH37" i="16"/>
  <c r="F37" i="16"/>
  <c r="AH36" i="16"/>
  <c r="F36" i="16"/>
  <c r="AH35" i="16"/>
  <c r="F35" i="16"/>
  <c r="AH34" i="16"/>
  <c r="F34" i="16"/>
  <c r="AH33" i="16"/>
  <c r="F33" i="16"/>
  <c r="AH32" i="16"/>
  <c r="F32" i="16"/>
  <c r="AH31" i="16"/>
  <c r="F31" i="16"/>
  <c r="AH30" i="16"/>
  <c r="F30" i="16"/>
  <c r="AH29" i="16"/>
  <c r="F29" i="16"/>
  <c r="AH28" i="16"/>
  <c r="F28" i="16"/>
  <c r="AH27" i="16"/>
  <c r="F27" i="16"/>
  <c r="AH26" i="16"/>
  <c r="F26" i="16"/>
  <c r="AH25" i="16"/>
  <c r="F25" i="16"/>
  <c r="AH24" i="16"/>
  <c r="F24" i="16"/>
  <c r="AH23" i="16"/>
  <c r="F23" i="16"/>
  <c r="AH22" i="16"/>
  <c r="F22" i="16"/>
  <c r="AH21" i="16"/>
  <c r="F21" i="16"/>
  <c r="H21" i="16" s="1"/>
  <c r="I21" i="16" s="1"/>
  <c r="U53" i="16"/>
  <c r="U121" i="16"/>
  <c r="U105" i="16"/>
  <c r="U33" i="16"/>
  <c r="U109" i="16"/>
  <c r="U41" i="16"/>
  <c r="U101" i="16"/>
  <c r="U97" i="16"/>
  <c r="U93" i="16"/>
  <c r="U77" i="16"/>
  <c r="U89" i="16"/>
  <c r="Q37" i="15"/>
  <c r="N37" i="15"/>
  <c r="K37" i="15"/>
  <c r="H37" i="15"/>
  <c r="Q36" i="15"/>
  <c r="N36" i="15"/>
  <c r="K36" i="15"/>
  <c r="H36" i="15"/>
  <c r="Q35" i="15"/>
  <c r="N35" i="15"/>
  <c r="K35" i="15"/>
  <c r="H35" i="15"/>
  <c r="Q34" i="15"/>
  <c r="N34" i="15"/>
  <c r="K34" i="15"/>
  <c r="H34" i="15"/>
  <c r="M22" i="2"/>
  <c r="L22" i="2"/>
  <c r="M21" i="2"/>
  <c r="L21" i="2"/>
  <c r="M20" i="2"/>
  <c r="L20" i="2"/>
  <c r="M19" i="2"/>
  <c r="L19" i="2"/>
  <c r="Q123" i="14"/>
  <c r="Q122" i="14"/>
  <c r="Q121" i="14"/>
  <c r="Q120" i="14"/>
  <c r="Q119" i="14"/>
  <c r="Q118" i="14"/>
  <c r="Q117" i="14"/>
  <c r="R117" i="14" s="1"/>
  <c r="Q116" i="14"/>
  <c r="R116" i="14" s="1"/>
  <c r="Q115" i="14"/>
  <c r="R115" i="14" s="1"/>
  <c r="Q114" i="14"/>
  <c r="R114" i="14" s="1"/>
  <c r="Q113" i="14"/>
  <c r="R113" i="14" s="1"/>
  <c r="Q112" i="14"/>
  <c r="R112" i="14" s="1"/>
  <c r="Q111" i="14"/>
  <c r="R111" i="14" s="1"/>
  <c r="Q110" i="14"/>
  <c r="R110" i="14" s="1"/>
  <c r="Q109" i="14"/>
  <c r="R109" i="14" s="1"/>
  <c r="Q108" i="14"/>
  <c r="R108" i="14" s="1"/>
  <c r="Q107" i="14"/>
  <c r="R107" i="14" s="1"/>
  <c r="Q106" i="14"/>
  <c r="R106" i="14" s="1"/>
  <c r="Q105" i="14"/>
  <c r="R105" i="14" s="1"/>
  <c r="Q104" i="14"/>
  <c r="R104" i="14" s="1"/>
  <c r="Q103" i="14"/>
  <c r="R103" i="14" s="1"/>
  <c r="Q102" i="14"/>
  <c r="R102" i="14" s="1"/>
  <c r="Q101" i="14"/>
  <c r="R101" i="14" s="1"/>
  <c r="Q100" i="14"/>
  <c r="R100" i="14" s="1"/>
  <c r="Q99" i="14"/>
  <c r="R99" i="14" s="1"/>
  <c r="Q98" i="14"/>
  <c r="R98" i="14" s="1"/>
  <c r="Q97" i="14"/>
  <c r="R97" i="14" s="1"/>
  <c r="Q96" i="14"/>
  <c r="R96" i="14" s="1"/>
  <c r="Q95" i="14"/>
  <c r="R95" i="14" s="1"/>
  <c r="Q94" i="14"/>
  <c r="R94" i="14" s="1"/>
  <c r="Q93" i="14"/>
  <c r="R93" i="14" s="1"/>
  <c r="Q92" i="14"/>
  <c r="R92" i="14" s="1"/>
  <c r="Q91" i="14"/>
  <c r="R91" i="14" s="1"/>
  <c r="Q90" i="14"/>
  <c r="R90" i="14" s="1"/>
  <c r="Q89" i="14"/>
  <c r="R89" i="14" s="1"/>
  <c r="Q88" i="14"/>
  <c r="R88" i="14" s="1"/>
  <c r="Q87" i="14"/>
  <c r="R87" i="14" s="1"/>
  <c r="Q86" i="14"/>
  <c r="R86" i="14" s="1"/>
  <c r="Q85" i="14"/>
  <c r="R85" i="14" s="1"/>
  <c r="Q84" i="14"/>
  <c r="R84" i="14" s="1"/>
  <c r="Q83" i="14"/>
  <c r="R83" i="14" s="1"/>
  <c r="Q82" i="14"/>
  <c r="R82" i="14" s="1"/>
  <c r="Q81" i="14"/>
  <c r="R81" i="14" s="1"/>
  <c r="Q80" i="14"/>
  <c r="R80" i="14" s="1"/>
  <c r="Q79" i="14"/>
  <c r="R79" i="14" s="1"/>
  <c r="Q78" i="14"/>
  <c r="R78" i="14" s="1"/>
  <c r="Q77" i="14"/>
  <c r="R77" i="14" s="1"/>
  <c r="Q76" i="14"/>
  <c r="R76" i="14" s="1"/>
  <c r="Q75" i="14"/>
  <c r="R75" i="14" s="1"/>
  <c r="Q74" i="14"/>
  <c r="R74" i="14" s="1"/>
  <c r="Q73" i="14"/>
  <c r="R73" i="14" s="1"/>
  <c r="Q72" i="14"/>
  <c r="R72" i="14" s="1"/>
  <c r="Q71" i="14"/>
  <c r="R71" i="14" s="1"/>
  <c r="Q70" i="14"/>
  <c r="R70" i="14" s="1"/>
  <c r="Q69" i="14"/>
  <c r="R69" i="14" s="1"/>
  <c r="Q68" i="14"/>
  <c r="R68" i="14" s="1"/>
  <c r="Q67" i="14"/>
  <c r="R67" i="14" s="1"/>
  <c r="Q66" i="14"/>
  <c r="R66" i="14" s="1"/>
  <c r="Q65" i="14"/>
  <c r="R65" i="14" s="1"/>
  <c r="Q64" i="14"/>
  <c r="R64" i="14" s="1"/>
  <c r="Q63" i="14"/>
  <c r="R63" i="14" s="1"/>
  <c r="Q62" i="14"/>
  <c r="R62" i="14" s="1"/>
  <c r="Q61" i="14"/>
  <c r="R61" i="14" s="1"/>
  <c r="Q60" i="14"/>
  <c r="R60" i="14" s="1"/>
  <c r="Q59" i="14"/>
  <c r="R59" i="14" s="1"/>
  <c r="Q58" i="14"/>
  <c r="R58" i="14" s="1"/>
  <c r="Q57" i="14"/>
  <c r="R57" i="14" s="1"/>
  <c r="Q56" i="14"/>
  <c r="R56" i="14" s="1"/>
  <c r="Q55" i="14"/>
  <c r="R55" i="14" s="1"/>
  <c r="Q54" i="14"/>
  <c r="R54" i="14" s="1"/>
  <c r="Q53" i="14"/>
  <c r="R53" i="14" s="1"/>
  <c r="Q52" i="14"/>
  <c r="R52" i="14" s="1"/>
  <c r="Q51" i="14"/>
  <c r="R51" i="14" s="1"/>
  <c r="Q50" i="14"/>
  <c r="R50" i="14" s="1"/>
  <c r="Q49" i="14"/>
  <c r="R49" i="14" s="1"/>
  <c r="Q48" i="14"/>
  <c r="R48" i="14" s="1"/>
  <c r="Q47" i="14"/>
  <c r="R47" i="14" s="1"/>
  <c r="Q46" i="14"/>
  <c r="R46" i="14" s="1"/>
  <c r="Q45" i="14"/>
  <c r="R45" i="14" s="1"/>
  <c r="Q44" i="14"/>
  <c r="R44" i="14" s="1"/>
  <c r="Q43" i="14"/>
  <c r="R43" i="14" s="1"/>
  <c r="Q42" i="14"/>
  <c r="R42" i="14" s="1"/>
  <c r="Q41" i="14"/>
  <c r="R41" i="14" s="1"/>
  <c r="Q40" i="14"/>
  <c r="R40" i="14" s="1"/>
  <c r="Q39" i="14"/>
  <c r="R39" i="14" s="1"/>
  <c r="Q38" i="14"/>
  <c r="R38" i="14" s="1"/>
  <c r="Q37" i="14"/>
  <c r="R37" i="14" s="1"/>
  <c r="Q36" i="14"/>
  <c r="R36" i="14" s="1"/>
  <c r="Q35" i="14"/>
  <c r="R35" i="14" s="1"/>
  <c r="Q34" i="14"/>
  <c r="R34" i="14" s="1"/>
  <c r="Q33" i="14"/>
  <c r="R33" i="14" s="1"/>
  <c r="Q32" i="14"/>
  <c r="R32" i="14" s="1"/>
  <c r="Q31" i="14"/>
  <c r="R31" i="14" s="1"/>
  <c r="Q30" i="14"/>
  <c r="R30" i="14" s="1"/>
  <c r="Q29" i="14"/>
  <c r="R29" i="14" s="1"/>
  <c r="Q28" i="14"/>
  <c r="R28" i="14" s="1"/>
  <c r="Q27" i="14"/>
  <c r="R27" i="14" s="1"/>
  <c r="Q26" i="14"/>
  <c r="R26" i="14" s="1"/>
  <c r="Q25" i="14"/>
  <c r="R25" i="14" s="1"/>
  <c r="Q24" i="14"/>
  <c r="R24" i="14" s="1"/>
  <c r="Q23" i="14"/>
  <c r="R23" i="14" s="1"/>
  <c r="Q22" i="14"/>
  <c r="R22" i="14" s="1"/>
  <c r="Q21" i="14"/>
  <c r="K123" i="14"/>
  <c r="K122" i="14"/>
  <c r="K121" i="14"/>
  <c r="K120" i="14"/>
  <c r="K119" i="14"/>
  <c r="K118" i="14"/>
  <c r="K117" i="14"/>
  <c r="L117" i="14" s="1"/>
  <c r="K116" i="14"/>
  <c r="L116" i="14" s="1"/>
  <c r="K115" i="14"/>
  <c r="L115" i="14" s="1"/>
  <c r="K114" i="14"/>
  <c r="L114" i="14" s="1"/>
  <c r="K113" i="14"/>
  <c r="L113" i="14" s="1"/>
  <c r="K112" i="14"/>
  <c r="L112" i="14" s="1"/>
  <c r="K111" i="14"/>
  <c r="L111" i="14" s="1"/>
  <c r="K110" i="14"/>
  <c r="L110" i="14" s="1"/>
  <c r="K109" i="14"/>
  <c r="L109" i="14" s="1"/>
  <c r="K108" i="14"/>
  <c r="L108" i="14" s="1"/>
  <c r="K107" i="14"/>
  <c r="L107" i="14" s="1"/>
  <c r="K106" i="14"/>
  <c r="L106" i="14" s="1"/>
  <c r="K105" i="14"/>
  <c r="L105" i="14" s="1"/>
  <c r="K104" i="14"/>
  <c r="L104" i="14" s="1"/>
  <c r="K103" i="14"/>
  <c r="L103" i="14" s="1"/>
  <c r="K102" i="14"/>
  <c r="L102" i="14" s="1"/>
  <c r="K101" i="14"/>
  <c r="L101" i="14" s="1"/>
  <c r="K100" i="14"/>
  <c r="L100" i="14" s="1"/>
  <c r="K99" i="14"/>
  <c r="L99" i="14" s="1"/>
  <c r="K98" i="14"/>
  <c r="L98" i="14" s="1"/>
  <c r="K97" i="14"/>
  <c r="L97" i="14" s="1"/>
  <c r="K96" i="14"/>
  <c r="L96" i="14" s="1"/>
  <c r="K95" i="14"/>
  <c r="L95" i="14" s="1"/>
  <c r="K94" i="14"/>
  <c r="L94" i="14" s="1"/>
  <c r="K93" i="14"/>
  <c r="L93" i="14" s="1"/>
  <c r="K92" i="14"/>
  <c r="L92" i="14" s="1"/>
  <c r="K91" i="14"/>
  <c r="L91" i="14" s="1"/>
  <c r="K90" i="14"/>
  <c r="L90" i="14" s="1"/>
  <c r="K89" i="14"/>
  <c r="L89" i="14" s="1"/>
  <c r="K88" i="14"/>
  <c r="L88" i="14" s="1"/>
  <c r="K87" i="14"/>
  <c r="L87" i="14" s="1"/>
  <c r="K86" i="14"/>
  <c r="L86" i="14" s="1"/>
  <c r="K85" i="14"/>
  <c r="L85" i="14" s="1"/>
  <c r="K84" i="14"/>
  <c r="L84" i="14" s="1"/>
  <c r="K83" i="14"/>
  <c r="L83" i="14" s="1"/>
  <c r="K82" i="14"/>
  <c r="L82" i="14" s="1"/>
  <c r="K81" i="14"/>
  <c r="L81" i="14" s="1"/>
  <c r="K80" i="14"/>
  <c r="L80" i="14" s="1"/>
  <c r="K79" i="14"/>
  <c r="L79" i="14" s="1"/>
  <c r="K78" i="14"/>
  <c r="L78" i="14" s="1"/>
  <c r="K77" i="14"/>
  <c r="L77" i="14" s="1"/>
  <c r="K76" i="14"/>
  <c r="L76" i="14" s="1"/>
  <c r="K75" i="14"/>
  <c r="L75" i="14" s="1"/>
  <c r="K74" i="14"/>
  <c r="L74" i="14" s="1"/>
  <c r="K73" i="14"/>
  <c r="L73" i="14" s="1"/>
  <c r="K72" i="14"/>
  <c r="L72" i="14" s="1"/>
  <c r="K71" i="14"/>
  <c r="L71" i="14" s="1"/>
  <c r="K70" i="14"/>
  <c r="L70" i="14" s="1"/>
  <c r="K69" i="14"/>
  <c r="L69" i="14" s="1"/>
  <c r="K68" i="14"/>
  <c r="L68" i="14" s="1"/>
  <c r="K67" i="14"/>
  <c r="L67" i="14" s="1"/>
  <c r="K66" i="14"/>
  <c r="L66" i="14" s="1"/>
  <c r="K65" i="14"/>
  <c r="L65" i="14" s="1"/>
  <c r="K64" i="14"/>
  <c r="L64" i="14" s="1"/>
  <c r="K63" i="14"/>
  <c r="L63" i="14" s="1"/>
  <c r="K62" i="14"/>
  <c r="L62" i="14" s="1"/>
  <c r="K61" i="14"/>
  <c r="L61" i="14" s="1"/>
  <c r="K60" i="14"/>
  <c r="L60" i="14" s="1"/>
  <c r="K59" i="14"/>
  <c r="L59" i="14" s="1"/>
  <c r="K58" i="14"/>
  <c r="L58" i="14" s="1"/>
  <c r="K57" i="14"/>
  <c r="L57" i="14" s="1"/>
  <c r="K56" i="14"/>
  <c r="L56" i="14" s="1"/>
  <c r="K55" i="14"/>
  <c r="L55" i="14" s="1"/>
  <c r="K54" i="14"/>
  <c r="L54" i="14" s="1"/>
  <c r="K53" i="14"/>
  <c r="L53" i="14" s="1"/>
  <c r="K52" i="14"/>
  <c r="L52" i="14" s="1"/>
  <c r="K51" i="14"/>
  <c r="L51" i="14" s="1"/>
  <c r="K50" i="14"/>
  <c r="L50" i="14" s="1"/>
  <c r="K49" i="14"/>
  <c r="L49" i="14" s="1"/>
  <c r="K48" i="14"/>
  <c r="L48" i="14" s="1"/>
  <c r="K47" i="14"/>
  <c r="L47" i="14" s="1"/>
  <c r="K46" i="14"/>
  <c r="L46" i="14" s="1"/>
  <c r="K45" i="14"/>
  <c r="L45" i="14" s="1"/>
  <c r="K44" i="14"/>
  <c r="L44" i="14" s="1"/>
  <c r="K43" i="14"/>
  <c r="L43" i="14" s="1"/>
  <c r="K42" i="14"/>
  <c r="L42" i="14" s="1"/>
  <c r="K41" i="14"/>
  <c r="L41" i="14" s="1"/>
  <c r="K40" i="14"/>
  <c r="L40" i="14" s="1"/>
  <c r="K39" i="14"/>
  <c r="L39" i="14" s="1"/>
  <c r="K38" i="14"/>
  <c r="L38" i="14" s="1"/>
  <c r="K37" i="14"/>
  <c r="L37" i="14" s="1"/>
  <c r="K36" i="14"/>
  <c r="L36" i="14" s="1"/>
  <c r="K35" i="14"/>
  <c r="L35" i="14" s="1"/>
  <c r="K34" i="14"/>
  <c r="L34" i="14" s="1"/>
  <c r="K33" i="14"/>
  <c r="L33" i="14" s="1"/>
  <c r="K32" i="14"/>
  <c r="L32" i="14" s="1"/>
  <c r="K31" i="14"/>
  <c r="L31" i="14" s="1"/>
  <c r="K30" i="14"/>
  <c r="L30" i="14" s="1"/>
  <c r="K29" i="14"/>
  <c r="L29" i="14" s="1"/>
  <c r="K28" i="14"/>
  <c r="L28" i="14" s="1"/>
  <c r="K27" i="14"/>
  <c r="L27" i="14" s="1"/>
  <c r="K26" i="14"/>
  <c r="L26" i="14" s="1"/>
  <c r="K25" i="14"/>
  <c r="L25" i="14" s="1"/>
  <c r="K24" i="14"/>
  <c r="L24" i="14" s="1"/>
  <c r="K23" i="14"/>
  <c r="L23" i="14" s="1"/>
  <c r="K22" i="14"/>
  <c r="L22" i="14" s="1"/>
  <c r="K21" i="14"/>
  <c r="AL123" i="14"/>
  <c r="AL122" i="14"/>
  <c r="F122" i="14"/>
  <c r="AL121" i="14"/>
  <c r="F121" i="14"/>
  <c r="AL120" i="14"/>
  <c r="F120" i="14"/>
  <c r="AL119" i="14"/>
  <c r="F119" i="14"/>
  <c r="AL118" i="14"/>
  <c r="F118" i="14"/>
  <c r="AL117" i="14"/>
  <c r="F117" i="14"/>
  <c r="AL116" i="14"/>
  <c r="F116" i="14"/>
  <c r="AL115" i="14"/>
  <c r="F115" i="14"/>
  <c r="AL114" i="14"/>
  <c r="F114" i="14"/>
  <c r="AL113" i="14"/>
  <c r="F113" i="14"/>
  <c r="AL112" i="14"/>
  <c r="F112" i="14"/>
  <c r="AL111" i="14"/>
  <c r="F111" i="14"/>
  <c r="AL110" i="14"/>
  <c r="F110" i="14"/>
  <c r="AL109" i="14"/>
  <c r="F109" i="14"/>
  <c r="AL108" i="14"/>
  <c r="F108" i="14"/>
  <c r="AL107" i="14"/>
  <c r="F107" i="14"/>
  <c r="AL106" i="14"/>
  <c r="F106" i="14"/>
  <c r="AL105" i="14"/>
  <c r="F105" i="14"/>
  <c r="AL104" i="14"/>
  <c r="F104" i="14"/>
  <c r="AL103" i="14"/>
  <c r="F103" i="14"/>
  <c r="AL102" i="14"/>
  <c r="F102" i="14"/>
  <c r="AL101" i="14"/>
  <c r="F101" i="14"/>
  <c r="AL100" i="14"/>
  <c r="F100" i="14"/>
  <c r="AL99" i="14"/>
  <c r="F99" i="14"/>
  <c r="AL98" i="14"/>
  <c r="F98" i="14"/>
  <c r="AL97" i="14"/>
  <c r="F97" i="14"/>
  <c r="AL96" i="14"/>
  <c r="F96" i="14"/>
  <c r="AL95" i="14"/>
  <c r="F95" i="14"/>
  <c r="AL94" i="14"/>
  <c r="F94" i="14"/>
  <c r="AL93" i="14"/>
  <c r="F93" i="14"/>
  <c r="AL92" i="14"/>
  <c r="F92" i="14"/>
  <c r="AL91" i="14"/>
  <c r="F91" i="14"/>
  <c r="AL90" i="14"/>
  <c r="F90" i="14"/>
  <c r="AL89" i="14"/>
  <c r="F89" i="14"/>
  <c r="AL88" i="14"/>
  <c r="F88" i="14"/>
  <c r="AL87" i="14"/>
  <c r="F87" i="14"/>
  <c r="AL86" i="14"/>
  <c r="F86" i="14"/>
  <c r="AL85" i="14"/>
  <c r="F85" i="14"/>
  <c r="AL84" i="14"/>
  <c r="F84" i="14"/>
  <c r="AL83" i="14"/>
  <c r="F83" i="14"/>
  <c r="AL82" i="14"/>
  <c r="F82" i="14"/>
  <c r="AL81" i="14"/>
  <c r="F81" i="14"/>
  <c r="AL80" i="14"/>
  <c r="F80" i="14"/>
  <c r="AL79" i="14"/>
  <c r="F79" i="14"/>
  <c r="AL78" i="14"/>
  <c r="F78" i="14"/>
  <c r="AL77" i="14"/>
  <c r="F77" i="14"/>
  <c r="AL76" i="14"/>
  <c r="F76" i="14"/>
  <c r="AL75" i="14"/>
  <c r="F75" i="14"/>
  <c r="AL74" i="14"/>
  <c r="F74" i="14"/>
  <c r="AL73" i="14"/>
  <c r="F73" i="14"/>
  <c r="AL72" i="14"/>
  <c r="F72" i="14"/>
  <c r="AL71" i="14"/>
  <c r="F71" i="14"/>
  <c r="AL70" i="14"/>
  <c r="F70" i="14"/>
  <c r="AL69" i="14"/>
  <c r="F69" i="14"/>
  <c r="AL68" i="14"/>
  <c r="F68" i="14"/>
  <c r="AL67" i="14"/>
  <c r="F67" i="14"/>
  <c r="AL66" i="14"/>
  <c r="F66" i="14"/>
  <c r="AL65" i="14"/>
  <c r="F65" i="14"/>
  <c r="AL64" i="14"/>
  <c r="F64" i="14"/>
  <c r="AL63" i="14"/>
  <c r="F63" i="14"/>
  <c r="AL62" i="14"/>
  <c r="F62" i="14"/>
  <c r="AL61" i="14"/>
  <c r="F61" i="14"/>
  <c r="AL60" i="14"/>
  <c r="F60" i="14"/>
  <c r="AL59" i="14"/>
  <c r="F59" i="14"/>
  <c r="AL58" i="14"/>
  <c r="F58" i="14"/>
  <c r="AL57" i="14"/>
  <c r="F57" i="14"/>
  <c r="AL56" i="14"/>
  <c r="F56" i="14"/>
  <c r="AL55" i="14"/>
  <c r="F55" i="14"/>
  <c r="AL54" i="14"/>
  <c r="F54" i="14"/>
  <c r="AL53" i="14"/>
  <c r="F53" i="14"/>
  <c r="AL52" i="14"/>
  <c r="F52" i="14"/>
  <c r="AL51" i="14"/>
  <c r="F51" i="14"/>
  <c r="AL50" i="14"/>
  <c r="F50" i="14"/>
  <c r="AL49" i="14"/>
  <c r="F49" i="14"/>
  <c r="AL48" i="14"/>
  <c r="F48" i="14"/>
  <c r="AL47" i="14"/>
  <c r="F47" i="14"/>
  <c r="AL46" i="14"/>
  <c r="F46" i="14"/>
  <c r="AL45" i="14"/>
  <c r="F45" i="14"/>
  <c r="AL44" i="14"/>
  <c r="F44" i="14"/>
  <c r="AL43" i="14"/>
  <c r="F43" i="14"/>
  <c r="AL42" i="14"/>
  <c r="F42" i="14"/>
  <c r="AL41" i="14"/>
  <c r="F41" i="14"/>
  <c r="AL40" i="14"/>
  <c r="F40" i="14"/>
  <c r="AL39" i="14"/>
  <c r="F39" i="14"/>
  <c r="AL38" i="14"/>
  <c r="F38" i="14"/>
  <c r="AL37" i="14"/>
  <c r="F37" i="14"/>
  <c r="AL36" i="14"/>
  <c r="F36" i="14"/>
  <c r="AL35" i="14"/>
  <c r="F35" i="14"/>
  <c r="AL34" i="14"/>
  <c r="F34" i="14"/>
  <c r="AL33" i="14"/>
  <c r="F33" i="14"/>
  <c r="AL32" i="14"/>
  <c r="F32" i="14"/>
  <c r="AL31" i="14"/>
  <c r="F31" i="14"/>
  <c r="AL30" i="14"/>
  <c r="F30" i="14"/>
  <c r="AL29" i="14"/>
  <c r="F29" i="14"/>
  <c r="AL28" i="14"/>
  <c r="F28" i="14"/>
  <c r="AL27" i="14"/>
  <c r="F27" i="14"/>
  <c r="AL26" i="14"/>
  <c r="F26" i="14"/>
  <c r="AL25" i="14"/>
  <c r="F25" i="14"/>
  <c r="AL24" i="14"/>
  <c r="F24" i="14"/>
  <c r="AL23" i="14"/>
  <c r="F23" i="14"/>
  <c r="AL22" i="14"/>
  <c r="F22" i="14"/>
  <c r="AL21" i="14"/>
  <c r="F21" i="14"/>
  <c r="H21" i="14" s="1"/>
  <c r="I21" i="14" s="1"/>
  <c r="Q120" i="10"/>
  <c r="R120" i="10" s="1"/>
  <c r="Q119" i="10"/>
  <c r="R119" i="10" s="1"/>
  <c r="Q118" i="10"/>
  <c r="R118" i="10" s="1"/>
  <c r="Q117" i="10"/>
  <c r="R117" i="10" s="1"/>
  <c r="Q116" i="10"/>
  <c r="R116" i="10" s="1"/>
  <c r="Q115" i="10"/>
  <c r="R115" i="10" s="1"/>
  <c r="Q114" i="10"/>
  <c r="R114" i="10" s="1"/>
  <c r="Q113" i="10"/>
  <c r="R113" i="10" s="1"/>
  <c r="Q112" i="10"/>
  <c r="R112" i="10" s="1"/>
  <c r="Q111" i="10"/>
  <c r="R111" i="10" s="1"/>
  <c r="Q110" i="10"/>
  <c r="R110" i="10" s="1"/>
  <c r="Q109" i="10"/>
  <c r="R109" i="10" s="1"/>
  <c r="Q108" i="10"/>
  <c r="R108" i="10" s="1"/>
  <c r="Q107" i="10"/>
  <c r="R107" i="10" s="1"/>
  <c r="Q106" i="10"/>
  <c r="R106" i="10" s="1"/>
  <c r="Q105" i="10"/>
  <c r="R105" i="10" s="1"/>
  <c r="Q104" i="10"/>
  <c r="R104" i="10" s="1"/>
  <c r="Q103" i="10"/>
  <c r="R103" i="10" s="1"/>
  <c r="Q102" i="10"/>
  <c r="R102" i="10" s="1"/>
  <c r="Q101" i="10"/>
  <c r="R101" i="10" s="1"/>
  <c r="Q100" i="10"/>
  <c r="R100" i="10" s="1"/>
  <c r="Q99" i="10"/>
  <c r="R99" i="10" s="1"/>
  <c r="Q98" i="10"/>
  <c r="R98" i="10" s="1"/>
  <c r="Q97" i="10"/>
  <c r="R97" i="10" s="1"/>
  <c r="Q96" i="10"/>
  <c r="R96" i="10" s="1"/>
  <c r="Q95" i="10"/>
  <c r="R95" i="10" s="1"/>
  <c r="Q94" i="10"/>
  <c r="R94" i="10" s="1"/>
  <c r="Q93" i="10"/>
  <c r="R93" i="10" s="1"/>
  <c r="Q92" i="10"/>
  <c r="R92" i="10" s="1"/>
  <c r="Q91" i="10"/>
  <c r="R91" i="10" s="1"/>
  <c r="Q90" i="10"/>
  <c r="R90" i="10" s="1"/>
  <c r="Q89" i="10"/>
  <c r="R89" i="10" s="1"/>
  <c r="Q88" i="10"/>
  <c r="R88" i="10" s="1"/>
  <c r="Q87" i="10"/>
  <c r="R87" i="10" s="1"/>
  <c r="Q86" i="10"/>
  <c r="R86" i="10" s="1"/>
  <c r="Q85" i="10"/>
  <c r="R85" i="10" s="1"/>
  <c r="Q84" i="10"/>
  <c r="R84" i="10" s="1"/>
  <c r="Q83" i="10"/>
  <c r="R83" i="10" s="1"/>
  <c r="Q82" i="10"/>
  <c r="R82" i="10" s="1"/>
  <c r="Q81" i="10"/>
  <c r="R81" i="10" s="1"/>
  <c r="Q80" i="10"/>
  <c r="R80" i="10" s="1"/>
  <c r="Q79" i="10"/>
  <c r="R79" i="10" s="1"/>
  <c r="Q78" i="10"/>
  <c r="R78" i="10" s="1"/>
  <c r="Q77" i="10"/>
  <c r="R77" i="10" s="1"/>
  <c r="Q76" i="10"/>
  <c r="R76" i="10" s="1"/>
  <c r="Q75" i="10"/>
  <c r="R75" i="10" s="1"/>
  <c r="Q74" i="10"/>
  <c r="R74" i="10" s="1"/>
  <c r="Q73" i="10"/>
  <c r="R73" i="10" s="1"/>
  <c r="Q72" i="10"/>
  <c r="R72" i="10" s="1"/>
  <c r="Q71" i="10"/>
  <c r="R71" i="10" s="1"/>
  <c r="Q70" i="10"/>
  <c r="R70" i="10" s="1"/>
  <c r="Q69" i="10"/>
  <c r="R69" i="10" s="1"/>
  <c r="Q68" i="10"/>
  <c r="R68" i="10" s="1"/>
  <c r="Q67" i="10"/>
  <c r="R67" i="10" s="1"/>
  <c r="Q66" i="10"/>
  <c r="R66" i="10" s="1"/>
  <c r="Q65" i="10"/>
  <c r="R65" i="10" s="1"/>
  <c r="Q64" i="10"/>
  <c r="R64" i="10" s="1"/>
  <c r="Q63" i="10"/>
  <c r="R63" i="10" s="1"/>
  <c r="Q62" i="10"/>
  <c r="R62" i="10" s="1"/>
  <c r="Q61" i="10"/>
  <c r="R61" i="10" s="1"/>
  <c r="Q60" i="10"/>
  <c r="R60" i="10" s="1"/>
  <c r="Q59" i="10"/>
  <c r="R59" i="10" s="1"/>
  <c r="Q58" i="10"/>
  <c r="R58" i="10" s="1"/>
  <c r="Q57" i="10"/>
  <c r="R57" i="10" s="1"/>
  <c r="Q56" i="10"/>
  <c r="R56" i="10" s="1"/>
  <c r="Q55" i="10"/>
  <c r="R55" i="10" s="1"/>
  <c r="Q54" i="10"/>
  <c r="R54" i="10" s="1"/>
  <c r="Q53" i="10"/>
  <c r="R53" i="10" s="1"/>
  <c r="Q52" i="10"/>
  <c r="R52" i="10" s="1"/>
  <c r="Q51" i="10"/>
  <c r="R51" i="10" s="1"/>
  <c r="Q50" i="10"/>
  <c r="R50" i="10" s="1"/>
  <c r="Q49" i="10"/>
  <c r="R49" i="10" s="1"/>
  <c r="Q48" i="10"/>
  <c r="R48" i="10" s="1"/>
  <c r="Q47" i="10"/>
  <c r="R47" i="10" s="1"/>
  <c r="Q46" i="10"/>
  <c r="R46" i="10" s="1"/>
  <c r="Q45" i="10"/>
  <c r="R45" i="10" s="1"/>
  <c r="Q44" i="10"/>
  <c r="R44" i="10" s="1"/>
  <c r="Q43" i="10"/>
  <c r="R43" i="10" s="1"/>
  <c r="Q42" i="10"/>
  <c r="R42" i="10" s="1"/>
  <c r="Q41" i="10"/>
  <c r="R41" i="10" s="1"/>
  <c r="Q40" i="10"/>
  <c r="R40" i="10" s="1"/>
  <c r="Q39" i="10"/>
  <c r="R39" i="10" s="1"/>
  <c r="Q38" i="10"/>
  <c r="R38" i="10" s="1"/>
  <c r="Q37" i="10"/>
  <c r="R37" i="10" s="1"/>
  <c r="Q36" i="10"/>
  <c r="R36" i="10" s="1"/>
  <c r="Q35" i="10"/>
  <c r="R35" i="10" s="1"/>
  <c r="Q34" i="10"/>
  <c r="R34" i="10" s="1"/>
  <c r="Q33" i="10"/>
  <c r="R33" i="10" s="1"/>
  <c r="Q32" i="10"/>
  <c r="R32" i="10" s="1"/>
  <c r="Q31" i="10"/>
  <c r="R31" i="10" s="1"/>
  <c r="Q30" i="10"/>
  <c r="R30" i="10" s="1"/>
  <c r="Q29" i="10"/>
  <c r="R29" i="10" s="1"/>
  <c r="Q28" i="10"/>
  <c r="R28" i="10" s="1"/>
  <c r="Q27" i="10"/>
  <c r="R27" i="10" s="1"/>
  <c r="Q26" i="10"/>
  <c r="R26" i="10" s="1"/>
  <c r="Q25" i="10"/>
  <c r="R25" i="10" s="1"/>
  <c r="Q24" i="10"/>
  <c r="R24" i="10" s="1"/>
  <c r="Q23" i="10"/>
  <c r="R23" i="10" s="1"/>
  <c r="Q22" i="10"/>
  <c r="R22" i="10" s="1"/>
  <c r="Q21" i="10"/>
  <c r="K89" i="10"/>
  <c r="L89" i="10" s="1"/>
  <c r="K88" i="10"/>
  <c r="L88" i="10" s="1"/>
  <c r="K95" i="10"/>
  <c r="L95" i="10" s="1"/>
  <c r="K94" i="10"/>
  <c r="L94" i="10" s="1"/>
  <c r="K92" i="10"/>
  <c r="L92" i="10" s="1"/>
  <c r="K91" i="10"/>
  <c r="L91" i="10" s="1"/>
  <c r="K90" i="10"/>
  <c r="L90" i="10" s="1"/>
  <c r="K77" i="10"/>
  <c r="L77" i="10" s="1"/>
  <c r="K74" i="10"/>
  <c r="L74" i="10" s="1"/>
  <c r="K75" i="10"/>
  <c r="L75" i="10" s="1"/>
  <c r="K76" i="10"/>
  <c r="L76" i="10" s="1"/>
  <c r="K73" i="10"/>
  <c r="L73" i="10" s="1"/>
  <c r="K72" i="10"/>
  <c r="L72" i="10" s="1"/>
  <c r="K71" i="10"/>
  <c r="L71" i="10" s="1"/>
  <c r="K98" i="10"/>
  <c r="L98" i="10" s="1"/>
  <c r="K93" i="10"/>
  <c r="L93" i="10" s="1"/>
  <c r="K87" i="10"/>
  <c r="L87" i="10" s="1"/>
  <c r="K78" i="10"/>
  <c r="L78" i="10" s="1"/>
  <c r="K69" i="10"/>
  <c r="L69" i="10" s="1"/>
  <c r="K80" i="10"/>
  <c r="L80" i="10" s="1"/>
  <c r="K86" i="10"/>
  <c r="L86" i="10" s="1"/>
  <c r="K101" i="10"/>
  <c r="L101" i="10" s="1"/>
  <c r="K100" i="10"/>
  <c r="L100" i="10" s="1"/>
  <c r="K99" i="10"/>
  <c r="L99" i="10" s="1"/>
  <c r="K97" i="10"/>
  <c r="L97" i="10" s="1"/>
  <c r="K96" i="10"/>
  <c r="L96" i="10" s="1"/>
  <c r="K85" i="10"/>
  <c r="L85" i="10" s="1"/>
  <c r="K84" i="10"/>
  <c r="L84" i="10" s="1"/>
  <c r="K83" i="10"/>
  <c r="L83" i="10" s="1"/>
  <c r="K82" i="10"/>
  <c r="L82" i="10" s="1"/>
  <c r="K81" i="10"/>
  <c r="L81" i="10" s="1"/>
  <c r="K79" i="10"/>
  <c r="L79" i="10" s="1"/>
  <c r="K70" i="10"/>
  <c r="L70" i="10" s="1"/>
  <c r="K39" i="10"/>
  <c r="L39" i="10" s="1"/>
  <c r="K40" i="10"/>
  <c r="L40" i="10" s="1"/>
  <c r="K108" i="10"/>
  <c r="L108" i="10" s="1"/>
  <c r="K109" i="10"/>
  <c r="L109" i="10" s="1"/>
  <c r="K68" i="10"/>
  <c r="L68" i="10" s="1"/>
  <c r="K67" i="10"/>
  <c r="L67" i="10" s="1"/>
  <c r="K41" i="10"/>
  <c r="L41" i="10" s="1"/>
  <c r="K38" i="10"/>
  <c r="L38" i="10" s="1"/>
  <c r="K37" i="10"/>
  <c r="L37" i="10" s="1"/>
  <c r="K36" i="10"/>
  <c r="L36" i="10" s="1"/>
  <c r="K35" i="10"/>
  <c r="L35" i="10" s="1"/>
  <c r="K42" i="10"/>
  <c r="L42" i="10" s="1"/>
  <c r="K34" i="10"/>
  <c r="L34" i="10" s="1"/>
  <c r="K33" i="10"/>
  <c r="L33" i="10" s="1"/>
  <c r="K50" i="10"/>
  <c r="L50" i="10" s="1"/>
  <c r="K66" i="10"/>
  <c r="L66" i="10" s="1"/>
  <c r="K107" i="10"/>
  <c r="L107" i="10" s="1"/>
  <c r="K110" i="10"/>
  <c r="L110" i="10" s="1"/>
  <c r="K114" i="10"/>
  <c r="L114" i="10" s="1"/>
  <c r="K123" i="10"/>
  <c r="L123" i="10" s="1"/>
  <c r="K111" i="10"/>
  <c r="L111" i="10" s="1"/>
  <c r="K106" i="10"/>
  <c r="L106" i="10" s="1"/>
  <c r="K105" i="10"/>
  <c r="L105" i="10" s="1"/>
  <c r="K104" i="10"/>
  <c r="L104" i="10" s="1"/>
  <c r="K103" i="10"/>
  <c r="L103" i="10" s="1"/>
  <c r="K102" i="10"/>
  <c r="L102" i="10" s="1"/>
  <c r="K65" i="10"/>
  <c r="L65" i="10" s="1"/>
  <c r="K57" i="10"/>
  <c r="L57" i="10" s="1"/>
  <c r="K49" i="10"/>
  <c r="L49" i="10" s="1"/>
  <c r="K48" i="10"/>
  <c r="L48" i="10" s="1"/>
  <c r="K45" i="10"/>
  <c r="L45" i="10" s="1"/>
  <c r="K26" i="10"/>
  <c r="L26" i="10" s="1"/>
  <c r="K23" i="10"/>
  <c r="L23" i="10" s="1"/>
  <c r="K60" i="10"/>
  <c r="L60" i="10" s="1"/>
  <c r="K54" i="10"/>
  <c r="L54" i="10" s="1"/>
  <c r="K53" i="10"/>
  <c r="L53" i="10" s="1"/>
  <c r="K44" i="10"/>
  <c r="L44" i="10" s="1"/>
  <c r="K29" i="10"/>
  <c r="L29" i="10" s="1"/>
  <c r="K28" i="10"/>
  <c r="L28" i="10" s="1"/>
  <c r="K27" i="10"/>
  <c r="L27" i="10" s="1"/>
  <c r="K122" i="10"/>
  <c r="L122" i="10" s="1"/>
  <c r="K121" i="10"/>
  <c r="L121" i="10" s="1"/>
  <c r="K120" i="10"/>
  <c r="L120" i="10" s="1"/>
  <c r="K119" i="10"/>
  <c r="L119" i="10" s="1"/>
  <c r="K118" i="10"/>
  <c r="L118" i="10" s="1"/>
  <c r="K117" i="10"/>
  <c r="L117" i="10" s="1"/>
  <c r="K116" i="10"/>
  <c r="L116" i="10" s="1"/>
  <c r="K115" i="10"/>
  <c r="L115" i="10" s="1"/>
  <c r="K113" i="10"/>
  <c r="L113" i="10" s="1"/>
  <c r="K112" i="10"/>
  <c r="L112" i="10" s="1"/>
  <c r="K64" i="10"/>
  <c r="L64" i="10" s="1"/>
  <c r="K63" i="10"/>
  <c r="L63" i="10" s="1"/>
  <c r="K62" i="10"/>
  <c r="L62" i="10" s="1"/>
  <c r="K61" i="10"/>
  <c r="L61" i="10" s="1"/>
  <c r="K59" i="10"/>
  <c r="L59" i="10" s="1"/>
  <c r="K58" i="10"/>
  <c r="L58" i="10" s="1"/>
  <c r="K56" i="10"/>
  <c r="L56" i="10" s="1"/>
  <c r="K55" i="10"/>
  <c r="L55" i="10" s="1"/>
  <c r="K52" i="10"/>
  <c r="L52" i="10" s="1"/>
  <c r="K51" i="10"/>
  <c r="L51" i="10" s="1"/>
  <c r="K47" i="10"/>
  <c r="L47" i="10" s="1"/>
  <c r="K46" i="10"/>
  <c r="L46" i="10" s="1"/>
  <c r="K43" i="10"/>
  <c r="L43" i="10" s="1"/>
  <c r="K32" i="10"/>
  <c r="L32" i="10" s="1"/>
  <c r="K31" i="10"/>
  <c r="L31" i="10" s="1"/>
  <c r="K30" i="10"/>
  <c r="L30" i="10" s="1"/>
  <c r="K25" i="10"/>
  <c r="L25" i="10" s="1"/>
  <c r="K24" i="10"/>
  <c r="L24" i="10" s="1"/>
  <c r="K22" i="10"/>
  <c r="L22" i="10" s="1"/>
  <c r="K21" i="10"/>
  <c r="M20" i="11"/>
  <c r="M21" i="11"/>
  <c r="M22" i="11"/>
  <c r="M23" i="11"/>
  <c r="AC114" i="10" s="1"/>
  <c r="M24" i="11"/>
  <c r="AC56" i="10" s="1"/>
  <c r="M25" i="11"/>
  <c r="AC106" i="10" s="1"/>
  <c r="M26" i="11"/>
  <c r="AC42" i="10" s="1"/>
  <c r="M27" i="11"/>
  <c r="AC108" i="10" s="1"/>
  <c r="M28" i="11"/>
  <c r="AC41" i="10" s="1"/>
  <c r="M29" i="11"/>
  <c r="AC86" i="10" s="1"/>
  <c r="M30" i="11"/>
  <c r="AC85" i="10" s="1"/>
  <c r="M31" i="11"/>
  <c r="AC98" i="10" s="1"/>
  <c r="M32" i="11"/>
  <c r="AC77" i="10" s="1"/>
  <c r="M33" i="11"/>
  <c r="AC89" i="10" s="1"/>
  <c r="M19" i="11"/>
  <c r="J20" i="11"/>
  <c r="J21" i="11"/>
  <c r="J22" i="11"/>
  <c r="J23" i="11"/>
  <c r="W53" i="10" s="1"/>
  <c r="X53" i="10" s="1"/>
  <c r="J24" i="11"/>
  <c r="W116" i="10" s="1"/>
  <c r="X116" i="10" s="1"/>
  <c r="J25" i="11"/>
  <c r="W65" i="10" s="1"/>
  <c r="X65" i="10" s="1"/>
  <c r="J26" i="11"/>
  <c r="W42" i="10" s="1"/>
  <c r="X42" i="10" s="1"/>
  <c r="J27" i="11"/>
  <c r="W108" i="10" s="1"/>
  <c r="X108" i="10" s="1"/>
  <c r="J28" i="11"/>
  <c r="W68" i="10" s="1"/>
  <c r="X68" i="10" s="1"/>
  <c r="J29" i="11"/>
  <c r="W101" i="10" s="1"/>
  <c r="X101" i="10" s="1"/>
  <c r="J30" i="11"/>
  <c r="W96" i="10" s="1"/>
  <c r="X96" i="10" s="1"/>
  <c r="J31" i="11"/>
  <c r="W76" i="10" s="1"/>
  <c r="X76" i="10" s="1"/>
  <c r="J32" i="11"/>
  <c r="W95" i="10" s="1"/>
  <c r="X95" i="10" s="1"/>
  <c r="J33" i="11"/>
  <c r="W88" i="10" s="1"/>
  <c r="X88" i="10" s="1"/>
  <c r="J19" i="11"/>
  <c r="M20" i="12"/>
  <c r="M21" i="12"/>
  <c r="M22" i="12"/>
  <c r="M23" i="12"/>
  <c r="AC27" i="14" s="1"/>
  <c r="AD27" i="14" s="1"/>
  <c r="M24" i="12"/>
  <c r="AC122" i="14" s="1"/>
  <c r="M25" i="12"/>
  <c r="AC104" i="14" s="1"/>
  <c r="AD104" i="14" s="1"/>
  <c r="M26" i="12"/>
  <c r="AC42" i="14" s="1"/>
  <c r="AD42" i="14" s="1"/>
  <c r="M27" i="12"/>
  <c r="AC109" i="14" s="1"/>
  <c r="AD109" i="14" s="1"/>
  <c r="M28" i="12"/>
  <c r="AC36" i="14" s="1"/>
  <c r="AD36" i="14" s="1"/>
  <c r="M29" i="12"/>
  <c r="AC100" i="14" s="1"/>
  <c r="AD100" i="14" s="1"/>
  <c r="M30" i="12"/>
  <c r="AC70" i="14" s="1"/>
  <c r="AD70" i="14" s="1"/>
  <c r="M31" i="12"/>
  <c r="AC72" i="14" s="1"/>
  <c r="AD72" i="14" s="1"/>
  <c r="M32" i="12"/>
  <c r="AC90" i="14" s="1"/>
  <c r="AD90" i="14" s="1"/>
  <c r="M33" i="12"/>
  <c r="AC89" i="14" s="1"/>
  <c r="AD89" i="14" s="1"/>
  <c r="M19" i="12"/>
  <c r="J20" i="12"/>
  <c r="J21" i="12"/>
  <c r="J22" i="12"/>
  <c r="J23" i="12"/>
  <c r="W28" i="14" s="1"/>
  <c r="X28" i="14" s="1"/>
  <c r="J24" i="12"/>
  <c r="W122" i="14" s="1"/>
  <c r="J25" i="12"/>
  <c r="W48" i="14" s="1"/>
  <c r="X48" i="14" s="1"/>
  <c r="J26" i="12"/>
  <c r="W110" i="14" s="1"/>
  <c r="X110" i="14" s="1"/>
  <c r="J27" i="12"/>
  <c r="J28" i="12"/>
  <c r="W68" i="14" s="1"/>
  <c r="X68" i="14" s="1"/>
  <c r="J29" i="12"/>
  <c r="W86" i="14" s="1"/>
  <c r="X86" i="14" s="1"/>
  <c r="J30" i="12"/>
  <c r="W82" i="14" s="1"/>
  <c r="X82" i="14" s="1"/>
  <c r="J31" i="12"/>
  <c r="W72" i="14" s="1"/>
  <c r="X72" i="14" s="1"/>
  <c r="J32" i="12"/>
  <c r="W92" i="14" s="1"/>
  <c r="X92" i="14" s="1"/>
  <c r="J33" i="12"/>
  <c r="J19" i="12"/>
  <c r="Q37" i="12"/>
  <c r="N37" i="12"/>
  <c r="K37" i="12"/>
  <c r="H37" i="12"/>
  <c r="Q36" i="12"/>
  <c r="N36" i="12"/>
  <c r="K36" i="12"/>
  <c r="H36" i="12"/>
  <c r="Q35" i="12"/>
  <c r="N35" i="12"/>
  <c r="K35" i="12"/>
  <c r="H35" i="12"/>
  <c r="Q34" i="12"/>
  <c r="N34" i="12"/>
  <c r="K34" i="12"/>
  <c r="H34" i="12"/>
  <c r="Q37" i="11"/>
  <c r="N37" i="11"/>
  <c r="K37" i="11"/>
  <c r="H37" i="11"/>
  <c r="Q36" i="11"/>
  <c r="N36" i="11"/>
  <c r="K36" i="11"/>
  <c r="H36" i="11"/>
  <c r="Q35" i="11"/>
  <c r="N35" i="11"/>
  <c r="K35" i="11"/>
  <c r="H35" i="11"/>
  <c r="Q34" i="11"/>
  <c r="N34" i="11"/>
  <c r="K34" i="11"/>
  <c r="H34" i="11"/>
  <c r="I146" i="10"/>
  <c r="F120" i="10"/>
  <c r="F119" i="10"/>
  <c r="AL118" i="10"/>
  <c r="F118" i="10"/>
  <c r="AL117" i="10"/>
  <c r="F117" i="10"/>
  <c r="AL116" i="10"/>
  <c r="F116" i="10"/>
  <c r="AL115" i="10"/>
  <c r="F115" i="10"/>
  <c r="AL114" i="10"/>
  <c r="F114" i="10"/>
  <c r="AL113" i="10"/>
  <c r="F113" i="10"/>
  <c r="AL112" i="10"/>
  <c r="F112" i="10"/>
  <c r="AL111" i="10"/>
  <c r="F111" i="10"/>
  <c r="AL110" i="10"/>
  <c r="F110" i="10"/>
  <c r="AL109" i="10"/>
  <c r="F109" i="10"/>
  <c r="AL108" i="10"/>
  <c r="F108" i="10"/>
  <c r="AL107" i="10"/>
  <c r="F107" i="10"/>
  <c r="AL106" i="10"/>
  <c r="F106" i="10"/>
  <c r="AL105" i="10"/>
  <c r="F105" i="10"/>
  <c r="AL104" i="10"/>
  <c r="F104" i="10"/>
  <c r="AL103" i="10"/>
  <c r="F103" i="10"/>
  <c r="AL102" i="10"/>
  <c r="F102" i="10"/>
  <c r="AL101" i="10"/>
  <c r="F101" i="10"/>
  <c r="AL100" i="10"/>
  <c r="F100" i="10"/>
  <c r="AL99" i="10"/>
  <c r="F99" i="10"/>
  <c r="AL98" i="10"/>
  <c r="F98" i="10"/>
  <c r="AL97" i="10"/>
  <c r="F97" i="10"/>
  <c r="AL96" i="10"/>
  <c r="F96" i="10"/>
  <c r="AL95" i="10"/>
  <c r="F95" i="10"/>
  <c r="AL94" i="10"/>
  <c r="F94" i="10"/>
  <c r="AL93" i="10"/>
  <c r="F93" i="10"/>
  <c r="AL92" i="10"/>
  <c r="F92" i="10"/>
  <c r="AL91" i="10"/>
  <c r="F91" i="10"/>
  <c r="AL90" i="10"/>
  <c r="F90" i="10"/>
  <c r="AL89" i="10"/>
  <c r="F89" i="10"/>
  <c r="AL88" i="10"/>
  <c r="F88" i="10"/>
  <c r="AL87" i="10"/>
  <c r="F87" i="10"/>
  <c r="AL86" i="10"/>
  <c r="F86" i="10"/>
  <c r="AL85" i="10"/>
  <c r="F85" i="10"/>
  <c r="AL84" i="10"/>
  <c r="F84" i="10"/>
  <c r="AL83" i="10"/>
  <c r="F83" i="10"/>
  <c r="AL82" i="10"/>
  <c r="F82" i="10"/>
  <c r="AL81" i="10"/>
  <c r="F81" i="10"/>
  <c r="AL80" i="10"/>
  <c r="F80" i="10"/>
  <c r="AL79" i="10"/>
  <c r="F79" i="10"/>
  <c r="AL78" i="10"/>
  <c r="F78" i="10"/>
  <c r="AL77" i="10"/>
  <c r="F77" i="10"/>
  <c r="AL76" i="10"/>
  <c r="F76" i="10"/>
  <c r="AL75" i="10"/>
  <c r="F75" i="10"/>
  <c r="AL74" i="10"/>
  <c r="F74" i="10"/>
  <c r="AL73" i="10"/>
  <c r="F73" i="10"/>
  <c r="AL72" i="10"/>
  <c r="F72" i="10"/>
  <c r="AL71" i="10"/>
  <c r="F71" i="10"/>
  <c r="AL70" i="10"/>
  <c r="F70" i="10"/>
  <c r="AL69" i="10"/>
  <c r="F69" i="10"/>
  <c r="AL68" i="10"/>
  <c r="F68" i="10"/>
  <c r="AL67" i="10"/>
  <c r="F67" i="10"/>
  <c r="AL66" i="10"/>
  <c r="F66" i="10"/>
  <c r="AL65" i="10"/>
  <c r="F65" i="10"/>
  <c r="AL64" i="10"/>
  <c r="F64" i="10"/>
  <c r="AL63" i="10"/>
  <c r="F63" i="10"/>
  <c r="AL62" i="10"/>
  <c r="F62" i="10"/>
  <c r="AL61" i="10"/>
  <c r="F61" i="10"/>
  <c r="AL60" i="10"/>
  <c r="F60" i="10"/>
  <c r="AL59" i="10"/>
  <c r="F59" i="10"/>
  <c r="AL58" i="10"/>
  <c r="F58" i="10"/>
  <c r="AL57" i="10"/>
  <c r="F57" i="10"/>
  <c r="AL56" i="10"/>
  <c r="F56" i="10"/>
  <c r="AL55" i="10"/>
  <c r="F55" i="10"/>
  <c r="AL54" i="10"/>
  <c r="F54" i="10"/>
  <c r="AL53" i="10"/>
  <c r="F53" i="10"/>
  <c r="AL52" i="10"/>
  <c r="F52" i="10"/>
  <c r="AL51" i="10"/>
  <c r="F51" i="10"/>
  <c r="AL50" i="10"/>
  <c r="F50" i="10"/>
  <c r="AL49" i="10"/>
  <c r="F49" i="10"/>
  <c r="AL48" i="10"/>
  <c r="F48" i="10"/>
  <c r="AL47" i="10"/>
  <c r="F47" i="10"/>
  <c r="AL46" i="10"/>
  <c r="F46" i="10"/>
  <c r="AL45" i="10"/>
  <c r="F45" i="10"/>
  <c r="AL44" i="10"/>
  <c r="F44" i="10"/>
  <c r="AL43" i="10"/>
  <c r="F43" i="10"/>
  <c r="AL42" i="10"/>
  <c r="F42" i="10"/>
  <c r="AL41" i="10"/>
  <c r="F41" i="10"/>
  <c r="AL40" i="10"/>
  <c r="F40" i="10"/>
  <c r="AL39" i="10"/>
  <c r="F39" i="10"/>
  <c r="AL38" i="10"/>
  <c r="F38" i="10"/>
  <c r="AL37" i="10"/>
  <c r="F37" i="10"/>
  <c r="AL36" i="10"/>
  <c r="F36" i="10"/>
  <c r="AL35" i="10"/>
  <c r="F35" i="10"/>
  <c r="AL34" i="10"/>
  <c r="F34" i="10"/>
  <c r="AL33" i="10"/>
  <c r="F33" i="10"/>
  <c r="AL32" i="10"/>
  <c r="F32" i="10"/>
  <c r="AL31" i="10"/>
  <c r="F31" i="10"/>
  <c r="AL30" i="10"/>
  <c r="F30" i="10"/>
  <c r="AL29" i="10"/>
  <c r="F29" i="10"/>
  <c r="AL28" i="10"/>
  <c r="F28" i="10"/>
  <c r="AL27" i="10"/>
  <c r="F27" i="10"/>
  <c r="AL26" i="10"/>
  <c r="F26" i="10"/>
  <c r="AL25" i="10"/>
  <c r="F25" i="10"/>
  <c r="AL24" i="10"/>
  <c r="F24" i="10"/>
  <c r="AL23" i="10"/>
  <c r="F23" i="10"/>
  <c r="AL22" i="10"/>
  <c r="F22" i="10"/>
  <c r="H22" i="10" s="1"/>
  <c r="I22" i="10" s="1"/>
  <c r="AL21" i="10"/>
  <c r="F21" i="10"/>
  <c r="H21" i="10" s="1"/>
  <c r="I21" i="10" s="1"/>
  <c r="G22" i="10" s="1"/>
  <c r="AS34" i="18" l="1"/>
  <c r="AQ34" i="18"/>
  <c r="AR34" i="18" s="1"/>
  <c r="AP35" i="18" s="1"/>
  <c r="AP30" i="14"/>
  <c r="AQ30" i="14" s="1"/>
  <c r="AO31" i="14" s="1"/>
  <c r="AP34" i="10"/>
  <c r="AQ34" i="10" s="1"/>
  <c r="AO35" i="10" s="1"/>
  <c r="AR33" i="10"/>
  <c r="T21" i="10"/>
  <c r="U21" i="10" s="1"/>
  <c r="S22" i="10" s="1"/>
  <c r="R21" i="10"/>
  <c r="N21" i="10"/>
  <c r="O21" i="10" s="1"/>
  <c r="M22" i="10" s="1"/>
  <c r="N22" i="10" s="1"/>
  <c r="O22" i="10" s="1"/>
  <c r="M23" i="10" s="1"/>
  <c r="L21" i="10"/>
  <c r="AF126" i="18"/>
  <c r="AG126" i="18" s="1"/>
  <c r="AH126" i="18" s="1"/>
  <c r="AE127" i="18"/>
  <c r="Z127" i="18"/>
  <c r="AA127" i="18" s="1"/>
  <c r="Y128" i="18" s="1"/>
  <c r="T129" i="18"/>
  <c r="U129" i="18" s="1"/>
  <c r="V129" i="18" s="1"/>
  <c r="N129" i="18"/>
  <c r="O129" i="18" s="1"/>
  <c r="M130" i="18"/>
  <c r="H126" i="18"/>
  <c r="I126" i="18" s="1"/>
  <c r="G127" i="18" s="1"/>
  <c r="J125" i="18"/>
  <c r="W128" i="16"/>
  <c r="X128" i="16" s="1"/>
  <c r="Y128" i="16" s="1"/>
  <c r="R127" i="16"/>
  <c r="S127" i="16" s="1"/>
  <c r="Q128" i="16" s="1"/>
  <c r="O127" i="16"/>
  <c r="M128" i="16"/>
  <c r="N128" i="16" s="1"/>
  <c r="L129" i="16" s="1"/>
  <c r="J122" i="16"/>
  <c r="G123" i="16"/>
  <c r="H123" i="16"/>
  <c r="I123" i="16" s="1"/>
  <c r="AF126" i="14"/>
  <c r="AG126" i="14" s="1"/>
  <c r="AH126" i="14" s="1"/>
  <c r="AE127" i="14"/>
  <c r="Z124" i="14"/>
  <c r="AA124" i="14" s="1"/>
  <c r="AB124" i="14" s="1"/>
  <c r="Y125" i="14"/>
  <c r="T126" i="14"/>
  <c r="U126" i="14" s="1"/>
  <c r="V126" i="14" s="1"/>
  <c r="S127" i="14"/>
  <c r="N126" i="14"/>
  <c r="O126" i="14" s="1"/>
  <c r="M127" i="14" s="1"/>
  <c r="H123" i="14"/>
  <c r="I123" i="14" s="1"/>
  <c r="J123" i="14" s="1"/>
  <c r="I145" i="14"/>
  <c r="I144" i="14"/>
  <c r="G23" i="10"/>
  <c r="J22" i="10"/>
  <c r="BK131" i="9"/>
  <c r="BL131" i="9" s="1"/>
  <c r="BM131" i="9" s="1"/>
  <c r="BF130" i="9"/>
  <c r="BG130" i="9" s="1"/>
  <c r="BH130" i="9" s="1"/>
  <c r="BR129" i="9"/>
  <c r="BP129" i="9"/>
  <c r="BQ129" i="9" s="1"/>
  <c r="BO130" i="9" s="1"/>
  <c r="BM130" i="9"/>
  <c r="AV131" i="9"/>
  <c r="AW131" i="9" s="1"/>
  <c r="AX131" i="9" s="1"/>
  <c r="T21" i="14"/>
  <c r="U21" i="14" s="1"/>
  <c r="V21" i="14" s="1"/>
  <c r="R21" i="14"/>
  <c r="N21" i="14"/>
  <c r="O21" i="14" s="1"/>
  <c r="M22" i="14" s="1"/>
  <c r="L21" i="14"/>
  <c r="V21" i="18"/>
  <c r="S22" i="18"/>
  <c r="M22" i="18"/>
  <c r="Z22" i="18"/>
  <c r="AE22" i="18"/>
  <c r="AH21" i="18"/>
  <c r="G23" i="18"/>
  <c r="J22" i="18"/>
  <c r="U22" i="16"/>
  <c r="U30" i="16"/>
  <c r="U38" i="16"/>
  <c r="U46" i="16"/>
  <c r="U58" i="16"/>
  <c r="U62" i="16"/>
  <c r="U74" i="16"/>
  <c r="U90" i="16"/>
  <c r="U94" i="16"/>
  <c r="U118" i="16"/>
  <c r="U122" i="16"/>
  <c r="U27" i="16"/>
  <c r="U31" i="16"/>
  <c r="U35" i="16"/>
  <c r="U43" i="16"/>
  <c r="U47" i="16"/>
  <c r="U51" i="16"/>
  <c r="U55" i="16"/>
  <c r="U59" i="16"/>
  <c r="U63" i="16"/>
  <c r="U67" i="16"/>
  <c r="U71" i="16"/>
  <c r="U87" i="16"/>
  <c r="U91" i="16"/>
  <c r="U95" i="16"/>
  <c r="U115" i="16"/>
  <c r="U119" i="16"/>
  <c r="U24" i="16"/>
  <c r="U28" i="16"/>
  <c r="U32" i="16"/>
  <c r="U36" i="16"/>
  <c r="U40" i="16"/>
  <c r="U44" i="16"/>
  <c r="U52" i="16"/>
  <c r="U56" i="16"/>
  <c r="U60" i="16"/>
  <c r="U64" i="16"/>
  <c r="U68" i="16"/>
  <c r="U72" i="16"/>
  <c r="U76" i="16"/>
  <c r="U84" i="16"/>
  <c r="U92" i="16"/>
  <c r="U96" i="16"/>
  <c r="U108" i="16"/>
  <c r="U112" i="16"/>
  <c r="U116" i="16"/>
  <c r="U120" i="16"/>
  <c r="U21" i="16"/>
  <c r="W21" i="16" s="1"/>
  <c r="X21" i="16" s="1"/>
  <c r="Y21" i="16" s="1"/>
  <c r="U25" i="16"/>
  <c r="U29" i="16"/>
  <c r="U37" i="16"/>
  <c r="U45" i="16"/>
  <c r="U49" i="16"/>
  <c r="U57" i="16"/>
  <c r="U61" i="16"/>
  <c r="U65" i="16"/>
  <c r="U69" i="16"/>
  <c r="U73" i="16"/>
  <c r="U81" i="16"/>
  <c r="U85" i="16"/>
  <c r="U113" i="16"/>
  <c r="U117" i="16"/>
  <c r="Q22" i="16"/>
  <c r="T21" i="16"/>
  <c r="AA22" i="16"/>
  <c r="AB22" i="16" s="1"/>
  <c r="AC22" i="16" s="1"/>
  <c r="AD21" i="16"/>
  <c r="G22" i="16"/>
  <c r="H22" i="16" s="1"/>
  <c r="I22" i="16" s="1"/>
  <c r="J21" i="16"/>
  <c r="L22" i="16"/>
  <c r="M22" i="16" s="1"/>
  <c r="N22" i="16" s="1"/>
  <c r="O21" i="16"/>
  <c r="I144" i="16"/>
  <c r="I145" i="16"/>
  <c r="W22" i="10"/>
  <c r="X22" i="10" s="1"/>
  <c r="W47" i="10"/>
  <c r="X47" i="10" s="1"/>
  <c r="W117" i="10"/>
  <c r="X117" i="10" s="1"/>
  <c r="AC93" i="10"/>
  <c r="W31" i="10"/>
  <c r="X31" i="10" s="1"/>
  <c r="W54" i="10"/>
  <c r="X54" i="10" s="1"/>
  <c r="AC29" i="10"/>
  <c r="W107" i="14"/>
  <c r="X107" i="14" s="1"/>
  <c r="W37" i="10"/>
  <c r="X37" i="10" s="1"/>
  <c r="W59" i="10"/>
  <c r="X59" i="10" s="1"/>
  <c r="AC72" i="10"/>
  <c r="AC48" i="14"/>
  <c r="AD48" i="14" s="1"/>
  <c r="W21" i="10"/>
  <c r="W38" i="10"/>
  <c r="X38" i="10" s="1"/>
  <c r="AC90" i="10"/>
  <c r="AC111" i="14"/>
  <c r="AD111" i="14" s="1"/>
  <c r="W73" i="10"/>
  <c r="X73" i="10" s="1"/>
  <c r="W45" i="14"/>
  <c r="X45" i="14" s="1"/>
  <c r="W104" i="14"/>
  <c r="X104" i="14" s="1"/>
  <c r="AC22" i="14"/>
  <c r="AD22" i="14" s="1"/>
  <c r="AC35" i="14"/>
  <c r="AD35" i="14" s="1"/>
  <c r="AC51" i="14"/>
  <c r="AD51" i="14" s="1"/>
  <c r="AC64" i="14"/>
  <c r="AD64" i="14" s="1"/>
  <c r="AC95" i="14"/>
  <c r="AD95" i="14" s="1"/>
  <c r="W87" i="10"/>
  <c r="X87" i="10" s="1"/>
  <c r="AC34" i="10"/>
  <c r="AC84" i="10"/>
  <c r="AC112" i="10"/>
  <c r="W57" i="14"/>
  <c r="X57" i="14" s="1"/>
  <c r="AC24" i="14"/>
  <c r="AD24" i="14" s="1"/>
  <c r="AC38" i="14"/>
  <c r="AD38" i="14" s="1"/>
  <c r="AC56" i="14"/>
  <c r="AD56" i="14" s="1"/>
  <c r="AC67" i="14"/>
  <c r="AD67" i="14" s="1"/>
  <c r="W29" i="10"/>
  <c r="X29" i="10" s="1"/>
  <c r="W43" i="10"/>
  <c r="X43" i="10" s="1"/>
  <c r="W60" i="10"/>
  <c r="X60" i="10" s="1"/>
  <c r="AC50" i="10"/>
  <c r="W83" i="14"/>
  <c r="X83" i="14" s="1"/>
  <c r="W111" i="14"/>
  <c r="X111" i="14" s="1"/>
  <c r="AC30" i="14"/>
  <c r="AD30" i="14" s="1"/>
  <c r="AC46" i="14"/>
  <c r="AD46" i="14" s="1"/>
  <c r="AC58" i="14"/>
  <c r="AD58" i="14" s="1"/>
  <c r="AC74" i="14"/>
  <c r="AD74" i="14" s="1"/>
  <c r="AC115" i="14"/>
  <c r="AD115" i="14" s="1"/>
  <c r="AC66" i="10"/>
  <c r="W23" i="14"/>
  <c r="X23" i="14" s="1"/>
  <c r="W123" i="14"/>
  <c r="AC31" i="14"/>
  <c r="AD31" i="14" s="1"/>
  <c r="AC63" i="14"/>
  <c r="AD63" i="14" s="1"/>
  <c r="AC94" i="14"/>
  <c r="AD94" i="14" s="1"/>
  <c r="AC116" i="14"/>
  <c r="AD116" i="14" s="1"/>
  <c r="W79" i="10"/>
  <c r="X79" i="10" s="1"/>
  <c r="W85" i="10"/>
  <c r="X85" i="10" s="1"/>
  <c r="W97" i="10"/>
  <c r="X97" i="10" s="1"/>
  <c r="AC45" i="10"/>
  <c r="AC57" i="10"/>
  <c r="AC101" i="10"/>
  <c r="W32" i="14"/>
  <c r="X32" i="14" s="1"/>
  <c r="W51" i="14"/>
  <c r="X51" i="14" s="1"/>
  <c r="W59" i="14"/>
  <c r="X59" i="14" s="1"/>
  <c r="W117" i="14"/>
  <c r="AC54" i="14"/>
  <c r="AD54" i="14" s="1"/>
  <c r="W80" i="10"/>
  <c r="X80" i="10" s="1"/>
  <c r="AC48" i="10"/>
  <c r="AC62" i="10"/>
  <c r="AC104" i="10"/>
  <c r="W25" i="14"/>
  <c r="X25" i="14" s="1"/>
  <c r="W53" i="14"/>
  <c r="X53" i="14" s="1"/>
  <c r="W62" i="14"/>
  <c r="X62" i="14" s="1"/>
  <c r="W118" i="14"/>
  <c r="AC40" i="14"/>
  <c r="AD40" i="14" s="1"/>
  <c r="W26" i="10"/>
  <c r="X26" i="10" s="1"/>
  <c r="W33" i="10"/>
  <c r="X33" i="10" s="1"/>
  <c r="W39" i="10"/>
  <c r="X39" i="10" s="1"/>
  <c r="W50" i="10"/>
  <c r="X50" i="10" s="1"/>
  <c r="W75" i="10"/>
  <c r="X75" i="10" s="1"/>
  <c r="W81" i="10"/>
  <c r="X81" i="10" s="1"/>
  <c r="W107" i="10"/>
  <c r="X107" i="10" s="1"/>
  <c r="AC78" i="10"/>
  <c r="AC88" i="10"/>
  <c r="AC105" i="10"/>
  <c r="W46" i="14"/>
  <c r="X46" i="14" s="1"/>
  <c r="W63" i="14"/>
  <c r="X63" i="14" s="1"/>
  <c r="W98" i="14"/>
  <c r="X98" i="14" s="1"/>
  <c r="W119" i="14"/>
  <c r="AC79" i="14"/>
  <c r="AD79" i="14" s="1"/>
  <c r="W27" i="10"/>
  <c r="X27" i="10" s="1"/>
  <c r="W34" i="10"/>
  <c r="X34" i="10" s="1"/>
  <c r="W84" i="10"/>
  <c r="X84" i="10" s="1"/>
  <c r="AC26" i="10"/>
  <c r="AC69" i="10"/>
  <c r="AC80" i="10"/>
  <c r="AC100" i="10"/>
  <c r="W21" i="14"/>
  <c r="W31" i="14"/>
  <c r="X31" i="14" s="1"/>
  <c r="W58" i="14"/>
  <c r="X58" i="14" s="1"/>
  <c r="W99" i="14"/>
  <c r="X99" i="14" s="1"/>
  <c r="W113" i="14"/>
  <c r="X113" i="14" s="1"/>
  <c r="AC43" i="14"/>
  <c r="AD43" i="14" s="1"/>
  <c r="AC52" i="14"/>
  <c r="AD52" i="14" s="1"/>
  <c r="AC59" i="14"/>
  <c r="AD59" i="14" s="1"/>
  <c r="W87" i="14"/>
  <c r="X87" i="14" s="1"/>
  <c r="W73" i="14"/>
  <c r="X73" i="14" s="1"/>
  <c r="W40" i="14"/>
  <c r="X40" i="14" s="1"/>
  <c r="W108" i="14"/>
  <c r="X108" i="14" s="1"/>
  <c r="W60" i="14"/>
  <c r="X60" i="14" s="1"/>
  <c r="W44" i="14"/>
  <c r="X44" i="14" s="1"/>
  <c r="W29" i="14"/>
  <c r="X29" i="14" s="1"/>
  <c r="AC97" i="14"/>
  <c r="AD97" i="14" s="1"/>
  <c r="AC85" i="14"/>
  <c r="AD85" i="14" s="1"/>
  <c r="AC81" i="14"/>
  <c r="AD81" i="14" s="1"/>
  <c r="AC82" i="14"/>
  <c r="AD82" i="14" s="1"/>
  <c r="AC39" i="14"/>
  <c r="AD39" i="14" s="1"/>
  <c r="AC96" i="14"/>
  <c r="AD96" i="14" s="1"/>
  <c r="AC75" i="14"/>
  <c r="AD75" i="14" s="1"/>
  <c r="AC33" i="14"/>
  <c r="AD33" i="14" s="1"/>
  <c r="AC66" i="14"/>
  <c r="AD66" i="14" s="1"/>
  <c r="AC50" i="14"/>
  <c r="AD50" i="14" s="1"/>
  <c r="AC34" i="14"/>
  <c r="AD34" i="14" s="1"/>
  <c r="AC107" i="14"/>
  <c r="AD107" i="14" s="1"/>
  <c r="W86" i="10"/>
  <c r="X86" i="10" s="1"/>
  <c r="W78" i="10"/>
  <c r="X78" i="10" s="1"/>
  <c r="W106" i="10"/>
  <c r="X106" i="10" s="1"/>
  <c r="W102" i="10"/>
  <c r="X102" i="10" s="1"/>
  <c r="W104" i="10"/>
  <c r="X104" i="10" s="1"/>
  <c r="W48" i="10"/>
  <c r="X48" i="10" s="1"/>
  <c r="AC95" i="10"/>
  <c r="AC91" i="10"/>
  <c r="AC92" i="10"/>
  <c r="AC67" i="10"/>
  <c r="AC35" i="10"/>
  <c r="AC38" i="10"/>
  <c r="AC119" i="10"/>
  <c r="AC115" i="10"/>
  <c r="AC63" i="10"/>
  <c r="AC59" i="10"/>
  <c r="AC55" i="10"/>
  <c r="AC51" i="10"/>
  <c r="AC47" i="10"/>
  <c r="AC43" i="10"/>
  <c r="AC31" i="10"/>
  <c r="AC118" i="10"/>
  <c r="AC113" i="10"/>
  <c r="AC22" i="10"/>
  <c r="W49" i="10"/>
  <c r="X49" i="10" s="1"/>
  <c r="W89" i="10"/>
  <c r="X89" i="10" s="1"/>
  <c r="W103" i="10"/>
  <c r="X103" i="10" s="1"/>
  <c r="W111" i="10"/>
  <c r="X111" i="10" s="1"/>
  <c r="AC21" i="10"/>
  <c r="AF21" i="10" s="1"/>
  <c r="AG21" i="10" s="1"/>
  <c r="AH21" i="10" s="1"/>
  <c r="AC36" i="10"/>
  <c r="AC64" i="10"/>
  <c r="W54" i="14"/>
  <c r="X54" i="14" s="1"/>
  <c r="AC83" i="14"/>
  <c r="AD83" i="14" s="1"/>
  <c r="AC101" i="14"/>
  <c r="AD101" i="14" s="1"/>
  <c r="AC69" i="14"/>
  <c r="AD69" i="14" s="1"/>
  <c r="AC86" i="14"/>
  <c r="AD86" i="14" s="1"/>
  <c r="AC80" i="14"/>
  <c r="AD80" i="14" s="1"/>
  <c r="AC105" i="14"/>
  <c r="AD105" i="14" s="1"/>
  <c r="AC65" i="14"/>
  <c r="AD65" i="14" s="1"/>
  <c r="AC57" i="14"/>
  <c r="AD57" i="14" s="1"/>
  <c r="AC49" i="14"/>
  <c r="AD49" i="14" s="1"/>
  <c r="AC45" i="14"/>
  <c r="AD45" i="14" s="1"/>
  <c r="AC103" i="14"/>
  <c r="AD103" i="14" s="1"/>
  <c r="AC23" i="14"/>
  <c r="AD23" i="14" s="1"/>
  <c r="AC123" i="14"/>
  <c r="AC102" i="14"/>
  <c r="AD102" i="14" s="1"/>
  <c r="W94" i="10"/>
  <c r="X94" i="10" s="1"/>
  <c r="W90" i="10"/>
  <c r="X90" i="10" s="1"/>
  <c r="W74" i="10"/>
  <c r="X74" i="10" s="1"/>
  <c r="W77" i="10"/>
  <c r="X77" i="10" s="1"/>
  <c r="W67" i="10"/>
  <c r="X67" i="10" s="1"/>
  <c r="W36" i="10"/>
  <c r="X36" i="10" s="1"/>
  <c r="W118" i="10"/>
  <c r="X118" i="10" s="1"/>
  <c r="W62" i="10"/>
  <c r="X62" i="10" s="1"/>
  <c r="W58" i="10"/>
  <c r="X58" i="10" s="1"/>
  <c r="W115" i="10"/>
  <c r="X115" i="10" s="1"/>
  <c r="W61" i="10"/>
  <c r="X61" i="10" s="1"/>
  <c r="W56" i="10"/>
  <c r="X56" i="10" s="1"/>
  <c r="W52" i="10"/>
  <c r="X52" i="10" s="1"/>
  <c r="W32" i="10"/>
  <c r="X32" i="10" s="1"/>
  <c r="W24" i="10"/>
  <c r="X24" i="10" s="1"/>
  <c r="AC87" i="10"/>
  <c r="AC71" i="10"/>
  <c r="AC76" i="10"/>
  <c r="AC27" i="10"/>
  <c r="AC60" i="10"/>
  <c r="AC54" i="10"/>
  <c r="AC44" i="10"/>
  <c r="AC28" i="10"/>
  <c r="W23" i="10"/>
  <c r="X23" i="10" s="1"/>
  <c r="W45" i="10"/>
  <c r="X45" i="10" s="1"/>
  <c r="W55" i="10"/>
  <c r="X55" i="10" s="1"/>
  <c r="W63" i="10"/>
  <c r="X63" i="10" s="1"/>
  <c r="W69" i="10"/>
  <c r="X69" i="10" s="1"/>
  <c r="W91" i="10"/>
  <c r="X91" i="10" s="1"/>
  <c r="W105" i="10"/>
  <c r="X105" i="10" s="1"/>
  <c r="W112" i="10"/>
  <c r="X112" i="10" s="1"/>
  <c r="W119" i="10"/>
  <c r="X119" i="10" s="1"/>
  <c r="AC24" i="10"/>
  <c r="AC30" i="10"/>
  <c r="AC37" i="10"/>
  <c r="AC52" i="10"/>
  <c r="AC58" i="10"/>
  <c r="AC73" i="10"/>
  <c r="AC94" i="10"/>
  <c r="AC109" i="10"/>
  <c r="AC116" i="10"/>
  <c r="AC84" i="14"/>
  <c r="AD84" i="14" s="1"/>
  <c r="AC106" i="14"/>
  <c r="AD106" i="14" s="1"/>
  <c r="W89" i="14"/>
  <c r="X89" i="14" s="1"/>
  <c r="W88" i="14"/>
  <c r="X88" i="14" s="1"/>
  <c r="W100" i="14"/>
  <c r="X100" i="14" s="1"/>
  <c r="W69" i="14"/>
  <c r="X69" i="14" s="1"/>
  <c r="W106" i="14"/>
  <c r="X106" i="14" s="1"/>
  <c r="W102" i="14"/>
  <c r="X102" i="14" s="1"/>
  <c r="W26" i="14"/>
  <c r="X26" i="14" s="1"/>
  <c r="W103" i="14"/>
  <c r="X103" i="14" s="1"/>
  <c r="W49" i="14"/>
  <c r="X49" i="14" s="1"/>
  <c r="AC77" i="14"/>
  <c r="AD77" i="14" s="1"/>
  <c r="AC92" i="14"/>
  <c r="AD92" i="14" s="1"/>
  <c r="AC91" i="14"/>
  <c r="AD91" i="14" s="1"/>
  <c r="AC41" i="14"/>
  <c r="AD41" i="14" s="1"/>
  <c r="AC37" i="14"/>
  <c r="AD37" i="14" s="1"/>
  <c r="AC121" i="14"/>
  <c r="AC117" i="14"/>
  <c r="AD117" i="14" s="1"/>
  <c r="AC113" i="14"/>
  <c r="AD113" i="14" s="1"/>
  <c r="AC61" i="14"/>
  <c r="AD61" i="14" s="1"/>
  <c r="AC25" i="14"/>
  <c r="AD25" i="14" s="1"/>
  <c r="AC21" i="14"/>
  <c r="AC119" i="14"/>
  <c r="AC55" i="14"/>
  <c r="AD55" i="14" s="1"/>
  <c r="AC118" i="14"/>
  <c r="AC112" i="14"/>
  <c r="AD112" i="14" s="1"/>
  <c r="W98" i="10"/>
  <c r="X98" i="10" s="1"/>
  <c r="W93" i="10"/>
  <c r="X93" i="10" s="1"/>
  <c r="W72" i="10"/>
  <c r="X72" i="10" s="1"/>
  <c r="W109" i="10"/>
  <c r="X109" i="10" s="1"/>
  <c r="W40" i="10"/>
  <c r="X40" i="10" s="1"/>
  <c r="W114" i="10"/>
  <c r="X114" i="10" s="1"/>
  <c r="W44" i="10"/>
  <c r="X44" i="10" s="1"/>
  <c r="W28" i="10"/>
  <c r="X28" i="10" s="1"/>
  <c r="AC99" i="10"/>
  <c r="AC83" i="10"/>
  <c r="AC79" i="10"/>
  <c r="AC75" i="10"/>
  <c r="AC39" i="10"/>
  <c r="AC97" i="10"/>
  <c r="AC81" i="10"/>
  <c r="AC70" i="10"/>
  <c r="AC107" i="10"/>
  <c r="AC33" i="10"/>
  <c r="W25" i="10"/>
  <c r="X25" i="10" s="1"/>
  <c r="W30" i="10"/>
  <c r="X30" i="10" s="1"/>
  <c r="W35" i="10"/>
  <c r="X35" i="10" s="1"/>
  <c r="W41" i="10"/>
  <c r="X41" i="10" s="1"/>
  <c r="W46" i="10"/>
  <c r="X46" i="10" s="1"/>
  <c r="W51" i="10"/>
  <c r="X51" i="10" s="1"/>
  <c r="W57" i="10"/>
  <c r="X57" i="10" s="1"/>
  <c r="W64" i="10"/>
  <c r="X64" i="10" s="1"/>
  <c r="W71" i="10"/>
  <c r="X71" i="10" s="1"/>
  <c r="W92" i="10"/>
  <c r="X92" i="10" s="1"/>
  <c r="W100" i="10"/>
  <c r="X100" i="10" s="1"/>
  <c r="W113" i="10"/>
  <c r="X113" i="10" s="1"/>
  <c r="AC25" i="10"/>
  <c r="AC32" i="10"/>
  <c r="AC40" i="10"/>
  <c r="AC46" i="10"/>
  <c r="AC53" i="10"/>
  <c r="AC61" i="10"/>
  <c r="AC68" i="10"/>
  <c r="AC74" i="10"/>
  <c r="AC82" i="10"/>
  <c r="AC96" i="10"/>
  <c r="AC110" i="10"/>
  <c r="AC117" i="10"/>
  <c r="W27" i="14"/>
  <c r="X27" i="14" s="1"/>
  <c r="W33" i="14"/>
  <c r="X33" i="14" s="1"/>
  <c r="W65" i="14"/>
  <c r="X65" i="14" s="1"/>
  <c r="W93" i="14"/>
  <c r="X93" i="14" s="1"/>
  <c r="W105" i="14"/>
  <c r="X105" i="14" s="1"/>
  <c r="W114" i="14"/>
  <c r="X114" i="14" s="1"/>
  <c r="AC26" i="14"/>
  <c r="AD26" i="14" s="1"/>
  <c r="AC32" i="14"/>
  <c r="AD32" i="14" s="1"/>
  <c r="AC47" i="14"/>
  <c r="AD47" i="14" s="1"/>
  <c r="AC62" i="14"/>
  <c r="AD62" i="14" s="1"/>
  <c r="AC68" i="14"/>
  <c r="AD68" i="14" s="1"/>
  <c r="AC78" i="14"/>
  <c r="AD78" i="14" s="1"/>
  <c r="AC88" i="14"/>
  <c r="AD88" i="14" s="1"/>
  <c r="AC99" i="14"/>
  <c r="AD99" i="14" s="1"/>
  <c r="AC110" i="14"/>
  <c r="AD110" i="14" s="1"/>
  <c r="AC120" i="14"/>
  <c r="W120" i="14"/>
  <c r="W116" i="14"/>
  <c r="W112" i="14"/>
  <c r="X112" i="14" s="1"/>
  <c r="W64" i="14"/>
  <c r="X64" i="14" s="1"/>
  <c r="W56" i="14"/>
  <c r="X56" i="14" s="1"/>
  <c r="W52" i="14"/>
  <c r="X52" i="14" s="1"/>
  <c r="W47" i="14"/>
  <c r="X47" i="14" s="1"/>
  <c r="W43" i="14"/>
  <c r="X43" i="14" s="1"/>
  <c r="W30" i="14"/>
  <c r="X30" i="14" s="1"/>
  <c r="W22" i="14"/>
  <c r="X22" i="14" s="1"/>
  <c r="AC93" i="14"/>
  <c r="AD93" i="14" s="1"/>
  <c r="AC73" i="14"/>
  <c r="AD73" i="14" s="1"/>
  <c r="AC53" i="14"/>
  <c r="AD53" i="14" s="1"/>
  <c r="AC29" i="14"/>
  <c r="AD29" i="14" s="1"/>
  <c r="W82" i="10"/>
  <c r="X82" i="10" s="1"/>
  <c r="W70" i="10"/>
  <c r="X70" i="10" s="1"/>
  <c r="W110" i="10"/>
  <c r="X110" i="10" s="1"/>
  <c r="W66" i="10"/>
  <c r="X66" i="10" s="1"/>
  <c r="AC111" i="10"/>
  <c r="AC103" i="10"/>
  <c r="AC23" i="10"/>
  <c r="W83" i="10"/>
  <c r="X83" i="10" s="1"/>
  <c r="W99" i="10"/>
  <c r="X99" i="10" s="1"/>
  <c r="AC49" i="10"/>
  <c r="AC65" i="10"/>
  <c r="AC102" i="10"/>
  <c r="W24" i="14"/>
  <c r="X24" i="14" s="1"/>
  <c r="W55" i="14"/>
  <c r="X55" i="14" s="1"/>
  <c r="W61" i="14"/>
  <c r="X61" i="14" s="1"/>
  <c r="W115" i="14"/>
  <c r="X115" i="14" s="1"/>
  <c r="W121" i="14"/>
  <c r="AC28" i="14"/>
  <c r="AD28" i="14" s="1"/>
  <c r="AC44" i="14"/>
  <c r="AD44" i="14" s="1"/>
  <c r="AC60" i="14"/>
  <c r="AD60" i="14" s="1"/>
  <c r="AC71" i="14"/>
  <c r="AD71" i="14" s="1"/>
  <c r="AC76" i="14"/>
  <c r="AD76" i="14" s="1"/>
  <c r="AC87" i="14"/>
  <c r="AD87" i="14" s="1"/>
  <c r="AC98" i="14"/>
  <c r="AD98" i="14" s="1"/>
  <c r="AC108" i="14"/>
  <c r="AD108" i="14" s="1"/>
  <c r="AC114" i="14"/>
  <c r="AD114" i="14" s="1"/>
  <c r="W77" i="14"/>
  <c r="X77" i="14" s="1"/>
  <c r="W90" i="14"/>
  <c r="X90" i="14" s="1"/>
  <c r="W94" i="14"/>
  <c r="X94" i="14" s="1"/>
  <c r="W91" i="14"/>
  <c r="X91" i="14" s="1"/>
  <c r="W95" i="14"/>
  <c r="X95" i="14" s="1"/>
  <c r="W74" i="14"/>
  <c r="X74" i="14" s="1"/>
  <c r="W71" i="14"/>
  <c r="X71" i="14" s="1"/>
  <c r="W76" i="14"/>
  <c r="X76" i="14" s="1"/>
  <c r="W39" i="14"/>
  <c r="X39" i="14" s="1"/>
  <c r="W70" i="14"/>
  <c r="X70" i="14" s="1"/>
  <c r="W79" i="14"/>
  <c r="X79" i="14" s="1"/>
  <c r="W84" i="14"/>
  <c r="X84" i="14" s="1"/>
  <c r="W96" i="14"/>
  <c r="X96" i="14" s="1"/>
  <c r="W75" i="14"/>
  <c r="X75" i="14" s="1"/>
  <c r="W81" i="14"/>
  <c r="X81" i="14" s="1"/>
  <c r="W85" i="14"/>
  <c r="X85" i="14" s="1"/>
  <c r="W97" i="14"/>
  <c r="X97" i="14" s="1"/>
  <c r="W101" i="14"/>
  <c r="X101" i="14" s="1"/>
  <c r="W78" i="14"/>
  <c r="X78" i="14" s="1"/>
  <c r="W80" i="14"/>
  <c r="X80" i="14" s="1"/>
  <c r="W37" i="14"/>
  <c r="X37" i="14" s="1"/>
  <c r="W38" i="14"/>
  <c r="X38" i="14" s="1"/>
  <c r="W35" i="14"/>
  <c r="X35" i="14" s="1"/>
  <c r="W67" i="14"/>
  <c r="X67" i="14" s="1"/>
  <c r="W36" i="14"/>
  <c r="X36" i="14" s="1"/>
  <c r="W41" i="14"/>
  <c r="X41" i="14" s="1"/>
  <c r="W109" i="14"/>
  <c r="X109" i="14" s="1"/>
  <c r="W34" i="14"/>
  <c r="X34" i="14" s="1"/>
  <c r="W42" i="14"/>
  <c r="X42" i="14" s="1"/>
  <c r="W50" i="14"/>
  <c r="X50" i="14" s="1"/>
  <c r="W66" i="14"/>
  <c r="X66" i="14" s="1"/>
  <c r="J21" i="14"/>
  <c r="G22" i="14"/>
  <c r="H22" i="14" s="1"/>
  <c r="I22" i="14" s="1"/>
  <c r="V21" i="10"/>
  <c r="H23" i="10"/>
  <c r="I23" i="10" s="1"/>
  <c r="J23" i="10" s="1"/>
  <c r="J21" i="10"/>
  <c r="I145" i="10"/>
  <c r="I144" i="10"/>
  <c r="AR34" i="10" l="1"/>
  <c r="AS35" i="18"/>
  <c r="AQ35" i="18"/>
  <c r="AR35" i="18" s="1"/>
  <c r="AP36" i="18" s="1"/>
  <c r="AP31" i="14"/>
  <c r="AQ31" i="14" s="1"/>
  <c r="AR31" i="14" s="1"/>
  <c r="AR30" i="14"/>
  <c r="AP35" i="10"/>
  <c r="AQ35" i="10" s="1"/>
  <c r="AO36" i="10" s="1"/>
  <c r="Z21" i="10"/>
  <c r="AA21" i="10" s="1"/>
  <c r="Y22" i="10" s="1"/>
  <c r="X21" i="10"/>
  <c r="AF127" i="18"/>
  <c r="AG127" i="18" s="1"/>
  <c r="AH127" i="18" s="1"/>
  <c r="AE128" i="18"/>
  <c r="Z128" i="18"/>
  <c r="AA128" i="18" s="1"/>
  <c r="Y129" i="18" s="1"/>
  <c r="AB127" i="18"/>
  <c r="S130" i="18"/>
  <c r="N130" i="18"/>
  <c r="O130" i="18" s="1"/>
  <c r="M131" i="18"/>
  <c r="H127" i="18"/>
  <c r="I127" i="18" s="1"/>
  <c r="J126" i="18"/>
  <c r="V129" i="16"/>
  <c r="Y129" i="16" s="1"/>
  <c r="W129" i="16"/>
  <c r="V130" i="16" s="1"/>
  <c r="R128" i="16"/>
  <c r="S128" i="16" s="1"/>
  <c r="Q129" i="16" s="1"/>
  <c r="T127" i="16"/>
  <c r="O128" i="16"/>
  <c r="M129" i="16"/>
  <c r="N129" i="16" s="1"/>
  <c r="O129" i="16" s="1"/>
  <c r="J123" i="16"/>
  <c r="G124" i="16"/>
  <c r="V22" i="16"/>
  <c r="W22" i="16" s="1"/>
  <c r="X22" i="16" s="1"/>
  <c r="AF127" i="14"/>
  <c r="AG127" i="14" s="1"/>
  <c r="AE128" i="14" s="1"/>
  <c r="Z125" i="14"/>
  <c r="AA125" i="14" s="1"/>
  <c r="Y126" i="14" s="1"/>
  <c r="T127" i="14"/>
  <c r="U127" i="14" s="1"/>
  <c r="V127" i="14" s="1"/>
  <c r="S128" i="14"/>
  <c r="N127" i="14"/>
  <c r="O127" i="14" s="1"/>
  <c r="M128" i="14" s="1"/>
  <c r="G124" i="14"/>
  <c r="S22" i="14"/>
  <c r="N22" i="14"/>
  <c r="O22" i="14" s="1"/>
  <c r="M23" i="14" s="1"/>
  <c r="AF21" i="14"/>
  <c r="AG21" i="14" s="1"/>
  <c r="AE22" i="14" s="1"/>
  <c r="AD21" i="14"/>
  <c r="G24" i="10"/>
  <c r="H24" i="10" s="1"/>
  <c r="I24" i="10" s="1"/>
  <c r="BR130" i="9"/>
  <c r="BO131" i="9"/>
  <c r="BP130" i="9"/>
  <c r="BQ130" i="9" s="1"/>
  <c r="BE131" i="9"/>
  <c r="T22" i="10"/>
  <c r="U22" i="10" s="1"/>
  <c r="V22" i="10" s="1"/>
  <c r="AB21" i="10"/>
  <c r="Z21" i="14"/>
  <c r="AA21" i="14" s="1"/>
  <c r="X21" i="14"/>
  <c r="AF22" i="18"/>
  <c r="N22" i="18"/>
  <c r="T22" i="18"/>
  <c r="AA22" i="18"/>
  <c r="H23" i="18"/>
  <c r="I23" i="18" s="1"/>
  <c r="G24" i="18" s="1"/>
  <c r="R22" i="16"/>
  <c r="S22" i="16" s="1"/>
  <c r="T22" i="16" s="1"/>
  <c r="J22" i="16"/>
  <c r="G23" i="16"/>
  <c r="O22" i="16"/>
  <c r="L23" i="16"/>
  <c r="AD22" i="16"/>
  <c r="AA23" i="16"/>
  <c r="AE22" i="10"/>
  <c r="T22" i="14"/>
  <c r="U22" i="14" s="1"/>
  <c r="V22" i="14" s="1"/>
  <c r="J22" i="14"/>
  <c r="G23" i="14"/>
  <c r="Z22" i="10"/>
  <c r="AA22" i="10" s="1"/>
  <c r="Y23" i="10" s="1"/>
  <c r="N23" i="10"/>
  <c r="O23" i="10" s="1"/>
  <c r="AS36" i="18" l="1"/>
  <c r="AQ36" i="18"/>
  <c r="AR36" i="18" s="1"/>
  <c r="AP37" i="18" s="1"/>
  <c r="AO32" i="14"/>
  <c r="AO37" i="10"/>
  <c r="AR36" i="10"/>
  <c r="AP36" i="10"/>
  <c r="AQ36" i="10" s="1"/>
  <c r="AR35" i="10"/>
  <c r="S23" i="10"/>
  <c r="T23" i="10" s="1"/>
  <c r="U23" i="10" s="1"/>
  <c r="V23" i="10" s="1"/>
  <c r="G128" i="18"/>
  <c r="AF128" i="18"/>
  <c r="AG128" i="18" s="1"/>
  <c r="AE129" i="18"/>
  <c r="AH128" i="18"/>
  <c r="Z129" i="18"/>
  <c r="AB129" i="18" s="1"/>
  <c r="Y130" i="18"/>
  <c r="AB128" i="18"/>
  <c r="T130" i="18"/>
  <c r="V130" i="18" s="1"/>
  <c r="S131" i="18"/>
  <c r="V135" i="18" s="1"/>
  <c r="N131" i="18"/>
  <c r="O131" i="18" s="1"/>
  <c r="H128" i="18"/>
  <c r="I128" i="18" s="1"/>
  <c r="G129" i="18" s="1"/>
  <c r="J127" i="18"/>
  <c r="W130" i="16"/>
  <c r="Y130" i="16"/>
  <c r="Q130" i="16"/>
  <c r="T129" i="16"/>
  <c r="R129" i="16"/>
  <c r="T128" i="16"/>
  <c r="L130" i="16"/>
  <c r="H124" i="16"/>
  <c r="I124" i="16" s="1"/>
  <c r="J124" i="16" s="1"/>
  <c r="AF128" i="14"/>
  <c r="AG128" i="14" s="1"/>
  <c r="AH128" i="14" s="1"/>
  <c r="AE129" i="14"/>
  <c r="AH127" i="14"/>
  <c r="Z126" i="14"/>
  <c r="AA126" i="14" s="1"/>
  <c r="AB126" i="14" s="1"/>
  <c r="Y127" i="14"/>
  <c r="AB125" i="14"/>
  <c r="T128" i="14"/>
  <c r="U128" i="14" s="1"/>
  <c r="S129" i="14"/>
  <c r="V128" i="14"/>
  <c r="N128" i="14"/>
  <c r="O128" i="14" s="1"/>
  <c r="M129" i="14"/>
  <c r="H124" i="14"/>
  <c r="I124" i="14" s="1"/>
  <c r="J124" i="14" s="1"/>
  <c r="AF22" i="14"/>
  <c r="AG22" i="14" s="1"/>
  <c r="AH22" i="14" s="1"/>
  <c r="AB21" i="14"/>
  <c r="AH21" i="14"/>
  <c r="Y22" i="14"/>
  <c r="BP131" i="9"/>
  <c r="BQ131" i="9" s="1"/>
  <c r="BR131" i="9" s="1"/>
  <c r="BF131" i="9"/>
  <c r="BG131" i="9" s="1"/>
  <c r="BH131" i="9" s="1"/>
  <c r="AF22" i="10"/>
  <c r="AG22" i="10" s="1"/>
  <c r="AE23" i="10" s="1"/>
  <c r="AF23" i="10" s="1"/>
  <c r="AG23" i="10" s="1"/>
  <c r="AE24" i="10" s="1"/>
  <c r="AF24" i="10" s="1"/>
  <c r="AG24" i="10" s="1"/>
  <c r="AE25" i="10" s="1"/>
  <c r="S23" i="14"/>
  <c r="U22" i="18"/>
  <c r="AG22" i="18"/>
  <c r="Y23" i="18"/>
  <c r="AB22" i="18"/>
  <c r="O22" i="18"/>
  <c r="J23" i="18"/>
  <c r="H24" i="18"/>
  <c r="I24" i="18" s="1"/>
  <c r="J24" i="18" s="1"/>
  <c r="Q23" i="16"/>
  <c r="AB23" i="16"/>
  <c r="AC23" i="16" s="1"/>
  <c r="AD23" i="16" s="1"/>
  <c r="V23" i="16"/>
  <c r="Y22" i="16"/>
  <c r="M23" i="16"/>
  <c r="N23" i="16" s="1"/>
  <c r="O23" i="16" s="1"/>
  <c r="H23" i="16"/>
  <c r="I23" i="16" s="1"/>
  <c r="AB22" i="10"/>
  <c r="AE23" i="14"/>
  <c r="AF23" i="14" s="1"/>
  <c r="AG23" i="14" s="1"/>
  <c r="AH23" i="14" s="1"/>
  <c r="N23" i="14"/>
  <c r="O23" i="14" s="1"/>
  <c r="H23" i="14"/>
  <c r="I23" i="14" s="1"/>
  <c r="Z23" i="10"/>
  <c r="AA23" i="10" s="1"/>
  <c r="Y24" i="10" s="1"/>
  <c r="S24" i="10"/>
  <c r="M24" i="10"/>
  <c r="G25" i="10"/>
  <c r="J24" i="10"/>
  <c r="AQ37" i="18" l="1"/>
  <c r="AR37" i="18" s="1"/>
  <c r="AP38" i="18" s="1"/>
  <c r="AP32" i="14"/>
  <c r="AQ32" i="14" s="1"/>
  <c r="AR32" i="14" s="1"/>
  <c r="AP37" i="10"/>
  <c r="AQ37" i="10" s="1"/>
  <c r="AO38" i="10" s="1"/>
  <c r="AF129" i="18"/>
  <c r="AG129" i="18" s="1"/>
  <c r="AE130" i="18"/>
  <c r="AH129" i="18"/>
  <c r="Z130" i="18"/>
  <c r="Y131" i="18"/>
  <c r="T131" i="18"/>
  <c r="V134" i="18" s="1"/>
  <c r="V131" i="18"/>
  <c r="H129" i="18"/>
  <c r="I129" i="18" s="1"/>
  <c r="G130" i="18" s="1"/>
  <c r="J128" i="18"/>
  <c r="V131" i="16"/>
  <c r="W131" i="16" s="1"/>
  <c r="Y134" i="16" s="1"/>
  <c r="R130" i="16"/>
  <c r="M130" i="16"/>
  <c r="O130" i="16" s="1"/>
  <c r="G125" i="16"/>
  <c r="AF129" i="14"/>
  <c r="AG129" i="14" s="1"/>
  <c r="AH129" i="14" s="1"/>
  <c r="AE130" i="14"/>
  <c r="Z127" i="14"/>
  <c r="AA127" i="14" s="1"/>
  <c r="AB127" i="14" s="1"/>
  <c r="Y128" i="14"/>
  <c r="T129" i="14"/>
  <c r="S130" i="14"/>
  <c r="V129" i="14"/>
  <c r="N129" i="14"/>
  <c r="M130" i="14"/>
  <c r="G125" i="14"/>
  <c r="T23" i="14"/>
  <c r="U23" i="14" s="1"/>
  <c r="V23" i="14" s="1"/>
  <c r="Z22" i="14"/>
  <c r="AA22" i="14" s="1"/>
  <c r="AH22" i="10"/>
  <c r="AH23" i="10"/>
  <c r="M23" i="18"/>
  <c r="S23" i="18"/>
  <c r="V22" i="18"/>
  <c r="Z23" i="18"/>
  <c r="AE23" i="18"/>
  <c r="AH22" i="18"/>
  <c r="G25" i="18"/>
  <c r="H25" i="18" s="1"/>
  <c r="I25" i="18" s="1"/>
  <c r="J25" i="18" s="1"/>
  <c r="AA24" i="16"/>
  <c r="AB24" i="16" s="1"/>
  <c r="AC24" i="16" s="1"/>
  <c r="AD24" i="16" s="1"/>
  <c r="M24" i="14"/>
  <c r="L24" i="16"/>
  <c r="W23" i="16"/>
  <c r="X23" i="16" s="1"/>
  <c r="V24" i="16" s="1"/>
  <c r="R23" i="16"/>
  <c r="S23" i="16" s="1"/>
  <c r="T23" i="16" s="1"/>
  <c r="J23" i="16"/>
  <c r="G24" i="16"/>
  <c r="AE24" i="14"/>
  <c r="AF24" i="14" s="1"/>
  <c r="AG24" i="14" s="1"/>
  <c r="J23" i="14"/>
  <c r="G24" i="14"/>
  <c r="AF25" i="10"/>
  <c r="AG25" i="10" s="1"/>
  <c r="AH25" i="10" s="1"/>
  <c r="AH24" i="10"/>
  <c r="Z24" i="10"/>
  <c r="AA24" i="10" s="1"/>
  <c r="Y25" i="10" s="1"/>
  <c r="AB23" i="10"/>
  <c r="T24" i="10"/>
  <c r="U24" i="10" s="1"/>
  <c r="N24" i="10"/>
  <c r="O24" i="10" s="1"/>
  <c r="H25" i="10"/>
  <c r="I25" i="10" s="1"/>
  <c r="J25" i="10" s="1"/>
  <c r="AS37" i="18" l="1"/>
  <c r="AQ38" i="18"/>
  <c r="AR38" i="18" s="1"/>
  <c r="AP39" i="18" s="1"/>
  <c r="AO33" i="14"/>
  <c r="AP38" i="10"/>
  <c r="AQ38" i="10" s="1"/>
  <c r="AO39" i="10" s="1"/>
  <c r="AR37" i="10"/>
  <c r="AB130" i="18"/>
  <c r="AF130" i="18"/>
  <c r="AG130" i="18" s="1"/>
  <c r="AH130" i="18" s="1"/>
  <c r="AE131" i="18"/>
  <c r="Z131" i="18"/>
  <c r="AB131" i="18" s="1"/>
  <c r="V133" i="18"/>
  <c r="V132" i="18"/>
  <c r="P135" i="18"/>
  <c r="H130" i="18"/>
  <c r="I130" i="18" s="1"/>
  <c r="G131" i="18" s="1"/>
  <c r="J135" i="18" s="1"/>
  <c r="J129" i="18"/>
  <c r="Y131" i="16"/>
  <c r="T130" i="16"/>
  <c r="Q131" i="16"/>
  <c r="R131" i="16"/>
  <c r="T131" i="16" s="1"/>
  <c r="L131" i="16"/>
  <c r="H125" i="16"/>
  <c r="I125" i="16" s="1"/>
  <c r="J125" i="16" s="1"/>
  <c r="AF130" i="14"/>
  <c r="AG130" i="14" s="1"/>
  <c r="AE131" i="14" s="1"/>
  <c r="Z128" i="14"/>
  <c r="AA128" i="14" s="1"/>
  <c r="Y129" i="14" s="1"/>
  <c r="T130" i="14"/>
  <c r="S131" i="14"/>
  <c r="V135" i="14" s="1"/>
  <c r="N130" i="14"/>
  <c r="H125" i="14"/>
  <c r="I125" i="14" s="1"/>
  <c r="J125" i="14" s="1"/>
  <c r="S24" i="14"/>
  <c r="N24" i="14"/>
  <c r="O24" i="14" s="1"/>
  <c r="AB22" i="14"/>
  <c r="Y23" i="14"/>
  <c r="AF23" i="18"/>
  <c r="AA23" i="18"/>
  <c r="T23" i="18"/>
  <c r="N23" i="18"/>
  <c r="G26" i="18"/>
  <c r="W24" i="16"/>
  <c r="X24" i="16" s="1"/>
  <c r="Y24" i="16" s="1"/>
  <c r="M24" i="16"/>
  <c r="N24" i="16" s="1"/>
  <c r="L25" i="16" s="1"/>
  <c r="AA25" i="16"/>
  <c r="Y23" i="16"/>
  <c r="Q24" i="16"/>
  <c r="H24" i="16"/>
  <c r="I24" i="16" s="1"/>
  <c r="G25" i="16" s="1"/>
  <c r="M25" i="14"/>
  <c r="N25" i="14" s="1"/>
  <c r="O25" i="14" s="1"/>
  <c r="M26" i="14" s="1"/>
  <c r="AE25" i="14"/>
  <c r="H24" i="14"/>
  <c r="I24" i="14" s="1"/>
  <c r="G25" i="14" s="1"/>
  <c r="AH24" i="14"/>
  <c r="AE26" i="10"/>
  <c r="Z25" i="10"/>
  <c r="AA25" i="10" s="1"/>
  <c r="AB25" i="10" s="1"/>
  <c r="AB24" i="10"/>
  <c r="S25" i="10"/>
  <c r="V24" i="10"/>
  <c r="M25" i="10"/>
  <c r="G26" i="10"/>
  <c r="AR38" i="10" l="1"/>
  <c r="AS38" i="18"/>
  <c r="AQ39" i="18"/>
  <c r="AR39" i="18" s="1"/>
  <c r="AP40" i="18" s="1"/>
  <c r="AP33" i="14"/>
  <c r="AQ33" i="14" s="1"/>
  <c r="AR33" i="14" s="1"/>
  <c r="AP39" i="10"/>
  <c r="AQ39" i="10" s="1"/>
  <c r="AO40" i="10" s="1"/>
  <c r="AF131" i="18"/>
  <c r="AG131" i="18" s="1"/>
  <c r="AH131" i="18" s="1"/>
  <c r="P134" i="18"/>
  <c r="H131" i="18"/>
  <c r="I131" i="18" s="1"/>
  <c r="J134" i="18" s="1"/>
  <c r="J131" i="18"/>
  <c r="J130" i="18"/>
  <c r="Y132" i="16"/>
  <c r="Y133" i="16"/>
  <c r="T132" i="16"/>
  <c r="T133" i="16"/>
  <c r="T134" i="16"/>
  <c r="M131" i="16"/>
  <c r="O134" i="16" s="1"/>
  <c r="O131" i="16"/>
  <c r="G126" i="16"/>
  <c r="V130" i="14"/>
  <c r="M131" i="14"/>
  <c r="P135" i="14" s="1"/>
  <c r="AF131" i="14"/>
  <c r="AH131" i="14" s="1"/>
  <c r="AH130" i="14"/>
  <c r="Z129" i="14"/>
  <c r="Y130" i="14" s="1"/>
  <c r="AB128" i="14"/>
  <c r="T131" i="14"/>
  <c r="V131" i="14" s="1"/>
  <c r="N131" i="14"/>
  <c r="G126" i="14"/>
  <c r="Z23" i="14"/>
  <c r="AA23" i="14" s="1"/>
  <c r="T24" i="14"/>
  <c r="U24" i="14" s="1"/>
  <c r="AF26" i="10"/>
  <c r="AG26" i="10" s="1"/>
  <c r="U23" i="18"/>
  <c r="O23" i="18"/>
  <c r="AB23" i="18"/>
  <c r="Y24" i="18"/>
  <c r="AG23" i="18"/>
  <c r="H26" i="18"/>
  <c r="I26" i="18" s="1"/>
  <c r="G27" i="18" s="1"/>
  <c r="V25" i="16"/>
  <c r="W25" i="16" s="1"/>
  <c r="X25" i="16" s="1"/>
  <c r="V26" i="16" s="1"/>
  <c r="J24" i="16"/>
  <c r="H25" i="16"/>
  <c r="I25" i="16" s="1"/>
  <c r="J25" i="16" s="1"/>
  <c r="AB25" i="16"/>
  <c r="AC25" i="16" s="1"/>
  <c r="AA26" i="16" s="1"/>
  <c r="O24" i="16"/>
  <c r="R24" i="16"/>
  <c r="S24" i="16" s="1"/>
  <c r="T24" i="16" s="1"/>
  <c r="M25" i="16"/>
  <c r="N25" i="16" s="1"/>
  <c r="O25" i="16" s="1"/>
  <c r="Y26" i="10"/>
  <c r="N26" i="14"/>
  <c r="O26" i="14" s="1"/>
  <c r="H25" i="14"/>
  <c r="I25" i="14" s="1"/>
  <c r="J25" i="14" s="1"/>
  <c r="J24" i="14"/>
  <c r="AF25" i="14"/>
  <c r="AG25" i="14" s="1"/>
  <c r="T25" i="10"/>
  <c r="U25" i="10" s="1"/>
  <c r="N25" i="10"/>
  <c r="O25" i="10" s="1"/>
  <c r="H26" i="10"/>
  <c r="I26" i="10" s="1"/>
  <c r="J26" i="10" s="1"/>
  <c r="AS39" i="18" l="1"/>
  <c r="AQ40" i="18"/>
  <c r="AR40" i="18" s="1"/>
  <c r="AP41" i="18" s="1"/>
  <c r="AO34" i="14"/>
  <c r="AP40" i="10"/>
  <c r="AQ40" i="10" s="1"/>
  <c r="AR40" i="10" s="1"/>
  <c r="AR39" i="10"/>
  <c r="S26" i="10"/>
  <c r="AE27" i="10"/>
  <c r="AF27" i="10" s="1"/>
  <c r="AG27" i="10" s="1"/>
  <c r="AH27" i="10" s="1"/>
  <c r="J133" i="18"/>
  <c r="J132" i="18"/>
  <c r="P132" i="18"/>
  <c r="P133" i="18"/>
  <c r="O133" i="16"/>
  <c r="O132" i="16"/>
  <c r="H126" i="16"/>
  <c r="I126" i="16" s="1"/>
  <c r="J126" i="16" s="1"/>
  <c r="AH133" i="14"/>
  <c r="AH132" i="14"/>
  <c r="Y131" i="14"/>
  <c r="V134" i="14"/>
  <c r="V133" i="14"/>
  <c r="V132" i="14"/>
  <c r="P134" i="14"/>
  <c r="P133" i="14"/>
  <c r="P132" i="14"/>
  <c r="Z130" i="14"/>
  <c r="AB130" i="14"/>
  <c r="AB129" i="14"/>
  <c r="H126" i="14"/>
  <c r="I126" i="14" s="1"/>
  <c r="J126" i="14" s="1"/>
  <c r="AE26" i="14"/>
  <c r="V24" i="14"/>
  <c r="S25" i="14"/>
  <c r="Y24" i="14"/>
  <c r="AB23" i="14"/>
  <c r="G27" i="10"/>
  <c r="H27" i="10" s="1"/>
  <c r="I27" i="10" s="1"/>
  <c r="J27" i="10" s="1"/>
  <c r="AH26" i="10"/>
  <c r="Z26" i="10"/>
  <c r="AA26" i="10" s="1"/>
  <c r="AB26" i="10" s="1"/>
  <c r="AH23" i="18"/>
  <c r="AE24" i="18"/>
  <c r="S24" i="18"/>
  <c r="V23" i="18"/>
  <c r="Z24" i="18"/>
  <c r="M24" i="18"/>
  <c r="J26" i="18"/>
  <c r="H27" i="18"/>
  <c r="I27" i="18" s="1"/>
  <c r="G28" i="18" s="1"/>
  <c r="Y25" i="16"/>
  <c r="Q25" i="16"/>
  <c r="R25" i="16" s="1"/>
  <c r="S25" i="16" s="1"/>
  <c r="Q26" i="16" s="1"/>
  <c r="G26" i="16"/>
  <c r="AD25" i="16"/>
  <c r="W26" i="16"/>
  <c r="X26" i="16" s="1"/>
  <c r="V27" i="16" s="1"/>
  <c r="H26" i="16"/>
  <c r="I26" i="16" s="1"/>
  <c r="J26" i="16" s="1"/>
  <c r="L26" i="16"/>
  <c r="AB26" i="16"/>
  <c r="AC26" i="16" s="1"/>
  <c r="AD26" i="16" s="1"/>
  <c r="AH25" i="14"/>
  <c r="M27" i="14"/>
  <c r="N27" i="14" s="1"/>
  <c r="O27" i="14" s="1"/>
  <c r="AF26" i="14"/>
  <c r="AG26" i="14" s="1"/>
  <c r="AH26" i="14" s="1"/>
  <c r="G26" i="14"/>
  <c r="M26" i="10"/>
  <c r="N26" i="10" s="1"/>
  <c r="O26" i="10" s="1"/>
  <c r="T26" i="10"/>
  <c r="U26" i="10" s="1"/>
  <c r="V26" i="10" s="1"/>
  <c r="V25" i="10"/>
  <c r="AO41" i="10" l="1"/>
  <c r="AS40" i="18"/>
  <c r="AQ41" i="18"/>
  <c r="AR41" i="18" s="1"/>
  <c r="AP42" i="18" s="1"/>
  <c r="AP34" i="14"/>
  <c r="AQ34" i="14" s="1"/>
  <c r="AR34" i="14" s="1"/>
  <c r="AP41" i="10"/>
  <c r="AQ41" i="10" s="1"/>
  <c r="AO42" i="10" s="1"/>
  <c r="G127" i="16"/>
  <c r="Z131" i="14"/>
  <c r="AB131" i="14" s="1"/>
  <c r="AB134" i="14"/>
  <c r="AB135" i="14"/>
  <c r="G127" i="14"/>
  <c r="Z24" i="14"/>
  <c r="AA24" i="14" s="1"/>
  <c r="Y25" i="14" s="1"/>
  <c r="Z25" i="14" s="1"/>
  <c r="AA25" i="14" s="1"/>
  <c r="AB25" i="14" s="1"/>
  <c r="T25" i="14"/>
  <c r="U25" i="14" s="1"/>
  <c r="G28" i="10"/>
  <c r="Y27" i="10"/>
  <c r="Z27" i="10" s="1"/>
  <c r="AA27" i="10" s="1"/>
  <c r="AA24" i="18"/>
  <c r="T24" i="18"/>
  <c r="AF24" i="18"/>
  <c r="N24" i="18"/>
  <c r="J27" i="18"/>
  <c r="H28" i="18"/>
  <c r="I28" i="18" s="1"/>
  <c r="J28" i="18" s="1"/>
  <c r="M28" i="14"/>
  <c r="G27" i="16"/>
  <c r="H27" i="16" s="1"/>
  <c r="I27" i="16" s="1"/>
  <c r="G28" i="16" s="1"/>
  <c r="Y26" i="16"/>
  <c r="T25" i="16"/>
  <c r="W27" i="16"/>
  <c r="X27" i="16" s="1"/>
  <c r="V28" i="16" s="1"/>
  <c r="R26" i="16"/>
  <c r="S26" i="16" s="1"/>
  <c r="Q27" i="16" s="1"/>
  <c r="AA27" i="16"/>
  <c r="M26" i="16"/>
  <c r="N26" i="16" s="1"/>
  <c r="L27" i="16" s="1"/>
  <c r="AE27" i="14"/>
  <c r="AF27" i="14"/>
  <c r="AG27" i="14" s="1"/>
  <c r="AE28" i="14" s="1"/>
  <c r="H26" i="14"/>
  <c r="I26" i="14" s="1"/>
  <c r="J26" i="14" s="1"/>
  <c r="S27" i="10"/>
  <c r="T27" i="10" s="1"/>
  <c r="U27" i="10" s="1"/>
  <c r="S28" i="10" s="1"/>
  <c r="AE28" i="10"/>
  <c r="AB27" i="10"/>
  <c r="M27" i="10"/>
  <c r="N27" i="10" s="1"/>
  <c r="O27" i="10" s="1"/>
  <c r="H28" i="10"/>
  <c r="I28" i="10" s="1"/>
  <c r="G29" i="10" s="1"/>
  <c r="J28" i="10"/>
  <c r="AS41" i="18" l="1"/>
  <c r="AQ42" i="18"/>
  <c r="AR42" i="18" s="1"/>
  <c r="AP43" i="18" s="1"/>
  <c r="AO35" i="14"/>
  <c r="AP42" i="10"/>
  <c r="AQ42" i="10" s="1"/>
  <c r="AO43" i="10" s="1"/>
  <c r="AR41" i="10"/>
  <c r="Y28" i="10"/>
  <c r="Z28" i="10" s="1"/>
  <c r="AA28" i="10" s="1"/>
  <c r="Y29" i="10" s="1"/>
  <c r="Z29" i="10" s="1"/>
  <c r="AA29" i="10" s="1"/>
  <c r="H127" i="16"/>
  <c r="I127" i="16" s="1"/>
  <c r="J127" i="16" s="1"/>
  <c r="AB133" i="14"/>
  <c r="AB132" i="14"/>
  <c r="H127" i="14"/>
  <c r="I127" i="14" s="1"/>
  <c r="J127" i="14" s="1"/>
  <c r="Y26" i="14"/>
  <c r="Z26" i="14" s="1"/>
  <c r="AA26" i="14" s="1"/>
  <c r="V25" i="14"/>
  <c r="S26" i="14"/>
  <c r="AB24" i="14"/>
  <c r="Y25" i="18"/>
  <c r="AB24" i="18"/>
  <c r="O24" i="18"/>
  <c r="AG24" i="18"/>
  <c r="U24" i="18"/>
  <c r="G29" i="18"/>
  <c r="H29" i="18" s="1"/>
  <c r="I29" i="18" s="1"/>
  <c r="J29" i="18" s="1"/>
  <c r="N28" i="14"/>
  <c r="O28" i="14" s="1"/>
  <c r="M29" i="14" s="1"/>
  <c r="N29" i="14" s="1"/>
  <c r="O29" i="14" s="1"/>
  <c r="M30" i="14" s="1"/>
  <c r="T26" i="16"/>
  <c r="Y27" i="16"/>
  <c r="J27" i="16"/>
  <c r="M27" i="16"/>
  <c r="N27" i="16" s="1"/>
  <c r="L28" i="16" s="1"/>
  <c r="R27" i="16"/>
  <c r="S27" i="16" s="1"/>
  <c r="Q28" i="16" s="1"/>
  <c r="H28" i="16"/>
  <c r="I28" i="16" s="1"/>
  <c r="J28" i="16" s="1"/>
  <c r="W28" i="16"/>
  <c r="X28" i="16" s="1"/>
  <c r="V29" i="16" s="1"/>
  <c r="O26" i="16"/>
  <c r="AB27" i="16"/>
  <c r="AC27" i="16" s="1"/>
  <c r="AD27" i="16" s="1"/>
  <c r="AH27" i="14"/>
  <c r="AF28" i="14"/>
  <c r="AG28" i="14" s="1"/>
  <c r="AE29" i="14" s="1"/>
  <c r="G27" i="14"/>
  <c r="M28" i="10"/>
  <c r="N28" i="10" s="1"/>
  <c r="O28" i="10" s="1"/>
  <c r="AF28" i="10"/>
  <c r="AG28" i="10" s="1"/>
  <c r="T28" i="10"/>
  <c r="U28" i="10" s="1"/>
  <c r="V28" i="10" s="1"/>
  <c r="V27" i="10"/>
  <c r="H29" i="10"/>
  <c r="I29" i="10" s="1"/>
  <c r="G30" i="10" s="1"/>
  <c r="J29" i="10"/>
  <c r="AR42" i="10" l="1"/>
  <c r="AS42" i="18"/>
  <c r="AQ43" i="18"/>
  <c r="AR43" i="18" s="1"/>
  <c r="AP44" i="18" s="1"/>
  <c r="AP35" i="14"/>
  <c r="AQ35" i="14" s="1"/>
  <c r="AR35" i="14" s="1"/>
  <c r="AP43" i="10"/>
  <c r="AQ43" i="10" s="1"/>
  <c r="AO44" i="10" s="1"/>
  <c r="AB28" i="10"/>
  <c r="AB29" i="10"/>
  <c r="AE29" i="10"/>
  <c r="AF29" i="10" s="1"/>
  <c r="AG29" i="10" s="1"/>
  <c r="G128" i="16"/>
  <c r="G128" i="14"/>
  <c r="AB26" i="14"/>
  <c r="Y27" i="14"/>
  <c r="Z27" i="14" s="1"/>
  <c r="AA27" i="14" s="1"/>
  <c r="T26" i="14"/>
  <c r="U26" i="14" s="1"/>
  <c r="S27" i="14" s="1"/>
  <c r="S25" i="18"/>
  <c r="V24" i="18"/>
  <c r="M25" i="18"/>
  <c r="AH24" i="18"/>
  <c r="AE25" i="18"/>
  <c r="Z25" i="18"/>
  <c r="G30" i="18"/>
  <c r="H30" i="18" s="1"/>
  <c r="I30" i="18" s="1"/>
  <c r="G31" i="18" s="1"/>
  <c r="O27" i="16"/>
  <c r="Y28" i="16"/>
  <c r="G29" i="16"/>
  <c r="W29" i="16"/>
  <c r="X29" i="16" s="1"/>
  <c r="Y29" i="16" s="1"/>
  <c r="R28" i="16"/>
  <c r="S28" i="16" s="1"/>
  <c r="T28" i="16" s="1"/>
  <c r="M28" i="16"/>
  <c r="N28" i="16" s="1"/>
  <c r="L29" i="16" s="1"/>
  <c r="AA28" i="16"/>
  <c r="H29" i="16"/>
  <c r="I29" i="16" s="1"/>
  <c r="G30" i="16" s="1"/>
  <c r="T27" i="16"/>
  <c r="AH28" i="10"/>
  <c r="AH28" i="14"/>
  <c r="N30" i="14"/>
  <c r="O30" i="14" s="1"/>
  <c r="AF29" i="14"/>
  <c r="AG29" i="14" s="1"/>
  <c r="AH29" i="14" s="1"/>
  <c r="H27" i="14"/>
  <c r="I27" i="14" s="1"/>
  <c r="J27" i="14" s="1"/>
  <c r="Y30" i="10"/>
  <c r="Z30" i="10" s="1"/>
  <c r="AA30" i="10" s="1"/>
  <c r="AB30" i="10" s="1"/>
  <c r="S29" i="10"/>
  <c r="M29" i="10"/>
  <c r="H30" i="10"/>
  <c r="I30" i="10" s="1"/>
  <c r="J30" i="10" s="1"/>
  <c r="AS43" i="18" l="1"/>
  <c r="AQ44" i="18"/>
  <c r="AR44" i="18" s="1"/>
  <c r="AP45" i="18" s="1"/>
  <c r="AO36" i="14"/>
  <c r="AP44" i="10"/>
  <c r="AQ44" i="10" s="1"/>
  <c r="AO45" i="10" s="1"/>
  <c r="AR43" i="10"/>
  <c r="AH29" i="10"/>
  <c r="H128" i="16"/>
  <c r="I128" i="16" s="1"/>
  <c r="G129" i="16" s="1"/>
  <c r="J128" i="16"/>
  <c r="H128" i="14"/>
  <c r="I128" i="14" s="1"/>
  <c r="J128" i="14" s="1"/>
  <c r="AB27" i="14"/>
  <c r="Y28" i="14"/>
  <c r="Z28" i="14" s="1"/>
  <c r="AA28" i="14" s="1"/>
  <c r="Y29" i="14" s="1"/>
  <c r="Z29" i="14" s="1"/>
  <c r="AA29" i="14" s="1"/>
  <c r="V26" i="14"/>
  <c r="T27" i="14"/>
  <c r="U27" i="14" s="1"/>
  <c r="S28" i="14" s="1"/>
  <c r="G31" i="10"/>
  <c r="T25" i="18"/>
  <c r="AA25" i="18"/>
  <c r="N25" i="18"/>
  <c r="AF25" i="18"/>
  <c r="H31" i="18"/>
  <c r="I31" i="18" s="1"/>
  <c r="G32" i="18" s="1"/>
  <c r="J30" i="18"/>
  <c r="H30" i="16"/>
  <c r="I30" i="16" s="1"/>
  <c r="G31" i="16" s="1"/>
  <c r="M29" i="16"/>
  <c r="N29" i="16" s="1"/>
  <c r="L30" i="16" s="1"/>
  <c r="J29" i="16"/>
  <c r="O28" i="16"/>
  <c r="Q29" i="16"/>
  <c r="V30" i="16"/>
  <c r="AB28" i="16"/>
  <c r="AC28" i="16" s="1"/>
  <c r="AD28" i="16" s="1"/>
  <c r="Y31" i="10"/>
  <c r="Z31" i="10" s="1"/>
  <c r="AA31" i="10" s="1"/>
  <c r="Y32" i="10" s="1"/>
  <c r="M31" i="14"/>
  <c r="G28" i="14"/>
  <c r="AE30" i="14"/>
  <c r="AE30" i="10"/>
  <c r="AF30" i="10" s="1"/>
  <c r="AG30" i="10" s="1"/>
  <c r="AH30" i="10" s="1"/>
  <c r="T29" i="10"/>
  <c r="U29" i="10" s="1"/>
  <c r="V29" i="10" s="1"/>
  <c r="N29" i="10"/>
  <c r="O29" i="10" s="1"/>
  <c r="H31" i="10"/>
  <c r="I31" i="10" s="1"/>
  <c r="J31" i="10" s="1"/>
  <c r="G32" i="10"/>
  <c r="AR44" i="10" l="1"/>
  <c r="AS44" i="18"/>
  <c r="AQ45" i="18"/>
  <c r="AR45" i="18" s="1"/>
  <c r="AP46" i="18" s="1"/>
  <c r="AP36" i="14"/>
  <c r="AQ36" i="14" s="1"/>
  <c r="AO37" i="14" s="1"/>
  <c r="AP45" i="10"/>
  <c r="AQ45" i="10" s="1"/>
  <c r="AO46" i="10" s="1"/>
  <c r="H129" i="16"/>
  <c r="I129" i="16" s="1"/>
  <c r="J129" i="16"/>
  <c r="G130" i="16"/>
  <c r="O29" i="16"/>
  <c r="G129" i="14"/>
  <c r="AB28" i="14"/>
  <c r="V27" i="14"/>
  <c r="T28" i="14"/>
  <c r="U28" i="14" s="1"/>
  <c r="S29" i="14" s="1"/>
  <c r="V28" i="14"/>
  <c r="AB25" i="18"/>
  <c r="Y26" i="18"/>
  <c r="AG25" i="18"/>
  <c r="O25" i="18"/>
  <c r="U25" i="18"/>
  <c r="H32" i="18"/>
  <c r="I32" i="18" s="1"/>
  <c r="J32" i="18" s="1"/>
  <c r="J31" i="18"/>
  <c r="J30" i="16"/>
  <c r="M30" i="16"/>
  <c r="N30" i="16" s="1"/>
  <c r="O30" i="16" s="1"/>
  <c r="W30" i="16"/>
  <c r="X30" i="16" s="1"/>
  <c r="Y30" i="16" s="1"/>
  <c r="H31" i="16"/>
  <c r="I31" i="16" s="1"/>
  <c r="J31" i="16" s="1"/>
  <c r="R29" i="16"/>
  <c r="S29" i="16" s="1"/>
  <c r="Q30" i="16" s="1"/>
  <c r="AA29" i="16"/>
  <c r="AB29" i="14"/>
  <c r="Y30" i="14"/>
  <c r="Z30" i="14" s="1"/>
  <c r="AA30" i="14" s="1"/>
  <c r="AF30" i="14"/>
  <c r="AG30" i="14" s="1"/>
  <c r="AH30" i="14" s="1"/>
  <c r="H28" i="14"/>
  <c r="I28" i="14" s="1"/>
  <c r="J28" i="14" s="1"/>
  <c r="N31" i="14"/>
  <c r="O31" i="14" s="1"/>
  <c r="M32" i="14" s="1"/>
  <c r="AE31" i="10"/>
  <c r="Z32" i="10"/>
  <c r="AA32" i="10" s="1"/>
  <c r="Y33" i="10" s="1"/>
  <c r="AB31" i="10"/>
  <c r="S30" i="10"/>
  <c r="M30" i="10"/>
  <c r="H32" i="10"/>
  <c r="I32" i="10" s="1"/>
  <c r="J32" i="10" s="1"/>
  <c r="AS45" i="18" l="1"/>
  <c r="AQ46" i="18"/>
  <c r="AR46" i="18" s="1"/>
  <c r="AP47" i="18" s="1"/>
  <c r="AP37" i="14"/>
  <c r="AQ37" i="14" s="1"/>
  <c r="AR37" i="14" s="1"/>
  <c r="AR36" i="14"/>
  <c r="AO47" i="10"/>
  <c r="AP46" i="10"/>
  <c r="AQ46" i="10" s="1"/>
  <c r="AR46" i="10" s="1"/>
  <c r="AR45" i="10"/>
  <c r="H130" i="16"/>
  <c r="I130" i="16" s="1"/>
  <c r="G131" i="16" s="1"/>
  <c r="H131" i="16" s="1"/>
  <c r="I131" i="16" s="1"/>
  <c r="J131" i="16" s="1"/>
  <c r="J130" i="16"/>
  <c r="H129" i="14"/>
  <c r="I129" i="14" s="1"/>
  <c r="J129" i="14" s="1"/>
  <c r="T29" i="14"/>
  <c r="U29" i="14" s="1"/>
  <c r="V29" i="14" s="1"/>
  <c r="G33" i="10"/>
  <c r="V25" i="18"/>
  <c r="S26" i="18"/>
  <c r="AE26" i="18"/>
  <c r="AH25" i="18"/>
  <c r="Z26" i="18"/>
  <c r="M26" i="18"/>
  <c r="G33" i="18"/>
  <c r="H33" i="18" s="1"/>
  <c r="I33" i="18" s="1"/>
  <c r="J33" i="18" s="1"/>
  <c r="L31" i="16"/>
  <c r="M31" i="16" s="1"/>
  <c r="N31" i="16" s="1"/>
  <c r="L32" i="16" s="1"/>
  <c r="T29" i="16"/>
  <c r="R30" i="16"/>
  <c r="S30" i="16" s="1"/>
  <c r="T30" i="16" s="1"/>
  <c r="AB29" i="16"/>
  <c r="AC29" i="16" s="1"/>
  <c r="AD29" i="16" s="1"/>
  <c r="V31" i="16"/>
  <c r="G32" i="16"/>
  <c r="AB32" i="10"/>
  <c r="AB30" i="14"/>
  <c r="Y31" i="14"/>
  <c r="Z31" i="14" s="1"/>
  <c r="AA31" i="14" s="1"/>
  <c r="AE31" i="14"/>
  <c r="AF31" i="14" s="1"/>
  <c r="AG31" i="14" s="1"/>
  <c r="AH31" i="14" s="1"/>
  <c r="N32" i="14"/>
  <c r="O32" i="14" s="1"/>
  <c r="M33" i="14" s="1"/>
  <c r="G29" i="14"/>
  <c r="AF31" i="10"/>
  <c r="AG31" i="10" s="1"/>
  <c r="AE32" i="10" s="1"/>
  <c r="Z33" i="10"/>
  <c r="AA33" i="10" s="1"/>
  <c r="AB33" i="10" s="1"/>
  <c r="T30" i="10"/>
  <c r="U30" i="10" s="1"/>
  <c r="V30" i="10" s="1"/>
  <c r="N30" i="10"/>
  <c r="O30" i="10" s="1"/>
  <c r="H33" i="10"/>
  <c r="I33" i="10" s="1"/>
  <c r="G34" i="10" s="1"/>
  <c r="AS46" i="18" l="1"/>
  <c r="AQ47" i="18"/>
  <c r="AR47" i="18" s="1"/>
  <c r="AP48" i="18" s="1"/>
  <c r="AO38" i="14"/>
  <c r="AP47" i="10"/>
  <c r="AQ47" i="10" s="1"/>
  <c r="AO48" i="10" s="1"/>
  <c r="G130" i="14"/>
  <c r="S30" i="14"/>
  <c r="J33" i="10"/>
  <c r="AA26" i="18"/>
  <c r="AF26" i="18"/>
  <c r="T26" i="18"/>
  <c r="N26" i="18"/>
  <c r="G34" i="18"/>
  <c r="H34" i="18" s="1"/>
  <c r="I34" i="18" s="1"/>
  <c r="Q31" i="16"/>
  <c r="R31" i="16" s="1"/>
  <c r="S31" i="16" s="1"/>
  <c r="Q32" i="16" s="1"/>
  <c r="M32" i="16"/>
  <c r="N32" i="16" s="1"/>
  <c r="L33" i="16" s="1"/>
  <c r="O31" i="16"/>
  <c r="AA30" i="16"/>
  <c r="H32" i="16"/>
  <c r="I32" i="16" s="1"/>
  <c r="J32" i="16" s="1"/>
  <c r="W31" i="16"/>
  <c r="X31" i="16" s="1"/>
  <c r="V32" i="16" s="1"/>
  <c r="Y32" i="14"/>
  <c r="Z32" i="14" s="1"/>
  <c r="AA32" i="14" s="1"/>
  <c r="AB31" i="14"/>
  <c r="N33" i="14"/>
  <c r="O33" i="14" s="1"/>
  <c r="AE32" i="14"/>
  <c r="H29" i="14"/>
  <c r="I29" i="14" s="1"/>
  <c r="J29" i="14" s="1"/>
  <c r="AH31" i="10"/>
  <c r="M31" i="10"/>
  <c r="N31" i="10" s="1"/>
  <c r="O31" i="10" s="1"/>
  <c r="AF32" i="10"/>
  <c r="AG32" i="10" s="1"/>
  <c r="AH32" i="10" s="1"/>
  <c r="S31" i="10"/>
  <c r="T31" i="10" s="1"/>
  <c r="U31" i="10" s="1"/>
  <c r="Y34" i="10"/>
  <c r="H34" i="10"/>
  <c r="I34" i="10" s="1"/>
  <c r="J34" i="10" s="1"/>
  <c r="G35" i="10"/>
  <c r="AS47" i="18" l="1"/>
  <c r="AQ48" i="18"/>
  <c r="AR48" i="18" s="1"/>
  <c r="AP49" i="18" s="1"/>
  <c r="AP38" i="14"/>
  <c r="AQ38" i="14" s="1"/>
  <c r="AO39" i="14" s="1"/>
  <c r="AO49" i="10"/>
  <c r="AR48" i="10"/>
  <c r="AP48" i="10"/>
  <c r="AQ48" i="10" s="1"/>
  <c r="AR47" i="10"/>
  <c r="H130" i="14"/>
  <c r="I130" i="14" s="1"/>
  <c r="G131" i="14" s="1"/>
  <c r="J130" i="14"/>
  <c r="T30" i="14"/>
  <c r="U30" i="14" s="1"/>
  <c r="S31" i="14" s="1"/>
  <c r="Y27" i="18"/>
  <c r="AB26" i="18"/>
  <c r="AG26" i="18"/>
  <c r="O26" i="18"/>
  <c r="U26" i="18"/>
  <c r="G35" i="18"/>
  <c r="H35" i="18" s="1"/>
  <c r="I35" i="18" s="1"/>
  <c r="J34" i="18"/>
  <c r="M34" i="14"/>
  <c r="N34" i="14" s="1"/>
  <c r="O34" i="14" s="1"/>
  <c r="Y31" i="16"/>
  <c r="O32" i="16"/>
  <c r="R32" i="16"/>
  <c r="S32" i="16" s="1"/>
  <c r="T32" i="16" s="1"/>
  <c r="W32" i="16"/>
  <c r="X32" i="16" s="1"/>
  <c r="V33" i="16" s="1"/>
  <c r="M33" i="16"/>
  <c r="N33" i="16" s="1"/>
  <c r="O33" i="16" s="1"/>
  <c r="T31" i="16"/>
  <c r="G33" i="16"/>
  <c r="AB30" i="16"/>
  <c r="AC30" i="16" s="1"/>
  <c r="AA31" i="16" s="1"/>
  <c r="AE33" i="10"/>
  <c r="AF33" i="10" s="1"/>
  <c r="AG33" i="10" s="1"/>
  <c r="AE34" i="10" s="1"/>
  <c r="AB32" i="14"/>
  <c r="Y33" i="14"/>
  <c r="Z33" i="14" s="1"/>
  <c r="AA33" i="14" s="1"/>
  <c r="G30" i="14"/>
  <c r="AF32" i="14"/>
  <c r="AG32" i="14" s="1"/>
  <c r="AE33" i="14" s="1"/>
  <c r="S32" i="10"/>
  <c r="T32" i="10" s="1"/>
  <c r="U32" i="10" s="1"/>
  <c r="V32" i="10" s="1"/>
  <c r="V31" i="10"/>
  <c r="Z34" i="10"/>
  <c r="AA34" i="10" s="1"/>
  <c r="Y35" i="10" s="1"/>
  <c r="M32" i="10"/>
  <c r="H35" i="10"/>
  <c r="I35" i="10" s="1"/>
  <c r="J35" i="10" s="1"/>
  <c r="AS48" i="18" l="1"/>
  <c r="AQ49" i="18"/>
  <c r="AR49" i="18" s="1"/>
  <c r="AP50" i="18" s="1"/>
  <c r="AP39" i="14"/>
  <c r="AQ39" i="14" s="1"/>
  <c r="AR39" i="14" s="1"/>
  <c r="AR38" i="14"/>
  <c r="AP49" i="10"/>
  <c r="AQ49" i="10" s="1"/>
  <c r="AO50" i="10" s="1"/>
  <c r="H131" i="14"/>
  <c r="I131" i="14" s="1"/>
  <c r="J131" i="14"/>
  <c r="V30" i="14"/>
  <c r="T31" i="14"/>
  <c r="U31" i="14" s="1"/>
  <c r="V31" i="14" s="1"/>
  <c r="G36" i="10"/>
  <c r="Z27" i="18"/>
  <c r="S27" i="18"/>
  <c r="V26" i="18"/>
  <c r="AE27" i="18"/>
  <c r="AH26" i="18"/>
  <c r="M27" i="18"/>
  <c r="G36" i="18"/>
  <c r="H36" i="18" s="1"/>
  <c r="I36" i="18" s="1"/>
  <c r="G37" i="18" s="1"/>
  <c r="J35" i="18"/>
  <c r="Q33" i="16"/>
  <c r="R33" i="16" s="1"/>
  <c r="S33" i="16" s="1"/>
  <c r="T33" i="16" s="1"/>
  <c r="AB31" i="16"/>
  <c r="AC31" i="16" s="1"/>
  <c r="AD31" i="16" s="1"/>
  <c r="W33" i="16"/>
  <c r="X33" i="16" s="1"/>
  <c r="V34" i="16" s="1"/>
  <c r="AD30" i="16"/>
  <c r="Y32" i="16"/>
  <c r="H33" i="16"/>
  <c r="I33" i="16" s="1"/>
  <c r="J33" i="16" s="1"/>
  <c r="L34" i="16"/>
  <c r="AB34" i="10"/>
  <c r="Y34" i="14"/>
  <c r="Z34" i="14" s="1"/>
  <c r="AA34" i="14" s="1"/>
  <c r="AB33" i="14"/>
  <c r="AH32" i="14"/>
  <c r="AF33" i="14"/>
  <c r="AG33" i="14" s="1"/>
  <c r="AH33" i="14" s="1"/>
  <c r="M35" i="14"/>
  <c r="H30" i="14"/>
  <c r="I30" i="14" s="1"/>
  <c r="J30" i="14" s="1"/>
  <c r="AH33" i="10"/>
  <c r="AF34" i="10"/>
  <c r="AG34" i="10" s="1"/>
  <c r="AE35" i="10" s="1"/>
  <c r="Z35" i="10"/>
  <c r="AA35" i="10" s="1"/>
  <c r="Y36" i="10" s="1"/>
  <c r="S33" i="10"/>
  <c r="N32" i="10"/>
  <c r="O32" i="10" s="1"/>
  <c r="H36" i="10"/>
  <c r="I36" i="10" s="1"/>
  <c r="J36" i="10" s="1"/>
  <c r="G37" i="10"/>
  <c r="AS49" i="18" l="1"/>
  <c r="AQ50" i="18"/>
  <c r="AR50" i="18" s="1"/>
  <c r="AP51" i="18" s="1"/>
  <c r="AO40" i="14"/>
  <c r="AP50" i="10"/>
  <c r="AQ50" i="10" s="1"/>
  <c r="AO51" i="10" s="1"/>
  <c r="AR49" i="10"/>
  <c r="S32" i="14"/>
  <c r="T32" i="14"/>
  <c r="U32" i="14" s="1"/>
  <c r="V32" i="14" s="1"/>
  <c r="N27" i="18"/>
  <c r="T27" i="18"/>
  <c r="AF27" i="18"/>
  <c r="AA27" i="18"/>
  <c r="J36" i="18"/>
  <c r="H37" i="18"/>
  <c r="I37" i="18" s="1"/>
  <c r="G38" i="18" s="1"/>
  <c r="Y33" i="16"/>
  <c r="G34" i="16"/>
  <c r="AA32" i="16"/>
  <c r="AB32" i="16" s="1"/>
  <c r="AC32" i="16" s="1"/>
  <c r="AD32" i="16" s="1"/>
  <c r="Q34" i="16"/>
  <c r="R34" i="16" s="1"/>
  <c r="S34" i="16" s="1"/>
  <c r="T34" i="16" s="1"/>
  <c r="M34" i="16"/>
  <c r="N34" i="16" s="1"/>
  <c r="O34" i="16" s="1"/>
  <c r="W34" i="16"/>
  <c r="X34" i="16" s="1"/>
  <c r="V35" i="16" s="1"/>
  <c r="H34" i="16"/>
  <c r="I34" i="16" s="1"/>
  <c r="J34" i="16" s="1"/>
  <c r="AB34" i="14"/>
  <c r="Y35" i="14"/>
  <c r="Z35" i="14" s="1"/>
  <c r="AA35" i="14" s="1"/>
  <c r="AE34" i="14"/>
  <c r="AF34" i="14" s="1"/>
  <c r="AG34" i="14" s="1"/>
  <c r="AH34" i="14" s="1"/>
  <c r="G31" i="14"/>
  <c r="N35" i="14"/>
  <c r="O35" i="14" s="1"/>
  <c r="M36" i="14" s="1"/>
  <c r="AH34" i="10"/>
  <c r="AF35" i="10"/>
  <c r="AG35" i="10" s="1"/>
  <c r="AH35" i="10" s="1"/>
  <c r="Z36" i="10"/>
  <c r="AA36" i="10" s="1"/>
  <c r="Y37" i="10" s="1"/>
  <c r="AB35" i="10"/>
  <c r="T33" i="10"/>
  <c r="U33" i="10" s="1"/>
  <c r="S34" i="10" s="1"/>
  <c r="M33" i="10"/>
  <c r="H37" i="10"/>
  <c r="I37" i="10" s="1"/>
  <c r="G38" i="10" s="1"/>
  <c r="J37" i="10"/>
  <c r="AS50" i="18" l="1"/>
  <c r="AQ51" i="18"/>
  <c r="AR51" i="18" s="1"/>
  <c r="AP52" i="18" s="1"/>
  <c r="AP40" i="14"/>
  <c r="AQ40" i="14" s="1"/>
  <c r="AR40" i="14" s="1"/>
  <c r="AP51" i="10"/>
  <c r="AQ51" i="10" s="1"/>
  <c r="AO52" i="10" s="1"/>
  <c r="AR50" i="10"/>
  <c r="S33" i="14"/>
  <c r="S34" i="14" s="1"/>
  <c r="T33" i="14"/>
  <c r="U33" i="14" s="1"/>
  <c r="V33" i="14" s="1"/>
  <c r="U27" i="18"/>
  <c r="O27" i="18"/>
  <c r="AG27" i="18"/>
  <c r="AB27" i="18"/>
  <c r="Y28" i="18"/>
  <c r="H38" i="18"/>
  <c r="I38" i="18" s="1"/>
  <c r="J38" i="18" s="1"/>
  <c r="J37" i="18"/>
  <c r="L35" i="16"/>
  <c r="M35" i="16" s="1"/>
  <c r="N35" i="16" s="1"/>
  <c r="L36" i="16" s="1"/>
  <c r="Y34" i="16"/>
  <c r="W35" i="16"/>
  <c r="X35" i="16" s="1"/>
  <c r="V36" i="16" s="1"/>
  <c r="AA33" i="16"/>
  <c r="G35" i="16"/>
  <c r="Q35" i="16"/>
  <c r="AE36" i="10"/>
  <c r="AF36" i="10" s="1"/>
  <c r="AG36" i="10" s="1"/>
  <c r="AH36" i="10" s="1"/>
  <c r="Y36" i="14"/>
  <c r="Z36" i="14" s="1"/>
  <c r="AA36" i="14" s="1"/>
  <c r="AB35" i="14"/>
  <c r="N36" i="14"/>
  <c r="O36" i="14" s="1"/>
  <c r="M37" i="14" s="1"/>
  <c r="AE35" i="14"/>
  <c r="H31" i="14"/>
  <c r="I31" i="14" s="1"/>
  <c r="J31" i="14" s="1"/>
  <c r="AB36" i="10"/>
  <c r="V33" i="10"/>
  <c r="Z37" i="10"/>
  <c r="AA37" i="10" s="1"/>
  <c r="AB37" i="10" s="1"/>
  <c r="T34" i="10"/>
  <c r="U34" i="10" s="1"/>
  <c r="V34" i="10" s="1"/>
  <c r="N33" i="10"/>
  <c r="O33" i="10" s="1"/>
  <c r="H38" i="10"/>
  <c r="I38" i="10" s="1"/>
  <c r="J38" i="10" s="1"/>
  <c r="AS51" i="18" l="1"/>
  <c r="AQ52" i="18"/>
  <c r="AR52" i="18" s="1"/>
  <c r="AP53" i="18" s="1"/>
  <c r="AO41" i="14"/>
  <c r="AP52" i="10"/>
  <c r="AQ52" i="10" s="1"/>
  <c r="AO53" i="10" s="1"/>
  <c r="AR51" i="10"/>
  <c r="T34" i="14"/>
  <c r="U34" i="14" s="1"/>
  <c r="S35" i="14" s="1"/>
  <c r="G39" i="10"/>
  <c r="Z28" i="18"/>
  <c r="AE28" i="18"/>
  <c r="AH27" i="18"/>
  <c r="V27" i="18"/>
  <c r="S28" i="18"/>
  <c r="M28" i="18"/>
  <c r="G39" i="18"/>
  <c r="Y35" i="16"/>
  <c r="M36" i="16"/>
  <c r="N36" i="16" s="1"/>
  <c r="L37" i="16" s="1"/>
  <c r="W36" i="16"/>
  <c r="X36" i="16" s="1"/>
  <c r="V37" i="16" s="1"/>
  <c r="H35" i="16"/>
  <c r="I35" i="16" s="1"/>
  <c r="J35" i="16" s="1"/>
  <c r="O35" i="16"/>
  <c r="AB33" i="16"/>
  <c r="AC33" i="16" s="1"/>
  <c r="AA34" i="16" s="1"/>
  <c r="R35" i="16"/>
  <c r="S35" i="16" s="1"/>
  <c r="T35" i="16" s="1"/>
  <c r="AE37" i="10"/>
  <c r="AF37" i="10" s="1"/>
  <c r="AG37" i="10" s="1"/>
  <c r="AE38" i="10" s="1"/>
  <c r="AB36" i="14"/>
  <c r="Y37" i="14"/>
  <c r="Z37" i="14" s="1"/>
  <c r="AA37" i="14" s="1"/>
  <c r="N37" i="14"/>
  <c r="O37" i="14" s="1"/>
  <c r="G32" i="14"/>
  <c r="AF35" i="14"/>
  <c r="AG35" i="14" s="1"/>
  <c r="AH35" i="14" s="1"/>
  <c r="S35" i="10"/>
  <c r="T35" i="10" s="1"/>
  <c r="U35" i="10" s="1"/>
  <c r="S36" i="10" s="1"/>
  <c r="Y38" i="10"/>
  <c r="M34" i="10"/>
  <c r="H39" i="10"/>
  <c r="I39" i="10" s="1"/>
  <c r="G40" i="10" s="1"/>
  <c r="AS52" i="18" l="1"/>
  <c r="AQ53" i="18"/>
  <c r="AR53" i="18" s="1"/>
  <c r="AP54" i="18" s="1"/>
  <c r="AP41" i="14"/>
  <c r="AQ41" i="14" s="1"/>
  <c r="AR41" i="14" s="1"/>
  <c r="AP53" i="10"/>
  <c r="AQ53" i="10" s="1"/>
  <c r="AO54" i="10" s="1"/>
  <c r="AR52" i="10"/>
  <c r="V34" i="14"/>
  <c r="T35" i="14"/>
  <c r="U35" i="14" s="1"/>
  <c r="V35" i="14" s="1"/>
  <c r="S36" i="14"/>
  <c r="T36" i="14" s="1"/>
  <c r="U36" i="14" s="1"/>
  <c r="V36" i="14" s="1"/>
  <c r="T28" i="18"/>
  <c r="AF28" i="18"/>
  <c r="N28" i="18"/>
  <c r="AA28" i="18"/>
  <c r="H39" i="18"/>
  <c r="I39" i="18" s="1"/>
  <c r="J39" i="18" s="1"/>
  <c r="AD33" i="16"/>
  <c r="O36" i="16"/>
  <c r="G36" i="16"/>
  <c r="H36" i="16" s="1"/>
  <c r="I36" i="16" s="1"/>
  <c r="G37" i="16" s="1"/>
  <c r="AB34" i="16"/>
  <c r="AC34" i="16" s="1"/>
  <c r="AD34" i="16" s="1"/>
  <c r="W37" i="16"/>
  <c r="X37" i="16" s="1"/>
  <c r="V38" i="16" s="1"/>
  <c r="M37" i="16"/>
  <c r="N37" i="16" s="1"/>
  <c r="O37" i="16" s="1"/>
  <c r="Y36" i="16"/>
  <c r="Q36" i="16"/>
  <c r="AH37" i="10"/>
  <c r="Y38" i="14"/>
  <c r="Z38" i="14" s="1"/>
  <c r="AA38" i="14" s="1"/>
  <c r="AB37" i="14"/>
  <c r="M38" i="14"/>
  <c r="N38" i="14" s="1"/>
  <c r="O38" i="14" s="1"/>
  <c r="AE36" i="14"/>
  <c r="H32" i="14"/>
  <c r="I32" i="14" s="1"/>
  <c r="J32" i="14" s="1"/>
  <c r="V35" i="10"/>
  <c r="AF38" i="10"/>
  <c r="AG38" i="10" s="1"/>
  <c r="AE39" i="10" s="1"/>
  <c r="Z38" i="10"/>
  <c r="AA38" i="10" s="1"/>
  <c r="AB38" i="10" s="1"/>
  <c r="T36" i="10"/>
  <c r="U36" i="10" s="1"/>
  <c r="V36" i="10" s="1"/>
  <c r="N34" i="10"/>
  <c r="O34" i="10" s="1"/>
  <c r="H40" i="10"/>
  <c r="I40" i="10" s="1"/>
  <c r="J40" i="10" s="1"/>
  <c r="J39" i="10"/>
  <c r="AS53" i="18" l="1"/>
  <c r="AQ54" i="18"/>
  <c r="AR54" i="18" s="1"/>
  <c r="AP55" i="18" s="1"/>
  <c r="AO42" i="14"/>
  <c r="AP54" i="10"/>
  <c r="AQ54" i="10" s="1"/>
  <c r="AO55" i="10" s="1"/>
  <c r="AR53" i="10"/>
  <c r="Y37" i="16"/>
  <c r="S37" i="14"/>
  <c r="T37" i="14" s="1"/>
  <c r="U37" i="14" s="1"/>
  <c r="V37" i="14" s="1"/>
  <c r="G41" i="10"/>
  <c r="AG28" i="18"/>
  <c r="O28" i="18"/>
  <c r="AB28" i="18"/>
  <c r="Y29" i="18"/>
  <c r="U28" i="18"/>
  <c r="G40" i="18"/>
  <c r="AA35" i="16"/>
  <c r="AB35" i="16" s="1"/>
  <c r="AC35" i="16" s="1"/>
  <c r="AD35" i="16" s="1"/>
  <c r="J36" i="16"/>
  <c r="H37" i="16"/>
  <c r="I37" i="16" s="1"/>
  <c r="G38" i="16" s="1"/>
  <c r="W38" i="16"/>
  <c r="X38" i="16" s="1"/>
  <c r="V39" i="16" s="1"/>
  <c r="L38" i="16"/>
  <c r="R36" i="16"/>
  <c r="S36" i="16" s="1"/>
  <c r="Q37" i="16" s="1"/>
  <c r="G33" i="14"/>
  <c r="H33" i="14" s="1"/>
  <c r="I33" i="14" s="1"/>
  <c r="J33" i="14" s="1"/>
  <c r="AB38" i="14"/>
  <c r="Y39" i="14"/>
  <c r="Z39" i="14" s="1"/>
  <c r="AA39" i="14" s="1"/>
  <c r="M39" i="14"/>
  <c r="AF36" i="14"/>
  <c r="AG36" i="14" s="1"/>
  <c r="AH36" i="14" s="1"/>
  <c r="AH38" i="10"/>
  <c r="Y39" i="10"/>
  <c r="Z39" i="10" s="1"/>
  <c r="AA39" i="10" s="1"/>
  <c r="Y40" i="10" s="1"/>
  <c r="AF39" i="10"/>
  <c r="AG39" i="10" s="1"/>
  <c r="AH39" i="10" s="1"/>
  <c r="M35" i="10"/>
  <c r="N35" i="10" s="1"/>
  <c r="O35" i="10" s="1"/>
  <c r="S37" i="10"/>
  <c r="H41" i="10"/>
  <c r="I41" i="10" s="1"/>
  <c r="G42" i="10" s="1"/>
  <c r="G22" i="2"/>
  <c r="F22" i="2"/>
  <c r="G21" i="2"/>
  <c r="F21" i="2"/>
  <c r="G20" i="2"/>
  <c r="F20" i="2"/>
  <c r="G19" i="2"/>
  <c r="F19" i="2"/>
  <c r="AS54" i="18" l="1"/>
  <c r="AQ55" i="18"/>
  <c r="AR55" i="18" s="1"/>
  <c r="AP56" i="18" s="1"/>
  <c r="AP42" i="14"/>
  <c r="AQ42" i="14" s="1"/>
  <c r="AR42" i="14" s="1"/>
  <c r="AP55" i="10"/>
  <c r="AQ55" i="10" s="1"/>
  <c r="AO56" i="10" s="1"/>
  <c r="AR54" i="10"/>
  <c r="S38" i="14"/>
  <c r="T38" i="14" s="1"/>
  <c r="U38" i="14" s="1"/>
  <c r="S39" i="14" s="1"/>
  <c r="J41" i="10"/>
  <c r="AH28" i="18"/>
  <c r="AE29" i="18"/>
  <c r="S29" i="18"/>
  <c r="V28" i="18"/>
  <c r="Z29" i="18"/>
  <c r="M29" i="18"/>
  <c r="H40" i="18"/>
  <c r="I40" i="18" s="1"/>
  <c r="J40" i="18" s="1"/>
  <c r="J37" i="16"/>
  <c r="AA36" i="16"/>
  <c r="W39" i="16"/>
  <c r="X39" i="16" s="1"/>
  <c r="V40" i="16" s="1"/>
  <c r="H38" i="16"/>
  <c r="I38" i="16" s="1"/>
  <c r="G39" i="16" s="1"/>
  <c r="R37" i="16"/>
  <c r="S37" i="16" s="1"/>
  <c r="T37" i="16" s="1"/>
  <c r="T36" i="16"/>
  <c r="Y38" i="16"/>
  <c r="M38" i="16"/>
  <c r="N38" i="16" s="1"/>
  <c r="L39" i="16" s="1"/>
  <c r="AE40" i="10"/>
  <c r="V38" i="14"/>
  <c r="Y40" i="14"/>
  <c r="Z40" i="14" s="1"/>
  <c r="AA40" i="14" s="1"/>
  <c r="AB39" i="14"/>
  <c r="AE37" i="14"/>
  <c r="N39" i="14"/>
  <c r="O39" i="14" s="1"/>
  <c r="G34" i="14"/>
  <c r="T39" i="14"/>
  <c r="U39" i="14" s="1"/>
  <c r="S40" i="14" s="1"/>
  <c r="AF40" i="10"/>
  <c r="AG40" i="10" s="1"/>
  <c r="AH40" i="10" s="1"/>
  <c r="Z40" i="10"/>
  <c r="AA40" i="10" s="1"/>
  <c r="Y41" i="10" s="1"/>
  <c r="AB39" i="10"/>
  <c r="M36" i="10"/>
  <c r="N36" i="10" s="1"/>
  <c r="O36" i="10" s="1"/>
  <c r="T37" i="10"/>
  <c r="U37" i="10" s="1"/>
  <c r="S38" i="10" s="1"/>
  <c r="H42" i="10"/>
  <c r="I42" i="10" s="1"/>
  <c r="J42" i="10" s="1"/>
  <c r="BV21" i="9"/>
  <c r="I149" i="9"/>
  <c r="BV123" i="9"/>
  <c r="BN123" i="9"/>
  <c r="BI123" i="9"/>
  <c r="BD123" i="9"/>
  <c r="AY123" i="9"/>
  <c r="AT123" i="9"/>
  <c r="AO123" i="9"/>
  <c r="AJ123" i="9"/>
  <c r="AE123" i="9"/>
  <c r="Z123" i="9"/>
  <c r="U123" i="9"/>
  <c r="P123" i="9"/>
  <c r="K123" i="9"/>
  <c r="F123" i="9"/>
  <c r="BV122" i="9"/>
  <c r="BN122" i="9"/>
  <c r="BI122" i="9"/>
  <c r="BD122" i="9"/>
  <c r="AY122" i="9"/>
  <c r="AT122" i="9"/>
  <c r="AO122" i="9"/>
  <c r="AJ122" i="9"/>
  <c r="AE122" i="9"/>
  <c r="Z122" i="9"/>
  <c r="U122" i="9"/>
  <c r="P122" i="9"/>
  <c r="K122" i="9"/>
  <c r="F122" i="9"/>
  <c r="BV121" i="9"/>
  <c r="BN121" i="9"/>
  <c r="BI121" i="9"/>
  <c r="BD121" i="9"/>
  <c r="AY121" i="9"/>
  <c r="AT121" i="9"/>
  <c r="AO121" i="9"/>
  <c r="AJ121" i="9"/>
  <c r="AE121" i="9"/>
  <c r="Z121" i="9"/>
  <c r="U121" i="9"/>
  <c r="P121" i="9"/>
  <c r="K121" i="9"/>
  <c r="F121" i="9"/>
  <c r="BV120" i="9"/>
  <c r="BN120" i="9"/>
  <c r="BI120" i="9"/>
  <c r="BD120" i="9"/>
  <c r="AY120" i="9"/>
  <c r="AT120" i="9"/>
  <c r="AO120" i="9"/>
  <c r="AJ120" i="9"/>
  <c r="AE120" i="9"/>
  <c r="Z120" i="9"/>
  <c r="U120" i="9"/>
  <c r="P120" i="9"/>
  <c r="K120" i="9"/>
  <c r="F120" i="9"/>
  <c r="BV119" i="9"/>
  <c r="BN119" i="9"/>
  <c r="BI119" i="9"/>
  <c r="BD119" i="9"/>
  <c r="AY119" i="9"/>
  <c r="AT119" i="9"/>
  <c r="AO119" i="9"/>
  <c r="AJ119" i="9"/>
  <c r="AE119" i="9"/>
  <c r="Z119" i="9"/>
  <c r="U119" i="9"/>
  <c r="P119" i="9"/>
  <c r="K119" i="9"/>
  <c r="F119" i="9"/>
  <c r="BV118" i="9"/>
  <c r="BN118" i="9"/>
  <c r="BI118" i="9"/>
  <c r="BD118" i="9"/>
  <c r="AY118" i="9"/>
  <c r="AT118" i="9"/>
  <c r="AO118" i="9"/>
  <c r="AJ118" i="9"/>
  <c r="AE118" i="9"/>
  <c r="Z118" i="9"/>
  <c r="U118" i="9"/>
  <c r="P118" i="9"/>
  <c r="K118" i="9"/>
  <c r="F118" i="9"/>
  <c r="BV117" i="9"/>
  <c r="BN117" i="9"/>
  <c r="BI117" i="9"/>
  <c r="BD117" i="9"/>
  <c r="AY117" i="9"/>
  <c r="AT117" i="9"/>
  <c r="AO117" i="9"/>
  <c r="AJ117" i="9"/>
  <c r="AE117" i="9"/>
  <c r="Z117" i="9"/>
  <c r="U117" i="9"/>
  <c r="P117" i="9"/>
  <c r="K117" i="9"/>
  <c r="F117" i="9"/>
  <c r="BV116" i="9"/>
  <c r="BN116" i="9"/>
  <c r="BI116" i="9"/>
  <c r="BD116" i="9"/>
  <c r="AY116" i="9"/>
  <c r="AT116" i="9"/>
  <c r="AO116" i="9"/>
  <c r="AJ116" i="9"/>
  <c r="AE116" i="9"/>
  <c r="Z116" i="9"/>
  <c r="U116" i="9"/>
  <c r="P116" i="9"/>
  <c r="K116" i="9"/>
  <c r="F116" i="9"/>
  <c r="BV115" i="9"/>
  <c r="BN115" i="9"/>
  <c r="BI115" i="9"/>
  <c r="BD115" i="9"/>
  <c r="AY115" i="9"/>
  <c r="AT115" i="9"/>
  <c r="AO115" i="9"/>
  <c r="AJ115" i="9"/>
  <c r="AE115" i="9"/>
  <c r="Z115" i="9"/>
  <c r="U115" i="9"/>
  <c r="P115" i="9"/>
  <c r="K115" i="9"/>
  <c r="F115" i="9"/>
  <c r="BV114" i="9"/>
  <c r="BN114" i="9"/>
  <c r="BI114" i="9"/>
  <c r="BD114" i="9"/>
  <c r="AY114" i="9"/>
  <c r="AT114" i="9"/>
  <c r="AO114" i="9"/>
  <c r="AJ114" i="9"/>
  <c r="AE114" i="9"/>
  <c r="Z114" i="9"/>
  <c r="U114" i="9"/>
  <c r="P114" i="9"/>
  <c r="K114" i="9"/>
  <c r="F114" i="9"/>
  <c r="BV113" i="9"/>
  <c r="BN113" i="9"/>
  <c r="BI113" i="9"/>
  <c r="BD113" i="9"/>
  <c r="AY113" i="9"/>
  <c r="AT113" i="9"/>
  <c r="AO113" i="9"/>
  <c r="AJ113" i="9"/>
  <c r="AE113" i="9"/>
  <c r="Z113" i="9"/>
  <c r="U113" i="9"/>
  <c r="P113" i="9"/>
  <c r="K113" i="9"/>
  <c r="F113" i="9"/>
  <c r="BV112" i="9"/>
  <c r="BN112" i="9"/>
  <c r="BI112" i="9"/>
  <c r="BD112" i="9"/>
  <c r="AY112" i="9"/>
  <c r="AT112" i="9"/>
  <c r="AO112" i="9"/>
  <c r="AJ112" i="9"/>
  <c r="AE112" i="9"/>
  <c r="Z112" i="9"/>
  <c r="U112" i="9"/>
  <c r="P112" i="9"/>
  <c r="K112" i="9"/>
  <c r="F112" i="9"/>
  <c r="BV111" i="9"/>
  <c r="BN111" i="9"/>
  <c r="BI111" i="9"/>
  <c r="BD111" i="9"/>
  <c r="AY111" i="9"/>
  <c r="AT111" i="9"/>
  <c r="AO111" i="9"/>
  <c r="AJ111" i="9"/>
  <c r="AE111" i="9"/>
  <c r="Z111" i="9"/>
  <c r="U111" i="9"/>
  <c r="P111" i="9"/>
  <c r="K111" i="9"/>
  <c r="F111" i="9"/>
  <c r="BV110" i="9"/>
  <c r="BN110" i="9"/>
  <c r="BI110" i="9"/>
  <c r="BD110" i="9"/>
  <c r="AY110" i="9"/>
  <c r="AT110" i="9"/>
  <c r="AO110" i="9"/>
  <c r="AJ110" i="9"/>
  <c r="AE110" i="9"/>
  <c r="Z110" i="9"/>
  <c r="U110" i="9"/>
  <c r="P110" i="9"/>
  <c r="K110" i="9"/>
  <c r="F110" i="9"/>
  <c r="BV109" i="9"/>
  <c r="BN109" i="9"/>
  <c r="BI109" i="9"/>
  <c r="BD109" i="9"/>
  <c r="AY109" i="9"/>
  <c r="AT109" i="9"/>
  <c r="AO109" i="9"/>
  <c r="AJ109" i="9"/>
  <c r="AE109" i="9"/>
  <c r="Z109" i="9"/>
  <c r="U109" i="9"/>
  <c r="P109" i="9"/>
  <c r="K109" i="9"/>
  <c r="F109" i="9"/>
  <c r="BV108" i="9"/>
  <c r="BN108" i="9"/>
  <c r="BI108" i="9"/>
  <c r="BD108" i="9"/>
  <c r="AY108" i="9"/>
  <c r="AT108" i="9"/>
  <c r="AO108" i="9"/>
  <c r="AJ108" i="9"/>
  <c r="AE108" i="9"/>
  <c r="Z108" i="9"/>
  <c r="U108" i="9"/>
  <c r="P108" i="9"/>
  <c r="K108" i="9"/>
  <c r="F108" i="9"/>
  <c r="BV107" i="9"/>
  <c r="BN107" i="9"/>
  <c r="BI107" i="9"/>
  <c r="BD107" i="9"/>
  <c r="AY107" i="9"/>
  <c r="AT107" i="9"/>
  <c r="AO107" i="9"/>
  <c r="AJ107" i="9"/>
  <c r="AE107" i="9"/>
  <c r="Z107" i="9"/>
  <c r="U107" i="9"/>
  <c r="P107" i="9"/>
  <c r="K107" i="9"/>
  <c r="F107" i="9"/>
  <c r="BV106" i="9"/>
  <c r="BN106" i="9"/>
  <c r="BI106" i="9"/>
  <c r="BD106" i="9"/>
  <c r="AY106" i="9"/>
  <c r="AT106" i="9"/>
  <c r="AO106" i="9"/>
  <c r="AJ106" i="9"/>
  <c r="AE106" i="9"/>
  <c r="Z106" i="9"/>
  <c r="U106" i="9"/>
  <c r="P106" i="9"/>
  <c r="K106" i="9"/>
  <c r="F106" i="9"/>
  <c r="BV105" i="9"/>
  <c r="BN105" i="9"/>
  <c r="BI105" i="9"/>
  <c r="BD105" i="9"/>
  <c r="AY105" i="9"/>
  <c r="AT105" i="9"/>
  <c r="AO105" i="9"/>
  <c r="AJ105" i="9"/>
  <c r="AE105" i="9"/>
  <c r="Z105" i="9"/>
  <c r="U105" i="9"/>
  <c r="P105" i="9"/>
  <c r="K105" i="9"/>
  <c r="F105" i="9"/>
  <c r="BV104" i="9"/>
  <c r="BN104" i="9"/>
  <c r="BI104" i="9"/>
  <c r="BD104" i="9"/>
  <c r="AY104" i="9"/>
  <c r="AT104" i="9"/>
  <c r="AO104" i="9"/>
  <c r="AJ104" i="9"/>
  <c r="AE104" i="9"/>
  <c r="Z104" i="9"/>
  <c r="U104" i="9"/>
  <c r="P104" i="9"/>
  <c r="K104" i="9"/>
  <c r="F104" i="9"/>
  <c r="BV103" i="9"/>
  <c r="BN103" i="9"/>
  <c r="BI103" i="9"/>
  <c r="BD103" i="9"/>
  <c r="AY103" i="9"/>
  <c r="AT103" i="9"/>
  <c r="AO103" i="9"/>
  <c r="AJ103" i="9"/>
  <c r="AE103" i="9"/>
  <c r="Z103" i="9"/>
  <c r="U103" i="9"/>
  <c r="P103" i="9"/>
  <c r="K103" i="9"/>
  <c r="F103" i="9"/>
  <c r="BV102" i="9"/>
  <c r="BN102" i="9"/>
  <c r="BI102" i="9"/>
  <c r="BD102" i="9"/>
  <c r="AY102" i="9"/>
  <c r="AT102" i="9"/>
  <c r="AO102" i="9"/>
  <c r="AJ102" i="9"/>
  <c r="AE102" i="9"/>
  <c r="Z102" i="9"/>
  <c r="U102" i="9"/>
  <c r="P102" i="9"/>
  <c r="K102" i="9"/>
  <c r="F102" i="9"/>
  <c r="BV101" i="9"/>
  <c r="BN101" i="9"/>
  <c r="BI101" i="9"/>
  <c r="BD101" i="9"/>
  <c r="AY101" i="9"/>
  <c r="AT101" i="9"/>
  <c r="AO101" i="9"/>
  <c r="AJ101" i="9"/>
  <c r="AE101" i="9"/>
  <c r="Z101" i="9"/>
  <c r="U101" i="9"/>
  <c r="P101" i="9"/>
  <c r="K101" i="9"/>
  <c r="F101" i="9"/>
  <c r="BV100" i="9"/>
  <c r="BN100" i="9"/>
  <c r="BI100" i="9"/>
  <c r="BD100" i="9"/>
  <c r="AY100" i="9"/>
  <c r="AT100" i="9"/>
  <c r="AO100" i="9"/>
  <c r="AJ100" i="9"/>
  <c r="AE100" i="9"/>
  <c r="Z100" i="9"/>
  <c r="U100" i="9"/>
  <c r="P100" i="9"/>
  <c r="K100" i="9"/>
  <c r="F100" i="9"/>
  <c r="BV99" i="9"/>
  <c r="BN99" i="9"/>
  <c r="BI99" i="9"/>
  <c r="BD99" i="9"/>
  <c r="AY99" i="9"/>
  <c r="AT99" i="9"/>
  <c r="AO99" i="9"/>
  <c r="AJ99" i="9"/>
  <c r="AE99" i="9"/>
  <c r="Z99" i="9"/>
  <c r="U99" i="9"/>
  <c r="P99" i="9"/>
  <c r="K99" i="9"/>
  <c r="F99" i="9"/>
  <c r="BV98" i="9"/>
  <c r="BN98" i="9"/>
  <c r="BI98" i="9"/>
  <c r="BD98" i="9"/>
  <c r="AY98" i="9"/>
  <c r="AT98" i="9"/>
  <c r="AO98" i="9"/>
  <c r="AJ98" i="9"/>
  <c r="AE98" i="9"/>
  <c r="Z98" i="9"/>
  <c r="U98" i="9"/>
  <c r="P98" i="9"/>
  <c r="K98" i="9"/>
  <c r="F98" i="9"/>
  <c r="BV97" i="9"/>
  <c r="BN97" i="9"/>
  <c r="BI97" i="9"/>
  <c r="BD97" i="9"/>
  <c r="AY97" i="9"/>
  <c r="AT97" i="9"/>
  <c r="AO97" i="9"/>
  <c r="AJ97" i="9"/>
  <c r="AE97" i="9"/>
  <c r="Z97" i="9"/>
  <c r="U97" i="9"/>
  <c r="P97" i="9"/>
  <c r="K97" i="9"/>
  <c r="F97" i="9"/>
  <c r="BV96" i="9"/>
  <c r="BN96" i="9"/>
  <c r="BI96" i="9"/>
  <c r="BD96" i="9"/>
  <c r="AY96" i="9"/>
  <c r="AT96" i="9"/>
  <c r="AO96" i="9"/>
  <c r="AJ96" i="9"/>
  <c r="AE96" i="9"/>
  <c r="Z96" i="9"/>
  <c r="U96" i="9"/>
  <c r="P96" i="9"/>
  <c r="K96" i="9"/>
  <c r="F96" i="9"/>
  <c r="BV95" i="9"/>
  <c r="BN95" i="9"/>
  <c r="BI95" i="9"/>
  <c r="BD95" i="9"/>
  <c r="AY95" i="9"/>
  <c r="AT95" i="9"/>
  <c r="AO95" i="9"/>
  <c r="AJ95" i="9"/>
  <c r="AE95" i="9"/>
  <c r="Z95" i="9"/>
  <c r="U95" i="9"/>
  <c r="P95" i="9"/>
  <c r="K95" i="9"/>
  <c r="F95" i="9"/>
  <c r="BV94" i="9"/>
  <c r="BN94" i="9"/>
  <c r="BI94" i="9"/>
  <c r="BD94" i="9"/>
  <c r="AY94" i="9"/>
  <c r="AT94" i="9"/>
  <c r="AO94" i="9"/>
  <c r="AJ94" i="9"/>
  <c r="AE94" i="9"/>
  <c r="Z94" i="9"/>
  <c r="U94" i="9"/>
  <c r="P94" i="9"/>
  <c r="K94" i="9"/>
  <c r="F94" i="9"/>
  <c r="BV93" i="9"/>
  <c r="BN93" i="9"/>
  <c r="BI93" i="9"/>
  <c r="BD93" i="9"/>
  <c r="AY93" i="9"/>
  <c r="AT93" i="9"/>
  <c r="AO93" i="9"/>
  <c r="AJ93" i="9"/>
  <c r="AE93" i="9"/>
  <c r="Z93" i="9"/>
  <c r="U93" i="9"/>
  <c r="P93" i="9"/>
  <c r="K93" i="9"/>
  <c r="F93" i="9"/>
  <c r="BV92" i="9"/>
  <c r="BN92" i="9"/>
  <c r="BI92" i="9"/>
  <c r="BD92" i="9"/>
  <c r="AY92" i="9"/>
  <c r="AT92" i="9"/>
  <c r="AO92" i="9"/>
  <c r="AJ92" i="9"/>
  <c r="AE92" i="9"/>
  <c r="Z92" i="9"/>
  <c r="U92" i="9"/>
  <c r="P92" i="9"/>
  <c r="K92" i="9"/>
  <c r="F92" i="9"/>
  <c r="BV91" i="9"/>
  <c r="BN91" i="9"/>
  <c r="BI91" i="9"/>
  <c r="BD91" i="9"/>
  <c r="AY91" i="9"/>
  <c r="AT91" i="9"/>
  <c r="AO91" i="9"/>
  <c r="AJ91" i="9"/>
  <c r="AE91" i="9"/>
  <c r="Z91" i="9"/>
  <c r="U91" i="9"/>
  <c r="P91" i="9"/>
  <c r="K91" i="9"/>
  <c r="F91" i="9"/>
  <c r="BV90" i="9"/>
  <c r="BN90" i="9"/>
  <c r="BI90" i="9"/>
  <c r="BD90" i="9"/>
  <c r="AY90" i="9"/>
  <c r="AT90" i="9"/>
  <c r="AO90" i="9"/>
  <c r="AJ90" i="9"/>
  <c r="AE90" i="9"/>
  <c r="Z90" i="9"/>
  <c r="U90" i="9"/>
  <c r="P90" i="9"/>
  <c r="K90" i="9"/>
  <c r="F90" i="9"/>
  <c r="BV89" i="9"/>
  <c r="BN89" i="9"/>
  <c r="BI89" i="9"/>
  <c r="BD89" i="9"/>
  <c r="AY89" i="9"/>
  <c r="AT89" i="9"/>
  <c r="AO89" i="9"/>
  <c r="AJ89" i="9"/>
  <c r="AE89" i="9"/>
  <c r="Z89" i="9"/>
  <c r="U89" i="9"/>
  <c r="P89" i="9"/>
  <c r="K89" i="9"/>
  <c r="F89" i="9"/>
  <c r="BV88" i="9"/>
  <c r="BN88" i="9"/>
  <c r="BI88" i="9"/>
  <c r="BD88" i="9"/>
  <c r="AY88" i="9"/>
  <c r="AT88" i="9"/>
  <c r="AO88" i="9"/>
  <c r="AJ88" i="9"/>
  <c r="AE88" i="9"/>
  <c r="Z88" i="9"/>
  <c r="U88" i="9"/>
  <c r="P88" i="9"/>
  <c r="K88" i="9"/>
  <c r="F88" i="9"/>
  <c r="BV87" i="9"/>
  <c r="BN87" i="9"/>
  <c r="BI87" i="9"/>
  <c r="BD87" i="9"/>
  <c r="AY87" i="9"/>
  <c r="AT87" i="9"/>
  <c r="AO87" i="9"/>
  <c r="AJ87" i="9"/>
  <c r="AE87" i="9"/>
  <c r="Z87" i="9"/>
  <c r="U87" i="9"/>
  <c r="P87" i="9"/>
  <c r="K87" i="9"/>
  <c r="F87" i="9"/>
  <c r="BV86" i="9"/>
  <c r="BN86" i="9"/>
  <c r="BI86" i="9"/>
  <c r="BD86" i="9"/>
  <c r="AY86" i="9"/>
  <c r="AT86" i="9"/>
  <c r="AO86" i="9"/>
  <c r="AJ86" i="9"/>
  <c r="AE86" i="9"/>
  <c r="Z86" i="9"/>
  <c r="U86" i="9"/>
  <c r="P86" i="9"/>
  <c r="K86" i="9"/>
  <c r="F86" i="9"/>
  <c r="BV85" i="9"/>
  <c r="BN85" i="9"/>
  <c r="BI85" i="9"/>
  <c r="BD85" i="9"/>
  <c r="AY85" i="9"/>
  <c r="AT85" i="9"/>
  <c r="AO85" i="9"/>
  <c r="AJ85" i="9"/>
  <c r="AE85" i="9"/>
  <c r="Z85" i="9"/>
  <c r="U85" i="9"/>
  <c r="P85" i="9"/>
  <c r="K85" i="9"/>
  <c r="F85" i="9"/>
  <c r="BV84" i="9"/>
  <c r="BN84" i="9"/>
  <c r="BI84" i="9"/>
  <c r="BD84" i="9"/>
  <c r="AY84" i="9"/>
  <c r="AT84" i="9"/>
  <c r="AO84" i="9"/>
  <c r="AJ84" i="9"/>
  <c r="AE84" i="9"/>
  <c r="Z84" i="9"/>
  <c r="U84" i="9"/>
  <c r="P84" i="9"/>
  <c r="K84" i="9"/>
  <c r="F84" i="9"/>
  <c r="BV83" i="9"/>
  <c r="BN83" i="9"/>
  <c r="BI83" i="9"/>
  <c r="BD83" i="9"/>
  <c r="AY83" i="9"/>
  <c r="AT83" i="9"/>
  <c r="AO83" i="9"/>
  <c r="AJ83" i="9"/>
  <c r="AE83" i="9"/>
  <c r="Z83" i="9"/>
  <c r="U83" i="9"/>
  <c r="P83" i="9"/>
  <c r="K83" i="9"/>
  <c r="F83" i="9"/>
  <c r="BV82" i="9"/>
  <c r="BN82" i="9"/>
  <c r="BI82" i="9"/>
  <c r="BD82" i="9"/>
  <c r="AY82" i="9"/>
  <c r="AT82" i="9"/>
  <c r="AO82" i="9"/>
  <c r="AJ82" i="9"/>
  <c r="AE82" i="9"/>
  <c r="Z82" i="9"/>
  <c r="U82" i="9"/>
  <c r="P82" i="9"/>
  <c r="K82" i="9"/>
  <c r="F82" i="9"/>
  <c r="BV81" i="9"/>
  <c r="BN81" i="9"/>
  <c r="BI81" i="9"/>
  <c r="BD81" i="9"/>
  <c r="AY81" i="9"/>
  <c r="AT81" i="9"/>
  <c r="AO81" i="9"/>
  <c r="AJ81" i="9"/>
  <c r="AE81" i="9"/>
  <c r="Z81" i="9"/>
  <c r="U81" i="9"/>
  <c r="P81" i="9"/>
  <c r="K81" i="9"/>
  <c r="F81" i="9"/>
  <c r="BV80" i="9"/>
  <c r="BN80" i="9"/>
  <c r="BI80" i="9"/>
  <c r="BD80" i="9"/>
  <c r="AY80" i="9"/>
  <c r="AT80" i="9"/>
  <c r="AO80" i="9"/>
  <c r="AJ80" i="9"/>
  <c r="AE80" i="9"/>
  <c r="Z80" i="9"/>
  <c r="U80" i="9"/>
  <c r="P80" i="9"/>
  <c r="K80" i="9"/>
  <c r="F80" i="9"/>
  <c r="BV79" i="9"/>
  <c r="BN79" i="9"/>
  <c r="BI79" i="9"/>
  <c r="BD79" i="9"/>
  <c r="AY79" i="9"/>
  <c r="AT79" i="9"/>
  <c r="AO79" i="9"/>
  <c r="AJ79" i="9"/>
  <c r="AE79" i="9"/>
  <c r="Z79" i="9"/>
  <c r="U79" i="9"/>
  <c r="P79" i="9"/>
  <c r="K79" i="9"/>
  <c r="F79" i="9"/>
  <c r="BV78" i="9"/>
  <c r="BN78" i="9"/>
  <c r="BI78" i="9"/>
  <c r="BD78" i="9"/>
  <c r="AY78" i="9"/>
  <c r="AT78" i="9"/>
  <c r="AO78" i="9"/>
  <c r="AJ78" i="9"/>
  <c r="AE78" i="9"/>
  <c r="Z78" i="9"/>
  <c r="U78" i="9"/>
  <c r="P78" i="9"/>
  <c r="K78" i="9"/>
  <c r="F78" i="9"/>
  <c r="BV77" i="9"/>
  <c r="BN77" i="9"/>
  <c r="BI77" i="9"/>
  <c r="BD77" i="9"/>
  <c r="AY77" i="9"/>
  <c r="AT77" i="9"/>
  <c r="AO77" i="9"/>
  <c r="AJ77" i="9"/>
  <c r="AE77" i="9"/>
  <c r="Z77" i="9"/>
  <c r="U77" i="9"/>
  <c r="P77" i="9"/>
  <c r="K77" i="9"/>
  <c r="F77" i="9"/>
  <c r="BV76" i="9"/>
  <c r="BN76" i="9"/>
  <c r="BI76" i="9"/>
  <c r="BD76" i="9"/>
  <c r="AY76" i="9"/>
  <c r="AT76" i="9"/>
  <c r="AO76" i="9"/>
  <c r="AJ76" i="9"/>
  <c r="AE76" i="9"/>
  <c r="Z76" i="9"/>
  <c r="U76" i="9"/>
  <c r="P76" i="9"/>
  <c r="K76" i="9"/>
  <c r="F76" i="9"/>
  <c r="BV75" i="9"/>
  <c r="BN75" i="9"/>
  <c r="BI75" i="9"/>
  <c r="BD75" i="9"/>
  <c r="AY75" i="9"/>
  <c r="AT75" i="9"/>
  <c r="AO75" i="9"/>
  <c r="AJ75" i="9"/>
  <c r="AE75" i="9"/>
  <c r="Z75" i="9"/>
  <c r="U75" i="9"/>
  <c r="P75" i="9"/>
  <c r="K75" i="9"/>
  <c r="F75" i="9"/>
  <c r="BV74" i="9"/>
  <c r="BN74" i="9"/>
  <c r="BI74" i="9"/>
  <c r="BD74" i="9"/>
  <c r="AY74" i="9"/>
  <c r="AT74" i="9"/>
  <c r="AO74" i="9"/>
  <c r="AJ74" i="9"/>
  <c r="AE74" i="9"/>
  <c r="Z74" i="9"/>
  <c r="U74" i="9"/>
  <c r="P74" i="9"/>
  <c r="K74" i="9"/>
  <c r="F74" i="9"/>
  <c r="BV73" i="9"/>
  <c r="BN73" i="9"/>
  <c r="BI73" i="9"/>
  <c r="BD73" i="9"/>
  <c r="AY73" i="9"/>
  <c r="AT73" i="9"/>
  <c r="AO73" i="9"/>
  <c r="AJ73" i="9"/>
  <c r="AE73" i="9"/>
  <c r="Z73" i="9"/>
  <c r="U73" i="9"/>
  <c r="P73" i="9"/>
  <c r="K73" i="9"/>
  <c r="F73" i="9"/>
  <c r="BV72" i="9"/>
  <c r="BN72" i="9"/>
  <c r="BI72" i="9"/>
  <c r="BD72" i="9"/>
  <c r="AY72" i="9"/>
  <c r="AT72" i="9"/>
  <c r="AO72" i="9"/>
  <c r="AJ72" i="9"/>
  <c r="AE72" i="9"/>
  <c r="Z72" i="9"/>
  <c r="U72" i="9"/>
  <c r="P72" i="9"/>
  <c r="K72" i="9"/>
  <c r="F72" i="9"/>
  <c r="BV71" i="9"/>
  <c r="BN71" i="9"/>
  <c r="BI71" i="9"/>
  <c r="BD71" i="9"/>
  <c r="AY71" i="9"/>
  <c r="AT71" i="9"/>
  <c r="AO71" i="9"/>
  <c r="AJ71" i="9"/>
  <c r="AE71" i="9"/>
  <c r="Z71" i="9"/>
  <c r="U71" i="9"/>
  <c r="P71" i="9"/>
  <c r="K71" i="9"/>
  <c r="F71" i="9"/>
  <c r="BV70" i="9"/>
  <c r="BN70" i="9"/>
  <c r="BI70" i="9"/>
  <c r="BD70" i="9"/>
  <c r="AY70" i="9"/>
  <c r="AT70" i="9"/>
  <c r="AO70" i="9"/>
  <c r="AJ70" i="9"/>
  <c r="AE70" i="9"/>
  <c r="Z70" i="9"/>
  <c r="U70" i="9"/>
  <c r="P70" i="9"/>
  <c r="K70" i="9"/>
  <c r="F70" i="9"/>
  <c r="BV69" i="9"/>
  <c r="BN69" i="9"/>
  <c r="BI69" i="9"/>
  <c r="BD69" i="9"/>
  <c r="AY69" i="9"/>
  <c r="AT69" i="9"/>
  <c r="AO69" i="9"/>
  <c r="AJ69" i="9"/>
  <c r="AE69" i="9"/>
  <c r="Z69" i="9"/>
  <c r="U69" i="9"/>
  <c r="P69" i="9"/>
  <c r="K69" i="9"/>
  <c r="F69" i="9"/>
  <c r="BV68" i="9"/>
  <c r="BN68" i="9"/>
  <c r="BI68" i="9"/>
  <c r="BD68" i="9"/>
  <c r="AY68" i="9"/>
  <c r="AT68" i="9"/>
  <c r="AO68" i="9"/>
  <c r="AJ68" i="9"/>
  <c r="AE68" i="9"/>
  <c r="Z68" i="9"/>
  <c r="U68" i="9"/>
  <c r="P68" i="9"/>
  <c r="K68" i="9"/>
  <c r="F68" i="9"/>
  <c r="BV67" i="9"/>
  <c r="BN67" i="9"/>
  <c r="BI67" i="9"/>
  <c r="BD67" i="9"/>
  <c r="AY67" i="9"/>
  <c r="AT67" i="9"/>
  <c r="AO67" i="9"/>
  <c r="AJ67" i="9"/>
  <c r="AE67" i="9"/>
  <c r="Z67" i="9"/>
  <c r="U67" i="9"/>
  <c r="P67" i="9"/>
  <c r="K67" i="9"/>
  <c r="F67" i="9"/>
  <c r="BV66" i="9"/>
  <c r="BN66" i="9"/>
  <c r="BI66" i="9"/>
  <c r="BD66" i="9"/>
  <c r="AY66" i="9"/>
  <c r="AT66" i="9"/>
  <c r="AO66" i="9"/>
  <c r="AJ66" i="9"/>
  <c r="AE66" i="9"/>
  <c r="Z66" i="9"/>
  <c r="U66" i="9"/>
  <c r="P66" i="9"/>
  <c r="K66" i="9"/>
  <c r="F66" i="9"/>
  <c r="BV65" i="9"/>
  <c r="BN65" i="9"/>
  <c r="BI65" i="9"/>
  <c r="BD65" i="9"/>
  <c r="AY65" i="9"/>
  <c r="AT65" i="9"/>
  <c r="AO65" i="9"/>
  <c r="AJ65" i="9"/>
  <c r="AE65" i="9"/>
  <c r="Z65" i="9"/>
  <c r="U65" i="9"/>
  <c r="P65" i="9"/>
  <c r="K65" i="9"/>
  <c r="F65" i="9"/>
  <c r="BV64" i="9"/>
  <c r="BN64" i="9"/>
  <c r="BI64" i="9"/>
  <c r="BD64" i="9"/>
  <c r="AY64" i="9"/>
  <c r="AT64" i="9"/>
  <c r="AO64" i="9"/>
  <c r="AJ64" i="9"/>
  <c r="AE64" i="9"/>
  <c r="Z64" i="9"/>
  <c r="U64" i="9"/>
  <c r="P64" i="9"/>
  <c r="K64" i="9"/>
  <c r="F64" i="9"/>
  <c r="BV63" i="9"/>
  <c r="BN63" i="9"/>
  <c r="BI63" i="9"/>
  <c r="BD63" i="9"/>
  <c r="AY63" i="9"/>
  <c r="AT63" i="9"/>
  <c r="AO63" i="9"/>
  <c r="AJ63" i="9"/>
  <c r="AE63" i="9"/>
  <c r="Z63" i="9"/>
  <c r="U63" i="9"/>
  <c r="P63" i="9"/>
  <c r="K63" i="9"/>
  <c r="F63" i="9"/>
  <c r="BV62" i="9"/>
  <c r="BN62" i="9"/>
  <c r="BI62" i="9"/>
  <c r="BD62" i="9"/>
  <c r="AY62" i="9"/>
  <c r="AT62" i="9"/>
  <c r="AO62" i="9"/>
  <c r="AJ62" i="9"/>
  <c r="AE62" i="9"/>
  <c r="Z62" i="9"/>
  <c r="U62" i="9"/>
  <c r="P62" i="9"/>
  <c r="K62" i="9"/>
  <c r="F62" i="9"/>
  <c r="BV61" i="9"/>
  <c r="BN61" i="9"/>
  <c r="BI61" i="9"/>
  <c r="BD61" i="9"/>
  <c r="AY61" i="9"/>
  <c r="AT61" i="9"/>
  <c r="AO61" i="9"/>
  <c r="AJ61" i="9"/>
  <c r="AE61" i="9"/>
  <c r="Z61" i="9"/>
  <c r="U61" i="9"/>
  <c r="P61" i="9"/>
  <c r="K61" i="9"/>
  <c r="F61" i="9"/>
  <c r="BV60" i="9"/>
  <c r="BN60" i="9"/>
  <c r="BI60" i="9"/>
  <c r="BD60" i="9"/>
  <c r="AY60" i="9"/>
  <c r="AT60" i="9"/>
  <c r="AO60" i="9"/>
  <c r="AJ60" i="9"/>
  <c r="AE60" i="9"/>
  <c r="Z60" i="9"/>
  <c r="U60" i="9"/>
  <c r="P60" i="9"/>
  <c r="K60" i="9"/>
  <c r="F60" i="9"/>
  <c r="BV59" i="9"/>
  <c r="BN59" i="9"/>
  <c r="BI59" i="9"/>
  <c r="BD59" i="9"/>
  <c r="AY59" i="9"/>
  <c r="AT59" i="9"/>
  <c r="AO59" i="9"/>
  <c r="AJ59" i="9"/>
  <c r="AE59" i="9"/>
  <c r="Z59" i="9"/>
  <c r="U59" i="9"/>
  <c r="P59" i="9"/>
  <c r="K59" i="9"/>
  <c r="F59" i="9"/>
  <c r="BV58" i="9"/>
  <c r="BN58" i="9"/>
  <c r="BI58" i="9"/>
  <c r="BD58" i="9"/>
  <c r="AY58" i="9"/>
  <c r="AT58" i="9"/>
  <c r="AO58" i="9"/>
  <c r="AJ58" i="9"/>
  <c r="AE58" i="9"/>
  <c r="Z58" i="9"/>
  <c r="U58" i="9"/>
  <c r="P58" i="9"/>
  <c r="K58" i="9"/>
  <c r="F58" i="9"/>
  <c r="BV57" i="9"/>
  <c r="BN57" i="9"/>
  <c r="BI57" i="9"/>
  <c r="BD57" i="9"/>
  <c r="AY57" i="9"/>
  <c r="AT57" i="9"/>
  <c r="AO57" i="9"/>
  <c r="AJ57" i="9"/>
  <c r="AE57" i="9"/>
  <c r="Z57" i="9"/>
  <c r="U57" i="9"/>
  <c r="P57" i="9"/>
  <c r="K57" i="9"/>
  <c r="F57" i="9"/>
  <c r="BV56" i="9"/>
  <c r="BN56" i="9"/>
  <c r="BI56" i="9"/>
  <c r="BD56" i="9"/>
  <c r="AY56" i="9"/>
  <c r="AT56" i="9"/>
  <c r="AO56" i="9"/>
  <c r="AJ56" i="9"/>
  <c r="AE56" i="9"/>
  <c r="Z56" i="9"/>
  <c r="U56" i="9"/>
  <c r="P56" i="9"/>
  <c r="K56" i="9"/>
  <c r="F56" i="9"/>
  <c r="BV55" i="9"/>
  <c r="BN55" i="9"/>
  <c r="BI55" i="9"/>
  <c r="BD55" i="9"/>
  <c r="AY55" i="9"/>
  <c r="AT55" i="9"/>
  <c r="AO55" i="9"/>
  <c r="AJ55" i="9"/>
  <c r="AE55" i="9"/>
  <c r="Z55" i="9"/>
  <c r="U55" i="9"/>
  <c r="P55" i="9"/>
  <c r="K55" i="9"/>
  <c r="F55" i="9"/>
  <c r="BV54" i="9"/>
  <c r="BN54" i="9"/>
  <c r="BI54" i="9"/>
  <c r="BD54" i="9"/>
  <c r="AY54" i="9"/>
  <c r="AT54" i="9"/>
  <c r="AO54" i="9"/>
  <c r="AJ54" i="9"/>
  <c r="AE54" i="9"/>
  <c r="Z54" i="9"/>
  <c r="U54" i="9"/>
  <c r="P54" i="9"/>
  <c r="K54" i="9"/>
  <c r="F54" i="9"/>
  <c r="BV53" i="9"/>
  <c r="BN53" i="9"/>
  <c r="BI53" i="9"/>
  <c r="BD53" i="9"/>
  <c r="AY53" i="9"/>
  <c r="AT53" i="9"/>
  <c r="AO53" i="9"/>
  <c r="AJ53" i="9"/>
  <c r="AE53" i="9"/>
  <c r="Z53" i="9"/>
  <c r="U53" i="9"/>
  <c r="P53" i="9"/>
  <c r="K53" i="9"/>
  <c r="F53" i="9"/>
  <c r="BV52" i="9"/>
  <c r="BN52" i="9"/>
  <c r="BI52" i="9"/>
  <c r="BD52" i="9"/>
  <c r="AY52" i="9"/>
  <c r="AT52" i="9"/>
  <c r="AO52" i="9"/>
  <c r="AJ52" i="9"/>
  <c r="AE52" i="9"/>
  <c r="Z52" i="9"/>
  <c r="U52" i="9"/>
  <c r="P52" i="9"/>
  <c r="K52" i="9"/>
  <c r="F52" i="9"/>
  <c r="BV51" i="9"/>
  <c r="BN51" i="9"/>
  <c r="BI51" i="9"/>
  <c r="BD51" i="9"/>
  <c r="AY51" i="9"/>
  <c r="AT51" i="9"/>
  <c r="AO51" i="9"/>
  <c r="AJ51" i="9"/>
  <c r="AE51" i="9"/>
  <c r="Z51" i="9"/>
  <c r="U51" i="9"/>
  <c r="P51" i="9"/>
  <c r="K51" i="9"/>
  <c r="F51" i="9"/>
  <c r="BV50" i="9"/>
  <c r="BN50" i="9"/>
  <c r="BI50" i="9"/>
  <c r="BD50" i="9"/>
  <c r="AY50" i="9"/>
  <c r="AT50" i="9"/>
  <c r="AO50" i="9"/>
  <c r="AJ50" i="9"/>
  <c r="AE50" i="9"/>
  <c r="Z50" i="9"/>
  <c r="U50" i="9"/>
  <c r="P50" i="9"/>
  <c r="K50" i="9"/>
  <c r="F50" i="9"/>
  <c r="BV49" i="9"/>
  <c r="BN49" i="9"/>
  <c r="BI49" i="9"/>
  <c r="BD49" i="9"/>
  <c r="AY49" i="9"/>
  <c r="AT49" i="9"/>
  <c r="AO49" i="9"/>
  <c r="AJ49" i="9"/>
  <c r="AE49" i="9"/>
  <c r="Z49" i="9"/>
  <c r="U49" i="9"/>
  <c r="P49" i="9"/>
  <c r="K49" i="9"/>
  <c r="F49" i="9"/>
  <c r="BV48" i="9"/>
  <c r="BN48" i="9"/>
  <c r="BI48" i="9"/>
  <c r="BD48" i="9"/>
  <c r="AY48" i="9"/>
  <c r="AT48" i="9"/>
  <c r="AO48" i="9"/>
  <c r="AJ48" i="9"/>
  <c r="AE48" i="9"/>
  <c r="Z48" i="9"/>
  <c r="U48" i="9"/>
  <c r="P48" i="9"/>
  <c r="K48" i="9"/>
  <c r="F48" i="9"/>
  <c r="BV47" i="9"/>
  <c r="BN47" i="9"/>
  <c r="BI47" i="9"/>
  <c r="BD47" i="9"/>
  <c r="AY47" i="9"/>
  <c r="AT47" i="9"/>
  <c r="AO47" i="9"/>
  <c r="AJ47" i="9"/>
  <c r="AE47" i="9"/>
  <c r="Z47" i="9"/>
  <c r="U47" i="9"/>
  <c r="P47" i="9"/>
  <c r="K47" i="9"/>
  <c r="F47" i="9"/>
  <c r="BV46" i="9"/>
  <c r="BN46" i="9"/>
  <c r="BI46" i="9"/>
  <c r="BD46" i="9"/>
  <c r="AY46" i="9"/>
  <c r="AT46" i="9"/>
  <c r="AO46" i="9"/>
  <c r="AJ46" i="9"/>
  <c r="AE46" i="9"/>
  <c r="Z46" i="9"/>
  <c r="U46" i="9"/>
  <c r="P46" i="9"/>
  <c r="K46" i="9"/>
  <c r="F46" i="9"/>
  <c r="BV45" i="9"/>
  <c r="BN45" i="9"/>
  <c r="BI45" i="9"/>
  <c r="BD45" i="9"/>
  <c r="AY45" i="9"/>
  <c r="AT45" i="9"/>
  <c r="AO45" i="9"/>
  <c r="AJ45" i="9"/>
  <c r="AE45" i="9"/>
  <c r="Z45" i="9"/>
  <c r="U45" i="9"/>
  <c r="P45" i="9"/>
  <c r="K45" i="9"/>
  <c r="F45" i="9"/>
  <c r="BV44" i="9"/>
  <c r="BN44" i="9"/>
  <c r="BI44" i="9"/>
  <c r="BD44" i="9"/>
  <c r="AY44" i="9"/>
  <c r="AT44" i="9"/>
  <c r="AO44" i="9"/>
  <c r="AJ44" i="9"/>
  <c r="AE44" i="9"/>
  <c r="Z44" i="9"/>
  <c r="U44" i="9"/>
  <c r="P44" i="9"/>
  <c r="K44" i="9"/>
  <c r="F44" i="9"/>
  <c r="BV43" i="9"/>
  <c r="BN43" i="9"/>
  <c r="BI43" i="9"/>
  <c r="BD43" i="9"/>
  <c r="AY43" i="9"/>
  <c r="AT43" i="9"/>
  <c r="AO43" i="9"/>
  <c r="AJ43" i="9"/>
  <c r="AE43" i="9"/>
  <c r="Z43" i="9"/>
  <c r="U43" i="9"/>
  <c r="P43" i="9"/>
  <c r="K43" i="9"/>
  <c r="F43" i="9"/>
  <c r="BV42" i="9"/>
  <c r="BN42" i="9"/>
  <c r="BI42" i="9"/>
  <c r="BD42" i="9"/>
  <c r="AY42" i="9"/>
  <c r="AT42" i="9"/>
  <c r="AO42" i="9"/>
  <c r="AJ42" i="9"/>
  <c r="AE42" i="9"/>
  <c r="Z42" i="9"/>
  <c r="U42" i="9"/>
  <c r="P42" i="9"/>
  <c r="K42" i="9"/>
  <c r="F42" i="9"/>
  <c r="BV41" i="9"/>
  <c r="BN41" i="9"/>
  <c r="BI41" i="9"/>
  <c r="BD41" i="9"/>
  <c r="AY41" i="9"/>
  <c r="AT41" i="9"/>
  <c r="AO41" i="9"/>
  <c r="AJ41" i="9"/>
  <c r="AE41" i="9"/>
  <c r="Z41" i="9"/>
  <c r="U41" i="9"/>
  <c r="P41" i="9"/>
  <c r="K41" i="9"/>
  <c r="F41" i="9"/>
  <c r="BV40" i="9"/>
  <c r="BN40" i="9"/>
  <c r="BI40" i="9"/>
  <c r="BD40" i="9"/>
  <c r="AY40" i="9"/>
  <c r="AT40" i="9"/>
  <c r="AO40" i="9"/>
  <c r="AJ40" i="9"/>
  <c r="AE40" i="9"/>
  <c r="Z40" i="9"/>
  <c r="U40" i="9"/>
  <c r="P40" i="9"/>
  <c r="K40" i="9"/>
  <c r="F40" i="9"/>
  <c r="BV39" i="9"/>
  <c r="BN39" i="9"/>
  <c r="BI39" i="9"/>
  <c r="BD39" i="9"/>
  <c r="AY39" i="9"/>
  <c r="AT39" i="9"/>
  <c r="AO39" i="9"/>
  <c r="AJ39" i="9"/>
  <c r="AE39" i="9"/>
  <c r="Z39" i="9"/>
  <c r="U39" i="9"/>
  <c r="P39" i="9"/>
  <c r="K39" i="9"/>
  <c r="F39" i="9"/>
  <c r="BV38" i="9"/>
  <c r="BN38" i="9"/>
  <c r="BI38" i="9"/>
  <c r="BD38" i="9"/>
  <c r="AY38" i="9"/>
  <c r="AT38" i="9"/>
  <c r="AO38" i="9"/>
  <c r="AJ38" i="9"/>
  <c r="AE38" i="9"/>
  <c r="Z38" i="9"/>
  <c r="U38" i="9"/>
  <c r="P38" i="9"/>
  <c r="K38" i="9"/>
  <c r="F38" i="9"/>
  <c r="BV37" i="9"/>
  <c r="BN37" i="9"/>
  <c r="BI37" i="9"/>
  <c r="BD37" i="9"/>
  <c r="AY37" i="9"/>
  <c r="AT37" i="9"/>
  <c r="AO37" i="9"/>
  <c r="AJ37" i="9"/>
  <c r="AE37" i="9"/>
  <c r="Z37" i="9"/>
  <c r="U37" i="9"/>
  <c r="P37" i="9"/>
  <c r="K37" i="9"/>
  <c r="F37" i="9"/>
  <c r="BV36" i="9"/>
  <c r="BN36" i="9"/>
  <c r="BI36" i="9"/>
  <c r="BD36" i="9"/>
  <c r="AY36" i="9"/>
  <c r="AT36" i="9"/>
  <c r="AO36" i="9"/>
  <c r="AJ36" i="9"/>
  <c r="AE36" i="9"/>
  <c r="Z36" i="9"/>
  <c r="U36" i="9"/>
  <c r="P36" i="9"/>
  <c r="K36" i="9"/>
  <c r="F36" i="9"/>
  <c r="BV35" i="9"/>
  <c r="BN35" i="9"/>
  <c r="BI35" i="9"/>
  <c r="BD35" i="9"/>
  <c r="AY35" i="9"/>
  <c r="AT35" i="9"/>
  <c r="AO35" i="9"/>
  <c r="AJ35" i="9"/>
  <c r="AE35" i="9"/>
  <c r="Z35" i="9"/>
  <c r="U35" i="9"/>
  <c r="P35" i="9"/>
  <c r="K35" i="9"/>
  <c r="F35" i="9"/>
  <c r="BV34" i="9"/>
  <c r="BN34" i="9"/>
  <c r="BI34" i="9"/>
  <c r="BD34" i="9"/>
  <c r="AY34" i="9"/>
  <c r="AT34" i="9"/>
  <c r="AO34" i="9"/>
  <c r="AJ34" i="9"/>
  <c r="AE34" i="9"/>
  <c r="Z34" i="9"/>
  <c r="U34" i="9"/>
  <c r="P34" i="9"/>
  <c r="K34" i="9"/>
  <c r="F34" i="9"/>
  <c r="BV33" i="9"/>
  <c r="BN33" i="9"/>
  <c r="BI33" i="9"/>
  <c r="BD33" i="9"/>
  <c r="AY33" i="9"/>
  <c r="AT33" i="9"/>
  <c r="AO33" i="9"/>
  <c r="AJ33" i="9"/>
  <c r="AE33" i="9"/>
  <c r="Z33" i="9"/>
  <c r="U33" i="9"/>
  <c r="P33" i="9"/>
  <c r="K33" i="9"/>
  <c r="F33" i="9"/>
  <c r="BV32" i="9"/>
  <c r="BN32" i="9"/>
  <c r="BI32" i="9"/>
  <c r="BD32" i="9"/>
  <c r="AY32" i="9"/>
  <c r="AT32" i="9"/>
  <c r="AO32" i="9"/>
  <c r="AJ32" i="9"/>
  <c r="AE32" i="9"/>
  <c r="Z32" i="9"/>
  <c r="U32" i="9"/>
  <c r="P32" i="9"/>
  <c r="K32" i="9"/>
  <c r="F32" i="9"/>
  <c r="BV31" i="9"/>
  <c r="BN31" i="9"/>
  <c r="BI31" i="9"/>
  <c r="BD31" i="9"/>
  <c r="AY31" i="9"/>
  <c r="AT31" i="9"/>
  <c r="AO31" i="9"/>
  <c r="AJ31" i="9"/>
  <c r="AE31" i="9"/>
  <c r="Z31" i="9"/>
  <c r="U31" i="9"/>
  <c r="P31" i="9"/>
  <c r="K31" i="9"/>
  <c r="F31" i="9"/>
  <c r="BV30" i="9"/>
  <c r="BN30" i="9"/>
  <c r="BI30" i="9"/>
  <c r="BD30" i="9"/>
  <c r="AY30" i="9"/>
  <c r="AT30" i="9"/>
  <c r="AO30" i="9"/>
  <c r="AJ30" i="9"/>
  <c r="AE30" i="9"/>
  <c r="Z30" i="9"/>
  <c r="U30" i="9"/>
  <c r="P30" i="9"/>
  <c r="K30" i="9"/>
  <c r="F30" i="9"/>
  <c r="BV29" i="9"/>
  <c r="BN29" i="9"/>
  <c r="BI29" i="9"/>
  <c r="BD29" i="9"/>
  <c r="AY29" i="9"/>
  <c r="AT29" i="9"/>
  <c r="AO29" i="9"/>
  <c r="AJ29" i="9"/>
  <c r="AE29" i="9"/>
  <c r="Z29" i="9"/>
  <c r="U29" i="9"/>
  <c r="P29" i="9"/>
  <c r="K29" i="9"/>
  <c r="F29" i="9"/>
  <c r="BV28" i="9"/>
  <c r="BN28" i="9"/>
  <c r="BI28" i="9"/>
  <c r="BD28" i="9"/>
  <c r="AY28" i="9"/>
  <c r="AT28" i="9"/>
  <c r="AO28" i="9"/>
  <c r="AJ28" i="9"/>
  <c r="AE28" i="9"/>
  <c r="Z28" i="9"/>
  <c r="U28" i="9"/>
  <c r="P28" i="9"/>
  <c r="K28" i="9"/>
  <c r="F28" i="9"/>
  <c r="BV27" i="9"/>
  <c r="BN27" i="9"/>
  <c r="BI27" i="9"/>
  <c r="BD27" i="9"/>
  <c r="AY27" i="9"/>
  <c r="AT27" i="9"/>
  <c r="AO27" i="9"/>
  <c r="AJ27" i="9"/>
  <c r="AE27" i="9"/>
  <c r="Z27" i="9"/>
  <c r="U27" i="9"/>
  <c r="P27" i="9"/>
  <c r="K27" i="9"/>
  <c r="F27" i="9"/>
  <c r="BV26" i="9"/>
  <c r="BN26" i="9"/>
  <c r="BI26" i="9"/>
  <c r="BD26" i="9"/>
  <c r="AY26" i="9"/>
  <c r="AT26" i="9"/>
  <c r="AO26" i="9"/>
  <c r="AJ26" i="9"/>
  <c r="AE26" i="9"/>
  <c r="Z26" i="9"/>
  <c r="U26" i="9"/>
  <c r="P26" i="9"/>
  <c r="K26" i="9"/>
  <c r="F26" i="9"/>
  <c r="BV25" i="9"/>
  <c r="BN25" i="9"/>
  <c r="BI25" i="9"/>
  <c r="BD25" i="9"/>
  <c r="AY25" i="9"/>
  <c r="AT25" i="9"/>
  <c r="AO25" i="9"/>
  <c r="AJ25" i="9"/>
  <c r="AE25" i="9"/>
  <c r="Z25" i="9"/>
  <c r="U25" i="9"/>
  <c r="P25" i="9"/>
  <c r="K25" i="9"/>
  <c r="F25" i="9"/>
  <c r="BV24" i="9"/>
  <c r="BN24" i="9"/>
  <c r="BI24" i="9"/>
  <c r="BD24" i="9"/>
  <c r="AY24" i="9"/>
  <c r="AT24" i="9"/>
  <c r="AO24" i="9"/>
  <c r="AJ24" i="9"/>
  <c r="AE24" i="9"/>
  <c r="Z24" i="9"/>
  <c r="U24" i="9"/>
  <c r="P24" i="9"/>
  <c r="K24" i="9"/>
  <c r="F24" i="9"/>
  <c r="BV23" i="9"/>
  <c r="BN23" i="9"/>
  <c r="BI23" i="9"/>
  <c r="BD23" i="9"/>
  <c r="AY23" i="9"/>
  <c r="AT23" i="9"/>
  <c r="AO23" i="9"/>
  <c r="AJ23" i="9"/>
  <c r="AE23" i="9"/>
  <c r="Z23" i="9"/>
  <c r="U23" i="9"/>
  <c r="P23" i="9"/>
  <c r="K23" i="9"/>
  <c r="F23" i="9"/>
  <c r="BV22" i="9"/>
  <c r="BN22" i="9"/>
  <c r="BI22" i="9"/>
  <c r="BD22" i="9"/>
  <c r="AY22" i="9"/>
  <c r="AT22" i="9"/>
  <c r="AO22" i="9"/>
  <c r="AJ22" i="9"/>
  <c r="AE22" i="9"/>
  <c r="Z22" i="9"/>
  <c r="U22" i="9"/>
  <c r="P22" i="9"/>
  <c r="K22" i="9"/>
  <c r="F22" i="9"/>
  <c r="BN21" i="9"/>
  <c r="BP21" i="9" s="1"/>
  <c r="BQ21" i="9" s="1"/>
  <c r="BI21" i="9"/>
  <c r="BK21" i="9" s="1"/>
  <c r="BL21" i="9" s="1"/>
  <c r="BJ22" i="9" s="1"/>
  <c r="BD21" i="9"/>
  <c r="BF21" i="9" s="1"/>
  <c r="BG21" i="9" s="1"/>
  <c r="AY21" i="9"/>
  <c r="BA21" i="9" s="1"/>
  <c r="BB21" i="9" s="1"/>
  <c r="AZ22" i="9" s="1"/>
  <c r="AT21" i="9"/>
  <c r="AV21" i="9" s="1"/>
  <c r="AW21" i="9" s="1"/>
  <c r="AO21" i="9"/>
  <c r="AQ21" i="9" s="1"/>
  <c r="AR21" i="9" s="1"/>
  <c r="AP22" i="9" s="1"/>
  <c r="AJ21" i="9"/>
  <c r="AL21" i="9" s="1"/>
  <c r="AM21" i="9" s="1"/>
  <c r="AE21" i="9"/>
  <c r="AG21" i="9" s="1"/>
  <c r="AH21" i="9" s="1"/>
  <c r="AF22" i="9" s="1"/>
  <c r="Z21" i="9"/>
  <c r="AB21" i="9" s="1"/>
  <c r="AC21" i="9" s="1"/>
  <c r="U21" i="9"/>
  <c r="W21" i="9" s="1"/>
  <c r="X21" i="9" s="1"/>
  <c r="V22" i="9" s="1"/>
  <c r="P21" i="9"/>
  <c r="R21" i="9" s="1"/>
  <c r="S21" i="9" s="1"/>
  <c r="K21" i="9"/>
  <c r="M21" i="9" s="1"/>
  <c r="N21" i="9" s="1"/>
  <c r="L22" i="9" s="1"/>
  <c r="F21" i="9"/>
  <c r="H21" i="9" s="1"/>
  <c r="I21" i="9" s="1"/>
  <c r="G22" i="9" s="1"/>
  <c r="AS55" i="18" l="1"/>
  <c r="AQ56" i="18"/>
  <c r="AR56" i="18" s="1"/>
  <c r="AP57" i="18" s="1"/>
  <c r="AO43" i="14"/>
  <c r="AP56" i="10"/>
  <c r="AQ56" i="10" s="1"/>
  <c r="AO57" i="10" s="1"/>
  <c r="AR55" i="10"/>
  <c r="J21" i="9"/>
  <c r="H22" i="9"/>
  <c r="I22" i="9" s="1"/>
  <c r="J22" i="9" s="1"/>
  <c r="Y21" i="9"/>
  <c r="BM21" i="9"/>
  <c r="AK22" i="9"/>
  <c r="AN21" i="9"/>
  <c r="M22" i="9"/>
  <c r="N22" i="9" s="1"/>
  <c r="L23" i="9" s="1"/>
  <c r="BA22" i="9"/>
  <c r="BB22" i="9" s="1"/>
  <c r="AZ23" i="9" s="1"/>
  <c r="O21" i="9"/>
  <c r="AA22" i="9"/>
  <c r="AD21" i="9"/>
  <c r="BC21" i="9"/>
  <c r="BO22" i="9"/>
  <c r="BP22" i="9" s="1"/>
  <c r="BQ22" i="9" s="1"/>
  <c r="BR21" i="9"/>
  <c r="AQ22" i="9"/>
  <c r="AR22" i="9" s="1"/>
  <c r="AS22" i="9" s="1"/>
  <c r="Q22" i="9"/>
  <c r="R22" i="9" s="1"/>
  <c r="S22" i="9" s="1"/>
  <c r="T21" i="9"/>
  <c r="AS21" i="9"/>
  <c r="BE22" i="9"/>
  <c r="BF22" i="9" s="1"/>
  <c r="BG22" i="9" s="1"/>
  <c r="BH21" i="9"/>
  <c r="AG22" i="9"/>
  <c r="AH22" i="9" s="1"/>
  <c r="AF23" i="9" s="1"/>
  <c r="AI21" i="9"/>
  <c r="AU22" i="9"/>
  <c r="AV22" i="9" s="1"/>
  <c r="AW22" i="9" s="1"/>
  <c r="AX21" i="9"/>
  <c r="W22" i="9"/>
  <c r="X22" i="9" s="1"/>
  <c r="Y22" i="9" s="1"/>
  <c r="BK22" i="9"/>
  <c r="BL22" i="9" s="1"/>
  <c r="BJ23" i="9" s="1"/>
  <c r="N29" i="18"/>
  <c r="AA29" i="18"/>
  <c r="T29" i="18"/>
  <c r="AF29" i="18"/>
  <c r="G41" i="18"/>
  <c r="H41" i="18" s="1"/>
  <c r="I41" i="18" s="1"/>
  <c r="G42" i="18" s="1"/>
  <c r="O38" i="16"/>
  <c r="Y39" i="16"/>
  <c r="Q38" i="16"/>
  <c r="AB36" i="16"/>
  <c r="AC36" i="16" s="1"/>
  <c r="AA37" i="16" s="1"/>
  <c r="AB37" i="16" s="1"/>
  <c r="AC37" i="16" s="1"/>
  <c r="AA38" i="16" s="1"/>
  <c r="M39" i="16"/>
  <c r="N39" i="16" s="1"/>
  <c r="O39" i="16" s="1"/>
  <c r="H39" i="16"/>
  <c r="I39" i="16" s="1"/>
  <c r="J39" i="16" s="1"/>
  <c r="W40" i="16"/>
  <c r="X40" i="16" s="1"/>
  <c r="V41" i="16" s="1"/>
  <c r="J38" i="16"/>
  <c r="AB40" i="14"/>
  <c r="Y41" i="14"/>
  <c r="Z41" i="14" s="1"/>
  <c r="AA41" i="14" s="1"/>
  <c r="V39" i="14"/>
  <c r="M40" i="14"/>
  <c r="N40" i="14" s="1"/>
  <c r="O40" i="14" s="1"/>
  <c r="T40" i="14"/>
  <c r="U40" i="14" s="1"/>
  <c r="V40" i="14" s="1"/>
  <c r="H34" i="14"/>
  <c r="I34" i="14" s="1"/>
  <c r="G35" i="14" s="1"/>
  <c r="AF37" i="14"/>
  <c r="AG37" i="14" s="1"/>
  <c r="AH37" i="14" s="1"/>
  <c r="AE41" i="10"/>
  <c r="AF41" i="10" s="1"/>
  <c r="AG41" i="10" s="1"/>
  <c r="AH41" i="10" s="1"/>
  <c r="Z41" i="10"/>
  <c r="AA41" i="10" s="1"/>
  <c r="AB41" i="10" s="1"/>
  <c r="AB40" i="10"/>
  <c r="V37" i="10"/>
  <c r="T38" i="10"/>
  <c r="U38" i="10" s="1"/>
  <c r="S39" i="10" s="1"/>
  <c r="M37" i="10"/>
  <c r="G43" i="10"/>
  <c r="I147" i="9"/>
  <c r="I148" i="9"/>
  <c r="Y22" i="2"/>
  <c r="X22" i="2"/>
  <c r="Y21" i="2"/>
  <c r="X21" i="2"/>
  <c r="Y20" i="2"/>
  <c r="X20" i="2"/>
  <c r="Y19" i="2"/>
  <c r="X19" i="2"/>
  <c r="AS56" i="18" l="1"/>
  <c r="AQ57" i="18"/>
  <c r="AR57" i="18" s="1"/>
  <c r="AP58" i="18" s="1"/>
  <c r="AP43" i="14"/>
  <c r="AQ43" i="14" s="1"/>
  <c r="AR43" i="14" s="1"/>
  <c r="AP57" i="10"/>
  <c r="AQ57" i="10" s="1"/>
  <c r="AO58" i="10" s="1"/>
  <c r="AR56" i="10"/>
  <c r="G23" i="9"/>
  <c r="AP23" i="9"/>
  <c r="AQ23" i="9" s="1"/>
  <c r="AR23" i="9" s="1"/>
  <c r="AP24" i="9" s="1"/>
  <c r="V23" i="9"/>
  <c r="W23" i="9" s="1"/>
  <c r="X23" i="9" s="1"/>
  <c r="V24" i="9" s="1"/>
  <c r="W24" i="9" s="1"/>
  <c r="X24" i="9" s="1"/>
  <c r="V25" i="9" s="1"/>
  <c r="W25" i="9" s="1"/>
  <c r="X25" i="9" s="1"/>
  <c r="V26" i="9" s="1"/>
  <c r="BM22" i="9"/>
  <c r="BC22" i="9"/>
  <c r="M23" i="9"/>
  <c r="N23" i="9" s="1"/>
  <c r="L24" i="9" s="1"/>
  <c r="BK23" i="9"/>
  <c r="BL23" i="9" s="1"/>
  <c r="BJ24" i="9" s="1"/>
  <c r="BA23" i="9"/>
  <c r="BB23" i="9" s="1"/>
  <c r="AZ24" i="9" s="1"/>
  <c r="AI22" i="9"/>
  <c r="O22" i="9"/>
  <c r="AL22" i="9"/>
  <c r="AM22" i="9" s="1"/>
  <c r="AK23" i="9" s="1"/>
  <c r="BO23" i="9"/>
  <c r="BR22" i="9"/>
  <c r="AU23" i="9"/>
  <c r="AX22" i="9"/>
  <c r="BE23" i="9"/>
  <c r="BH22" i="9"/>
  <c r="Q23" i="9"/>
  <c r="T22" i="9"/>
  <c r="AG23" i="9"/>
  <c r="AH23" i="9" s="1"/>
  <c r="AF24" i="9" s="1"/>
  <c r="AB22" i="9"/>
  <c r="AC22" i="9" s="1"/>
  <c r="AD22" i="9" s="1"/>
  <c r="AG29" i="18"/>
  <c r="AB29" i="18"/>
  <c r="Y30" i="18"/>
  <c r="U29" i="18"/>
  <c r="O29" i="18"/>
  <c r="J41" i="18"/>
  <c r="H42" i="18"/>
  <c r="I42" i="18" s="1"/>
  <c r="J42" i="18" s="1"/>
  <c r="L40" i="16"/>
  <c r="M40" i="16" s="1"/>
  <c r="N40" i="16" s="1"/>
  <c r="O40" i="16" s="1"/>
  <c r="AD36" i="16"/>
  <c r="R38" i="16"/>
  <c r="S38" i="16" s="1"/>
  <c r="Q39" i="16" s="1"/>
  <c r="R39" i="16" s="1"/>
  <c r="S39" i="16" s="1"/>
  <c r="T39" i="16" s="1"/>
  <c r="Y40" i="16"/>
  <c r="AB38" i="16"/>
  <c r="AC38" i="16" s="1"/>
  <c r="AD38" i="16" s="1"/>
  <c r="W41" i="16"/>
  <c r="X41" i="16" s="1"/>
  <c r="V42" i="16" s="1"/>
  <c r="AD37" i="16"/>
  <c r="G40" i="16"/>
  <c r="J34" i="14"/>
  <c r="AB41" i="14"/>
  <c r="Y42" i="14"/>
  <c r="AE38" i="14"/>
  <c r="AF38" i="14" s="1"/>
  <c r="AG38" i="14" s="1"/>
  <c r="AH38" i="14" s="1"/>
  <c r="S41" i="14"/>
  <c r="H35" i="14"/>
  <c r="I35" i="14" s="1"/>
  <c r="J35" i="14" s="1"/>
  <c r="M41" i="14"/>
  <c r="AE42" i="10"/>
  <c r="AF42" i="10" s="1"/>
  <c r="AG42" i="10" s="1"/>
  <c r="AH42" i="10" s="1"/>
  <c r="Y42" i="10"/>
  <c r="Z42" i="10" s="1"/>
  <c r="AA42" i="10" s="1"/>
  <c r="V38" i="10"/>
  <c r="T39" i="10"/>
  <c r="U39" i="10" s="1"/>
  <c r="V39" i="10" s="1"/>
  <c r="N37" i="10"/>
  <c r="O37" i="10" s="1"/>
  <c r="H43" i="10"/>
  <c r="I43" i="10" s="1"/>
  <c r="J43" i="10" s="1"/>
  <c r="AS57" i="18" l="1"/>
  <c r="AQ58" i="18"/>
  <c r="AR58" i="18" s="1"/>
  <c r="AP59" i="18" s="1"/>
  <c r="AO44" i="14"/>
  <c r="AP58" i="10"/>
  <c r="AQ58" i="10" s="1"/>
  <c r="AO59" i="10" s="1"/>
  <c r="AR57" i="10"/>
  <c r="Y24" i="9"/>
  <c r="H23" i="9"/>
  <c r="I23" i="9" s="1"/>
  <c r="G24" i="9" s="1"/>
  <c r="Y23" i="9"/>
  <c r="AI23" i="9"/>
  <c r="AA23" i="9"/>
  <c r="AB23" i="9" s="1"/>
  <c r="AC23" i="9" s="1"/>
  <c r="AA24" i="9" s="1"/>
  <c r="AL23" i="9"/>
  <c r="AM23" i="9" s="1"/>
  <c r="AK24" i="9" s="1"/>
  <c r="BK24" i="9"/>
  <c r="BL24" i="9" s="1"/>
  <c r="BJ25" i="9" s="1"/>
  <c r="AG24" i="9"/>
  <c r="AH24" i="9" s="1"/>
  <c r="AF25" i="9" s="1"/>
  <c r="BF23" i="9"/>
  <c r="BG23" i="9" s="1"/>
  <c r="BE24" i="9" s="1"/>
  <c r="BP23" i="9"/>
  <c r="BQ23" i="9" s="1"/>
  <c r="BO24" i="9" s="1"/>
  <c r="W26" i="9"/>
  <c r="X26" i="9" s="1"/>
  <c r="V27" i="9" s="1"/>
  <c r="Y25" i="9"/>
  <c r="BM23" i="9"/>
  <c r="AQ24" i="9"/>
  <c r="AR24" i="9" s="1"/>
  <c r="AP25" i="9" s="1"/>
  <c r="AS23" i="9"/>
  <c r="AN22" i="9"/>
  <c r="BA24" i="9"/>
  <c r="BB24" i="9" s="1"/>
  <c r="AZ25" i="9" s="1"/>
  <c r="M24" i="9"/>
  <c r="N24" i="9" s="1"/>
  <c r="L25" i="9" s="1"/>
  <c r="R23" i="9"/>
  <c r="S23" i="9" s="1"/>
  <c r="Q24" i="9" s="1"/>
  <c r="AV23" i="9"/>
  <c r="AW23" i="9" s="1"/>
  <c r="AU24" i="9" s="1"/>
  <c r="BC23" i="9"/>
  <c r="O23" i="9"/>
  <c r="Z30" i="18"/>
  <c r="AH29" i="18"/>
  <c r="AE30" i="18"/>
  <c r="M30" i="18"/>
  <c r="V29" i="18"/>
  <c r="S30" i="18"/>
  <c r="G43" i="18"/>
  <c r="H43" i="18" s="1"/>
  <c r="I43" i="18" s="1"/>
  <c r="G44" i="18" s="1"/>
  <c r="T38" i="16"/>
  <c r="AA39" i="16"/>
  <c r="Y41" i="16"/>
  <c r="L41" i="16"/>
  <c r="M41" i="16" s="1"/>
  <c r="N41" i="16" s="1"/>
  <c r="O41" i="16" s="1"/>
  <c r="W42" i="16"/>
  <c r="X42" i="16" s="1"/>
  <c r="Y42" i="16" s="1"/>
  <c r="H40" i="16"/>
  <c r="I40" i="16" s="1"/>
  <c r="G41" i="16" s="1"/>
  <c r="Q40" i="16"/>
  <c r="Z42" i="14"/>
  <c r="AA42" i="14" s="1"/>
  <c r="AB42" i="14" s="1"/>
  <c r="T41" i="14"/>
  <c r="U41" i="14" s="1"/>
  <c r="V41" i="14" s="1"/>
  <c r="N41" i="14"/>
  <c r="O41" i="14" s="1"/>
  <c r="M42" i="14" s="1"/>
  <c r="G36" i="14"/>
  <c r="AE39" i="14"/>
  <c r="AB42" i="10"/>
  <c r="Y43" i="10"/>
  <c r="Z43" i="10" s="1"/>
  <c r="AA43" i="10" s="1"/>
  <c r="AB43" i="10" s="1"/>
  <c r="AE43" i="10"/>
  <c r="M38" i="10"/>
  <c r="N38" i="10" s="1"/>
  <c r="O38" i="10" s="1"/>
  <c r="S40" i="10"/>
  <c r="T40" i="10" s="1"/>
  <c r="U40" i="10" s="1"/>
  <c r="S41" i="10" s="1"/>
  <c r="G44" i="10"/>
  <c r="Q98" i="5"/>
  <c r="N98" i="5"/>
  <c r="K98" i="5"/>
  <c r="H98" i="5"/>
  <c r="Q97" i="5"/>
  <c r="N97" i="5"/>
  <c r="K97" i="5"/>
  <c r="H97" i="5"/>
  <c r="Q96" i="5"/>
  <c r="N96" i="5"/>
  <c r="K96" i="5"/>
  <c r="H96" i="5"/>
  <c r="Q95" i="5"/>
  <c r="N95" i="5"/>
  <c r="K95" i="5"/>
  <c r="H95" i="5"/>
  <c r="AS58" i="18" l="1"/>
  <c r="AQ59" i="18"/>
  <c r="AR59" i="18" s="1"/>
  <c r="AP60" i="18" s="1"/>
  <c r="AP44" i="14"/>
  <c r="AQ44" i="14" s="1"/>
  <c r="AO45" i="14" s="1"/>
  <c r="AP59" i="10"/>
  <c r="AQ59" i="10" s="1"/>
  <c r="AO60" i="10" s="1"/>
  <c r="AR58" i="10"/>
  <c r="H24" i="9"/>
  <c r="I24" i="9" s="1"/>
  <c r="G25" i="9" s="1"/>
  <c r="J23" i="9"/>
  <c r="O24" i="9"/>
  <c r="AX23" i="9"/>
  <c r="W27" i="9"/>
  <c r="X27" i="9" s="1"/>
  <c r="V28" i="9" s="1"/>
  <c r="BP24" i="9"/>
  <c r="BQ24" i="9" s="1"/>
  <c r="BO25" i="9" s="1"/>
  <c r="AG25" i="9"/>
  <c r="AH25" i="9" s="1"/>
  <c r="AF26" i="9" s="1"/>
  <c r="AB24" i="9"/>
  <c r="AC24" i="9" s="1"/>
  <c r="AA25" i="9" s="1"/>
  <c r="R24" i="9"/>
  <c r="S24" i="9" s="1"/>
  <c r="Q25" i="9" s="1"/>
  <c r="BA25" i="9"/>
  <c r="BB25" i="9" s="1"/>
  <c r="AZ26" i="9" s="1"/>
  <c r="AQ25" i="9"/>
  <c r="AR25" i="9" s="1"/>
  <c r="AP26" i="9" s="1"/>
  <c r="BR23" i="9"/>
  <c r="AI24" i="9"/>
  <c r="AD23" i="9"/>
  <c r="T23" i="9"/>
  <c r="BC24" i="9"/>
  <c r="AS24" i="9"/>
  <c r="Y26" i="9"/>
  <c r="BF24" i="9"/>
  <c r="BG24" i="9" s="1"/>
  <c r="BE25" i="9" s="1"/>
  <c r="BK25" i="9"/>
  <c r="BL25" i="9" s="1"/>
  <c r="BJ26" i="9" s="1"/>
  <c r="AL24" i="9"/>
  <c r="AM24" i="9" s="1"/>
  <c r="AK25" i="9" s="1"/>
  <c r="AV24" i="9"/>
  <c r="AW24" i="9" s="1"/>
  <c r="AU25" i="9" s="1"/>
  <c r="M25" i="9"/>
  <c r="N25" i="9" s="1"/>
  <c r="L26" i="9" s="1"/>
  <c r="BH23" i="9"/>
  <c r="BM24" i="9"/>
  <c r="AN23" i="9"/>
  <c r="N30" i="18"/>
  <c r="T30" i="18"/>
  <c r="AF30" i="18"/>
  <c r="AA30" i="18"/>
  <c r="J43" i="18"/>
  <c r="H44" i="18"/>
  <c r="I44" i="18" s="1"/>
  <c r="G45" i="18" s="1"/>
  <c r="AB39" i="16"/>
  <c r="AC39" i="16" s="1"/>
  <c r="AA40" i="16" s="1"/>
  <c r="AB40" i="16" s="1"/>
  <c r="AC40" i="16" s="1"/>
  <c r="AA41" i="16" s="1"/>
  <c r="V43" i="16"/>
  <c r="W43" i="16" s="1"/>
  <c r="X43" i="16" s="1"/>
  <c r="V44" i="16" s="1"/>
  <c r="H41" i="16"/>
  <c r="I41" i="16" s="1"/>
  <c r="G42" i="16" s="1"/>
  <c r="J40" i="16"/>
  <c r="L42" i="16"/>
  <c r="R40" i="16"/>
  <c r="S40" i="16" s="1"/>
  <c r="Q41" i="16" s="1"/>
  <c r="Y43" i="14"/>
  <c r="S42" i="14"/>
  <c r="N42" i="14"/>
  <c r="O42" i="14" s="1"/>
  <c r="AF39" i="14"/>
  <c r="AG39" i="14" s="1"/>
  <c r="AH39" i="14" s="1"/>
  <c r="H36" i="14"/>
  <c r="I36" i="14" s="1"/>
  <c r="J36" i="14" s="1"/>
  <c r="AF43" i="10"/>
  <c r="AG43" i="10" s="1"/>
  <c r="AH43" i="10" s="1"/>
  <c r="M39" i="10"/>
  <c r="N39" i="10" s="1"/>
  <c r="O39" i="10" s="1"/>
  <c r="Y44" i="10"/>
  <c r="Z44" i="10" s="1"/>
  <c r="AA44" i="10" s="1"/>
  <c r="Y45" i="10" s="1"/>
  <c r="V40" i="10"/>
  <c r="T41" i="10"/>
  <c r="U41" i="10" s="1"/>
  <c r="V41" i="10" s="1"/>
  <c r="H44" i="10"/>
  <c r="I44" i="10" s="1"/>
  <c r="G45" i="10" s="1"/>
  <c r="S22" i="2"/>
  <c r="R22" i="2"/>
  <c r="S21" i="2"/>
  <c r="R21" i="2"/>
  <c r="S20" i="2"/>
  <c r="R20" i="2"/>
  <c r="S19" i="2"/>
  <c r="R19" i="2"/>
  <c r="AS59" i="18" l="1"/>
  <c r="AQ60" i="18"/>
  <c r="AR60" i="18" s="1"/>
  <c r="AP61" i="18" s="1"/>
  <c r="AP45" i="14"/>
  <c r="AQ45" i="14" s="1"/>
  <c r="AR45" i="14" s="1"/>
  <c r="AR44" i="14"/>
  <c r="AP60" i="10"/>
  <c r="AQ60" i="10" s="1"/>
  <c r="AO61" i="10" s="1"/>
  <c r="AR59" i="10"/>
  <c r="J44" i="10"/>
  <c r="H25" i="9"/>
  <c r="I25" i="9" s="1"/>
  <c r="G26" i="9" s="1"/>
  <c r="J24" i="9"/>
  <c r="BR24" i="9"/>
  <c r="AS25" i="9"/>
  <c r="AG26" i="9"/>
  <c r="AH26" i="9" s="1"/>
  <c r="AF27" i="9" s="1"/>
  <c r="M26" i="9"/>
  <c r="N26" i="9" s="1"/>
  <c r="O26" i="9" s="1"/>
  <c r="W28" i="9"/>
  <c r="X28" i="9" s="1"/>
  <c r="V29" i="9" s="1"/>
  <c r="AV25" i="9"/>
  <c r="AW25" i="9" s="1"/>
  <c r="AU26" i="9" s="1"/>
  <c r="BK26" i="9"/>
  <c r="BL26" i="9" s="1"/>
  <c r="BJ27" i="9" s="1"/>
  <c r="R25" i="9"/>
  <c r="S25" i="9" s="1"/>
  <c r="Q26" i="9" s="1"/>
  <c r="AX24" i="9"/>
  <c r="BM25" i="9"/>
  <c r="AQ26" i="9"/>
  <c r="AR26" i="9" s="1"/>
  <c r="AP27" i="9" s="1"/>
  <c r="T24" i="9"/>
  <c r="AI25" i="9"/>
  <c r="O25" i="9"/>
  <c r="AL25" i="9"/>
  <c r="AM25" i="9" s="1"/>
  <c r="AK26" i="9" s="1"/>
  <c r="BF25" i="9"/>
  <c r="BG25" i="9" s="1"/>
  <c r="BE26" i="9" s="1"/>
  <c r="BA26" i="9"/>
  <c r="BB26" i="9" s="1"/>
  <c r="AZ27" i="9" s="1"/>
  <c r="AB25" i="9"/>
  <c r="AC25" i="9" s="1"/>
  <c r="AD25" i="9" s="1"/>
  <c r="Y27" i="9"/>
  <c r="AN24" i="9"/>
  <c r="BH24" i="9"/>
  <c r="BC25" i="9"/>
  <c r="AD24" i="9"/>
  <c r="BP25" i="9"/>
  <c r="BQ25" i="9" s="1"/>
  <c r="BR25" i="9" s="1"/>
  <c r="U30" i="18"/>
  <c r="AG30" i="18"/>
  <c r="AB30" i="18"/>
  <c r="Y31" i="18"/>
  <c r="O30" i="18"/>
  <c r="J44" i="18"/>
  <c r="H45" i="18"/>
  <c r="I45" i="18" s="1"/>
  <c r="G46" i="18" s="1"/>
  <c r="AD39" i="16"/>
  <c r="Y43" i="16"/>
  <c r="J41" i="16"/>
  <c r="W44" i="16"/>
  <c r="X44" i="16" s="1"/>
  <c r="V45" i="16" s="1"/>
  <c r="AB41" i="16"/>
  <c r="AC41" i="16" s="1"/>
  <c r="AD41" i="16" s="1"/>
  <c r="R41" i="16"/>
  <c r="S41" i="16" s="1"/>
  <c r="T41" i="16" s="1"/>
  <c r="T40" i="16"/>
  <c r="M42" i="16"/>
  <c r="N42" i="16" s="1"/>
  <c r="L43" i="16" s="1"/>
  <c r="AD40" i="16"/>
  <c r="H42" i="16"/>
  <c r="I42" i="16" s="1"/>
  <c r="J42" i="16" s="1"/>
  <c r="Z43" i="14"/>
  <c r="AA43" i="14" s="1"/>
  <c r="AB43" i="14" s="1"/>
  <c r="AE40" i="14"/>
  <c r="T42" i="14"/>
  <c r="U42" i="14" s="1"/>
  <c r="V42" i="14" s="1"/>
  <c r="M43" i="14"/>
  <c r="N43" i="14" s="1"/>
  <c r="O43" i="14" s="1"/>
  <c r="M44" i="14" s="1"/>
  <c r="G37" i="14"/>
  <c r="S42" i="10"/>
  <c r="T42" i="10" s="1"/>
  <c r="U42" i="10" s="1"/>
  <c r="S43" i="10" s="1"/>
  <c r="AE44" i="10"/>
  <c r="M40" i="10"/>
  <c r="N40" i="10" s="1"/>
  <c r="O40" i="10" s="1"/>
  <c r="Z45" i="10"/>
  <c r="AA45" i="10" s="1"/>
  <c r="AB45" i="10" s="1"/>
  <c r="AB44" i="10"/>
  <c r="H45" i="10"/>
  <c r="I45" i="10" s="1"/>
  <c r="G46" i="10" s="1"/>
  <c r="D17" i="1"/>
  <c r="R17" i="1" s="1"/>
  <c r="E17" i="1"/>
  <c r="E18" i="1" s="1"/>
  <c r="F17" i="1"/>
  <c r="G17" i="1"/>
  <c r="H17" i="1"/>
  <c r="H18" i="1" s="1"/>
  <c r="I17" i="1"/>
  <c r="I18" i="1" s="1"/>
  <c r="J17" i="1"/>
  <c r="K17" i="1"/>
  <c r="L17" i="1"/>
  <c r="L18" i="1" s="1"/>
  <c r="M17" i="1"/>
  <c r="M18" i="1" s="1"/>
  <c r="N17" i="1"/>
  <c r="O17" i="1"/>
  <c r="P17" i="1"/>
  <c r="P18" i="1" s="1"/>
  <c r="Q17" i="1"/>
  <c r="Q18" i="1" s="1"/>
  <c r="C17" i="1"/>
  <c r="D15" i="1"/>
  <c r="E15" i="1"/>
  <c r="F15" i="1"/>
  <c r="G15" i="1"/>
  <c r="H15" i="1"/>
  <c r="I15" i="1"/>
  <c r="J15" i="1"/>
  <c r="K15" i="1"/>
  <c r="L15" i="1"/>
  <c r="M15" i="1"/>
  <c r="N15" i="1"/>
  <c r="O15" i="1"/>
  <c r="P15" i="1"/>
  <c r="Q15" i="1"/>
  <c r="C15" i="1"/>
  <c r="R15" i="1" s="1"/>
  <c r="AS60" i="18" l="1"/>
  <c r="AQ61" i="18"/>
  <c r="AR61" i="18" s="1"/>
  <c r="AP62" i="18" s="1"/>
  <c r="AO46" i="14"/>
  <c r="AP61" i="10"/>
  <c r="AQ61" i="10" s="1"/>
  <c r="AO62" i="10" s="1"/>
  <c r="AR60" i="10"/>
  <c r="N16" i="1"/>
  <c r="N26" i="1" s="1"/>
  <c r="J16" i="1"/>
  <c r="F16" i="1"/>
  <c r="Q16" i="1"/>
  <c r="Q26" i="1" s="1"/>
  <c r="M16" i="1"/>
  <c r="M26" i="1" s="1"/>
  <c r="I16" i="1"/>
  <c r="I26" i="1" s="1"/>
  <c r="E16" i="1"/>
  <c r="E26" i="1" s="1"/>
  <c r="E27" i="1" s="1"/>
  <c r="P16" i="1"/>
  <c r="P26" i="1" s="1"/>
  <c r="L16" i="1"/>
  <c r="L26" i="1" s="1"/>
  <c r="H16" i="1"/>
  <c r="H26" i="1" s="1"/>
  <c r="D16" i="1"/>
  <c r="O18" i="1"/>
  <c r="K18" i="1"/>
  <c r="G18" i="1"/>
  <c r="O16" i="1"/>
  <c r="K16" i="1"/>
  <c r="G16" i="1"/>
  <c r="G26" i="1" s="1"/>
  <c r="C18" i="1"/>
  <c r="N18" i="1"/>
  <c r="J18" i="1"/>
  <c r="F18" i="1"/>
  <c r="C16" i="1"/>
  <c r="C26" i="1" s="1"/>
  <c r="C27" i="1" s="1"/>
  <c r="D18" i="1"/>
  <c r="J45" i="10"/>
  <c r="L27" i="9"/>
  <c r="H26" i="9"/>
  <c r="I26" i="9" s="1"/>
  <c r="G27" i="9" s="1"/>
  <c r="J25" i="9"/>
  <c r="AX25" i="9"/>
  <c r="AA26" i="9"/>
  <c r="AN25" i="9"/>
  <c r="BO26" i="9"/>
  <c r="BP26" i="9" s="1"/>
  <c r="BQ26" i="9" s="1"/>
  <c r="AQ27" i="9"/>
  <c r="AR27" i="9" s="1"/>
  <c r="AP28" i="9" s="1"/>
  <c r="BK27" i="9"/>
  <c r="BL27" i="9" s="1"/>
  <c r="BM27" i="9" s="1"/>
  <c r="BA27" i="9"/>
  <c r="BB27" i="9" s="1"/>
  <c r="AZ28" i="9" s="1"/>
  <c r="BF26" i="9"/>
  <c r="BG26" i="9" s="1"/>
  <c r="BE27" i="9" s="1"/>
  <c r="R26" i="9"/>
  <c r="S26" i="9" s="1"/>
  <c r="Q27" i="9" s="1"/>
  <c r="AB26" i="9"/>
  <c r="AC26" i="9" s="1"/>
  <c r="AA27" i="9" s="1"/>
  <c r="BH25" i="9"/>
  <c r="AS26" i="9"/>
  <c r="BM26" i="9"/>
  <c r="W29" i="9"/>
  <c r="X29" i="9" s="1"/>
  <c r="V30" i="9" s="1"/>
  <c r="M27" i="9"/>
  <c r="N27" i="9" s="1"/>
  <c r="L28" i="9" s="1"/>
  <c r="BC26" i="9"/>
  <c r="T25" i="9"/>
  <c r="Y28" i="9"/>
  <c r="AG27" i="9"/>
  <c r="AH27" i="9" s="1"/>
  <c r="AF28" i="9" s="1"/>
  <c r="AL26" i="9"/>
  <c r="AM26" i="9" s="1"/>
  <c r="AN26" i="9" s="1"/>
  <c r="AV26" i="9"/>
  <c r="AW26" i="9" s="1"/>
  <c r="AU27" i="9" s="1"/>
  <c r="AI26" i="9"/>
  <c r="V30" i="18"/>
  <c r="S31" i="18"/>
  <c r="M31" i="18"/>
  <c r="Z31" i="18"/>
  <c r="AE31" i="18"/>
  <c r="AH30" i="18"/>
  <c r="H46" i="18"/>
  <c r="I46" i="18" s="1"/>
  <c r="G47" i="18" s="1"/>
  <c r="J45" i="18"/>
  <c r="O42" i="16"/>
  <c r="Y44" i="16"/>
  <c r="Q42" i="16"/>
  <c r="R42" i="16" s="1"/>
  <c r="S42" i="16" s="1"/>
  <c r="T42" i="16" s="1"/>
  <c r="G43" i="16"/>
  <c r="H43" i="16" s="1"/>
  <c r="I43" i="16" s="1"/>
  <c r="J43" i="16" s="1"/>
  <c r="M43" i="16"/>
  <c r="N43" i="16" s="1"/>
  <c r="L44" i="16" s="1"/>
  <c r="AA42" i="16"/>
  <c r="W45" i="16"/>
  <c r="X45" i="16" s="1"/>
  <c r="V46" i="16" s="1"/>
  <c r="S43" i="14"/>
  <c r="T43" i="14" s="1"/>
  <c r="U43" i="14" s="1"/>
  <c r="V43" i="14" s="1"/>
  <c r="AF40" i="14"/>
  <c r="AG40" i="14" s="1"/>
  <c r="AE41" i="14" s="1"/>
  <c r="AF41" i="14" s="1"/>
  <c r="AG41" i="14" s="1"/>
  <c r="AE42" i="14" s="1"/>
  <c r="Y44" i="14"/>
  <c r="N44" i="14"/>
  <c r="O44" i="14" s="1"/>
  <c r="M45" i="14" s="1"/>
  <c r="H37" i="14"/>
  <c r="I37" i="14" s="1"/>
  <c r="J37" i="14" s="1"/>
  <c r="V42" i="10"/>
  <c r="AF44" i="10"/>
  <c r="AG44" i="10" s="1"/>
  <c r="AE45" i="10" s="1"/>
  <c r="Y46" i="10"/>
  <c r="Z46" i="10" s="1"/>
  <c r="AA46" i="10" s="1"/>
  <c r="T43" i="10"/>
  <c r="U43" i="10" s="1"/>
  <c r="V43" i="10" s="1"/>
  <c r="M41" i="10"/>
  <c r="H46" i="10"/>
  <c r="I46" i="10" s="1"/>
  <c r="J46" i="10" s="1"/>
  <c r="G47" i="10"/>
  <c r="AS61" i="18" l="1"/>
  <c r="AQ62" i="18"/>
  <c r="AR62" i="18" s="1"/>
  <c r="AP63" i="18" s="1"/>
  <c r="AP46" i="14"/>
  <c r="AQ46" i="14" s="1"/>
  <c r="AO47" i="14" s="1"/>
  <c r="AP62" i="10"/>
  <c r="AQ62" i="10" s="1"/>
  <c r="AO63" i="10" s="1"/>
  <c r="AR61" i="10"/>
  <c r="G27" i="1"/>
  <c r="F40" i="31" s="1"/>
  <c r="F100" i="31"/>
  <c r="F14" i="31"/>
  <c r="F21" i="31"/>
  <c r="F53" i="31"/>
  <c r="F24" i="31"/>
  <c r="L27" i="1"/>
  <c r="F54" i="31" s="1"/>
  <c r="F23" i="31"/>
  <c r="F22" i="31"/>
  <c r="F27" i="31"/>
  <c r="F55" i="31"/>
  <c r="M27" i="1"/>
  <c r="F72" i="31" s="1"/>
  <c r="N27" i="1"/>
  <c r="F71" i="31" s="1"/>
  <c r="F85" i="31"/>
  <c r="F69" i="31"/>
  <c r="F56" i="31"/>
  <c r="K26" i="1"/>
  <c r="P27" i="1"/>
  <c r="F63" i="31" s="1"/>
  <c r="Q27" i="1"/>
  <c r="F75" i="31"/>
  <c r="F74" i="31"/>
  <c r="O26" i="1"/>
  <c r="D26" i="1"/>
  <c r="D27" i="1" s="1"/>
  <c r="F26" i="1"/>
  <c r="F27" i="1" s="1"/>
  <c r="I7" i="32"/>
  <c r="F106" i="31"/>
  <c r="F102" i="31"/>
  <c r="F38" i="31"/>
  <c r="F29" i="31"/>
  <c r="F110" i="31"/>
  <c r="F105" i="31"/>
  <c r="F44" i="31"/>
  <c r="F37" i="31"/>
  <c r="F113" i="31"/>
  <c r="F108" i="31"/>
  <c r="F41" i="31"/>
  <c r="F18" i="31"/>
  <c r="F48" i="31"/>
  <c r="F33" i="31"/>
  <c r="F103" i="31"/>
  <c r="F47" i="31"/>
  <c r="H27" i="1"/>
  <c r="F115" i="31" s="1"/>
  <c r="F112" i="31"/>
  <c r="F99" i="31"/>
  <c r="F11" i="31"/>
  <c r="F89" i="31"/>
  <c r="I27" i="1"/>
  <c r="F35" i="31" s="1"/>
  <c r="F92" i="31"/>
  <c r="F12" i="31"/>
  <c r="F91" i="31"/>
  <c r="F90" i="31"/>
  <c r="F43" i="31"/>
  <c r="J26" i="1"/>
  <c r="Y45" i="16"/>
  <c r="H27" i="9"/>
  <c r="I27" i="9" s="1"/>
  <c r="G28" i="9" s="1"/>
  <c r="J26" i="9"/>
  <c r="BC27" i="9"/>
  <c r="AK27" i="9"/>
  <c r="BR26" i="9"/>
  <c r="BO27" i="9"/>
  <c r="AD26" i="9"/>
  <c r="O27" i="9"/>
  <c r="BJ28" i="9"/>
  <c r="BK28" i="9" s="1"/>
  <c r="BL28" i="9" s="1"/>
  <c r="BJ29" i="9" s="1"/>
  <c r="AV27" i="9"/>
  <c r="AW27" i="9" s="1"/>
  <c r="AU28" i="9" s="1"/>
  <c r="R27" i="9"/>
  <c r="S27" i="9" s="1"/>
  <c r="T27" i="9" s="1"/>
  <c r="BF27" i="9"/>
  <c r="BG27" i="9" s="1"/>
  <c r="BE28" i="9" s="1"/>
  <c r="AQ28" i="9"/>
  <c r="AR28" i="9" s="1"/>
  <c r="AP29" i="9" s="1"/>
  <c r="BP27" i="9"/>
  <c r="BQ27" i="9" s="1"/>
  <c r="BR27" i="9" s="1"/>
  <c r="AX26" i="9"/>
  <c r="AL27" i="9"/>
  <c r="AM27" i="9" s="1"/>
  <c r="AK28" i="9" s="1"/>
  <c r="M28" i="9"/>
  <c r="N28" i="9" s="1"/>
  <c r="L29" i="9" s="1"/>
  <c r="AB27" i="9"/>
  <c r="AC27" i="9" s="1"/>
  <c r="AA28" i="9" s="1"/>
  <c r="BH26" i="9"/>
  <c r="BA28" i="9"/>
  <c r="BB28" i="9" s="1"/>
  <c r="AZ29" i="9" s="1"/>
  <c r="AG28" i="9"/>
  <c r="AH28" i="9" s="1"/>
  <c r="AI28" i="9" s="1"/>
  <c r="W30" i="9"/>
  <c r="X30" i="9" s="1"/>
  <c r="V31" i="9" s="1"/>
  <c r="T26" i="9"/>
  <c r="AS27" i="9"/>
  <c r="AI27" i="9"/>
  <c r="Y29" i="9"/>
  <c r="AA31" i="18"/>
  <c r="T31" i="18"/>
  <c r="AF31" i="18"/>
  <c r="N31" i="18"/>
  <c r="J46" i="18"/>
  <c r="H47" i="18"/>
  <c r="I47" i="18" s="1"/>
  <c r="J47" i="18" s="1"/>
  <c r="O43" i="16"/>
  <c r="W46" i="16"/>
  <c r="X46" i="16" s="1"/>
  <c r="Y46" i="16" s="1"/>
  <c r="AB42" i="16"/>
  <c r="AC42" i="16" s="1"/>
  <c r="AD42" i="16" s="1"/>
  <c r="M44" i="16"/>
  <c r="N44" i="16" s="1"/>
  <c r="L45" i="16" s="1"/>
  <c r="G44" i="16"/>
  <c r="Q43" i="16"/>
  <c r="AH44" i="10"/>
  <c r="AH40" i="14"/>
  <c r="S44" i="14"/>
  <c r="T44" i="14" s="1"/>
  <c r="U44" i="14" s="1"/>
  <c r="V44" i="14" s="1"/>
  <c r="Z44" i="14"/>
  <c r="AA44" i="14" s="1"/>
  <c r="AB44" i="14" s="1"/>
  <c r="AH41" i="14"/>
  <c r="N45" i="14"/>
  <c r="O45" i="14" s="1"/>
  <c r="M46" i="14" s="1"/>
  <c r="AF42" i="14"/>
  <c r="AG42" i="14" s="1"/>
  <c r="AH42" i="14" s="1"/>
  <c r="G38" i="14"/>
  <c r="AF45" i="10"/>
  <c r="AG45" i="10" s="1"/>
  <c r="AH45" i="10" s="1"/>
  <c r="Y47" i="10"/>
  <c r="Z47" i="10" s="1"/>
  <c r="AA47" i="10" s="1"/>
  <c r="Y48" i="10" s="1"/>
  <c r="AB46" i="10"/>
  <c r="S44" i="10"/>
  <c r="N41" i="10"/>
  <c r="O41" i="10" s="1"/>
  <c r="H47" i="10"/>
  <c r="I47" i="10" s="1"/>
  <c r="J47" i="10" s="1"/>
  <c r="AS62" i="18" l="1"/>
  <c r="AQ63" i="18"/>
  <c r="AR63" i="18" s="1"/>
  <c r="AP64" i="18" s="1"/>
  <c r="AP47" i="14"/>
  <c r="AQ47" i="14" s="1"/>
  <c r="AR47" i="14" s="1"/>
  <c r="AR46" i="14"/>
  <c r="AP63" i="10"/>
  <c r="AQ63" i="10" s="1"/>
  <c r="AO64" i="10" s="1"/>
  <c r="AR62" i="10"/>
  <c r="G71" i="31"/>
  <c r="H71" i="31"/>
  <c r="G40" i="31"/>
  <c r="H40" i="31"/>
  <c r="G72" i="31"/>
  <c r="H72" i="31"/>
  <c r="H35" i="31"/>
  <c r="G35" i="31"/>
  <c r="G54" i="31"/>
  <c r="H54" i="31"/>
  <c r="G115" i="31"/>
  <c r="H115" i="31"/>
  <c r="G63" i="31"/>
  <c r="H63" i="31"/>
  <c r="G43" i="31"/>
  <c r="H43" i="31"/>
  <c r="H91" i="31"/>
  <c r="G91" i="31"/>
  <c r="G92" i="31"/>
  <c r="H92" i="31"/>
  <c r="G89" i="31"/>
  <c r="H89" i="31"/>
  <c r="H99" i="31"/>
  <c r="G99" i="31"/>
  <c r="G47" i="31"/>
  <c r="H47" i="31"/>
  <c r="G33" i="31"/>
  <c r="H33" i="31"/>
  <c r="H18" i="31"/>
  <c r="G18" i="31"/>
  <c r="H108" i="31"/>
  <c r="G108" i="31"/>
  <c r="H37" i="31"/>
  <c r="G37" i="31"/>
  <c r="H105" i="31"/>
  <c r="G105" i="31"/>
  <c r="H29" i="31"/>
  <c r="G29" i="31"/>
  <c r="H102" i="31"/>
  <c r="G102" i="31"/>
  <c r="G74" i="31"/>
  <c r="H74" i="31"/>
  <c r="F76" i="31"/>
  <c r="H56" i="31"/>
  <c r="G56" i="31"/>
  <c r="H69" i="31"/>
  <c r="G69" i="31"/>
  <c r="G85" i="31"/>
  <c r="H85" i="31"/>
  <c r="G55" i="31"/>
  <c r="H55" i="31"/>
  <c r="H27" i="31"/>
  <c r="G27" i="31"/>
  <c r="H24" i="31"/>
  <c r="G24" i="31"/>
  <c r="G14" i="31"/>
  <c r="H14" i="31"/>
  <c r="G100" i="31"/>
  <c r="H100" i="31"/>
  <c r="H90" i="31"/>
  <c r="G90" i="31"/>
  <c r="G12" i="31"/>
  <c r="H12" i="31"/>
  <c r="F97" i="31"/>
  <c r="G112" i="31"/>
  <c r="H112" i="31"/>
  <c r="G103" i="31"/>
  <c r="H103" i="31"/>
  <c r="G48" i="31"/>
  <c r="H48" i="31"/>
  <c r="H41" i="31"/>
  <c r="G41" i="31"/>
  <c r="G113" i="31"/>
  <c r="H113" i="31"/>
  <c r="G44" i="31"/>
  <c r="H44" i="31"/>
  <c r="G110" i="31"/>
  <c r="H110" i="31"/>
  <c r="G38" i="31"/>
  <c r="H38" i="31"/>
  <c r="G106" i="31"/>
  <c r="H106" i="31"/>
  <c r="G75" i="31"/>
  <c r="H75" i="31"/>
  <c r="F78" i="31"/>
  <c r="F80" i="31"/>
  <c r="F68" i="31"/>
  <c r="F83" i="31"/>
  <c r="F25" i="31"/>
  <c r="F66" i="31"/>
  <c r="G22" i="31"/>
  <c r="H22" i="31"/>
  <c r="H53" i="31"/>
  <c r="G53" i="31"/>
  <c r="F46" i="31"/>
  <c r="F39" i="31"/>
  <c r="J27" i="1"/>
  <c r="F28" i="31" s="1"/>
  <c r="F52" i="31"/>
  <c r="F36" i="31"/>
  <c r="F20" i="31"/>
  <c r="F96" i="31"/>
  <c r="F93" i="31"/>
  <c r="F31" i="31"/>
  <c r="F34" i="31"/>
  <c r="F9" i="31"/>
  <c r="H11" i="31"/>
  <c r="G11" i="31"/>
  <c r="F116" i="31"/>
  <c r="F104" i="31"/>
  <c r="F98" i="31"/>
  <c r="F8" i="31"/>
  <c r="F49" i="31"/>
  <c r="F114" i="31"/>
  <c r="F45" i="31"/>
  <c r="F111" i="31"/>
  <c r="F60" i="31"/>
  <c r="F77" i="31"/>
  <c r="F82" i="31"/>
  <c r="F65" i="31"/>
  <c r="F67" i="31"/>
  <c r="F86" i="31"/>
  <c r="F64" i="31"/>
  <c r="G23" i="31"/>
  <c r="H23" i="31"/>
  <c r="H21" i="31"/>
  <c r="G21" i="31"/>
  <c r="F15" i="31"/>
  <c r="F13" i="31"/>
  <c r="F109" i="31"/>
  <c r="F51" i="31"/>
  <c r="F88" i="31"/>
  <c r="F42" i="31"/>
  <c r="F32" i="31"/>
  <c r="F7" i="31"/>
  <c r="F10" i="31"/>
  <c r="F107" i="31"/>
  <c r="F16" i="31"/>
  <c r="F101" i="31"/>
  <c r="F17" i="31"/>
  <c r="F50" i="31"/>
  <c r="O27" i="1"/>
  <c r="F79" i="31" s="1"/>
  <c r="F73" i="31"/>
  <c r="F81" i="31"/>
  <c r="K27" i="1"/>
  <c r="F95" i="31"/>
  <c r="F94" i="31"/>
  <c r="F26" i="31"/>
  <c r="F61" i="31"/>
  <c r="F70" i="31"/>
  <c r="F87" i="31"/>
  <c r="F30" i="31"/>
  <c r="G48" i="10"/>
  <c r="H48" i="10" s="1"/>
  <c r="I48" i="10" s="1"/>
  <c r="J48" i="10" s="1"/>
  <c r="H28" i="9"/>
  <c r="I28" i="9" s="1"/>
  <c r="G29" i="9" s="1"/>
  <c r="J27" i="9"/>
  <c r="BO28" i="9"/>
  <c r="BP28" i="9" s="1"/>
  <c r="BQ28" i="9" s="1"/>
  <c r="BO29" i="9" s="1"/>
  <c r="AF29" i="9"/>
  <c r="AG29" i="9" s="1"/>
  <c r="AH29" i="9" s="1"/>
  <c r="AF30" i="9" s="1"/>
  <c r="Q28" i="9"/>
  <c r="R28" i="9" s="1"/>
  <c r="S28" i="9" s="1"/>
  <c r="Y30" i="9"/>
  <c r="O28" i="9"/>
  <c r="BH27" i="9"/>
  <c r="AB28" i="9"/>
  <c r="AC28" i="9" s="1"/>
  <c r="AA29" i="9" s="1"/>
  <c r="AV28" i="9"/>
  <c r="AW28" i="9" s="1"/>
  <c r="AU29" i="9" s="1"/>
  <c r="BK29" i="9"/>
  <c r="BL29" i="9" s="1"/>
  <c r="BJ30" i="9" s="1"/>
  <c r="W31" i="9"/>
  <c r="X31" i="9" s="1"/>
  <c r="V32" i="9" s="1"/>
  <c r="BA29" i="9"/>
  <c r="BB29" i="9" s="1"/>
  <c r="AZ30" i="9" s="1"/>
  <c r="AD27" i="9"/>
  <c r="AL28" i="9"/>
  <c r="AM28" i="9" s="1"/>
  <c r="AK29" i="9" s="1"/>
  <c r="BM28" i="9"/>
  <c r="AQ29" i="9"/>
  <c r="AR29" i="9" s="1"/>
  <c r="AP30" i="9" s="1"/>
  <c r="BF28" i="9"/>
  <c r="BG28" i="9" s="1"/>
  <c r="BE29" i="9" s="1"/>
  <c r="BC28" i="9"/>
  <c r="AN27" i="9"/>
  <c r="AS28" i="9"/>
  <c r="AX27" i="9"/>
  <c r="M29" i="9"/>
  <c r="N29" i="9" s="1"/>
  <c r="L30" i="9" s="1"/>
  <c r="O31" i="18"/>
  <c r="AB31" i="18"/>
  <c r="Y32" i="18"/>
  <c r="U31" i="18"/>
  <c r="AG31" i="18"/>
  <c r="G48" i="18"/>
  <c r="H48" i="18" s="1"/>
  <c r="I48" i="18" s="1"/>
  <c r="V47" i="16"/>
  <c r="M45" i="16"/>
  <c r="N45" i="16" s="1"/>
  <c r="O45" i="16" s="1"/>
  <c r="H44" i="16"/>
  <c r="I44" i="16" s="1"/>
  <c r="J44" i="16" s="1"/>
  <c r="AA43" i="16"/>
  <c r="W47" i="16"/>
  <c r="X47" i="16" s="1"/>
  <c r="Y47" i="16" s="1"/>
  <c r="O44" i="16"/>
  <c r="R43" i="16"/>
  <c r="S43" i="16" s="1"/>
  <c r="T43" i="16" s="1"/>
  <c r="S45" i="14"/>
  <c r="T45" i="14" s="1"/>
  <c r="U45" i="14" s="1"/>
  <c r="V45" i="14" s="1"/>
  <c r="Y45" i="14"/>
  <c r="N46" i="14"/>
  <c r="O46" i="14" s="1"/>
  <c r="M47" i="14" s="1"/>
  <c r="H38" i="14"/>
  <c r="I38" i="14" s="1"/>
  <c r="J38" i="14" s="1"/>
  <c r="AE43" i="14"/>
  <c r="AE46" i="10"/>
  <c r="AF46" i="10" s="1"/>
  <c r="AG46" i="10" s="1"/>
  <c r="AH46" i="10" s="1"/>
  <c r="Z48" i="10"/>
  <c r="AA48" i="10" s="1"/>
  <c r="Y49" i="10" s="1"/>
  <c r="AB47" i="10"/>
  <c r="M42" i="10"/>
  <c r="N42" i="10" s="1"/>
  <c r="O42" i="10" s="1"/>
  <c r="T44" i="10"/>
  <c r="U44" i="10" s="1"/>
  <c r="S45" i="10" s="1"/>
  <c r="AS63" i="18" l="1"/>
  <c r="AQ64" i="18"/>
  <c r="AR64" i="18" s="1"/>
  <c r="AP65" i="18" s="1"/>
  <c r="AO48" i="14"/>
  <c r="AP64" i="10"/>
  <c r="AQ64" i="10" s="1"/>
  <c r="AO65" i="10" s="1"/>
  <c r="AR63" i="10"/>
  <c r="G79" i="31"/>
  <c r="H79" i="31"/>
  <c r="G28" i="31"/>
  <c r="H28" i="31"/>
  <c r="G30" i="31"/>
  <c r="H30" i="31"/>
  <c r="H26" i="31"/>
  <c r="G26" i="31"/>
  <c r="G81" i="31"/>
  <c r="H81" i="31"/>
  <c r="H73" i="31"/>
  <c r="G73" i="31"/>
  <c r="H16" i="31"/>
  <c r="G16" i="31"/>
  <c r="G32" i="31"/>
  <c r="H32" i="31"/>
  <c r="G109" i="31"/>
  <c r="H109" i="31"/>
  <c r="G86" i="31"/>
  <c r="H86" i="31"/>
  <c r="G77" i="31"/>
  <c r="H77" i="31"/>
  <c r="H114" i="31"/>
  <c r="G114" i="31"/>
  <c r="G104" i="31"/>
  <c r="H104" i="31"/>
  <c r="G9" i="31"/>
  <c r="H9" i="31"/>
  <c r="G93" i="31"/>
  <c r="H93" i="31"/>
  <c r="G36" i="31"/>
  <c r="H36" i="31"/>
  <c r="H46" i="31"/>
  <c r="G46" i="31"/>
  <c r="G68" i="31"/>
  <c r="H68" i="31"/>
  <c r="H76" i="31"/>
  <c r="G76" i="31"/>
  <c r="H87" i="31"/>
  <c r="G87" i="31"/>
  <c r="H94" i="31"/>
  <c r="G94" i="31"/>
  <c r="F58" i="31"/>
  <c r="F62" i="31"/>
  <c r="G50" i="31"/>
  <c r="H50" i="31"/>
  <c r="H107" i="31"/>
  <c r="G107" i="31"/>
  <c r="H42" i="31"/>
  <c r="G42" i="31"/>
  <c r="H13" i="31"/>
  <c r="G13" i="31"/>
  <c r="H67" i="31"/>
  <c r="G67" i="31"/>
  <c r="G60" i="31"/>
  <c r="H60" i="31"/>
  <c r="H49" i="31"/>
  <c r="G49" i="31"/>
  <c r="H116" i="31"/>
  <c r="G116" i="31"/>
  <c r="G34" i="31"/>
  <c r="H34" i="31"/>
  <c r="H96" i="31"/>
  <c r="G96" i="31"/>
  <c r="H52" i="31"/>
  <c r="G52" i="31"/>
  <c r="H66" i="31"/>
  <c r="G66" i="31"/>
  <c r="H80" i="31"/>
  <c r="G80" i="31"/>
  <c r="H70" i="31"/>
  <c r="G70" i="31"/>
  <c r="G95" i="31"/>
  <c r="H95" i="31"/>
  <c r="F84" i="31"/>
  <c r="F57" i="31"/>
  <c r="G17" i="31"/>
  <c r="H17" i="31"/>
  <c r="H10" i="31"/>
  <c r="G10" i="31"/>
  <c r="H88" i="31"/>
  <c r="G88" i="31"/>
  <c r="G15" i="31"/>
  <c r="H15" i="31"/>
  <c r="G65" i="31"/>
  <c r="H65" i="31"/>
  <c r="H111" i="31"/>
  <c r="G111" i="31"/>
  <c r="H8" i="31"/>
  <c r="G8" i="31"/>
  <c r="H31" i="31"/>
  <c r="G31" i="31"/>
  <c r="G20" i="31"/>
  <c r="H20" i="31"/>
  <c r="G25" i="31"/>
  <c r="H25" i="31"/>
  <c r="H78" i="31"/>
  <c r="G78" i="31"/>
  <c r="G61" i="31"/>
  <c r="H61" i="31"/>
  <c r="F59" i="31"/>
  <c r="G101" i="31"/>
  <c r="H101" i="31"/>
  <c r="G7" i="31"/>
  <c r="H7" i="31"/>
  <c r="G51" i="31"/>
  <c r="H51" i="31"/>
  <c r="H64" i="31"/>
  <c r="G64" i="31"/>
  <c r="H82" i="31"/>
  <c r="G82" i="31"/>
  <c r="H45" i="31"/>
  <c r="G45" i="31"/>
  <c r="H98" i="31"/>
  <c r="G98" i="31"/>
  <c r="F19" i="31"/>
  <c r="H39" i="31"/>
  <c r="G39" i="31"/>
  <c r="G83" i="31"/>
  <c r="H83" i="31"/>
  <c r="H97" i="31"/>
  <c r="G97" i="31"/>
  <c r="G49" i="10"/>
  <c r="H29" i="9"/>
  <c r="I29" i="9" s="1"/>
  <c r="G30" i="9" s="1"/>
  <c r="J28" i="9"/>
  <c r="Q29" i="9"/>
  <c r="R29" i="9" s="1"/>
  <c r="S29" i="9" s="1"/>
  <c r="Q30" i="9" s="1"/>
  <c r="T28" i="9"/>
  <c r="O29" i="9"/>
  <c r="BC29" i="9"/>
  <c r="BM29" i="9"/>
  <c r="AQ30" i="9"/>
  <c r="AR30" i="9" s="1"/>
  <c r="AP31" i="9" s="1"/>
  <c r="AG30" i="9"/>
  <c r="AH30" i="9" s="1"/>
  <c r="AI30" i="9" s="1"/>
  <c r="AL29" i="9"/>
  <c r="AM29" i="9" s="1"/>
  <c r="AK30" i="9" s="1"/>
  <c r="AV29" i="9"/>
  <c r="AW29" i="9" s="1"/>
  <c r="AU30" i="9" s="1"/>
  <c r="M30" i="9"/>
  <c r="N30" i="9" s="1"/>
  <c r="L31" i="9" s="1"/>
  <c r="AS29" i="9"/>
  <c r="AN28" i="9"/>
  <c r="W32" i="9"/>
  <c r="X32" i="9" s="1"/>
  <c r="V33" i="9" s="1"/>
  <c r="BP29" i="9"/>
  <c r="BQ29" i="9" s="1"/>
  <c r="BO30" i="9" s="1"/>
  <c r="AX28" i="9"/>
  <c r="BF29" i="9"/>
  <c r="BG29" i="9" s="1"/>
  <c r="BE30" i="9" s="1"/>
  <c r="Y31" i="9"/>
  <c r="BR28" i="9"/>
  <c r="AI29" i="9"/>
  <c r="AB29" i="9"/>
  <c r="AC29" i="9" s="1"/>
  <c r="AD29" i="9" s="1"/>
  <c r="BH28" i="9"/>
  <c r="BA30" i="9"/>
  <c r="BB30" i="9" s="1"/>
  <c r="BC30" i="9" s="1"/>
  <c r="BK30" i="9"/>
  <c r="BL30" i="9" s="1"/>
  <c r="BJ31" i="9" s="1"/>
  <c r="AD28" i="9"/>
  <c r="Z32" i="18"/>
  <c r="M32" i="18"/>
  <c r="AE32" i="18"/>
  <c r="AH31" i="18"/>
  <c r="V31" i="18"/>
  <c r="S32" i="18"/>
  <c r="G49" i="18"/>
  <c r="H49" i="18" s="1"/>
  <c r="I49" i="18" s="1"/>
  <c r="G50" i="18" s="1"/>
  <c r="J48" i="18"/>
  <c r="Q44" i="16"/>
  <c r="V48" i="16"/>
  <c r="G45" i="16"/>
  <c r="L46" i="16"/>
  <c r="AB43" i="16"/>
  <c r="AC43" i="16" s="1"/>
  <c r="AD43" i="16" s="1"/>
  <c r="AB48" i="10"/>
  <c r="S46" i="14"/>
  <c r="T46" i="14" s="1"/>
  <c r="U46" i="14" s="1"/>
  <c r="V46" i="14" s="1"/>
  <c r="Z45" i="14"/>
  <c r="AA45" i="14" s="1"/>
  <c r="AB45" i="14" s="1"/>
  <c r="G39" i="14"/>
  <c r="H39" i="14" s="1"/>
  <c r="I39" i="14" s="1"/>
  <c r="N47" i="14"/>
  <c r="O47" i="14" s="1"/>
  <c r="M48" i="14" s="1"/>
  <c r="AF43" i="14"/>
  <c r="AG43" i="14" s="1"/>
  <c r="AH43" i="14" s="1"/>
  <c r="AE47" i="10"/>
  <c r="Z49" i="10"/>
  <c r="AA49" i="10" s="1"/>
  <c r="AB49" i="10" s="1"/>
  <c r="M43" i="10"/>
  <c r="N43" i="10" s="1"/>
  <c r="O43" i="10" s="1"/>
  <c r="V44" i="10"/>
  <c r="T45" i="10"/>
  <c r="U45" i="10" s="1"/>
  <c r="S46" i="10" s="1"/>
  <c r="H49" i="10"/>
  <c r="I49" i="10" s="1"/>
  <c r="G50" i="10" s="1"/>
  <c r="AS64" i="18" l="1"/>
  <c r="AQ65" i="18"/>
  <c r="AR65" i="18" s="1"/>
  <c r="AP66" i="18" s="1"/>
  <c r="AP48" i="14"/>
  <c r="AQ48" i="14" s="1"/>
  <c r="AO49" i="14" s="1"/>
  <c r="AP65" i="10"/>
  <c r="AQ65" i="10" s="1"/>
  <c r="AO66" i="10" s="1"/>
  <c r="AR64" i="10"/>
  <c r="H117" i="31"/>
  <c r="H19" i="31"/>
  <c r="G19" i="31"/>
  <c r="G123" i="31"/>
  <c r="H57" i="31"/>
  <c r="G57" i="31"/>
  <c r="H62" i="31"/>
  <c r="G62" i="31"/>
  <c r="G126" i="31" s="1"/>
  <c r="G127" i="31"/>
  <c r="G124" i="31"/>
  <c r="H84" i="31"/>
  <c r="G84" i="31"/>
  <c r="G58" i="31"/>
  <c r="H58" i="31"/>
  <c r="G125" i="31"/>
  <c r="H59" i="31"/>
  <c r="G59" i="31"/>
  <c r="J49" i="10"/>
  <c r="H30" i="9"/>
  <c r="I30" i="9" s="1"/>
  <c r="G31" i="9" s="1"/>
  <c r="J29" i="9"/>
  <c r="AA30" i="9"/>
  <c r="Y32" i="9"/>
  <c r="O30" i="9"/>
  <c r="AZ31" i="9"/>
  <c r="BA31" i="9" s="1"/>
  <c r="BB31" i="9" s="1"/>
  <c r="AZ32" i="9" s="1"/>
  <c r="AF31" i="9"/>
  <c r="T29" i="9"/>
  <c r="BK31" i="9"/>
  <c r="BL31" i="9" s="1"/>
  <c r="BJ32" i="9" s="1"/>
  <c r="BF30" i="9"/>
  <c r="BG30" i="9" s="1"/>
  <c r="BE31" i="9" s="1"/>
  <c r="BP30" i="9"/>
  <c r="BQ30" i="9" s="1"/>
  <c r="BO31" i="9" s="1"/>
  <c r="AQ31" i="9"/>
  <c r="AR31" i="9" s="1"/>
  <c r="AP32" i="9" s="1"/>
  <c r="AB30" i="9"/>
  <c r="AC30" i="9" s="1"/>
  <c r="AA31" i="9" s="1"/>
  <c r="AL30" i="9"/>
  <c r="AM30" i="9" s="1"/>
  <c r="AN30" i="9" s="1"/>
  <c r="AG31" i="9"/>
  <c r="AH31" i="9" s="1"/>
  <c r="AF32" i="9" s="1"/>
  <c r="BM30" i="9"/>
  <c r="R30" i="9"/>
  <c r="S30" i="9" s="1"/>
  <c r="Q31" i="9" s="1"/>
  <c r="BH29" i="9"/>
  <c r="BR29" i="9"/>
  <c r="M31" i="9"/>
  <c r="N31" i="9" s="1"/>
  <c r="L32" i="9" s="1"/>
  <c r="AN29" i="9"/>
  <c r="AV30" i="9"/>
  <c r="AW30" i="9" s="1"/>
  <c r="AU31" i="9" s="1"/>
  <c r="AS30" i="9"/>
  <c r="W33" i="9"/>
  <c r="X33" i="9" s="1"/>
  <c r="V34" i="9" s="1"/>
  <c r="AX29" i="9"/>
  <c r="AA32" i="18"/>
  <c r="T32" i="18"/>
  <c r="N32" i="18"/>
  <c r="AF32" i="18"/>
  <c r="J49" i="18"/>
  <c r="H50" i="18"/>
  <c r="I50" i="18" s="1"/>
  <c r="J50" i="18" s="1"/>
  <c r="M46" i="16"/>
  <c r="N46" i="16" s="1"/>
  <c r="L47" i="16" s="1"/>
  <c r="H45" i="16"/>
  <c r="I45" i="16" s="1"/>
  <c r="J45" i="16" s="1"/>
  <c r="AA44" i="16"/>
  <c r="W48" i="16"/>
  <c r="X48" i="16" s="1"/>
  <c r="Y48" i="16" s="1"/>
  <c r="R44" i="16"/>
  <c r="S44" i="16" s="1"/>
  <c r="T44" i="16" s="1"/>
  <c r="J39" i="14"/>
  <c r="G40" i="14"/>
  <c r="H40" i="14" s="1"/>
  <c r="I40" i="14" s="1"/>
  <c r="J40" i="14" s="1"/>
  <c r="Y46" i="14"/>
  <c r="N48" i="14"/>
  <c r="O48" i="14" s="1"/>
  <c r="M49" i="14" s="1"/>
  <c r="S47" i="14"/>
  <c r="AE44" i="14"/>
  <c r="V45" i="10"/>
  <c r="AF47" i="10"/>
  <c r="AG47" i="10" s="1"/>
  <c r="AH47" i="10" s="1"/>
  <c r="Y50" i="10"/>
  <c r="T46" i="10"/>
  <c r="U46" i="10" s="1"/>
  <c r="V46" i="10" s="1"/>
  <c r="M44" i="10"/>
  <c r="H50" i="10"/>
  <c r="I50" i="10" s="1"/>
  <c r="J50" i="10" s="1"/>
  <c r="G51" i="10"/>
  <c r="AS65" i="18" l="1"/>
  <c r="AQ66" i="18"/>
  <c r="AR66" i="18" s="1"/>
  <c r="AP67" i="18" s="1"/>
  <c r="AP49" i="14"/>
  <c r="AQ49" i="14" s="1"/>
  <c r="AR49" i="14" s="1"/>
  <c r="AR48" i="14"/>
  <c r="AP66" i="10"/>
  <c r="AQ66" i="10" s="1"/>
  <c r="AO67" i="10" s="1"/>
  <c r="AR65" i="10"/>
  <c r="G118" i="31"/>
  <c r="H31" i="9"/>
  <c r="I31" i="9" s="1"/>
  <c r="G32" i="9" s="1"/>
  <c r="J30" i="9"/>
  <c r="AK31" i="9"/>
  <c r="AL31" i="9" s="1"/>
  <c r="AM31" i="9" s="1"/>
  <c r="AK32" i="9" s="1"/>
  <c r="BH30" i="9"/>
  <c r="AB31" i="9"/>
  <c r="AC31" i="9" s="1"/>
  <c r="AA32" i="9" s="1"/>
  <c r="AV31" i="9"/>
  <c r="AW31" i="9" s="1"/>
  <c r="AU32" i="9" s="1"/>
  <c r="R31" i="9"/>
  <c r="S31" i="9" s="1"/>
  <c r="Q32" i="9" s="1"/>
  <c r="BP31" i="9"/>
  <c r="BQ31" i="9" s="1"/>
  <c r="BO32" i="9" s="1"/>
  <c r="M32" i="9"/>
  <c r="N32" i="9" s="1"/>
  <c r="L33" i="9" s="1"/>
  <c r="AG32" i="9"/>
  <c r="AH32" i="9" s="1"/>
  <c r="AI32" i="9" s="1"/>
  <c r="BA32" i="9"/>
  <c r="BB32" i="9" s="1"/>
  <c r="AZ33" i="9" s="1"/>
  <c r="W34" i="9"/>
  <c r="X34" i="9" s="1"/>
  <c r="Y34" i="9" s="1"/>
  <c r="AX30" i="9"/>
  <c r="O31" i="9"/>
  <c r="T30" i="9"/>
  <c r="AI31" i="9"/>
  <c r="BC31" i="9"/>
  <c r="BR30" i="9"/>
  <c r="BF31" i="9"/>
  <c r="BG31" i="9" s="1"/>
  <c r="BE32" i="9" s="1"/>
  <c r="Y33" i="9"/>
  <c r="AD30" i="9"/>
  <c r="AQ32" i="9"/>
  <c r="AR32" i="9" s="1"/>
  <c r="AP33" i="9" s="1"/>
  <c r="BK32" i="9"/>
  <c r="BL32" i="9" s="1"/>
  <c r="BJ33" i="9" s="1"/>
  <c r="AS31" i="9"/>
  <c r="BM31" i="9"/>
  <c r="AB32" i="18"/>
  <c r="Y33" i="18"/>
  <c r="O32" i="18"/>
  <c r="U32" i="18"/>
  <c r="AG32" i="18"/>
  <c r="G51" i="18"/>
  <c r="Q45" i="16"/>
  <c r="R45" i="16" s="1"/>
  <c r="S45" i="16" s="1"/>
  <c r="Q46" i="16" s="1"/>
  <c r="O46" i="16"/>
  <c r="M47" i="16"/>
  <c r="N47" i="16" s="1"/>
  <c r="L48" i="16" s="1"/>
  <c r="V49" i="16"/>
  <c r="G46" i="16"/>
  <c r="AB44" i="16"/>
  <c r="AC44" i="16" s="1"/>
  <c r="AD44" i="16" s="1"/>
  <c r="Z46" i="14"/>
  <c r="AA46" i="14" s="1"/>
  <c r="AB46" i="14" s="1"/>
  <c r="N49" i="14"/>
  <c r="O49" i="14" s="1"/>
  <c r="M50" i="14" s="1"/>
  <c r="G41" i="14"/>
  <c r="AF44" i="14"/>
  <c r="AG44" i="14" s="1"/>
  <c r="AE45" i="14" s="1"/>
  <c r="T47" i="14"/>
  <c r="U47" i="14" s="1"/>
  <c r="V47" i="14" s="1"/>
  <c r="AE48" i="10"/>
  <c r="S47" i="10"/>
  <c r="T47" i="10" s="1"/>
  <c r="U47" i="10" s="1"/>
  <c r="S48" i="10" s="1"/>
  <c r="Z50" i="10"/>
  <c r="AA50" i="10" s="1"/>
  <c r="AB50" i="10" s="1"/>
  <c r="N44" i="10"/>
  <c r="O44" i="10" s="1"/>
  <c r="H51" i="10"/>
  <c r="I51" i="10" s="1"/>
  <c r="J51" i="10" s="1"/>
  <c r="G52" i="10"/>
  <c r="AS66" i="18" l="1"/>
  <c r="AQ67" i="18"/>
  <c r="AR67" i="18" s="1"/>
  <c r="AP68" i="18" s="1"/>
  <c r="AO50" i="14"/>
  <c r="AP67" i="10"/>
  <c r="AQ67" i="10" s="1"/>
  <c r="AO68" i="10" s="1"/>
  <c r="AR66" i="10"/>
  <c r="AF33" i="9"/>
  <c r="H32" i="9"/>
  <c r="I32" i="9" s="1"/>
  <c r="G33" i="9" s="1"/>
  <c r="J31" i="9"/>
  <c r="V35" i="9"/>
  <c r="W35" i="9" s="1"/>
  <c r="X35" i="9" s="1"/>
  <c r="V36" i="9" s="1"/>
  <c r="AS32" i="9"/>
  <c r="BH31" i="9"/>
  <c r="AL32" i="9"/>
  <c r="AM32" i="9" s="1"/>
  <c r="AK33" i="9" s="1"/>
  <c r="BP32" i="9"/>
  <c r="BQ32" i="9" s="1"/>
  <c r="BO33" i="9" s="1"/>
  <c r="AV32" i="9"/>
  <c r="AW32" i="9" s="1"/>
  <c r="AU33" i="9" s="1"/>
  <c r="BK33" i="9"/>
  <c r="BL33" i="9" s="1"/>
  <c r="BJ34" i="9" s="1"/>
  <c r="AN31" i="9"/>
  <c r="AG33" i="9"/>
  <c r="AH33" i="9" s="1"/>
  <c r="AF34" i="9" s="1"/>
  <c r="BR31" i="9"/>
  <c r="AX31" i="9"/>
  <c r="BM32" i="9"/>
  <c r="BA33" i="9"/>
  <c r="BB33" i="9" s="1"/>
  <c r="AZ34" i="9" s="1"/>
  <c r="M33" i="9"/>
  <c r="N33" i="9" s="1"/>
  <c r="L34" i="9" s="1"/>
  <c r="R32" i="9"/>
  <c r="S32" i="9" s="1"/>
  <c r="Q33" i="9" s="1"/>
  <c r="AB32" i="9"/>
  <c r="AC32" i="9" s="1"/>
  <c r="AA33" i="9" s="1"/>
  <c r="AQ33" i="9"/>
  <c r="AR33" i="9" s="1"/>
  <c r="AP34" i="9" s="1"/>
  <c r="BF32" i="9"/>
  <c r="BG32" i="9" s="1"/>
  <c r="BE33" i="9" s="1"/>
  <c r="BC32" i="9"/>
  <c r="O32" i="9"/>
  <c r="T31" i="9"/>
  <c r="AD31" i="9"/>
  <c r="AE33" i="18"/>
  <c r="AH32" i="18"/>
  <c r="M33" i="18"/>
  <c r="Z33" i="18"/>
  <c r="S33" i="18"/>
  <c r="V32" i="18"/>
  <c r="H51" i="18"/>
  <c r="I51" i="18" s="1"/>
  <c r="G52" i="18" s="1"/>
  <c r="O47" i="16"/>
  <c r="AA45" i="16"/>
  <c r="R46" i="16"/>
  <c r="S46" i="16" s="1"/>
  <c r="T46" i="16" s="1"/>
  <c r="M48" i="16"/>
  <c r="N48" i="16" s="1"/>
  <c r="L49" i="16" s="1"/>
  <c r="H46" i="16"/>
  <c r="I46" i="16" s="1"/>
  <c r="J46" i="16" s="1"/>
  <c r="T45" i="16"/>
  <c r="W49" i="16"/>
  <c r="X49" i="16" s="1"/>
  <c r="V50" i="16" s="1"/>
  <c r="S48" i="14"/>
  <c r="T48" i="14" s="1"/>
  <c r="U48" i="14" s="1"/>
  <c r="S49" i="14" s="1"/>
  <c r="Y47" i="14"/>
  <c r="AH44" i="14"/>
  <c r="AF45" i="14"/>
  <c r="AG45" i="14" s="1"/>
  <c r="AH45" i="14" s="1"/>
  <c r="N50" i="14"/>
  <c r="O50" i="14" s="1"/>
  <c r="M51" i="14" s="1"/>
  <c r="H41" i="14"/>
  <c r="I41" i="14" s="1"/>
  <c r="G42" i="14" s="1"/>
  <c r="AF48" i="10"/>
  <c r="AG48" i="10" s="1"/>
  <c r="AH48" i="10" s="1"/>
  <c r="Y51" i="10"/>
  <c r="Z51" i="10" s="1"/>
  <c r="AA51" i="10" s="1"/>
  <c r="Y52" i="10" s="1"/>
  <c r="T48" i="10"/>
  <c r="U48" i="10" s="1"/>
  <c r="S49" i="10" s="1"/>
  <c r="V47" i="10"/>
  <c r="M45" i="10"/>
  <c r="H52" i="10"/>
  <c r="I52" i="10" s="1"/>
  <c r="G53" i="10" s="1"/>
  <c r="AS67" i="18" l="1"/>
  <c r="AQ68" i="18"/>
  <c r="AR68" i="18" s="1"/>
  <c r="AP69" i="18" s="1"/>
  <c r="AP50" i="14"/>
  <c r="AQ50" i="14" s="1"/>
  <c r="AO51" i="14" s="1"/>
  <c r="AP68" i="10"/>
  <c r="AQ68" i="10" s="1"/>
  <c r="AO69" i="10" s="1"/>
  <c r="AR67" i="10"/>
  <c r="J52" i="10"/>
  <c r="H33" i="9"/>
  <c r="I33" i="9" s="1"/>
  <c r="G34" i="9" s="1"/>
  <c r="J32" i="9"/>
  <c r="AG34" i="9"/>
  <c r="AH34" i="9" s="1"/>
  <c r="AF35" i="9" s="1"/>
  <c r="W36" i="9"/>
  <c r="X36" i="9" s="1"/>
  <c r="V37" i="9" s="1"/>
  <c r="AQ34" i="9"/>
  <c r="AR34" i="9" s="1"/>
  <c r="AP35" i="9" s="1"/>
  <c r="R33" i="9"/>
  <c r="S33" i="9" s="1"/>
  <c r="Q34" i="9" s="1"/>
  <c r="BA34" i="9"/>
  <c r="BB34" i="9" s="1"/>
  <c r="AZ35" i="9" s="1"/>
  <c r="BK34" i="9"/>
  <c r="BL34" i="9" s="1"/>
  <c r="BJ35" i="9" s="1"/>
  <c r="BP33" i="9"/>
  <c r="BQ33" i="9" s="1"/>
  <c r="BO34" i="9" s="1"/>
  <c r="AS33" i="9"/>
  <c r="T32" i="9"/>
  <c r="BC33" i="9"/>
  <c r="BM33" i="9"/>
  <c r="BR32" i="9"/>
  <c r="BF33" i="9"/>
  <c r="BG33" i="9" s="1"/>
  <c r="BE34" i="9" s="1"/>
  <c r="AB33" i="9"/>
  <c r="AC33" i="9" s="1"/>
  <c r="AA34" i="9" s="1"/>
  <c r="M34" i="9"/>
  <c r="N34" i="9" s="1"/>
  <c r="O34" i="9" s="1"/>
  <c r="AI33" i="9"/>
  <c r="Y35" i="9"/>
  <c r="AV33" i="9"/>
  <c r="AW33" i="9" s="1"/>
  <c r="AU34" i="9" s="1"/>
  <c r="AL33" i="9"/>
  <c r="AM33" i="9" s="1"/>
  <c r="AN33" i="9" s="1"/>
  <c r="BH32" i="9"/>
  <c r="AD32" i="9"/>
  <c r="O33" i="9"/>
  <c r="AX32" i="9"/>
  <c r="AN32" i="9"/>
  <c r="AF33" i="18"/>
  <c r="AA33" i="18"/>
  <c r="T33" i="18"/>
  <c r="N33" i="18"/>
  <c r="H52" i="18"/>
  <c r="I52" i="18" s="1"/>
  <c r="G53" i="18" s="1"/>
  <c r="J51" i="18"/>
  <c r="AB45" i="16"/>
  <c r="AC45" i="16" s="1"/>
  <c r="AD45" i="16" s="1"/>
  <c r="Q47" i="16"/>
  <c r="R47" i="16" s="1"/>
  <c r="S47" i="16" s="1"/>
  <c r="Q48" i="16" s="1"/>
  <c r="M49" i="16"/>
  <c r="N49" i="16" s="1"/>
  <c r="O49" i="16" s="1"/>
  <c r="W50" i="16"/>
  <c r="X50" i="16" s="1"/>
  <c r="V51" i="16" s="1"/>
  <c r="O48" i="16"/>
  <c r="Y49" i="16"/>
  <c r="G47" i="16"/>
  <c r="J41" i="14"/>
  <c r="Z47" i="14"/>
  <c r="AA47" i="14" s="1"/>
  <c r="AB47" i="14" s="1"/>
  <c r="V48" i="14"/>
  <c r="T49" i="14"/>
  <c r="U49" i="14" s="1"/>
  <c r="V49" i="14" s="1"/>
  <c r="H42" i="14"/>
  <c r="I42" i="14" s="1"/>
  <c r="J42" i="14" s="1"/>
  <c r="N51" i="14"/>
  <c r="O51" i="14" s="1"/>
  <c r="AE46" i="14"/>
  <c r="AE49" i="10"/>
  <c r="AF49" i="10" s="1"/>
  <c r="AG49" i="10" s="1"/>
  <c r="AE50" i="10" s="1"/>
  <c r="V48" i="10"/>
  <c r="Z52" i="10"/>
  <c r="AA52" i="10" s="1"/>
  <c r="Y53" i="10" s="1"/>
  <c r="AB51" i="10"/>
  <c r="T49" i="10"/>
  <c r="U49" i="10" s="1"/>
  <c r="V49" i="10" s="1"/>
  <c r="N45" i="10"/>
  <c r="O45" i="10" s="1"/>
  <c r="H53" i="10"/>
  <c r="I53" i="10" s="1"/>
  <c r="G54" i="10" s="1"/>
  <c r="AS68" i="18" l="1"/>
  <c r="AQ69" i="18"/>
  <c r="AR69" i="18" s="1"/>
  <c r="AP70" i="18" s="1"/>
  <c r="AP51" i="14"/>
  <c r="AQ51" i="14" s="1"/>
  <c r="AR51" i="14" s="1"/>
  <c r="AR50" i="14"/>
  <c r="AP69" i="10"/>
  <c r="AQ69" i="10" s="1"/>
  <c r="AO70" i="10" s="1"/>
  <c r="AR68" i="10"/>
  <c r="J53" i="10"/>
  <c r="H34" i="9"/>
  <c r="I34" i="9" s="1"/>
  <c r="G35" i="9" s="1"/>
  <c r="J33" i="9"/>
  <c r="AK34" i="9"/>
  <c r="BH33" i="9"/>
  <c r="L35" i="9"/>
  <c r="M35" i="9" s="1"/>
  <c r="N35" i="9" s="1"/>
  <c r="L36" i="9" s="1"/>
  <c r="BC34" i="9"/>
  <c r="Y36" i="9"/>
  <c r="AQ35" i="9"/>
  <c r="AR35" i="9" s="1"/>
  <c r="AP36" i="9" s="1"/>
  <c r="BK35" i="9"/>
  <c r="BL35" i="9" s="1"/>
  <c r="BJ36" i="9" s="1"/>
  <c r="AG35" i="9"/>
  <c r="AH35" i="9" s="1"/>
  <c r="AF36" i="9" s="1"/>
  <c r="AL34" i="9"/>
  <c r="AM34" i="9" s="1"/>
  <c r="AK35" i="9" s="1"/>
  <c r="AB34" i="9"/>
  <c r="AC34" i="9" s="1"/>
  <c r="AA35" i="9" s="1"/>
  <c r="BM34" i="9"/>
  <c r="BA35" i="9"/>
  <c r="BB35" i="9" s="1"/>
  <c r="AZ36" i="9" s="1"/>
  <c r="AS34" i="9"/>
  <c r="AV34" i="9"/>
  <c r="AW34" i="9" s="1"/>
  <c r="AU35" i="9" s="1"/>
  <c r="AD33" i="9"/>
  <c r="BP34" i="9"/>
  <c r="BQ34" i="9" s="1"/>
  <c r="BO35" i="9" s="1"/>
  <c r="R34" i="9"/>
  <c r="S34" i="9" s="1"/>
  <c r="T34" i="9" s="1"/>
  <c r="AI34" i="9"/>
  <c r="AX33" i="9"/>
  <c r="BF34" i="9"/>
  <c r="BG34" i="9" s="1"/>
  <c r="BE35" i="9" s="1"/>
  <c r="BR33" i="9"/>
  <c r="T33" i="9"/>
  <c r="W37" i="9"/>
  <c r="X37" i="9" s="1"/>
  <c r="V38" i="9" s="1"/>
  <c r="O33" i="18"/>
  <c r="Y34" i="18"/>
  <c r="AB33" i="18"/>
  <c r="U33" i="18"/>
  <c r="AG33" i="18"/>
  <c r="H53" i="18"/>
  <c r="I53" i="18" s="1"/>
  <c r="G54" i="18" s="1"/>
  <c r="J52" i="18"/>
  <c r="L50" i="16"/>
  <c r="M50" i="16" s="1"/>
  <c r="N50" i="16" s="1"/>
  <c r="O50" i="16" s="1"/>
  <c r="AA46" i="16"/>
  <c r="AB46" i="16" s="1"/>
  <c r="AC46" i="16" s="1"/>
  <c r="AD46" i="16" s="1"/>
  <c r="T47" i="16"/>
  <c r="W51" i="16"/>
  <c r="X51" i="16" s="1"/>
  <c r="Y51" i="16" s="1"/>
  <c r="R48" i="16"/>
  <c r="S48" i="16" s="1"/>
  <c r="Q49" i="16" s="1"/>
  <c r="Y50" i="16"/>
  <c r="H47" i="16"/>
  <c r="I47" i="16" s="1"/>
  <c r="J47" i="16" s="1"/>
  <c r="Y48" i="14"/>
  <c r="S50" i="14"/>
  <c r="T50" i="14" s="1"/>
  <c r="U50" i="14" s="1"/>
  <c r="V50" i="14" s="1"/>
  <c r="M52" i="14"/>
  <c r="N52" i="14" s="1"/>
  <c r="O52" i="14" s="1"/>
  <c r="AF46" i="14"/>
  <c r="AG46" i="14" s="1"/>
  <c r="AH46" i="14" s="1"/>
  <c r="G43" i="14"/>
  <c r="AH49" i="10"/>
  <c r="AB52" i="10"/>
  <c r="AF50" i="10"/>
  <c r="AG50" i="10" s="1"/>
  <c r="AE51" i="10" s="1"/>
  <c r="Z53" i="10"/>
  <c r="AA53" i="10" s="1"/>
  <c r="Y54" i="10" s="1"/>
  <c r="S50" i="10"/>
  <c r="M46" i="10"/>
  <c r="H54" i="10"/>
  <c r="I54" i="10" s="1"/>
  <c r="G55" i="10" s="1"/>
  <c r="J54" i="10"/>
  <c r="AS69" i="18" l="1"/>
  <c r="AQ70" i="18"/>
  <c r="AR70" i="18" s="1"/>
  <c r="AP71" i="18" s="1"/>
  <c r="AO52" i="14"/>
  <c r="AP70" i="10"/>
  <c r="AQ70" i="10" s="1"/>
  <c r="AO71" i="10" s="1"/>
  <c r="AR69" i="10"/>
  <c r="H35" i="9"/>
  <c r="I35" i="9" s="1"/>
  <c r="G36" i="9" s="1"/>
  <c r="J34" i="9"/>
  <c r="Q35" i="9"/>
  <c r="R35" i="9" s="1"/>
  <c r="S35" i="9" s="1"/>
  <c r="Q36" i="9" s="1"/>
  <c r="BM35" i="9"/>
  <c r="O35" i="9"/>
  <c r="BF35" i="9"/>
  <c r="BG35" i="9" s="1"/>
  <c r="BE36" i="9" s="1"/>
  <c r="AL35" i="9"/>
  <c r="AM35" i="9" s="1"/>
  <c r="AK36" i="9" s="1"/>
  <c r="W38" i="9"/>
  <c r="X38" i="9" s="1"/>
  <c r="V39" i="9" s="1"/>
  <c r="BP35" i="9"/>
  <c r="BQ35" i="9" s="1"/>
  <c r="BO36" i="9" s="1"/>
  <c r="BA36" i="9"/>
  <c r="BB36" i="9" s="1"/>
  <c r="AZ37" i="9" s="1"/>
  <c r="AV35" i="9"/>
  <c r="AW35" i="9" s="1"/>
  <c r="AX35" i="9" s="1"/>
  <c r="AB35" i="9"/>
  <c r="AC35" i="9" s="1"/>
  <c r="AA36" i="9" s="1"/>
  <c r="Y37" i="9"/>
  <c r="AN34" i="9"/>
  <c r="AG36" i="9"/>
  <c r="AH36" i="9" s="1"/>
  <c r="AF37" i="9" s="1"/>
  <c r="BK36" i="9"/>
  <c r="BL36" i="9" s="1"/>
  <c r="BJ37" i="9" s="1"/>
  <c r="BH34" i="9"/>
  <c r="BR34" i="9"/>
  <c r="AX34" i="9"/>
  <c r="BC35" i="9"/>
  <c r="AD34" i="9"/>
  <c r="AI35" i="9"/>
  <c r="AQ36" i="9"/>
  <c r="AR36" i="9" s="1"/>
  <c r="AP37" i="9" s="1"/>
  <c r="M36" i="9"/>
  <c r="N36" i="9" s="1"/>
  <c r="L37" i="9" s="1"/>
  <c r="AS35" i="9"/>
  <c r="M34" i="18"/>
  <c r="AE34" i="18"/>
  <c r="AH33" i="18"/>
  <c r="Z34" i="18"/>
  <c r="V33" i="18"/>
  <c r="S34" i="18"/>
  <c r="H54" i="18"/>
  <c r="I54" i="18" s="1"/>
  <c r="G55" i="18" s="1"/>
  <c r="J53" i="18"/>
  <c r="AA47" i="16"/>
  <c r="M53" i="14"/>
  <c r="N53" i="14" s="1"/>
  <c r="O53" i="14" s="1"/>
  <c r="M54" i="14" s="1"/>
  <c r="V52" i="16"/>
  <c r="W52" i="16" s="1"/>
  <c r="X52" i="16" s="1"/>
  <c r="Y52" i="16" s="1"/>
  <c r="AB53" i="10"/>
  <c r="L51" i="16"/>
  <c r="M51" i="16" s="1"/>
  <c r="N51" i="16" s="1"/>
  <c r="R49" i="16"/>
  <c r="S49" i="16" s="1"/>
  <c r="Q50" i="16" s="1"/>
  <c r="G48" i="16"/>
  <c r="T48" i="16"/>
  <c r="Z48" i="14"/>
  <c r="AA48" i="14" s="1"/>
  <c r="AB48" i="14" s="1"/>
  <c r="AE47" i="14"/>
  <c r="S51" i="14"/>
  <c r="H43" i="14"/>
  <c r="I43" i="14" s="1"/>
  <c r="J43" i="14" s="1"/>
  <c r="AH50" i="10"/>
  <c r="AF51" i="10"/>
  <c r="AG51" i="10" s="1"/>
  <c r="AH51" i="10" s="1"/>
  <c r="Z54" i="10"/>
  <c r="AA54" i="10" s="1"/>
  <c r="Y55" i="10" s="1"/>
  <c r="T50" i="10"/>
  <c r="U50" i="10" s="1"/>
  <c r="V50" i="10" s="1"/>
  <c r="N46" i="10"/>
  <c r="O46" i="10" s="1"/>
  <c r="H55" i="10"/>
  <c r="I55" i="10" s="1"/>
  <c r="J55" i="10" s="1"/>
  <c r="G56" i="10"/>
  <c r="AS70" i="18" l="1"/>
  <c r="AQ71" i="18"/>
  <c r="AR71" i="18" s="1"/>
  <c r="AP72" i="18" s="1"/>
  <c r="AP52" i="14"/>
  <c r="AQ52" i="14" s="1"/>
  <c r="AO53" i="14" s="1"/>
  <c r="AR52" i="14"/>
  <c r="AP71" i="10"/>
  <c r="AQ71" i="10" s="1"/>
  <c r="AO72" i="10" s="1"/>
  <c r="AR70" i="10"/>
  <c r="H36" i="9"/>
  <c r="I36" i="9" s="1"/>
  <c r="G37" i="9" s="1"/>
  <c r="J35" i="9"/>
  <c r="BR35" i="9"/>
  <c r="AU36" i="9"/>
  <c r="W39" i="9"/>
  <c r="X39" i="9" s="1"/>
  <c r="V40" i="9" s="1"/>
  <c r="AQ37" i="9"/>
  <c r="AR37" i="9" s="1"/>
  <c r="AP38" i="9" s="1"/>
  <c r="BK37" i="9"/>
  <c r="BL37" i="9" s="1"/>
  <c r="BJ38" i="9" s="1"/>
  <c r="AB36" i="9"/>
  <c r="AC36" i="9" s="1"/>
  <c r="AA37" i="9" s="1"/>
  <c r="AV36" i="9"/>
  <c r="AW36" i="9" s="1"/>
  <c r="AU37" i="9" s="1"/>
  <c r="AL36" i="9"/>
  <c r="AM36" i="9" s="1"/>
  <c r="AK37" i="9" s="1"/>
  <c r="AS36" i="9"/>
  <c r="BM36" i="9"/>
  <c r="AD35" i="9"/>
  <c r="BA37" i="9"/>
  <c r="BB37" i="9" s="1"/>
  <c r="AZ38" i="9" s="1"/>
  <c r="AN35" i="9"/>
  <c r="M37" i="9"/>
  <c r="N37" i="9" s="1"/>
  <c r="L38" i="9" s="1"/>
  <c r="AG37" i="9"/>
  <c r="AH37" i="9" s="1"/>
  <c r="AF38" i="9" s="1"/>
  <c r="R36" i="9"/>
  <c r="S36" i="9" s="1"/>
  <c r="Q37" i="9" s="1"/>
  <c r="BC36" i="9"/>
  <c r="Y38" i="9"/>
  <c r="BF36" i="9"/>
  <c r="BG36" i="9" s="1"/>
  <c r="BE37" i="9" s="1"/>
  <c r="O36" i="9"/>
  <c r="AI36" i="9"/>
  <c r="T35" i="9"/>
  <c r="BP36" i="9"/>
  <c r="BQ36" i="9" s="1"/>
  <c r="BO37" i="9" s="1"/>
  <c r="BH35" i="9"/>
  <c r="T34" i="18"/>
  <c r="AA34" i="18"/>
  <c r="AF34" i="18"/>
  <c r="N34" i="18"/>
  <c r="J54" i="18"/>
  <c r="H55" i="18"/>
  <c r="I55" i="18" s="1"/>
  <c r="J55" i="18" s="1"/>
  <c r="AB47" i="16"/>
  <c r="AC47" i="16" s="1"/>
  <c r="AD47" i="16" s="1"/>
  <c r="T49" i="16"/>
  <c r="L52" i="16"/>
  <c r="O51" i="16"/>
  <c r="V53" i="16"/>
  <c r="H48" i="16"/>
  <c r="I48" i="16" s="1"/>
  <c r="G49" i="16" s="1"/>
  <c r="R50" i="16"/>
  <c r="S50" i="16" s="1"/>
  <c r="T50" i="16" s="1"/>
  <c r="AE52" i="10"/>
  <c r="AF52" i="10" s="1"/>
  <c r="AG52" i="10" s="1"/>
  <c r="AH52" i="10" s="1"/>
  <c r="Y49" i="14"/>
  <c r="AF47" i="14"/>
  <c r="AG47" i="14" s="1"/>
  <c r="AE48" i="14" s="1"/>
  <c r="AF48" i="14" s="1"/>
  <c r="AG48" i="14" s="1"/>
  <c r="AH48" i="14" s="1"/>
  <c r="N54" i="14"/>
  <c r="O54" i="14" s="1"/>
  <c r="M55" i="14" s="1"/>
  <c r="G44" i="14"/>
  <c r="T51" i="14"/>
  <c r="U51" i="14" s="1"/>
  <c r="V51" i="14" s="1"/>
  <c r="AB54" i="10"/>
  <c r="M47" i="10"/>
  <c r="N47" i="10" s="1"/>
  <c r="O47" i="10" s="1"/>
  <c r="S51" i="10"/>
  <c r="T51" i="10" s="1"/>
  <c r="U51" i="10" s="1"/>
  <c r="Z55" i="10"/>
  <c r="AA55" i="10" s="1"/>
  <c r="Y56" i="10" s="1"/>
  <c r="H56" i="10"/>
  <c r="I56" i="10" s="1"/>
  <c r="G57" i="10" s="1"/>
  <c r="J56" i="10"/>
  <c r="AS71" i="18" l="1"/>
  <c r="AQ72" i="18"/>
  <c r="AR72" i="18" s="1"/>
  <c r="AP73" i="18" s="1"/>
  <c r="AP53" i="14"/>
  <c r="AQ53" i="14" s="1"/>
  <c r="AR53" i="14" s="1"/>
  <c r="AP72" i="10"/>
  <c r="AQ72" i="10" s="1"/>
  <c r="AO73" i="10" s="1"/>
  <c r="AR71" i="10"/>
  <c r="G38" i="9"/>
  <c r="J37" i="9"/>
  <c r="H37" i="9"/>
  <c r="I37" i="9" s="1"/>
  <c r="J36" i="9"/>
  <c r="AI37" i="9"/>
  <c r="AD36" i="9"/>
  <c r="AN36" i="9"/>
  <c r="BA38" i="9"/>
  <c r="BB38" i="9" s="1"/>
  <c r="AZ39" i="9" s="1"/>
  <c r="BK38" i="9"/>
  <c r="BL38" i="9" s="1"/>
  <c r="BM38" i="9" s="1"/>
  <c r="BP37" i="9"/>
  <c r="BQ37" i="9" s="1"/>
  <c r="BO38" i="9" s="1"/>
  <c r="AQ38" i="9"/>
  <c r="AR38" i="9" s="1"/>
  <c r="AP39" i="9" s="1"/>
  <c r="BR36" i="9"/>
  <c r="BF37" i="9"/>
  <c r="BG37" i="9" s="1"/>
  <c r="BE38" i="9" s="1"/>
  <c r="R37" i="9"/>
  <c r="S37" i="9" s="1"/>
  <c r="Q38" i="9" s="1"/>
  <c r="AG38" i="9"/>
  <c r="AH38" i="9" s="1"/>
  <c r="AF39" i="9" s="1"/>
  <c r="AV37" i="9"/>
  <c r="AW37" i="9" s="1"/>
  <c r="AU38" i="9" s="1"/>
  <c r="AS37" i="9"/>
  <c r="BH36" i="9"/>
  <c r="T36" i="9"/>
  <c r="M38" i="9"/>
  <c r="N38" i="9" s="1"/>
  <c r="O38" i="9" s="1"/>
  <c r="BC37" i="9"/>
  <c r="AX36" i="9"/>
  <c r="BM37" i="9"/>
  <c r="W40" i="9"/>
  <c r="X40" i="9" s="1"/>
  <c r="V41" i="9" s="1"/>
  <c r="O37" i="9"/>
  <c r="AL37" i="9"/>
  <c r="AM37" i="9" s="1"/>
  <c r="AK38" i="9" s="1"/>
  <c r="AB37" i="9"/>
  <c r="AC37" i="9" s="1"/>
  <c r="AA38" i="9" s="1"/>
  <c r="Y39" i="9"/>
  <c r="AB34" i="18"/>
  <c r="Y35" i="18"/>
  <c r="AG34" i="18"/>
  <c r="O34" i="18"/>
  <c r="U34" i="18"/>
  <c r="G56" i="18"/>
  <c r="AA48" i="16"/>
  <c r="AB48" i="16" s="1"/>
  <c r="AC48" i="16" s="1"/>
  <c r="AD48" i="16" s="1"/>
  <c r="M52" i="16"/>
  <c r="N52" i="16" s="1"/>
  <c r="L53" i="16" s="1"/>
  <c r="J48" i="16"/>
  <c r="Q51" i="16"/>
  <c r="W53" i="16"/>
  <c r="X53" i="16" s="1"/>
  <c r="Y53" i="16" s="1"/>
  <c r="H49" i="16"/>
  <c r="I49" i="16" s="1"/>
  <c r="G50" i="16" s="1"/>
  <c r="AB55" i="10"/>
  <c r="AE53" i="10"/>
  <c r="AF53" i="10" s="1"/>
  <c r="AG53" i="10" s="1"/>
  <c r="AH53" i="10" s="1"/>
  <c r="AE49" i="14"/>
  <c r="AF49" i="14" s="1"/>
  <c r="AG49" i="14" s="1"/>
  <c r="AH49" i="14" s="1"/>
  <c r="Z49" i="14"/>
  <c r="AA49" i="14" s="1"/>
  <c r="AB49" i="14" s="1"/>
  <c r="AH47" i="14"/>
  <c r="S52" i="14"/>
  <c r="T52" i="14" s="1"/>
  <c r="U52" i="14" s="1"/>
  <c r="V52" i="14" s="1"/>
  <c r="N55" i="14"/>
  <c r="O55" i="14" s="1"/>
  <c r="M56" i="14" s="1"/>
  <c r="H44" i="14"/>
  <c r="I44" i="14" s="1"/>
  <c r="G45" i="14" s="1"/>
  <c r="S52" i="10"/>
  <c r="T52" i="10" s="1"/>
  <c r="U52" i="10" s="1"/>
  <c r="S53" i="10" s="1"/>
  <c r="V51" i="10"/>
  <c r="Z56" i="10"/>
  <c r="AA56" i="10" s="1"/>
  <c r="Y57" i="10" s="1"/>
  <c r="M48" i="10"/>
  <c r="H57" i="10"/>
  <c r="I57" i="10" s="1"/>
  <c r="G58" i="10" s="1"/>
  <c r="AS72" i="18" l="1"/>
  <c r="AQ73" i="18"/>
  <c r="AR73" i="18" s="1"/>
  <c r="AP74" i="18" s="1"/>
  <c r="AO54" i="14"/>
  <c r="AP73" i="10"/>
  <c r="AQ73" i="10" s="1"/>
  <c r="AO74" i="10" s="1"/>
  <c r="AR72" i="10"/>
  <c r="J57" i="10"/>
  <c r="H38" i="9"/>
  <c r="I38" i="9" s="1"/>
  <c r="G39" i="9" s="1"/>
  <c r="AD37" i="9"/>
  <c r="L39" i="9"/>
  <c r="M39" i="9" s="1"/>
  <c r="N39" i="9" s="1"/>
  <c r="BJ39" i="9"/>
  <c r="BK39" i="9" s="1"/>
  <c r="BL39" i="9" s="1"/>
  <c r="BJ40" i="9" s="1"/>
  <c r="AL38" i="9"/>
  <c r="AM38" i="9" s="1"/>
  <c r="AK39" i="9" s="1"/>
  <c r="AQ39" i="9"/>
  <c r="AR39" i="9" s="1"/>
  <c r="AP40" i="9" s="1"/>
  <c r="BA39" i="9"/>
  <c r="BB39" i="9" s="1"/>
  <c r="AZ40" i="9" s="1"/>
  <c r="AV38" i="9"/>
  <c r="AW38" i="9" s="1"/>
  <c r="AU39" i="9" s="1"/>
  <c r="R38" i="9"/>
  <c r="S38" i="9" s="1"/>
  <c r="Q39" i="9" s="1"/>
  <c r="BP38" i="9"/>
  <c r="BQ38" i="9" s="1"/>
  <c r="BR38" i="9" s="1"/>
  <c r="W41" i="9"/>
  <c r="X41" i="9" s="1"/>
  <c r="V42" i="9" s="1"/>
  <c r="AX37" i="9"/>
  <c r="T37" i="9"/>
  <c r="BR37" i="9"/>
  <c r="AN37" i="9"/>
  <c r="Y40" i="9"/>
  <c r="AG39" i="9"/>
  <c r="AH39" i="9" s="1"/>
  <c r="AF40" i="9" s="1"/>
  <c r="BF38" i="9"/>
  <c r="BG38" i="9" s="1"/>
  <c r="BE39" i="9" s="1"/>
  <c r="AS38" i="9"/>
  <c r="BC38" i="9"/>
  <c r="AB38" i="9"/>
  <c r="AC38" i="9" s="1"/>
  <c r="AD38" i="9" s="1"/>
  <c r="AI38" i="9"/>
  <c r="BH37" i="9"/>
  <c r="S35" i="18"/>
  <c r="V34" i="18"/>
  <c r="AH34" i="18"/>
  <c r="AE35" i="18"/>
  <c r="Z35" i="18"/>
  <c r="M35" i="18"/>
  <c r="H56" i="18"/>
  <c r="I56" i="18" s="1"/>
  <c r="G57" i="18" s="1"/>
  <c r="AA49" i="16"/>
  <c r="AB49" i="16" s="1"/>
  <c r="AC49" i="16" s="1"/>
  <c r="AD49" i="16" s="1"/>
  <c r="M53" i="16"/>
  <c r="N53" i="16" s="1"/>
  <c r="O53" i="16" s="1"/>
  <c r="O52" i="16"/>
  <c r="J49" i="16"/>
  <c r="H50" i="16"/>
  <c r="I50" i="16" s="1"/>
  <c r="G51" i="16" s="1"/>
  <c r="R51" i="16"/>
  <c r="S51" i="16" s="1"/>
  <c r="Q52" i="16" s="1"/>
  <c r="V54" i="16"/>
  <c r="AB56" i="10"/>
  <c r="Y50" i="14"/>
  <c r="J44" i="14"/>
  <c r="H45" i="14"/>
  <c r="I45" i="14" s="1"/>
  <c r="J45" i="14" s="1"/>
  <c r="S53" i="14"/>
  <c r="N56" i="14"/>
  <c r="O56" i="14" s="1"/>
  <c r="M57" i="14" s="1"/>
  <c r="AE50" i="14"/>
  <c r="AE54" i="10"/>
  <c r="AF54" i="10" s="1"/>
  <c r="AG54" i="10" s="1"/>
  <c r="AE55" i="10" s="1"/>
  <c r="V52" i="10"/>
  <c r="Z57" i="10"/>
  <c r="AA57" i="10" s="1"/>
  <c r="AB57" i="10" s="1"/>
  <c r="T53" i="10"/>
  <c r="U53" i="10" s="1"/>
  <c r="S54" i="10" s="1"/>
  <c r="N48" i="10"/>
  <c r="O48" i="10" s="1"/>
  <c r="H58" i="10"/>
  <c r="I58" i="10" s="1"/>
  <c r="G59" i="10" s="1"/>
  <c r="J58" i="10"/>
  <c r="AS73" i="18" l="1"/>
  <c r="AQ74" i="18"/>
  <c r="AR74" i="18" s="1"/>
  <c r="AP75" i="18" s="1"/>
  <c r="AP54" i="14"/>
  <c r="AQ54" i="14" s="1"/>
  <c r="AO55" i="14" s="1"/>
  <c r="AP74" i="10"/>
  <c r="AQ74" i="10" s="1"/>
  <c r="AO75" i="10" s="1"/>
  <c r="AR73" i="10"/>
  <c r="G40" i="9"/>
  <c r="J39" i="9"/>
  <c r="H39" i="9"/>
  <c r="I39" i="9" s="1"/>
  <c r="J38" i="9"/>
  <c r="BO39" i="9"/>
  <c r="BP39" i="9" s="1"/>
  <c r="BQ39" i="9" s="1"/>
  <c r="BO40" i="9" s="1"/>
  <c r="L40" i="9"/>
  <c r="M40" i="9" s="1"/>
  <c r="N40" i="9" s="1"/>
  <c r="L41" i="9" s="1"/>
  <c r="O39" i="9"/>
  <c r="AA39" i="9"/>
  <c r="AB39" i="9" s="1"/>
  <c r="AC39" i="9" s="1"/>
  <c r="AA40" i="9" s="1"/>
  <c r="BH38" i="9"/>
  <c r="AS39" i="9"/>
  <c r="W42" i="9"/>
  <c r="X42" i="9" s="1"/>
  <c r="V43" i="9" s="1"/>
  <c r="R39" i="9"/>
  <c r="S39" i="9" s="1"/>
  <c r="Q40" i="9" s="1"/>
  <c r="AV39" i="9"/>
  <c r="AW39" i="9" s="1"/>
  <c r="AU40" i="9" s="1"/>
  <c r="AL39" i="9"/>
  <c r="AM39" i="9" s="1"/>
  <c r="AN39" i="9" s="1"/>
  <c r="BK40" i="9"/>
  <c r="BL40" i="9" s="1"/>
  <c r="BJ41" i="9" s="1"/>
  <c r="BF39" i="9"/>
  <c r="BG39" i="9" s="1"/>
  <c r="BE40" i="9" s="1"/>
  <c r="BM39" i="9"/>
  <c r="AX38" i="9"/>
  <c r="BA40" i="9"/>
  <c r="BB40" i="9" s="1"/>
  <c r="AZ41" i="9" s="1"/>
  <c r="AG40" i="9"/>
  <c r="AH40" i="9" s="1"/>
  <c r="AF41" i="9" s="1"/>
  <c r="Y41" i="9"/>
  <c r="T38" i="9"/>
  <c r="BC39" i="9"/>
  <c r="AN38" i="9"/>
  <c r="AI39" i="9"/>
  <c r="AQ40" i="9"/>
  <c r="AR40" i="9" s="1"/>
  <c r="AP41" i="9" s="1"/>
  <c r="T35" i="18"/>
  <c r="N35" i="18"/>
  <c r="AA35" i="18"/>
  <c r="AF35" i="18"/>
  <c r="J56" i="18"/>
  <c r="H57" i="18"/>
  <c r="I57" i="18" s="1"/>
  <c r="G58" i="18" s="1"/>
  <c r="L54" i="16"/>
  <c r="M54" i="16" s="1"/>
  <c r="N54" i="16" s="1"/>
  <c r="O54" i="16" s="1"/>
  <c r="J50" i="16"/>
  <c r="T51" i="16"/>
  <c r="R52" i="16"/>
  <c r="S52" i="16" s="1"/>
  <c r="T52" i="16" s="1"/>
  <c r="H51" i="16"/>
  <c r="I51" i="16" s="1"/>
  <c r="J51" i="16" s="1"/>
  <c r="W54" i="16"/>
  <c r="X54" i="16" s="1"/>
  <c r="V55" i="16" s="1"/>
  <c r="AA50" i="16"/>
  <c r="Z50" i="14"/>
  <c r="AA50" i="14" s="1"/>
  <c r="AB50" i="14" s="1"/>
  <c r="G46" i="14"/>
  <c r="H46" i="14" s="1"/>
  <c r="I46" i="14" s="1"/>
  <c r="G47" i="14" s="1"/>
  <c r="N57" i="14"/>
  <c r="O57" i="14" s="1"/>
  <c r="M58" i="14" s="1"/>
  <c r="AF50" i="14"/>
  <c r="AG50" i="14" s="1"/>
  <c r="AE51" i="14" s="1"/>
  <c r="T53" i="14"/>
  <c r="U53" i="14" s="1"/>
  <c r="V53" i="14" s="1"/>
  <c r="Y58" i="10"/>
  <c r="Z58" i="10" s="1"/>
  <c r="AA58" i="10" s="1"/>
  <c r="AB58" i="10" s="1"/>
  <c r="AF55" i="10"/>
  <c r="AG55" i="10" s="1"/>
  <c r="AE56" i="10" s="1"/>
  <c r="AH54" i="10"/>
  <c r="V53" i="10"/>
  <c r="T54" i="10"/>
  <c r="U54" i="10" s="1"/>
  <c r="V54" i="10" s="1"/>
  <c r="M49" i="10"/>
  <c r="H59" i="10"/>
  <c r="I59" i="10" s="1"/>
  <c r="J59" i="10" s="1"/>
  <c r="G60" i="10"/>
  <c r="AS74" i="18" l="1"/>
  <c r="AQ75" i="18"/>
  <c r="AR75" i="18" s="1"/>
  <c r="AP76" i="18" s="1"/>
  <c r="AP55" i="14"/>
  <c r="AQ55" i="14" s="1"/>
  <c r="AR55" i="14" s="1"/>
  <c r="AR54" i="14"/>
  <c r="AP75" i="10"/>
  <c r="AQ75" i="10" s="1"/>
  <c r="AR75" i="10" s="1"/>
  <c r="AR74" i="10"/>
  <c r="L55" i="16"/>
  <c r="H40" i="9"/>
  <c r="I40" i="9" s="1"/>
  <c r="G41" i="9" s="1"/>
  <c r="AI40" i="9"/>
  <c r="T39" i="9"/>
  <c r="AK40" i="9"/>
  <c r="AL40" i="9" s="1"/>
  <c r="AM40" i="9" s="1"/>
  <c r="AK41" i="9" s="1"/>
  <c r="W43" i="9"/>
  <c r="X43" i="9" s="1"/>
  <c r="V44" i="9" s="1"/>
  <c r="M41" i="9"/>
  <c r="N41" i="9" s="1"/>
  <c r="O41" i="9" s="1"/>
  <c r="BP40" i="9"/>
  <c r="BQ40" i="9" s="1"/>
  <c r="BO41" i="9" s="1"/>
  <c r="AB40" i="9"/>
  <c r="AC40" i="9" s="1"/>
  <c r="AA41" i="9" s="1"/>
  <c r="O40" i="9"/>
  <c r="AG41" i="9"/>
  <c r="AH41" i="9" s="1"/>
  <c r="AF42" i="9" s="1"/>
  <c r="BR39" i="9"/>
  <c r="AD39" i="9"/>
  <c r="AV40" i="9"/>
  <c r="AW40" i="9" s="1"/>
  <c r="AU41" i="9" s="1"/>
  <c r="AQ41" i="9"/>
  <c r="AR41" i="9" s="1"/>
  <c r="AP42" i="9" s="1"/>
  <c r="BA41" i="9"/>
  <c r="BB41" i="9" s="1"/>
  <c r="BC41" i="9" s="1"/>
  <c r="BF40" i="9"/>
  <c r="BG40" i="9" s="1"/>
  <c r="BE41" i="9" s="1"/>
  <c r="BK41" i="9"/>
  <c r="BL41" i="9" s="1"/>
  <c r="BJ42" i="9" s="1"/>
  <c r="AX39" i="9"/>
  <c r="Y42" i="9"/>
  <c r="AS40" i="9"/>
  <c r="BC40" i="9"/>
  <c r="BH39" i="9"/>
  <c r="BM40" i="9"/>
  <c r="R40" i="9"/>
  <c r="S40" i="9" s="1"/>
  <c r="Q41" i="9" s="1"/>
  <c r="AG35" i="18"/>
  <c r="O35" i="18"/>
  <c r="AB35" i="18"/>
  <c r="Y36" i="18"/>
  <c r="U35" i="18"/>
  <c r="J57" i="18"/>
  <c r="H58" i="18"/>
  <c r="I58" i="18" s="1"/>
  <c r="J58" i="18" s="1"/>
  <c r="G52" i="16"/>
  <c r="Q53" i="16"/>
  <c r="W55" i="16"/>
  <c r="X55" i="16" s="1"/>
  <c r="Y55" i="16" s="1"/>
  <c r="AB50" i="16"/>
  <c r="AC50" i="16" s="1"/>
  <c r="AA51" i="16" s="1"/>
  <c r="H52" i="16"/>
  <c r="I52" i="16" s="1"/>
  <c r="G53" i="16" s="1"/>
  <c r="R53" i="16"/>
  <c r="S53" i="16" s="1"/>
  <c r="Q54" i="16" s="1"/>
  <c r="Y54" i="16"/>
  <c r="M55" i="16"/>
  <c r="N55" i="16" s="1"/>
  <c r="O55" i="16" s="1"/>
  <c r="AH55" i="10"/>
  <c r="AH50" i="14"/>
  <c r="Y51" i="14"/>
  <c r="H47" i="14"/>
  <c r="I47" i="14" s="1"/>
  <c r="G48" i="14" s="1"/>
  <c r="N58" i="14"/>
  <c r="O58" i="14" s="1"/>
  <c r="M59" i="14" s="1"/>
  <c r="S54" i="14"/>
  <c r="J46" i="14"/>
  <c r="AF51" i="14"/>
  <c r="AG51" i="14" s="1"/>
  <c r="AE52" i="14" s="1"/>
  <c r="S55" i="10"/>
  <c r="T55" i="10" s="1"/>
  <c r="U55" i="10" s="1"/>
  <c r="V55" i="10" s="1"/>
  <c r="AF56" i="10"/>
  <c r="AG56" i="10" s="1"/>
  <c r="AE57" i="10" s="1"/>
  <c r="Y59" i="10"/>
  <c r="N49" i="10"/>
  <c r="O49" i="10" s="1"/>
  <c r="H60" i="10"/>
  <c r="I60" i="10" s="1"/>
  <c r="G61" i="10" s="1"/>
  <c r="J60" i="10"/>
  <c r="AO76" i="10" l="1"/>
  <c r="AQ76" i="18"/>
  <c r="AR76" i="18" s="1"/>
  <c r="AP77" i="18" s="1"/>
  <c r="AS75" i="18"/>
  <c r="AO56" i="14"/>
  <c r="AP76" i="10"/>
  <c r="AQ76" i="10" s="1"/>
  <c r="AO77" i="10" s="1"/>
  <c r="H41" i="9"/>
  <c r="I41" i="9" s="1"/>
  <c r="G42" i="9" s="1"/>
  <c r="J40" i="9"/>
  <c r="AZ42" i="9"/>
  <c r="Y43" i="9"/>
  <c r="L42" i="9"/>
  <c r="M42" i="9" s="1"/>
  <c r="N42" i="9" s="1"/>
  <c r="L43" i="9" s="1"/>
  <c r="BK42" i="9"/>
  <c r="BL42" i="9" s="1"/>
  <c r="BJ43" i="9" s="1"/>
  <c r="AQ42" i="9"/>
  <c r="AR42" i="9" s="1"/>
  <c r="AS42" i="9" s="1"/>
  <c r="AG42" i="9"/>
  <c r="AH42" i="9" s="1"/>
  <c r="AF43" i="9" s="1"/>
  <c r="W44" i="9"/>
  <c r="X44" i="9" s="1"/>
  <c r="Y44" i="9" s="1"/>
  <c r="BF41" i="9"/>
  <c r="BG41" i="9" s="1"/>
  <c r="BE42" i="9" s="1"/>
  <c r="BA42" i="9"/>
  <c r="BB42" i="9" s="1"/>
  <c r="BC42" i="9" s="1"/>
  <c r="AV41" i="9"/>
  <c r="AW41" i="9" s="1"/>
  <c r="AU42" i="9" s="1"/>
  <c r="AL41" i="9"/>
  <c r="AM41" i="9" s="1"/>
  <c r="AK42" i="9" s="1"/>
  <c r="BP41" i="9"/>
  <c r="BQ41" i="9" s="1"/>
  <c r="BO42" i="9" s="1"/>
  <c r="R41" i="9"/>
  <c r="S41" i="9" s="1"/>
  <c r="Q42" i="9" s="1"/>
  <c r="BH40" i="9"/>
  <c r="AX40" i="9"/>
  <c r="AI41" i="9"/>
  <c r="AN40" i="9"/>
  <c r="BR40" i="9"/>
  <c r="T40" i="9"/>
  <c r="BM41" i="9"/>
  <c r="AS41" i="9"/>
  <c r="AB41" i="9"/>
  <c r="AC41" i="9" s="1"/>
  <c r="AD41" i="9" s="1"/>
  <c r="AD40" i="9"/>
  <c r="AE36" i="18"/>
  <c r="AH35" i="18"/>
  <c r="S36" i="18"/>
  <c r="V35" i="18"/>
  <c r="Z36" i="18"/>
  <c r="M36" i="18"/>
  <c r="G59" i="18"/>
  <c r="H59" i="18" s="1"/>
  <c r="I59" i="18" s="1"/>
  <c r="G60" i="18" s="1"/>
  <c r="V56" i="16"/>
  <c r="T53" i="16"/>
  <c r="L56" i="16"/>
  <c r="M56" i="16" s="1"/>
  <c r="N56" i="16" s="1"/>
  <c r="L57" i="16" s="1"/>
  <c r="J52" i="16"/>
  <c r="AB51" i="16"/>
  <c r="AC51" i="16" s="1"/>
  <c r="AD51" i="16" s="1"/>
  <c r="R54" i="16"/>
  <c r="S54" i="16" s="1"/>
  <c r="Q55" i="16" s="1"/>
  <c r="H53" i="16"/>
  <c r="I53" i="16" s="1"/>
  <c r="J53" i="16" s="1"/>
  <c r="AD50" i="16"/>
  <c r="W56" i="16"/>
  <c r="X56" i="16" s="1"/>
  <c r="V57" i="16" s="1"/>
  <c r="AH56" i="10"/>
  <c r="J47" i="14"/>
  <c r="Z51" i="14"/>
  <c r="AA51" i="14" s="1"/>
  <c r="AB51" i="14" s="1"/>
  <c r="AF52" i="14"/>
  <c r="AG52" i="14" s="1"/>
  <c r="AH52" i="14" s="1"/>
  <c r="N59" i="14"/>
  <c r="O59" i="14" s="1"/>
  <c r="M60" i="14" s="1"/>
  <c r="AH51" i="14"/>
  <c r="H48" i="14"/>
  <c r="I48" i="14" s="1"/>
  <c r="J48" i="14" s="1"/>
  <c r="T54" i="14"/>
  <c r="U54" i="14" s="1"/>
  <c r="V54" i="14" s="1"/>
  <c r="Z59" i="10"/>
  <c r="AA59" i="10" s="1"/>
  <c r="Y60" i="10" s="1"/>
  <c r="Z60" i="10" s="1"/>
  <c r="AA60" i="10" s="1"/>
  <c r="Y61" i="10" s="1"/>
  <c r="AF57" i="10"/>
  <c r="AG57" i="10" s="1"/>
  <c r="AH57" i="10" s="1"/>
  <c r="S56" i="10"/>
  <c r="M50" i="10"/>
  <c r="H61" i="10"/>
  <c r="I61" i="10" s="1"/>
  <c r="G62" i="10" s="1"/>
  <c r="J61" i="10"/>
  <c r="AR76" i="10" l="1"/>
  <c r="AS76" i="18"/>
  <c r="AQ77" i="18"/>
  <c r="AR77" i="18" s="1"/>
  <c r="AS77" i="18" s="1"/>
  <c r="AP56" i="14"/>
  <c r="AQ56" i="14" s="1"/>
  <c r="AO57" i="14" s="1"/>
  <c r="AR56" i="14"/>
  <c r="AP77" i="10"/>
  <c r="AQ77" i="10" s="1"/>
  <c r="AO78" i="10" s="1"/>
  <c r="G43" i="9"/>
  <c r="J42" i="9"/>
  <c r="H42" i="9"/>
  <c r="I42" i="9" s="1"/>
  <c r="J41" i="9"/>
  <c r="AA42" i="9"/>
  <c r="BR41" i="9"/>
  <c r="AP43" i="9"/>
  <c r="AQ43" i="9" s="1"/>
  <c r="AR43" i="9" s="1"/>
  <c r="AP44" i="9" s="1"/>
  <c r="AZ43" i="9"/>
  <c r="AI42" i="9"/>
  <c r="M43" i="9"/>
  <c r="N43" i="9" s="1"/>
  <c r="O43" i="9" s="1"/>
  <c r="BF42" i="9"/>
  <c r="BG42" i="9" s="1"/>
  <c r="BH42" i="9" s="1"/>
  <c r="R42" i="9"/>
  <c r="S42" i="9" s="1"/>
  <c r="Q43" i="9" s="1"/>
  <c r="BK43" i="9"/>
  <c r="BL43" i="9" s="1"/>
  <c r="BJ44" i="9" s="1"/>
  <c r="AB42" i="9"/>
  <c r="AC42" i="9" s="1"/>
  <c r="AA43" i="9" s="1"/>
  <c r="AV42" i="9"/>
  <c r="AW42" i="9" s="1"/>
  <c r="AX42" i="9" s="1"/>
  <c r="BA43" i="9"/>
  <c r="BB43" i="9" s="1"/>
  <c r="BC43" i="9" s="1"/>
  <c r="O42" i="9"/>
  <c r="BP42" i="9"/>
  <c r="BQ42" i="9" s="1"/>
  <c r="BO43" i="9" s="1"/>
  <c r="AX41" i="9"/>
  <c r="V45" i="9"/>
  <c r="AG43" i="9"/>
  <c r="AH43" i="9" s="1"/>
  <c r="AF44" i="9" s="1"/>
  <c r="T41" i="9"/>
  <c r="AL42" i="9"/>
  <c r="AM42" i="9" s="1"/>
  <c r="AK43" i="9" s="1"/>
  <c r="BH41" i="9"/>
  <c r="BM42" i="9"/>
  <c r="AN41" i="9"/>
  <c r="AF36" i="18"/>
  <c r="N36" i="18"/>
  <c r="AA36" i="18"/>
  <c r="T36" i="18"/>
  <c r="H60" i="18"/>
  <c r="I60" i="18" s="1"/>
  <c r="G61" i="18" s="1"/>
  <c r="J59" i="18"/>
  <c r="T54" i="16"/>
  <c r="G54" i="16"/>
  <c r="H54" i="16" s="1"/>
  <c r="I54" i="16" s="1"/>
  <c r="G55" i="16" s="1"/>
  <c r="W57" i="16"/>
  <c r="X57" i="16" s="1"/>
  <c r="Y57" i="16" s="1"/>
  <c r="R55" i="16"/>
  <c r="S55" i="16" s="1"/>
  <c r="Q56" i="16" s="1"/>
  <c r="M57" i="16"/>
  <c r="N57" i="16" s="1"/>
  <c r="O57" i="16" s="1"/>
  <c r="Y56" i="16"/>
  <c r="O56" i="16"/>
  <c r="AA52" i="16"/>
  <c r="G49" i="14"/>
  <c r="H49" i="14" s="1"/>
  <c r="I49" i="14" s="1"/>
  <c r="G50" i="14" s="1"/>
  <c r="Y52" i="14"/>
  <c r="N60" i="14"/>
  <c r="O60" i="14" s="1"/>
  <c r="S55" i="14"/>
  <c r="AE53" i="14"/>
  <c r="AB60" i="10"/>
  <c r="AB59" i="10"/>
  <c r="AE58" i="10"/>
  <c r="Z61" i="10"/>
  <c r="AA61" i="10" s="1"/>
  <c r="Y62" i="10" s="1"/>
  <c r="T56" i="10"/>
  <c r="U56" i="10" s="1"/>
  <c r="S57" i="10" s="1"/>
  <c r="N50" i="10"/>
  <c r="O50" i="10" s="1"/>
  <c r="H62" i="10"/>
  <c r="I62" i="10" s="1"/>
  <c r="J62" i="10" s="1"/>
  <c r="G63" i="10"/>
  <c r="AR77" i="10" l="1"/>
  <c r="AP78" i="18"/>
  <c r="AP57" i="14"/>
  <c r="AQ57" i="14" s="1"/>
  <c r="AR57" i="14" s="1"/>
  <c r="AP78" i="10"/>
  <c r="AQ78" i="10" s="1"/>
  <c r="AR78" i="10" s="1"/>
  <c r="J43" i="9"/>
  <c r="G44" i="9"/>
  <c r="H43" i="9"/>
  <c r="I43" i="9" s="1"/>
  <c r="AI43" i="9"/>
  <c r="BE43" i="9"/>
  <c r="AS43" i="9"/>
  <c r="AU43" i="9"/>
  <c r="AV43" i="9" s="1"/>
  <c r="AW43" i="9" s="1"/>
  <c r="AX43" i="9" s="1"/>
  <c r="T42" i="9"/>
  <c r="AQ44" i="9"/>
  <c r="AR44" i="9" s="1"/>
  <c r="AS44" i="9" s="1"/>
  <c r="AP45" i="9"/>
  <c r="AB43" i="9"/>
  <c r="AC43" i="9" s="1"/>
  <c r="AA44" i="9" s="1"/>
  <c r="BP43" i="9"/>
  <c r="BQ43" i="9" s="1"/>
  <c r="BO44" i="9" s="1"/>
  <c r="BK44" i="9"/>
  <c r="BL44" i="9" s="1"/>
  <c r="BJ45" i="9" s="1"/>
  <c r="BM44" i="9"/>
  <c r="AL43" i="9"/>
  <c r="AM43" i="9" s="1"/>
  <c r="AN43" i="9" s="1"/>
  <c r="AK44" i="9"/>
  <c r="BF43" i="9"/>
  <c r="BG43" i="9" s="1"/>
  <c r="BH43" i="9" s="1"/>
  <c r="AN42" i="9"/>
  <c r="AG44" i="9"/>
  <c r="AH44" i="9" s="1"/>
  <c r="AF45" i="9" s="1"/>
  <c r="AI44" i="9"/>
  <c r="BR42" i="9"/>
  <c r="AZ44" i="9"/>
  <c r="BM43" i="9"/>
  <c r="R43" i="9"/>
  <c r="S43" i="9" s="1"/>
  <c r="T43" i="9" s="1"/>
  <c r="W45" i="9"/>
  <c r="X45" i="9" s="1"/>
  <c r="Y45" i="9" s="1"/>
  <c r="AD42" i="9"/>
  <c r="L44" i="9"/>
  <c r="U36" i="18"/>
  <c r="O36" i="18"/>
  <c r="AB36" i="18"/>
  <c r="Y37" i="18"/>
  <c r="AG36" i="18"/>
  <c r="J60" i="18"/>
  <c r="H61" i="18"/>
  <c r="I61" i="18" s="1"/>
  <c r="G62" i="18" s="1"/>
  <c r="L58" i="16"/>
  <c r="M58" i="16" s="1"/>
  <c r="N58" i="16" s="1"/>
  <c r="O58" i="16" s="1"/>
  <c r="T55" i="16"/>
  <c r="H55" i="16"/>
  <c r="I55" i="16" s="1"/>
  <c r="G56" i="16" s="1"/>
  <c r="AB52" i="16"/>
  <c r="AC52" i="16" s="1"/>
  <c r="AA53" i="16" s="1"/>
  <c r="J54" i="16"/>
  <c r="V58" i="16"/>
  <c r="R56" i="16"/>
  <c r="S56" i="16" s="1"/>
  <c r="T56" i="16" s="1"/>
  <c r="J49" i="14"/>
  <c r="Z52" i="14"/>
  <c r="AA52" i="14" s="1"/>
  <c r="AB52" i="14" s="1"/>
  <c r="M61" i="14"/>
  <c r="N61" i="14" s="1"/>
  <c r="O61" i="14" s="1"/>
  <c r="M62" i="14" s="1"/>
  <c r="H50" i="14"/>
  <c r="I50" i="14" s="1"/>
  <c r="J50" i="14" s="1"/>
  <c r="AF53" i="14"/>
  <c r="AG53" i="14" s="1"/>
  <c r="AH53" i="14" s="1"/>
  <c r="T55" i="14"/>
  <c r="U55" i="14" s="1"/>
  <c r="V55" i="14" s="1"/>
  <c r="AB61" i="10"/>
  <c r="AF58" i="10"/>
  <c r="AG58" i="10" s="1"/>
  <c r="AE59" i="10" s="1"/>
  <c r="M51" i="10"/>
  <c r="N51" i="10" s="1"/>
  <c r="O51" i="10" s="1"/>
  <c r="V56" i="10"/>
  <c r="Z62" i="10"/>
  <c r="AA62" i="10" s="1"/>
  <c r="Y63" i="10" s="1"/>
  <c r="T57" i="10"/>
  <c r="U57" i="10" s="1"/>
  <c r="S58" i="10" s="1"/>
  <c r="H63" i="10"/>
  <c r="I63" i="10" s="1"/>
  <c r="J63" i="10" s="1"/>
  <c r="AO79" i="10" l="1"/>
  <c r="AP79" i="10" s="1"/>
  <c r="AQ79" i="10" s="1"/>
  <c r="AO80" i="10" s="1"/>
  <c r="AQ78" i="18"/>
  <c r="AR78" i="18" s="1"/>
  <c r="AS78" i="18" s="1"/>
  <c r="AO58" i="14"/>
  <c r="G64" i="10"/>
  <c r="H44" i="9"/>
  <c r="I44" i="9" s="1"/>
  <c r="G45" i="9" s="1"/>
  <c r="J44" i="9"/>
  <c r="BR43" i="9"/>
  <c r="AD43" i="9"/>
  <c r="Q44" i="9"/>
  <c r="R44" i="9" s="1"/>
  <c r="S44" i="9" s="1"/>
  <c r="Q45" i="9" s="1"/>
  <c r="AG45" i="9"/>
  <c r="AH45" i="9" s="1"/>
  <c r="AF46" i="9" s="1"/>
  <c r="BK45" i="9"/>
  <c r="BL45" i="9" s="1"/>
  <c r="BJ46" i="9" s="1"/>
  <c r="BM45" i="9"/>
  <c r="BP44" i="9"/>
  <c r="BQ44" i="9" s="1"/>
  <c r="BO45" i="9" s="1"/>
  <c r="AB44" i="9"/>
  <c r="AC44" i="9" s="1"/>
  <c r="AA45" i="9" s="1"/>
  <c r="M44" i="9"/>
  <c r="N44" i="9" s="1"/>
  <c r="O44" i="9" s="1"/>
  <c r="V46" i="9"/>
  <c r="BE44" i="9"/>
  <c r="AU44" i="9"/>
  <c r="AQ45" i="9"/>
  <c r="AR45" i="9" s="1"/>
  <c r="AS45" i="9" s="1"/>
  <c r="BA44" i="9"/>
  <c r="BB44" i="9" s="1"/>
  <c r="BC44" i="9" s="1"/>
  <c r="AL44" i="9"/>
  <c r="AM44" i="9" s="1"/>
  <c r="AK45" i="9" s="1"/>
  <c r="AN44" i="9"/>
  <c r="S37" i="18"/>
  <c r="V36" i="18"/>
  <c r="AE37" i="18"/>
  <c r="AH36" i="18"/>
  <c r="Z37" i="18"/>
  <c r="M37" i="18"/>
  <c r="H62" i="18"/>
  <c r="I62" i="18" s="1"/>
  <c r="J62" i="18" s="1"/>
  <c r="J61" i="18"/>
  <c r="L59" i="16"/>
  <c r="M59" i="16" s="1"/>
  <c r="N59" i="16" s="1"/>
  <c r="L60" i="16" s="1"/>
  <c r="AB53" i="16"/>
  <c r="AC53" i="16" s="1"/>
  <c r="AA54" i="16" s="1"/>
  <c r="H56" i="16"/>
  <c r="I56" i="16" s="1"/>
  <c r="G57" i="16" s="1"/>
  <c r="Q57" i="16"/>
  <c r="AD52" i="16"/>
  <c r="J55" i="16"/>
  <c r="W58" i="16"/>
  <c r="X58" i="16" s="1"/>
  <c r="Y58" i="16" s="1"/>
  <c r="AH58" i="10"/>
  <c r="Y53" i="14"/>
  <c r="AE54" i="14"/>
  <c r="AF54" i="14" s="1"/>
  <c r="AG54" i="14" s="1"/>
  <c r="AH54" i="14" s="1"/>
  <c r="G51" i="14"/>
  <c r="N62" i="14"/>
  <c r="O62" i="14" s="1"/>
  <c r="S56" i="14"/>
  <c r="H51" i="14"/>
  <c r="I51" i="14" s="1"/>
  <c r="G52" i="14" s="1"/>
  <c r="AB62" i="10"/>
  <c r="AF59" i="10"/>
  <c r="AG59" i="10" s="1"/>
  <c r="AE60" i="10" s="1"/>
  <c r="V57" i="10"/>
  <c r="M52" i="10"/>
  <c r="N52" i="10" s="1"/>
  <c r="O52" i="10" s="1"/>
  <c r="Z63" i="10"/>
  <c r="AA63" i="10" s="1"/>
  <c r="AB63" i="10" s="1"/>
  <c r="T58" i="10"/>
  <c r="U58" i="10" s="1"/>
  <c r="S59" i="10" s="1"/>
  <c r="H64" i="10"/>
  <c r="I64" i="10" s="1"/>
  <c r="G65" i="10" s="1"/>
  <c r="AR79" i="10" l="1"/>
  <c r="AP79" i="18"/>
  <c r="AQ79" i="18" s="1"/>
  <c r="AR79" i="18" s="1"/>
  <c r="AS79" i="18" s="1"/>
  <c r="AP58" i="14"/>
  <c r="AQ58" i="14" s="1"/>
  <c r="AO59" i="14" s="1"/>
  <c r="AR58" i="14"/>
  <c r="AP80" i="10"/>
  <c r="AQ80" i="10" s="1"/>
  <c r="AR80" i="10" s="1"/>
  <c r="V59" i="16"/>
  <c r="J64" i="10"/>
  <c r="H45" i="9"/>
  <c r="I45" i="9" s="1"/>
  <c r="J45" i="9" s="1"/>
  <c r="G46" i="9"/>
  <c r="AI45" i="9"/>
  <c r="AD44" i="9"/>
  <c r="AP46" i="9"/>
  <c r="AQ46" i="9" s="1"/>
  <c r="AR46" i="9" s="1"/>
  <c r="AP47" i="9" s="1"/>
  <c r="BR44" i="9"/>
  <c r="AZ45" i="9"/>
  <c r="R45" i="9"/>
  <c r="S45" i="9" s="1"/>
  <c r="T45" i="9" s="1"/>
  <c r="Q46" i="9"/>
  <c r="AL45" i="9"/>
  <c r="AM45" i="9" s="1"/>
  <c r="AN45" i="9" s="1"/>
  <c r="BK46" i="9"/>
  <c r="BL46" i="9" s="1"/>
  <c r="BJ47" i="9" s="1"/>
  <c r="BF44" i="9"/>
  <c r="BG44" i="9" s="1"/>
  <c r="BH44" i="9" s="1"/>
  <c r="W46" i="9"/>
  <c r="X46" i="9" s="1"/>
  <c r="Y46" i="9" s="1"/>
  <c r="AB45" i="9"/>
  <c r="AC45" i="9" s="1"/>
  <c r="AD45" i="9" s="1"/>
  <c r="BP45" i="9"/>
  <c r="BQ45" i="9" s="1"/>
  <c r="BO46" i="9" s="1"/>
  <c r="AG46" i="9"/>
  <c r="AH46" i="9" s="1"/>
  <c r="AI46" i="9" s="1"/>
  <c r="BA45" i="9"/>
  <c r="BB45" i="9" s="1"/>
  <c r="AZ46" i="9" s="1"/>
  <c r="L45" i="9"/>
  <c r="T44" i="9"/>
  <c r="AV44" i="9"/>
  <c r="AW44" i="9" s="1"/>
  <c r="AU45" i="9" s="1"/>
  <c r="AX44" i="9"/>
  <c r="N37" i="18"/>
  <c r="T37" i="18"/>
  <c r="AF37" i="18"/>
  <c r="AA37" i="18"/>
  <c r="G63" i="18"/>
  <c r="H63" i="18" s="1"/>
  <c r="I63" i="18" s="1"/>
  <c r="J63" i="18" s="1"/>
  <c r="AD53" i="16"/>
  <c r="M60" i="16"/>
  <c r="N60" i="16" s="1"/>
  <c r="O60" i="16" s="1"/>
  <c r="H57" i="16"/>
  <c r="I57" i="16" s="1"/>
  <c r="G58" i="16" s="1"/>
  <c r="R57" i="16"/>
  <c r="S57" i="16" s="1"/>
  <c r="Q58" i="16" s="1"/>
  <c r="AB54" i="16"/>
  <c r="AC54" i="16" s="1"/>
  <c r="AA55" i="16" s="1"/>
  <c r="W59" i="16"/>
  <c r="X59" i="16" s="1"/>
  <c r="Y59" i="16" s="1"/>
  <c r="J56" i="16"/>
  <c r="O59" i="16"/>
  <c r="AH59" i="10"/>
  <c r="Z53" i="14"/>
  <c r="AA53" i="14" s="1"/>
  <c r="AB53" i="14" s="1"/>
  <c r="AE55" i="14"/>
  <c r="AF55" i="14" s="1"/>
  <c r="AG55" i="14" s="1"/>
  <c r="AE56" i="14" s="1"/>
  <c r="M63" i="14"/>
  <c r="N63" i="14" s="1"/>
  <c r="O63" i="14" s="1"/>
  <c r="M64" i="14" s="1"/>
  <c r="H52" i="14"/>
  <c r="I52" i="14" s="1"/>
  <c r="G53" i="14" s="1"/>
  <c r="J51" i="14"/>
  <c r="T56" i="14"/>
  <c r="U56" i="14" s="1"/>
  <c r="S57" i="14" s="1"/>
  <c r="AF60" i="10"/>
  <c r="AG60" i="10" s="1"/>
  <c r="AH60" i="10" s="1"/>
  <c r="V58" i="10"/>
  <c r="Y64" i="10"/>
  <c r="T59" i="10"/>
  <c r="U59" i="10" s="1"/>
  <c r="V59" i="10" s="1"/>
  <c r="M53" i="10"/>
  <c r="H65" i="10"/>
  <c r="I65" i="10" s="1"/>
  <c r="G66" i="10" s="1"/>
  <c r="J65" i="10"/>
  <c r="AO81" i="10" l="1"/>
  <c r="AP81" i="10" s="1"/>
  <c r="AQ81" i="10" s="1"/>
  <c r="AO82" i="10" s="1"/>
  <c r="AP80" i="18"/>
  <c r="AP59" i="14"/>
  <c r="AQ59" i="14" s="1"/>
  <c r="AR59" i="14" s="1"/>
  <c r="H46" i="9"/>
  <c r="I46" i="9" s="1"/>
  <c r="G47" i="9" s="1"/>
  <c r="J46" i="9"/>
  <c r="BM46" i="9"/>
  <c r="BE45" i="9"/>
  <c r="BF45" i="9" s="1"/>
  <c r="BG45" i="9" s="1"/>
  <c r="BE46" i="9" s="1"/>
  <c r="BC45" i="9"/>
  <c r="AF47" i="9"/>
  <c r="AG47" i="9" s="1"/>
  <c r="AH47" i="9" s="1"/>
  <c r="AI47" i="9" s="1"/>
  <c r="V47" i="9"/>
  <c r="W47" i="9" s="1"/>
  <c r="X47" i="9" s="1"/>
  <c r="Y47" i="9" s="1"/>
  <c r="AS46" i="9"/>
  <c r="AA46" i="9"/>
  <c r="AB46" i="9" s="1"/>
  <c r="AC46" i="9" s="1"/>
  <c r="AD46" i="9" s="1"/>
  <c r="BP46" i="9"/>
  <c r="BQ46" i="9" s="1"/>
  <c r="BR46" i="9" s="1"/>
  <c r="BK47" i="9"/>
  <c r="BL47" i="9" s="1"/>
  <c r="BJ48" i="9" s="1"/>
  <c r="AV45" i="9"/>
  <c r="AW45" i="9" s="1"/>
  <c r="AU46" i="9" s="1"/>
  <c r="AX45" i="9"/>
  <c r="M45" i="9"/>
  <c r="N45" i="9" s="1"/>
  <c r="L46" i="9" s="1"/>
  <c r="BA46" i="9"/>
  <c r="BB46" i="9" s="1"/>
  <c r="BC46" i="9" s="1"/>
  <c r="AZ47" i="9"/>
  <c r="BR45" i="9"/>
  <c r="R46" i="9"/>
  <c r="S46" i="9" s="1"/>
  <c r="Q47" i="9" s="1"/>
  <c r="AQ47" i="9"/>
  <c r="AR47" i="9" s="1"/>
  <c r="AS47" i="9" s="1"/>
  <c r="AK46" i="9"/>
  <c r="U37" i="18"/>
  <c r="AG37" i="18"/>
  <c r="Y38" i="18"/>
  <c r="AB37" i="18"/>
  <c r="O37" i="18"/>
  <c r="G64" i="18"/>
  <c r="H64" i="18" s="1"/>
  <c r="I64" i="18" s="1"/>
  <c r="G65" i="18" s="1"/>
  <c r="L61" i="16"/>
  <c r="M61" i="16" s="1"/>
  <c r="N61" i="16" s="1"/>
  <c r="L62" i="16" s="1"/>
  <c r="V60" i="16"/>
  <c r="W60" i="16" s="1"/>
  <c r="X60" i="16" s="1"/>
  <c r="AD54" i="16"/>
  <c r="R58" i="16"/>
  <c r="S58" i="16" s="1"/>
  <c r="T58" i="16" s="1"/>
  <c r="H58" i="16"/>
  <c r="I58" i="16" s="1"/>
  <c r="J58" i="16" s="1"/>
  <c r="AB55" i="16"/>
  <c r="AC55" i="16" s="1"/>
  <c r="AD55" i="16" s="1"/>
  <c r="T57" i="16"/>
  <c r="J57" i="16"/>
  <c r="Y54" i="14"/>
  <c r="J52" i="14"/>
  <c r="T57" i="14"/>
  <c r="U57" i="14" s="1"/>
  <c r="S58" i="14" s="1"/>
  <c r="N64" i="14"/>
  <c r="O64" i="14" s="1"/>
  <c r="M65" i="14" s="1"/>
  <c r="AF56" i="14"/>
  <c r="AG56" i="14" s="1"/>
  <c r="AH56" i="14" s="1"/>
  <c r="H53" i="14"/>
  <c r="I53" i="14" s="1"/>
  <c r="J53" i="14" s="1"/>
  <c r="AH55" i="14"/>
  <c r="V56" i="14"/>
  <c r="AE61" i="10"/>
  <c r="AF61" i="10" s="1"/>
  <c r="AG61" i="10" s="1"/>
  <c r="AH61" i="10" s="1"/>
  <c r="Z64" i="10"/>
  <c r="AA64" i="10" s="1"/>
  <c r="Y65" i="10" s="1"/>
  <c r="S60" i="10"/>
  <c r="N53" i="10"/>
  <c r="O53" i="10" s="1"/>
  <c r="H66" i="10"/>
  <c r="I66" i="10" s="1"/>
  <c r="G67" i="10" s="1"/>
  <c r="J66" i="10"/>
  <c r="AR81" i="10" l="1"/>
  <c r="AQ80" i="18"/>
  <c r="AR80" i="18" s="1"/>
  <c r="AS80" i="18" s="1"/>
  <c r="AO60" i="14"/>
  <c r="AO83" i="10"/>
  <c r="AR82" i="10"/>
  <c r="AP82" i="10"/>
  <c r="AQ82" i="10" s="1"/>
  <c r="H47" i="9"/>
  <c r="I47" i="9" s="1"/>
  <c r="G48" i="9" s="1"/>
  <c r="J47" i="9"/>
  <c r="BO47" i="9"/>
  <c r="AF48" i="9"/>
  <c r="AG48" i="9" s="1"/>
  <c r="AH48" i="9" s="1"/>
  <c r="AI48" i="9" s="1"/>
  <c r="AP48" i="9"/>
  <c r="AQ48" i="9" s="1"/>
  <c r="AR48" i="9" s="1"/>
  <c r="AP49" i="9" s="1"/>
  <c r="AA47" i="9"/>
  <c r="AB47" i="9" s="1"/>
  <c r="AC47" i="9" s="1"/>
  <c r="AD47" i="9" s="1"/>
  <c r="M46" i="9"/>
  <c r="N46" i="9" s="1"/>
  <c r="L47" i="9" s="1"/>
  <c r="R47" i="9"/>
  <c r="S47" i="9" s="1"/>
  <c r="T47" i="9" s="1"/>
  <c r="BF46" i="9"/>
  <c r="BG46" i="9" s="1"/>
  <c r="BE47" i="9" s="1"/>
  <c r="AL46" i="9"/>
  <c r="AM46" i="9" s="1"/>
  <c r="AK47" i="9" s="1"/>
  <c r="AV46" i="9"/>
  <c r="AW46" i="9" s="1"/>
  <c r="AX46" i="9" s="1"/>
  <c r="AU47" i="9"/>
  <c r="BK48" i="9"/>
  <c r="BL48" i="9" s="1"/>
  <c r="BJ49" i="9" s="1"/>
  <c r="T46" i="9"/>
  <c r="BH45" i="9"/>
  <c r="V48" i="9"/>
  <c r="BA47" i="9"/>
  <c r="BB47" i="9" s="1"/>
  <c r="AZ48" i="9" s="1"/>
  <c r="O45" i="9"/>
  <c r="BP47" i="9"/>
  <c r="BQ47" i="9" s="1"/>
  <c r="BR47" i="9" s="1"/>
  <c r="BM47" i="9"/>
  <c r="V37" i="18"/>
  <c r="S38" i="18"/>
  <c r="M38" i="18"/>
  <c r="AH37" i="18"/>
  <c r="AE38" i="18"/>
  <c r="Z38" i="18"/>
  <c r="H65" i="18"/>
  <c r="I65" i="18" s="1"/>
  <c r="J65" i="18" s="1"/>
  <c r="J64" i="18"/>
  <c r="AA56" i="16"/>
  <c r="AB56" i="16" s="1"/>
  <c r="AC56" i="16" s="1"/>
  <c r="AD56" i="16" s="1"/>
  <c r="V61" i="16"/>
  <c r="W61" i="16" s="1"/>
  <c r="X61" i="16" s="1"/>
  <c r="Y61" i="16" s="1"/>
  <c r="Y60" i="16"/>
  <c r="Q59" i="16"/>
  <c r="G59" i="16"/>
  <c r="H59" i="16" s="1"/>
  <c r="I59" i="16" s="1"/>
  <c r="M62" i="16"/>
  <c r="N62" i="16" s="1"/>
  <c r="L63" i="16" s="1"/>
  <c r="O61" i="16"/>
  <c r="R59" i="16"/>
  <c r="S59" i="16" s="1"/>
  <c r="T59" i="16" s="1"/>
  <c r="AB64" i="10"/>
  <c r="V57" i="14"/>
  <c r="Z54" i="14"/>
  <c r="AA54" i="14" s="1"/>
  <c r="AB54" i="14" s="1"/>
  <c r="T58" i="14"/>
  <c r="U58" i="14" s="1"/>
  <c r="S59" i="14" s="1"/>
  <c r="AE57" i="14"/>
  <c r="N65" i="14"/>
  <c r="O65" i="14" s="1"/>
  <c r="M66" i="14" s="1"/>
  <c r="G54" i="14"/>
  <c r="AE62" i="10"/>
  <c r="Z65" i="10"/>
  <c r="AA65" i="10" s="1"/>
  <c r="Y66" i="10" s="1"/>
  <c r="M54" i="10"/>
  <c r="N54" i="10" s="1"/>
  <c r="O54" i="10" s="1"/>
  <c r="T60" i="10"/>
  <c r="U60" i="10" s="1"/>
  <c r="S61" i="10" s="1"/>
  <c r="H67" i="10"/>
  <c r="I67" i="10" s="1"/>
  <c r="J67" i="10" s="1"/>
  <c r="G68" i="10"/>
  <c r="AP81" i="18" l="1"/>
  <c r="AQ81" i="18" s="1"/>
  <c r="AR81" i="18" s="1"/>
  <c r="AS81" i="18" s="1"/>
  <c r="AP60" i="14"/>
  <c r="AQ60" i="14" s="1"/>
  <c r="AO61" i="14" s="1"/>
  <c r="AR60" i="14"/>
  <c r="AO84" i="10"/>
  <c r="AR83" i="10"/>
  <c r="AP83" i="10"/>
  <c r="AQ83" i="10" s="1"/>
  <c r="H48" i="9"/>
  <c r="I48" i="9" s="1"/>
  <c r="J48" i="9" s="1"/>
  <c r="BC47" i="9"/>
  <c r="AN46" i="9"/>
  <c r="BM48" i="9"/>
  <c r="AF49" i="9"/>
  <c r="AG49" i="9" s="1"/>
  <c r="AH49" i="9" s="1"/>
  <c r="AF50" i="9" s="1"/>
  <c r="AA48" i="9"/>
  <c r="AB48" i="9" s="1"/>
  <c r="AC48" i="9" s="1"/>
  <c r="AA49" i="9" s="1"/>
  <c r="BH46" i="9"/>
  <c r="O46" i="9"/>
  <c r="W48" i="9"/>
  <c r="X48" i="9" s="1"/>
  <c r="Y48" i="9" s="1"/>
  <c r="AQ49" i="9"/>
  <c r="AR49" i="9" s="1"/>
  <c r="AP50" i="9" s="1"/>
  <c r="AV47" i="9"/>
  <c r="AW47" i="9" s="1"/>
  <c r="AX47" i="9" s="1"/>
  <c r="BF47" i="9"/>
  <c r="BG47" i="9" s="1"/>
  <c r="BH47" i="9" s="1"/>
  <c r="BK49" i="9"/>
  <c r="BL49" i="9" s="1"/>
  <c r="BM49" i="9" s="1"/>
  <c r="M47" i="9"/>
  <c r="N47" i="9" s="1"/>
  <c r="O47" i="9" s="1"/>
  <c r="BO48" i="9"/>
  <c r="BA48" i="9"/>
  <c r="BB48" i="9" s="1"/>
  <c r="AZ49" i="9" s="1"/>
  <c r="AS48" i="9"/>
  <c r="AL47" i="9"/>
  <c r="AM47" i="9" s="1"/>
  <c r="AN47" i="9" s="1"/>
  <c r="Q48" i="9"/>
  <c r="AF38" i="18"/>
  <c r="T38" i="18"/>
  <c r="AA38" i="18"/>
  <c r="N38" i="18"/>
  <c r="G66" i="18"/>
  <c r="O62" i="16"/>
  <c r="AA57" i="16"/>
  <c r="AB57" i="16" s="1"/>
  <c r="AC57" i="16" s="1"/>
  <c r="AD57" i="16" s="1"/>
  <c r="V62" i="16"/>
  <c r="Q60" i="16"/>
  <c r="J59" i="16"/>
  <c r="G60" i="16"/>
  <c r="H60" i="16" s="1"/>
  <c r="I60" i="16" s="1"/>
  <c r="G61" i="16" s="1"/>
  <c r="M63" i="16"/>
  <c r="N63" i="16" s="1"/>
  <c r="L64" i="16" s="1"/>
  <c r="R60" i="16"/>
  <c r="S60" i="16" s="1"/>
  <c r="T60" i="16" s="1"/>
  <c r="AB65" i="10"/>
  <c r="V58" i="14"/>
  <c r="Y55" i="14"/>
  <c r="N66" i="14"/>
  <c r="O66" i="14" s="1"/>
  <c r="T59" i="14"/>
  <c r="U59" i="14" s="1"/>
  <c r="V59" i="14" s="1"/>
  <c r="H54" i="14"/>
  <c r="I54" i="14" s="1"/>
  <c r="J54" i="14" s="1"/>
  <c r="AF57" i="14"/>
  <c r="AG57" i="14" s="1"/>
  <c r="AE58" i="14" s="1"/>
  <c r="AF62" i="10"/>
  <c r="AG62" i="10" s="1"/>
  <c r="AE63" i="10" s="1"/>
  <c r="Z66" i="10"/>
  <c r="AA66" i="10" s="1"/>
  <c r="Y67" i="10" s="1"/>
  <c r="M55" i="10"/>
  <c r="N55" i="10" s="1"/>
  <c r="O55" i="10" s="1"/>
  <c r="V60" i="10"/>
  <c r="T61" i="10"/>
  <c r="U61" i="10" s="1"/>
  <c r="S62" i="10" s="1"/>
  <c r="H68" i="10"/>
  <c r="I68" i="10" s="1"/>
  <c r="G69" i="10" s="1"/>
  <c r="AP82" i="18" l="1"/>
  <c r="AQ82" i="18" s="1"/>
  <c r="AR82" i="18" s="1"/>
  <c r="AP83" i="18" s="1"/>
  <c r="AQ83" i="18" s="1"/>
  <c r="AR83" i="18" s="1"/>
  <c r="AS83" i="18" s="1"/>
  <c r="AP61" i="14"/>
  <c r="AQ61" i="14" s="1"/>
  <c r="AO62" i="14" s="1"/>
  <c r="AP84" i="10"/>
  <c r="AQ84" i="10" s="1"/>
  <c r="AO85" i="10" s="1"/>
  <c r="J68" i="10"/>
  <c r="G49" i="9"/>
  <c r="BE48" i="9"/>
  <c r="AI49" i="9"/>
  <c r="AS49" i="9"/>
  <c r="L48" i="9"/>
  <c r="BJ50" i="9"/>
  <c r="BC48" i="9"/>
  <c r="AU48" i="9"/>
  <c r="V49" i="9"/>
  <c r="W49" i="9" s="1"/>
  <c r="X49" i="9" s="1"/>
  <c r="BA49" i="9"/>
  <c r="BB49" i="9" s="1"/>
  <c r="BC49" i="9" s="1"/>
  <c r="R48" i="9"/>
  <c r="S48" i="9" s="1"/>
  <c r="Q49" i="9" s="1"/>
  <c r="T48" i="9"/>
  <c r="M48" i="9"/>
  <c r="N48" i="9" s="1"/>
  <c r="L49" i="9" s="1"/>
  <c r="BK50" i="9"/>
  <c r="BL50" i="9" s="1"/>
  <c r="BM50" i="9" s="1"/>
  <c r="AB49" i="9"/>
  <c r="AC49" i="9" s="1"/>
  <c r="AA50" i="9" s="1"/>
  <c r="AD48" i="9"/>
  <c r="AQ50" i="9"/>
  <c r="AR50" i="9" s="1"/>
  <c r="AS50" i="9" s="1"/>
  <c r="AK48" i="9"/>
  <c r="BF48" i="9"/>
  <c r="BG48" i="9" s="1"/>
  <c r="BE49" i="9" s="1"/>
  <c r="AV48" i="9"/>
  <c r="AW48" i="9" s="1"/>
  <c r="AU49" i="9" s="1"/>
  <c r="BP48" i="9"/>
  <c r="BQ48" i="9" s="1"/>
  <c r="BO49" i="9" s="1"/>
  <c r="AG50" i="9"/>
  <c r="AH50" i="9" s="1"/>
  <c r="AF51" i="9" s="1"/>
  <c r="O38" i="18"/>
  <c r="U38" i="18"/>
  <c r="AG38" i="18"/>
  <c r="AB38" i="18"/>
  <c r="Y39" i="18"/>
  <c r="H66" i="18"/>
  <c r="I66" i="18" s="1"/>
  <c r="J66" i="18" s="1"/>
  <c r="W62" i="16"/>
  <c r="X62" i="16" s="1"/>
  <c r="Y62" i="16" s="1"/>
  <c r="AA58" i="16"/>
  <c r="AB58" i="16" s="1"/>
  <c r="AC58" i="16" s="1"/>
  <c r="AD58" i="16" s="1"/>
  <c r="O63" i="16"/>
  <c r="H61" i="16"/>
  <c r="I61" i="16" s="1"/>
  <c r="J61" i="16" s="1"/>
  <c r="J60" i="16"/>
  <c r="M64" i="16"/>
  <c r="N64" i="16" s="1"/>
  <c r="L65" i="16" s="1"/>
  <c r="Q61" i="16"/>
  <c r="AH57" i="14"/>
  <c r="Z55" i="14"/>
  <c r="AA55" i="14" s="1"/>
  <c r="AB55" i="14" s="1"/>
  <c r="S60" i="14"/>
  <c r="T60" i="14" s="1"/>
  <c r="U60" i="14" s="1"/>
  <c r="V60" i="14" s="1"/>
  <c r="M67" i="14"/>
  <c r="N67" i="14" s="1"/>
  <c r="O67" i="14" s="1"/>
  <c r="M68" i="14" s="1"/>
  <c r="AF58" i="14"/>
  <c r="AG58" i="14" s="1"/>
  <c r="AE59" i="14" s="1"/>
  <c r="G55" i="14"/>
  <c r="AH62" i="10"/>
  <c r="AB66" i="10"/>
  <c r="AF63" i="10"/>
  <c r="AG63" i="10" s="1"/>
  <c r="AE64" i="10" s="1"/>
  <c r="Z67" i="10"/>
  <c r="AA67" i="10" s="1"/>
  <c r="Y68" i="10" s="1"/>
  <c r="T62" i="10"/>
  <c r="U62" i="10" s="1"/>
  <c r="V62" i="10" s="1"/>
  <c r="V61" i="10"/>
  <c r="M56" i="10"/>
  <c r="H69" i="10"/>
  <c r="I69" i="10" s="1"/>
  <c r="G70" i="10" s="1"/>
  <c r="J69" i="10"/>
  <c r="AR84" i="10" l="1"/>
  <c r="AS82" i="18"/>
  <c r="AP84" i="18"/>
  <c r="AQ84" i="18" s="1"/>
  <c r="AR84" i="18" s="1"/>
  <c r="AP62" i="14"/>
  <c r="AQ62" i="14" s="1"/>
  <c r="AO63" i="14" s="1"/>
  <c r="AR61" i="14"/>
  <c r="AP85" i="10"/>
  <c r="AQ85" i="10" s="1"/>
  <c r="AO86" i="10" s="1"/>
  <c r="H49" i="9"/>
  <c r="I49" i="9" s="1"/>
  <c r="J49" i="9" s="1"/>
  <c r="AI50" i="9"/>
  <c r="AX48" i="9"/>
  <c r="AP51" i="9"/>
  <c r="BJ51" i="9"/>
  <c r="Y49" i="9"/>
  <c r="V50" i="9"/>
  <c r="W50" i="9" s="1"/>
  <c r="X50" i="9" s="1"/>
  <c r="Y50" i="9" s="1"/>
  <c r="AD49" i="9"/>
  <c r="O48" i="9"/>
  <c r="AZ50" i="9"/>
  <c r="BA50" i="9" s="1"/>
  <c r="BB50" i="9" s="1"/>
  <c r="BC50" i="9" s="1"/>
  <c r="BP49" i="9"/>
  <c r="BQ49" i="9" s="1"/>
  <c r="BO50" i="9" s="1"/>
  <c r="AL48" i="9"/>
  <c r="AM48" i="9" s="1"/>
  <c r="AK49" i="9" s="1"/>
  <c r="BR48" i="9"/>
  <c r="AV49" i="9"/>
  <c r="AW49" i="9" s="1"/>
  <c r="AU50" i="9" s="1"/>
  <c r="R49" i="9"/>
  <c r="S49" i="9" s="1"/>
  <c r="Q50" i="9" s="1"/>
  <c r="AG51" i="9"/>
  <c r="AH51" i="9" s="1"/>
  <c r="AF52" i="9" s="1"/>
  <c r="BF49" i="9"/>
  <c r="BG49" i="9" s="1"/>
  <c r="BE50" i="9" s="1"/>
  <c r="AB50" i="9"/>
  <c r="AC50" i="9" s="1"/>
  <c r="AD50" i="9" s="1"/>
  <c r="BH48" i="9"/>
  <c r="M49" i="9"/>
  <c r="N49" i="9" s="1"/>
  <c r="L50" i="9" s="1"/>
  <c r="Z39" i="18"/>
  <c r="AH38" i="18"/>
  <c r="AE39" i="18"/>
  <c r="M39" i="18"/>
  <c r="V38" i="18"/>
  <c r="S39" i="18"/>
  <c r="G67" i="18"/>
  <c r="H67" i="18" s="1"/>
  <c r="I67" i="18" s="1"/>
  <c r="G68" i="18" s="1"/>
  <c r="V63" i="16"/>
  <c r="G62" i="16"/>
  <c r="H62" i="16" s="1"/>
  <c r="I62" i="16" s="1"/>
  <c r="G63" i="16" s="1"/>
  <c r="M65" i="16"/>
  <c r="N65" i="16" s="1"/>
  <c r="O65" i="16" s="1"/>
  <c r="R61" i="16"/>
  <c r="S61" i="16" s="1"/>
  <c r="Q62" i="16" s="1"/>
  <c r="AA59" i="16"/>
  <c r="O64" i="16"/>
  <c r="Y56" i="14"/>
  <c r="AH58" i="14"/>
  <c r="N68" i="14"/>
  <c r="O68" i="14" s="1"/>
  <c r="M69" i="14" s="1"/>
  <c r="AF59" i="14"/>
  <c r="AG59" i="14" s="1"/>
  <c r="AH59" i="14" s="1"/>
  <c r="H55" i="14"/>
  <c r="I55" i="14" s="1"/>
  <c r="J55" i="14" s="1"/>
  <c r="S61" i="14"/>
  <c r="AF64" i="10"/>
  <c r="AG64" i="10" s="1"/>
  <c r="AE65" i="10" s="1"/>
  <c r="AH63" i="10"/>
  <c r="S63" i="10"/>
  <c r="T63" i="10" s="1"/>
  <c r="U63" i="10" s="1"/>
  <c r="S64" i="10" s="1"/>
  <c r="Z68" i="10"/>
  <c r="AA68" i="10" s="1"/>
  <c r="Y69" i="10" s="1"/>
  <c r="AB67" i="10"/>
  <c r="N56" i="10"/>
  <c r="O56" i="10" s="1"/>
  <c r="H70" i="10"/>
  <c r="I70" i="10" s="1"/>
  <c r="J70" i="10" s="1"/>
  <c r="G71" i="10"/>
  <c r="AR85" i="10" l="1"/>
  <c r="AP85" i="18"/>
  <c r="AQ85" i="18" s="1"/>
  <c r="AR85" i="18" s="1"/>
  <c r="AS85" i="18" s="1"/>
  <c r="AS84" i="18"/>
  <c r="AP63" i="14"/>
  <c r="AQ63" i="14" s="1"/>
  <c r="AR63" i="14" s="1"/>
  <c r="AR62" i="14"/>
  <c r="AP86" i="10"/>
  <c r="AQ86" i="10" s="1"/>
  <c r="AO87" i="10" s="1"/>
  <c r="G50" i="9"/>
  <c r="BR49" i="9"/>
  <c r="BH49" i="9"/>
  <c r="AA51" i="9"/>
  <c r="AB51" i="9" s="1"/>
  <c r="AC51" i="9" s="1"/>
  <c r="AA52" i="9" s="1"/>
  <c r="AQ51" i="9"/>
  <c r="AR51" i="9" s="1"/>
  <c r="AP52" i="9" s="1"/>
  <c r="AQ52" i="9" s="1"/>
  <c r="AR52" i="9" s="1"/>
  <c r="AP53" i="9" s="1"/>
  <c r="BK51" i="9"/>
  <c r="BL51" i="9" s="1"/>
  <c r="BM51" i="9" s="1"/>
  <c r="AZ51" i="9"/>
  <c r="BA51" i="9" s="1"/>
  <c r="BB51" i="9" s="1"/>
  <c r="BC51" i="9" s="1"/>
  <c r="V51" i="9"/>
  <c r="AN48" i="9"/>
  <c r="AG52" i="9"/>
  <c r="AH52" i="9" s="1"/>
  <c r="AF53" i="9" s="1"/>
  <c r="M50" i="9"/>
  <c r="N50" i="9" s="1"/>
  <c r="O50" i="9" s="1"/>
  <c r="W51" i="9"/>
  <c r="X51" i="9" s="1"/>
  <c r="Y51" i="9" s="1"/>
  <c r="AV50" i="9"/>
  <c r="AW50" i="9" s="1"/>
  <c r="AX50" i="9" s="1"/>
  <c r="R50" i="9"/>
  <c r="S50" i="9" s="1"/>
  <c r="T50" i="9" s="1"/>
  <c r="AL49" i="9"/>
  <c r="AM49" i="9" s="1"/>
  <c r="AN49" i="9" s="1"/>
  <c r="BF50" i="9"/>
  <c r="BG50" i="9" s="1"/>
  <c r="BE51" i="9" s="1"/>
  <c r="AI51" i="9"/>
  <c r="T49" i="9"/>
  <c r="O49" i="9"/>
  <c r="AX49" i="9"/>
  <c r="BP50" i="9"/>
  <c r="BQ50" i="9" s="1"/>
  <c r="BO51" i="9" s="1"/>
  <c r="N39" i="18"/>
  <c r="T39" i="18"/>
  <c r="AF39" i="18"/>
  <c r="AA39" i="18"/>
  <c r="J67" i="18"/>
  <c r="H68" i="18"/>
  <c r="I68" i="18" s="1"/>
  <c r="J68" i="18" s="1"/>
  <c r="W63" i="16"/>
  <c r="X63" i="16" s="1"/>
  <c r="Y63" i="16" s="1"/>
  <c r="T61" i="16"/>
  <c r="L66" i="16"/>
  <c r="M66" i="16" s="1"/>
  <c r="N66" i="16" s="1"/>
  <c r="O66" i="16" s="1"/>
  <c r="H63" i="16"/>
  <c r="I63" i="16" s="1"/>
  <c r="J63" i="16" s="1"/>
  <c r="AB59" i="16"/>
  <c r="AC59" i="16" s="1"/>
  <c r="AD59" i="16" s="1"/>
  <c r="J62" i="16"/>
  <c r="R62" i="16"/>
  <c r="S62" i="16" s="1"/>
  <c r="T62" i="16" s="1"/>
  <c r="Z56" i="14"/>
  <c r="AA56" i="14" s="1"/>
  <c r="AB56" i="14" s="1"/>
  <c r="AE60" i="14"/>
  <c r="AF60" i="14" s="1"/>
  <c r="AG60" i="14" s="1"/>
  <c r="AH60" i="14" s="1"/>
  <c r="G56" i="14"/>
  <c r="H56" i="14" s="1"/>
  <c r="I56" i="14" s="1"/>
  <c r="J56" i="14" s="1"/>
  <c r="N69" i="14"/>
  <c r="O69" i="14" s="1"/>
  <c r="T61" i="14"/>
  <c r="U61" i="14" s="1"/>
  <c r="S62" i="14" s="1"/>
  <c r="AH64" i="10"/>
  <c r="AF65" i="10"/>
  <c r="AG65" i="10" s="1"/>
  <c r="AE66" i="10" s="1"/>
  <c r="AB68" i="10"/>
  <c r="Z69" i="10"/>
  <c r="AA69" i="10" s="1"/>
  <c r="Y70" i="10" s="1"/>
  <c r="T64" i="10"/>
  <c r="U64" i="10" s="1"/>
  <c r="S65" i="10" s="1"/>
  <c r="V63" i="10"/>
  <c r="M57" i="10"/>
  <c r="H71" i="10"/>
  <c r="I71" i="10" s="1"/>
  <c r="J71" i="10" s="1"/>
  <c r="AR86" i="10" l="1"/>
  <c r="AP86" i="18"/>
  <c r="AO64" i="14"/>
  <c r="AP87" i="10"/>
  <c r="AQ87" i="10" s="1"/>
  <c r="AO88" i="10" s="1"/>
  <c r="V64" i="16"/>
  <c r="W64" i="16" s="1"/>
  <c r="X64" i="16" s="1"/>
  <c r="V65" i="16" s="1"/>
  <c r="W65" i="16" s="1"/>
  <c r="X65" i="16" s="1"/>
  <c r="V66" i="16" s="1"/>
  <c r="W66" i="16" s="1"/>
  <c r="X66" i="16" s="1"/>
  <c r="V67" i="16" s="1"/>
  <c r="G72" i="10"/>
  <c r="H50" i="9"/>
  <c r="I50" i="9" s="1"/>
  <c r="G51" i="9" s="1"/>
  <c r="J50" i="9"/>
  <c r="Q51" i="9"/>
  <c r="AU51" i="9"/>
  <c r="AV51" i="9" s="1"/>
  <c r="AW51" i="9" s="1"/>
  <c r="AX51" i="9" s="1"/>
  <c r="AZ52" i="9"/>
  <c r="BA52" i="9" s="1"/>
  <c r="BB52" i="9" s="1"/>
  <c r="BC52" i="9" s="1"/>
  <c r="V52" i="9"/>
  <c r="W52" i="9" s="1"/>
  <c r="X52" i="9" s="1"/>
  <c r="Y52" i="9" s="1"/>
  <c r="AS51" i="9"/>
  <c r="BJ52" i="9"/>
  <c r="BK52" i="9" s="1"/>
  <c r="BL52" i="9" s="1"/>
  <c r="BM52" i="9" s="1"/>
  <c r="AI52" i="9"/>
  <c r="AD51" i="9"/>
  <c r="BH50" i="9"/>
  <c r="AS52" i="9"/>
  <c r="L51" i="9"/>
  <c r="M51" i="9" s="1"/>
  <c r="N51" i="9" s="1"/>
  <c r="L52" i="9" s="1"/>
  <c r="BP51" i="9"/>
  <c r="BQ51" i="9" s="1"/>
  <c r="BO52" i="9" s="1"/>
  <c r="R51" i="9"/>
  <c r="S51" i="9" s="1"/>
  <c r="Q52" i="9" s="1"/>
  <c r="BR50" i="9"/>
  <c r="BF51" i="9"/>
  <c r="BG51" i="9" s="1"/>
  <c r="BE52" i="9" s="1"/>
  <c r="AG53" i="9"/>
  <c r="AH53" i="9" s="1"/>
  <c r="AF54" i="9" s="1"/>
  <c r="AQ53" i="9"/>
  <c r="AR53" i="9" s="1"/>
  <c r="AP54" i="9" s="1"/>
  <c r="AK50" i="9"/>
  <c r="AB52" i="9"/>
  <c r="AC52" i="9" s="1"/>
  <c r="AA53" i="9" s="1"/>
  <c r="U39" i="18"/>
  <c r="O39" i="18"/>
  <c r="AG39" i="18"/>
  <c r="Y40" i="18"/>
  <c r="AB39" i="18"/>
  <c r="G69" i="18"/>
  <c r="H69" i="18" s="1"/>
  <c r="I69" i="18" s="1"/>
  <c r="G70" i="18" s="1"/>
  <c r="Y64" i="16"/>
  <c r="AA60" i="16"/>
  <c r="M70" i="14"/>
  <c r="N70" i="14" s="1"/>
  <c r="O70" i="14" s="1"/>
  <c r="M71" i="14" s="1"/>
  <c r="Q63" i="16"/>
  <c r="R63" i="16" s="1"/>
  <c r="S63" i="16" s="1"/>
  <c r="Q64" i="16" s="1"/>
  <c r="Y65" i="16"/>
  <c r="G64" i="16"/>
  <c r="L67" i="16"/>
  <c r="Y57" i="14"/>
  <c r="V61" i="14"/>
  <c r="T62" i="14"/>
  <c r="U62" i="14" s="1"/>
  <c r="V62" i="14" s="1"/>
  <c r="AE61" i="14"/>
  <c r="G57" i="14"/>
  <c r="AF66" i="10"/>
  <c r="AG66" i="10" s="1"/>
  <c r="AE67" i="10" s="1"/>
  <c r="AH65" i="10"/>
  <c r="Z70" i="10"/>
  <c r="AA70" i="10" s="1"/>
  <c r="Y71" i="10" s="1"/>
  <c r="AB69" i="10"/>
  <c r="T65" i="10"/>
  <c r="U65" i="10" s="1"/>
  <c r="S66" i="10" s="1"/>
  <c r="V64" i="10"/>
  <c r="N57" i="10"/>
  <c r="O57" i="10" s="1"/>
  <c r="H72" i="10"/>
  <c r="I72" i="10" s="1"/>
  <c r="G73" i="10" s="1"/>
  <c r="J72" i="10"/>
  <c r="AR87" i="10" l="1"/>
  <c r="AQ86" i="18"/>
  <c r="AR86" i="18" s="1"/>
  <c r="AS86" i="18" s="1"/>
  <c r="AP64" i="14"/>
  <c r="AQ64" i="14" s="1"/>
  <c r="AO65" i="14" s="1"/>
  <c r="AR64" i="14"/>
  <c r="AP88" i="10"/>
  <c r="AQ88" i="10" s="1"/>
  <c r="AR88" i="10" s="1"/>
  <c r="H51" i="9"/>
  <c r="I51" i="9" s="1"/>
  <c r="J51" i="9" s="1"/>
  <c r="AI53" i="9"/>
  <c r="V53" i="9"/>
  <c r="W53" i="9" s="1"/>
  <c r="X53" i="9" s="1"/>
  <c r="Y53" i="9" s="1"/>
  <c r="BJ53" i="9"/>
  <c r="AZ53" i="9"/>
  <c r="AD52" i="9"/>
  <c r="O51" i="9"/>
  <c r="BH51" i="9"/>
  <c r="R52" i="9"/>
  <c r="S52" i="9" s="1"/>
  <c r="Q53" i="9" s="1"/>
  <c r="AL50" i="9"/>
  <c r="AM50" i="9" s="1"/>
  <c r="AN50" i="9" s="1"/>
  <c r="AG54" i="9"/>
  <c r="AH54" i="9" s="1"/>
  <c r="AI54" i="9" s="1"/>
  <c r="BF52" i="9"/>
  <c r="BG52" i="9" s="1"/>
  <c r="BE53" i="9" s="1"/>
  <c r="M52" i="9"/>
  <c r="N52" i="9" s="1"/>
  <c r="L53" i="9" s="1"/>
  <c r="AQ54" i="9"/>
  <c r="AR54" i="9" s="1"/>
  <c r="AP55" i="9" s="1"/>
  <c r="BP52" i="9"/>
  <c r="BQ52" i="9" s="1"/>
  <c r="BO53" i="9" s="1"/>
  <c r="AB53" i="9"/>
  <c r="AC53" i="9" s="1"/>
  <c r="AA54" i="9" s="1"/>
  <c r="AS53" i="9"/>
  <c r="AU52" i="9"/>
  <c r="T51" i="9"/>
  <c r="BR51" i="9"/>
  <c r="AH39" i="18"/>
  <c r="AE40" i="18"/>
  <c r="V39" i="18"/>
  <c r="S40" i="18"/>
  <c r="Z40" i="18"/>
  <c r="M40" i="18"/>
  <c r="J69" i="18"/>
  <c r="H70" i="18"/>
  <c r="I70" i="18" s="1"/>
  <c r="J70" i="18" s="1"/>
  <c r="AB60" i="16"/>
  <c r="AC60" i="16" s="1"/>
  <c r="AD60" i="16" s="1"/>
  <c r="T63" i="16"/>
  <c r="H64" i="16"/>
  <c r="I64" i="16" s="1"/>
  <c r="G65" i="16" s="1"/>
  <c r="H65" i="16" s="1"/>
  <c r="I65" i="16" s="1"/>
  <c r="J65" i="16" s="1"/>
  <c r="R64" i="16"/>
  <c r="S64" i="16" s="1"/>
  <c r="T64" i="16" s="1"/>
  <c r="W67" i="16"/>
  <c r="X67" i="16" s="1"/>
  <c r="Y67" i="16" s="1"/>
  <c r="Y66" i="16"/>
  <c r="M67" i="16"/>
  <c r="N67" i="16" s="1"/>
  <c r="O67" i="16" s="1"/>
  <c r="Z57" i="14"/>
  <c r="AA57" i="14" s="1"/>
  <c r="AB57" i="14" s="1"/>
  <c r="N71" i="14"/>
  <c r="O71" i="14" s="1"/>
  <c r="S63" i="14"/>
  <c r="H57" i="14"/>
  <c r="I57" i="14" s="1"/>
  <c r="J57" i="14" s="1"/>
  <c r="AF61" i="14"/>
  <c r="AG61" i="14" s="1"/>
  <c r="AH61" i="14" s="1"/>
  <c r="AB70" i="10"/>
  <c r="V65" i="10"/>
  <c r="AF67" i="10"/>
  <c r="AG67" i="10" s="1"/>
  <c r="AH67" i="10" s="1"/>
  <c r="AH66" i="10"/>
  <c r="Z71" i="10"/>
  <c r="AA71" i="10" s="1"/>
  <c r="Y72" i="10" s="1"/>
  <c r="T66" i="10"/>
  <c r="U66" i="10" s="1"/>
  <c r="V66" i="10" s="1"/>
  <c r="M58" i="10"/>
  <c r="H73" i="10"/>
  <c r="I73" i="10" s="1"/>
  <c r="G74" i="10" s="1"/>
  <c r="AO89" i="10" l="1"/>
  <c r="AP89" i="10" s="1"/>
  <c r="AQ89" i="10" s="1"/>
  <c r="AR89" i="10" s="1"/>
  <c r="AP87" i="18"/>
  <c r="AQ87" i="18" s="1"/>
  <c r="AR87" i="18" s="1"/>
  <c r="AS87" i="18" s="1"/>
  <c r="AP65" i="14"/>
  <c r="AQ65" i="14" s="1"/>
  <c r="AR65" i="14" s="1"/>
  <c r="J73" i="10"/>
  <c r="G52" i="9"/>
  <c r="AF55" i="9"/>
  <c r="AG55" i="9" s="1"/>
  <c r="AH55" i="9" s="1"/>
  <c r="AF56" i="9" s="1"/>
  <c r="O52" i="9"/>
  <c r="BA53" i="9"/>
  <c r="BB53" i="9" s="1"/>
  <c r="BC53" i="9" s="1"/>
  <c r="BK53" i="9"/>
  <c r="BL53" i="9" s="1"/>
  <c r="BM53" i="9" s="1"/>
  <c r="AK51" i="9"/>
  <c r="AL51" i="9" s="1"/>
  <c r="AM51" i="9" s="1"/>
  <c r="AK52" i="9" s="1"/>
  <c r="BR52" i="9"/>
  <c r="V54" i="9"/>
  <c r="BH52" i="9"/>
  <c r="AQ55" i="9"/>
  <c r="AR55" i="9" s="1"/>
  <c r="AP56" i="9" s="1"/>
  <c r="AB54" i="9"/>
  <c r="AC54" i="9" s="1"/>
  <c r="AA55" i="9" s="1"/>
  <c r="AD53" i="9"/>
  <c r="AS54" i="9"/>
  <c r="M53" i="9"/>
  <c r="N53" i="9" s="1"/>
  <c r="L54" i="9" s="1"/>
  <c r="R53" i="9"/>
  <c r="S53" i="9" s="1"/>
  <c r="Q54" i="9" s="1"/>
  <c r="AV52" i="9"/>
  <c r="AW52" i="9" s="1"/>
  <c r="AU53" i="9" s="1"/>
  <c r="BP53" i="9"/>
  <c r="BQ53" i="9" s="1"/>
  <c r="BO54" i="9" s="1"/>
  <c r="BF53" i="9"/>
  <c r="BG53" i="9" s="1"/>
  <c r="BE54" i="9" s="1"/>
  <c r="T52" i="9"/>
  <c r="N40" i="18"/>
  <c r="AA40" i="18"/>
  <c r="AF40" i="18"/>
  <c r="T40" i="18"/>
  <c r="G71" i="18"/>
  <c r="AA61" i="16"/>
  <c r="AB61" i="16" s="1"/>
  <c r="AC61" i="16" s="1"/>
  <c r="AD61" i="16" s="1"/>
  <c r="M72" i="14"/>
  <c r="Q65" i="16"/>
  <c r="R65" i="16" s="1"/>
  <c r="S65" i="16" s="1"/>
  <c r="T65" i="16" s="1"/>
  <c r="G66" i="16"/>
  <c r="H66" i="16" s="1"/>
  <c r="I66" i="16" s="1"/>
  <c r="G67" i="16" s="1"/>
  <c r="V68" i="16"/>
  <c r="W68" i="16" s="1"/>
  <c r="X68" i="16" s="1"/>
  <c r="V69" i="16" s="1"/>
  <c r="L68" i="16"/>
  <c r="M68" i="16" s="1"/>
  <c r="N68" i="16" s="1"/>
  <c r="O68" i="16" s="1"/>
  <c r="J64" i="16"/>
  <c r="AE68" i="10"/>
  <c r="AF68" i="10" s="1"/>
  <c r="AG68" i="10" s="1"/>
  <c r="AH68" i="10" s="1"/>
  <c r="G58" i="14"/>
  <c r="H58" i="14" s="1"/>
  <c r="I58" i="14" s="1"/>
  <c r="G59" i="14" s="1"/>
  <c r="Y58" i="14"/>
  <c r="AE62" i="14"/>
  <c r="T63" i="14"/>
  <c r="U63" i="14" s="1"/>
  <c r="V63" i="14" s="1"/>
  <c r="AB71" i="10"/>
  <c r="S67" i="10"/>
  <c r="T67" i="10" s="1"/>
  <c r="U67" i="10" s="1"/>
  <c r="S68" i="10" s="1"/>
  <c r="Z72" i="10"/>
  <c r="AA72" i="10" s="1"/>
  <c r="Y73" i="10" s="1"/>
  <c r="N58" i="10"/>
  <c r="O58" i="10" s="1"/>
  <c r="H74" i="10"/>
  <c r="I74" i="10" s="1"/>
  <c r="G75" i="10" s="1"/>
  <c r="AO90" i="10" l="1"/>
  <c r="AP90" i="10" s="1"/>
  <c r="AQ90" i="10" s="1"/>
  <c r="AR90" i="10" s="1"/>
  <c r="AP88" i="18"/>
  <c r="AO66" i="14"/>
  <c r="AA62" i="16"/>
  <c r="AB62" i="16" s="1"/>
  <c r="AC62" i="16" s="1"/>
  <c r="AA63" i="16" s="1"/>
  <c r="J74" i="10"/>
  <c r="H52" i="9"/>
  <c r="I52" i="9" s="1"/>
  <c r="G53" i="9" s="1"/>
  <c r="J52" i="9"/>
  <c r="AX52" i="9"/>
  <c r="AZ54" i="9"/>
  <c r="BJ54" i="9"/>
  <c r="W54" i="9"/>
  <c r="X54" i="9" s="1"/>
  <c r="Y54" i="9" s="1"/>
  <c r="BR53" i="9"/>
  <c r="T53" i="9"/>
  <c r="AD54" i="9"/>
  <c r="AS55" i="9"/>
  <c r="AG56" i="9"/>
  <c r="AH56" i="9" s="1"/>
  <c r="AF57" i="9" s="1"/>
  <c r="BF54" i="9"/>
  <c r="BG54" i="9" s="1"/>
  <c r="BE55" i="9" s="1"/>
  <c r="M54" i="9"/>
  <c r="N54" i="9" s="1"/>
  <c r="O54" i="9" s="1"/>
  <c r="AL52" i="9"/>
  <c r="AM52" i="9" s="1"/>
  <c r="AN52" i="9" s="1"/>
  <c r="BH53" i="9"/>
  <c r="AV53" i="9"/>
  <c r="AW53" i="9" s="1"/>
  <c r="AU54" i="9" s="1"/>
  <c r="AI55" i="9"/>
  <c r="AB55" i="9"/>
  <c r="AC55" i="9" s="1"/>
  <c r="AA56" i="9" s="1"/>
  <c r="BP54" i="9"/>
  <c r="BQ54" i="9" s="1"/>
  <c r="BO55" i="9" s="1"/>
  <c r="R54" i="9"/>
  <c r="S54" i="9" s="1"/>
  <c r="Q55" i="9" s="1"/>
  <c r="O53" i="9"/>
  <c r="AN51" i="9"/>
  <c r="AQ56" i="9"/>
  <c r="AR56" i="9" s="1"/>
  <c r="AP57" i="9" s="1"/>
  <c r="U40" i="18"/>
  <c r="O40" i="18"/>
  <c r="AB40" i="18"/>
  <c r="Y41" i="18"/>
  <c r="AG40" i="18"/>
  <c r="H71" i="18"/>
  <c r="I71" i="18" s="1"/>
  <c r="J71" i="18" s="1"/>
  <c r="N72" i="14"/>
  <c r="O72" i="14" s="1"/>
  <c r="M73" i="14" s="1"/>
  <c r="N73" i="14" s="1"/>
  <c r="O73" i="14" s="1"/>
  <c r="J66" i="16"/>
  <c r="W69" i="16"/>
  <c r="X69" i="16" s="1"/>
  <c r="Y69" i="16" s="1"/>
  <c r="H67" i="16"/>
  <c r="I67" i="16" s="1"/>
  <c r="G68" i="16" s="1"/>
  <c r="Y68" i="16"/>
  <c r="L69" i="16"/>
  <c r="Q66" i="16"/>
  <c r="AE69" i="10"/>
  <c r="AF69" i="10" s="1"/>
  <c r="AG69" i="10" s="1"/>
  <c r="Z58" i="14"/>
  <c r="AA58" i="14" s="1"/>
  <c r="AB58" i="14" s="1"/>
  <c r="J58" i="14"/>
  <c r="H59" i="14"/>
  <c r="I59" i="14" s="1"/>
  <c r="G60" i="14" s="1"/>
  <c r="S64" i="14"/>
  <c r="AF62" i="14"/>
  <c r="AG62" i="14" s="1"/>
  <c r="AH62" i="14" s="1"/>
  <c r="M59" i="10"/>
  <c r="N59" i="10" s="1"/>
  <c r="O59" i="10" s="1"/>
  <c r="V67" i="10"/>
  <c r="Z73" i="10"/>
  <c r="AA73" i="10" s="1"/>
  <c r="Y74" i="10" s="1"/>
  <c r="AB72" i="10"/>
  <c r="T68" i="10"/>
  <c r="U68" i="10" s="1"/>
  <c r="S69" i="10" s="1"/>
  <c r="H75" i="10"/>
  <c r="I75" i="10" s="1"/>
  <c r="J75" i="10" s="1"/>
  <c r="AO91" i="10" l="1"/>
  <c r="AP91" i="10" s="1"/>
  <c r="AQ91" i="10" s="1"/>
  <c r="AR91" i="10" s="1"/>
  <c r="AQ88" i="18"/>
  <c r="AR88" i="18" s="1"/>
  <c r="AS88" i="18" s="1"/>
  <c r="AP66" i="14"/>
  <c r="AQ66" i="14" s="1"/>
  <c r="AO67" i="14" s="1"/>
  <c r="G76" i="10"/>
  <c r="H53" i="9"/>
  <c r="I53" i="9" s="1"/>
  <c r="G54" i="9" s="1"/>
  <c r="J53" i="9"/>
  <c r="AI56" i="9"/>
  <c r="BA54" i="9"/>
  <c r="BB54" i="9" s="1"/>
  <c r="BC54" i="9" s="1"/>
  <c r="BK54" i="9"/>
  <c r="BL54" i="9" s="1"/>
  <c r="BM54" i="9" s="1"/>
  <c r="V55" i="9"/>
  <c r="BH54" i="9"/>
  <c r="AS56" i="9"/>
  <c r="AD55" i="9"/>
  <c r="L55" i="9"/>
  <c r="M55" i="9" s="1"/>
  <c r="N55" i="9" s="1"/>
  <c r="L56" i="9" s="1"/>
  <c r="R55" i="9"/>
  <c r="S55" i="9" s="1"/>
  <c r="Q56" i="9" s="1"/>
  <c r="BP55" i="9"/>
  <c r="BQ55" i="9" s="1"/>
  <c r="BO56" i="9" s="1"/>
  <c r="AV54" i="9"/>
  <c r="AW54" i="9" s="1"/>
  <c r="AX54" i="9" s="1"/>
  <c r="BR54" i="9"/>
  <c r="BF55" i="9"/>
  <c r="BG55" i="9" s="1"/>
  <c r="BE56" i="9" s="1"/>
  <c r="AQ57" i="9"/>
  <c r="AR57" i="9" s="1"/>
  <c r="AP58" i="9" s="1"/>
  <c r="T54" i="9"/>
  <c r="AB56" i="9"/>
  <c r="AC56" i="9" s="1"/>
  <c r="AA57" i="9" s="1"/>
  <c r="AX53" i="9"/>
  <c r="AK53" i="9"/>
  <c r="AG57" i="9"/>
  <c r="AH57" i="9" s="1"/>
  <c r="AF58" i="9" s="1"/>
  <c r="S41" i="18"/>
  <c r="V40" i="18"/>
  <c r="AH40" i="18"/>
  <c r="AE41" i="18"/>
  <c r="Z41" i="18"/>
  <c r="M41" i="18"/>
  <c r="G72" i="18"/>
  <c r="H72" i="18" s="1"/>
  <c r="I72" i="18" s="1"/>
  <c r="J72" i="18" s="1"/>
  <c r="V70" i="16"/>
  <c r="W70" i="16" s="1"/>
  <c r="X70" i="16" s="1"/>
  <c r="V71" i="16" s="1"/>
  <c r="AB63" i="16"/>
  <c r="AC63" i="16" s="1"/>
  <c r="AA64" i="16" s="1"/>
  <c r="H68" i="16"/>
  <c r="I68" i="16" s="1"/>
  <c r="G69" i="16" s="1"/>
  <c r="R66" i="16"/>
  <c r="S66" i="16" s="1"/>
  <c r="T66" i="16" s="1"/>
  <c r="AD62" i="16"/>
  <c r="J67" i="16"/>
  <c r="M69" i="16"/>
  <c r="N69" i="16" s="1"/>
  <c r="L70" i="16" s="1"/>
  <c r="AH69" i="10"/>
  <c r="AE70" i="10"/>
  <c r="AF70" i="10" s="1"/>
  <c r="AG70" i="10" s="1"/>
  <c r="AE71" i="10" s="1"/>
  <c r="AE63" i="14"/>
  <c r="AF63" i="14" s="1"/>
  <c r="AG63" i="14" s="1"/>
  <c r="AH63" i="14" s="1"/>
  <c r="Y59" i="14"/>
  <c r="M74" i="14"/>
  <c r="N74" i="14" s="1"/>
  <c r="O74" i="14" s="1"/>
  <c r="H60" i="14"/>
  <c r="I60" i="14" s="1"/>
  <c r="J60" i="14" s="1"/>
  <c r="T64" i="14"/>
  <c r="U64" i="14" s="1"/>
  <c r="V64" i="14" s="1"/>
  <c r="J59" i="14"/>
  <c r="AB73" i="10"/>
  <c r="V68" i="10"/>
  <c r="Z74" i="10"/>
  <c r="AA74" i="10" s="1"/>
  <c r="Y75" i="10" s="1"/>
  <c r="T69" i="10"/>
  <c r="U69" i="10" s="1"/>
  <c r="V69" i="10" s="1"/>
  <c r="M60" i="10"/>
  <c r="H76" i="10"/>
  <c r="I76" i="10" s="1"/>
  <c r="G77" i="10" s="1"/>
  <c r="J76" i="10"/>
  <c r="AO92" i="10" l="1"/>
  <c r="AP89" i="18"/>
  <c r="AQ89" i="18" s="1"/>
  <c r="AR89" i="18" s="1"/>
  <c r="AS89" i="18" s="1"/>
  <c r="AP67" i="14"/>
  <c r="AQ67" i="14" s="1"/>
  <c r="AR67" i="14" s="1"/>
  <c r="AR66" i="14"/>
  <c r="H54" i="9"/>
  <c r="I54" i="9" s="1"/>
  <c r="J54" i="9" s="1"/>
  <c r="G55" i="9"/>
  <c r="AZ55" i="9"/>
  <c r="BA55" i="9" s="1"/>
  <c r="BB55" i="9" s="1"/>
  <c r="BC55" i="9" s="1"/>
  <c r="BJ55" i="9"/>
  <c r="BK55" i="9" s="1"/>
  <c r="BL55" i="9" s="1"/>
  <c r="BM55" i="9" s="1"/>
  <c r="AI57" i="9"/>
  <c r="AD56" i="9"/>
  <c r="AS57" i="9"/>
  <c r="T55" i="9"/>
  <c r="AU55" i="9"/>
  <c r="AV55" i="9" s="1"/>
  <c r="AW55" i="9" s="1"/>
  <c r="AU56" i="9" s="1"/>
  <c r="BR55" i="9"/>
  <c r="W55" i="9"/>
  <c r="X55" i="9" s="1"/>
  <c r="Y55" i="9" s="1"/>
  <c r="BF56" i="9"/>
  <c r="BG56" i="9" s="1"/>
  <c r="BE57" i="9" s="1"/>
  <c r="BH55" i="9"/>
  <c r="M56" i="9"/>
  <c r="N56" i="9" s="1"/>
  <c r="L57" i="9" s="1"/>
  <c r="BP56" i="9"/>
  <c r="BQ56" i="9" s="1"/>
  <c r="BO57" i="9" s="1"/>
  <c r="AG58" i="9"/>
  <c r="AH58" i="9" s="1"/>
  <c r="AF59" i="9" s="1"/>
  <c r="AB57" i="9"/>
  <c r="AC57" i="9" s="1"/>
  <c r="AD57" i="9" s="1"/>
  <c r="AQ58" i="9"/>
  <c r="AR58" i="9" s="1"/>
  <c r="AS58" i="9" s="1"/>
  <c r="O55" i="9"/>
  <c r="AL53" i="9"/>
  <c r="AM53" i="9" s="1"/>
  <c r="AK54" i="9" s="1"/>
  <c r="R56" i="9"/>
  <c r="S56" i="9" s="1"/>
  <c r="Q57" i="9" s="1"/>
  <c r="T41" i="18"/>
  <c r="AA41" i="18"/>
  <c r="N41" i="18"/>
  <c r="AF41" i="18"/>
  <c r="G73" i="18"/>
  <c r="H73" i="18" s="1"/>
  <c r="I73" i="18" s="1"/>
  <c r="G74" i="18" s="1"/>
  <c r="H74" i="18" s="1"/>
  <c r="I74" i="18" s="1"/>
  <c r="G75" i="18" s="1"/>
  <c r="AD63" i="16"/>
  <c r="J68" i="16"/>
  <c r="M70" i="16"/>
  <c r="N70" i="16" s="1"/>
  <c r="O70" i="16" s="1"/>
  <c r="W71" i="16"/>
  <c r="X71" i="16" s="1"/>
  <c r="V72" i="16" s="1"/>
  <c r="AB64" i="16"/>
  <c r="AC64" i="16" s="1"/>
  <c r="AA65" i="16" s="1"/>
  <c r="O69" i="16"/>
  <c r="Y70" i="16"/>
  <c r="H69" i="16"/>
  <c r="I69" i="16" s="1"/>
  <c r="J69" i="16" s="1"/>
  <c r="Q67" i="16"/>
  <c r="S65" i="14"/>
  <c r="T65" i="14" s="1"/>
  <c r="U65" i="14" s="1"/>
  <c r="V65" i="14" s="1"/>
  <c r="G61" i="14"/>
  <c r="Z59" i="14"/>
  <c r="AA59" i="14" s="1"/>
  <c r="AB59" i="14" s="1"/>
  <c r="M75" i="14"/>
  <c r="N75" i="14" s="1"/>
  <c r="O75" i="14" s="1"/>
  <c r="AE64" i="14"/>
  <c r="AB74" i="10"/>
  <c r="AF71" i="10"/>
  <c r="AG71" i="10" s="1"/>
  <c r="AH71" i="10" s="1"/>
  <c r="AH70" i="10"/>
  <c r="S70" i="10"/>
  <c r="T70" i="10" s="1"/>
  <c r="U70" i="10" s="1"/>
  <c r="V70" i="10" s="1"/>
  <c r="Z75" i="10"/>
  <c r="AA75" i="10" s="1"/>
  <c r="Y76" i="10" s="1"/>
  <c r="N60" i="10"/>
  <c r="O60" i="10" s="1"/>
  <c r="H77" i="10"/>
  <c r="I77" i="10" s="1"/>
  <c r="G78" i="10" s="1"/>
  <c r="J77" i="10"/>
  <c r="AP92" i="10" l="1"/>
  <c r="AQ92" i="10" s="1"/>
  <c r="AO93" i="10" s="1"/>
  <c r="AP90" i="18"/>
  <c r="AQ90" i="18" s="1"/>
  <c r="AR90" i="18" s="1"/>
  <c r="AP91" i="18" s="1"/>
  <c r="AQ91" i="18" s="1"/>
  <c r="AR91" i="18" s="1"/>
  <c r="AS91" i="18" s="1"/>
  <c r="AO68" i="14"/>
  <c r="AP93" i="10"/>
  <c r="AQ93" i="10" s="1"/>
  <c r="AR93" i="10" s="1"/>
  <c r="Y71" i="16"/>
  <c r="H55" i="9"/>
  <c r="I55" i="9" s="1"/>
  <c r="G56" i="9" s="1"/>
  <c r="J55" i="9"/>
  <c r="AZ56" i="9"/>
  <c r="BA56" i="9" s="1"/>
  <c r="BB56" i="9" s="1"/>
  <c r="BC56" i="9" s="1"/>
  <c r="BJ56" i="9"/>
  <c r="AN53" i="9"/>
  <c r="V56" i="9"/>
  <c r="T56" i="9"/>
  <c r="BK56" i="9"/>
  <c r="BL56" i="9" s="1"/>
  <c r="BM56" i="9" s="1"/>
  <c r="AA58" i="9"/>
  <c r="AB58" i="9" s="1"/>
  <c r="AC58" i="9" s="1"/>
  <c r="AA59" i="9" s="1"/>
  <c r="W56" i="9"/>
  <c r="X56" i="9" s="1"/>
  <c r="Y56" i="9" s="1"/>
  <c r="AZ57" i="9"/>
  <c r="BA57" i="9" s="1"/>
  <c r="BB57" i="9" s="1"/>
  <c r="BC57" i="9" s="1"/>
  <c r="O56" i="9"/>
  <c r="BR56" i="9"/>
  <c r="AX55" i="9"/>
  <c r="AP59" i="9"/>
  <c r="AQ59" i="9" s="1"/>
  <c r="AR59" i="9" s="1"/>
  <c r="AG59" i="9"/>
  <c r="AH59" i="9" s="1"/>
  <c r="AI59" i="9" s="1"/>
  <c r="AV56" i="9"/>
  <c r="AW56" i="9" s="1"/>
  <c r="AU57" i="9" s="1"/>
  <c r="AI58" i="9"/>
  <c r="M57" i="9"/>
  <c r="N57" i="9" s="1"/>
  <c r="L58" i="9" s="1"/>
  <c r="BF57" i="9"/>
  <c r="BG57" i="9" s="1"/>
  <c r="BE58" i="9" s="1"/>
  <c r="R57" i="9"/>
  <c r="S57" i="9" s="1"/>
  <c r="T57" i="9" s="1"/>
  <c r="AL54" i="9"/>
  <c r="AM54" i="9" s="1"/>
  <c r="AN54" i="9" s="1"/>
  <c r="BP57" i="9"/>
  <c r="BQ57" i="9" s="1"/>
  <c r="BO58" i="9" s="1"/>
  <c r="BH56" i="9"/>
  <c r="AG41" i="18"/>
  <c r="Y42" i="18"/>
  <c r="AB41" i="18"/>
  <c r="O41" i="18"/>
  <c r="U41" i="18"/>
  <c r="J73" i="18"/>
  <c r="J74" i="18"/>
  <c r="H75" i="18"/>
  <c r="I75" i="18" s="1"/>
  <c r="G76" i="18" s="1"/>
  <c r="L71" i="16"/>
  <c r="M71" i="16" s="1"/>
  <c r="N71" i="16" s="1"/>
  <c r="AB65" i="16"/>
  <c r="AC65" i="16" s="1"/>
  <c r="AD65" i="16" s="1"/>
  <c r="W72" i="16"/>
  <c r="X72" i="16" s="1"/>
  <c r="V73" i="16" s="1"/>
  <c r="G70" i="16"/>
  <c r="AD64" i="16"/>
  <c r="R67" i="16"/>
  <c r="S67" i="16" s="1"/>
  <c r="T67" i="16" s="1"/>
  <c r="AE72" i="10"/>
  <c r="AF72" i="10" s="1"/>
  <c r="AG72" i="10" s="1"/>
  <c r="AE73" i="10" s="1"/>
  <c r="AB75" i="10"/>
  <c r="H61" i="14"/>
  <c r="I61" i="14" s="1"/>
  <c r="J61" i="14" s="1"/>
  <c r="Y60" i="14"/>
  <c r="S66" i="14"/>
  <c r="M76" i="14"/>
  <c r="N76" i="14" s="1"/>
  <c r="O76" i="14" s="1"/>
  <c r="AF64" i="14"/>
  <c r="AG64" i="14" s="1"/>
  <c r="AH64" i="14" s="1"/>
  <c r="S71" i="10"/>
  <c r="T71" i="10" s="1"/>
  <c r="U71" i="10" s="1"/>
  <c r="V71" i="10" s="1"/>
  <c r="Z76" i="10"/>
  <c r="AA76" i="10" s="1"/>
  <c r="Y77" i="10" s="1"/>
  <c r="M61" i="10"/>
  <c r="H78" i="10"/>
  <c r="I78" i="10" s="1"/>
  <c r="J78" i="10" s="1"/>
  <c r="G79" i="10"/>
  <c r="AO94" i="10" l="1"/>
  <c r="AO95" i="10" s="1"/>
  <c r="AR92" i="10"/>
  <c r="AS90" i="18"/>
  <c r="AP92" i="18"/>
  <c r="AQ92" i="18" s="1"/>
  <c r="AR92" i="18" s="1"/>
  <c r="AP68" i="14"/>
  <c r="AQ68" i="14" s="1"/>
  <c r="AO69" i="14" s="1"/>
  <c r="AP94" i="10"/>
  <c r="AQ94" i="10" s="1"/>
  <c r="AR94" i="10" s="1"/>
  <c r="H56" i="9"/>
  <c r="I56" i="9" s="1"/>
  <c r="G57" i="9" s="1"/>
  <c r="J56" i="9"/>
  <c r="AZ58" i="9"/>
  <c r="BA58" i="9" s="1"/>
  <c r="BB58" i="9" s="1"/>
  <c r="BC58" i="9" s="1"/>
  <c r="AX56" i="9"/>
  <c r="V57" i="9"/>
  <c r="W57" i="9" s="1"/>
  <c r="X57" i="9" s="1"/>
  <c r="V58" i="9" s="1"/>
  <c r="W58" i="9" s="1"/>
  <c r="X58" i="9" s="1"/>
  <c r="Y58" i="9" s="1"/>
  <c r="BJ57" i="9"/>
  <c r="AF60" i="9"/>
  <c r="AG60" i="9" s="1"/>
  <c r="AH60" i="9" s="1"/>
  <c r="AF61" i="9" s="1"/>
  <c r="Q58" i="9"/>
  <c r="AS59" i="9"/>
  <c r="AP60" i="9"/>
  <c r="AQ60" i="9" s="1"/>
  <c r="AR60" i="9" s="1"/>
  <c r="AP61" i="9" s="1"/>
  <c r="AK55" i="9"/>
  <c r="AL55" i="9" s="1"/>
  <c r="AM55" i="9" s="1"/>
  <c r="AK56" i="9" s="1"/>
  <c r="M58" i="9"/>
  <c r="N58" i="9" s="1"/>
  <c r="O58" i="9" s="1"/>
  <c r="AB59" i="9"/>
  <c r="AC59" i="9" s="1"/>
  <c r="AA60" i="9" s="1"/>
  <c r="BP58" i="9"/>
  <c r="BQ58" i="9" s="1"/>
  <c r="BO59" i="9" s="1"/>
  <c r="BF58" i="9"/>
  <c r="BG58" i="9" s="1"/>
  <c r="BH58" i="9" s="1"/>
  <c r="R58" i="9"/>
  <c r="S58" i="9" s="1"/>
  <c r="Q59" i="9" s="1"/>
  <c r="BR57" i="9"/>
  <c r="BH57" i="9"/>
  <c r="O57" i="9"/>
  <c r="AV57" i="9"/>
  <c r="AW57" i="9" s="1"/>
  <c r="AU58" i="9" s="1"/>
  <c r="AD58" i="9"/>
  <c r="AE42" i="18"/>
  <c r="AH41" i="18"/>
  <c r="V41" i="18"/>
  <c r="S42" i="18"/>
  <c r="Z42" i="18"/>
  <c r="M42" i="18"/>
  <c r="H76" i="18"/>
  <c r="I76" i="18" s="1"/>
  <c r="J76" i="18" s="1"/>
  <c r="J75" i="18"/>
  <c r="L72" i="16"/>
  <c r="M72" i="16" s="1"/>
  <c r="N72" i="16" s="1"/>
  <c r="L73" i="16" s="1"/>
  <c r="O71" i="16"/>
  <c r="M77" i="14"/>
  <c r="N77" i="14" s="1"/>
  <c r="O77" i="14" s="1"/>
  <c r="M78" i="14" s="1"/>
  <c r="AA66" i="16"/>
  <c r="AB66" i="16" s="1"/>
  <c r="AC66" i="16" s="1"/>
  <c r="AA67" i="16" s="1"/>
  <c r="W73" i="16"/>
  <c r="X73" i="16" s="1"/>
  <c r="V74" i="16" s="1"/>
  <c r="H70" i="16"/>
  <c r="I70" i="16" s="1"/>
  <c r="J70" i="16" s="1"/>
  <c r="Q68" i="16"/>
  <c r="Y72" i="16"/>
  <c r="AH72" i="10"/>
  <c r="G62" i="14"/>
  <c r="H62" i="14" s="1"/>
  <c r="I62" i="14" s="1"/>
  <c r="J62" i="14" s="1"/>
  <c r="Z60" i="14"/>
  <c r="AA60" i="14" s="1"/>
  <c r="AB60" i="14" s="1"/>
  <c r="T66" i="14"/>
  <c r="U66" i="14" s="1"/>
  <c r="S67" i="14" s="1"/>
  <c r="AE65" i="14"/>
  <c r="AF73" i="10"/>
  <c r="AG73" i="10" s="1"/>
  <c r="AH73" i="10" s="1"/>
  <c r="Z77" i="10"/>
  <c r="AA77" i="10" s="1"/>
  <c r="AB77" i="10" s="1"/>
  <c r="AB76" i="10"/>
  <c r="S72" i="10"/>
  <c r="N61" i="10"/>
  <c r="O61" i="10" s="1"/>
  <c r="H79" i="10"/>
  <c r="I79" i="10" s="1"/>
  <c r="J79" i="10" s="1"/>
  <c r="AR68" i="14" l="1"/>
  <c r="AP93" i="18"/>
  <c r="AQ93" i="18" s="1"/>
  <c r="AR93" i="18" s="1"/>
  <c r="AS93" i="18" s="1"/>
  <c r="AS92" i="18"/>
  <c r="AP69" i="14"/>
  <c r="AQ69" i="14" s="1"/>
  <c r="AR69" i="14" s="1"/>
  <c r="AO96" i="10"/>
  <c r="AP95" i="10"/>
  <c r="AQ95" i="10" s="1"/>
  <c r="AR95" i="10" s="1"/>
  <c r="G80" i="10"/>
  <c r="H57" i="9"/>
  <c r="I57" i="9" s="1"/>
  <c r="G58" i="9" s="1"/>
  <c r="J57" i="9"/>
  <c r="V59" i="9"/>
  <c r="Y57" i="9"/>
  <c r="BK57" i="9"/>
  <c r="BL57" i="9" s="1"/>
  <c r="BJ58" i="9" s="1"/>
  <c r="BE59" i="9"/>
  <c r="BF59" i="9" s="1"/>
  <c r="BG59" i="9" s="1"/>
  <c r="BH59" i="9" s="1"/>
  <c r="L59" i="9"/>
  <c r="M59" i="9" s="1"/>
  <c r="N59" i="9" s="1"/>
  <c r="O59" i="9" s="1"/>
  <c r="AX57" i="9"/>
  <c r="AI60" i="9"/>
  <c r="AS60" i="9"/>
  <c r="BP59" i="9"/>
  <c r="BQ59" i="9" s="1"/>
  <c r="BR59" i="9" s="1"/>
  <c r="R59" i="9"/>
  <c r="S59" i="9" s="1"/>
  <c r="Q60" i="9" s="1"/>
  <c r="AB60" i="9"/>
  <c r="AC60" i="9" s="1"/>
  <c r="AA61" i="9" s="1"/>
  <c r="W59" i="9"/>
  <c r="X59" i="9" s="1"/>
  <c r="Y59" i="9" s="1"/>
  <c r="AL56" i="9"/>
  <c r="AM56" i="9" s="1"/>
  <c r="AK57" i="9" s="1"/>
  <c r="AV58" i="9"/>
  <c r="AW58" i="9" s="1"/>
  <c r="AX58" i="9" s="1"/>
  <c r="BR58" i="9"/>
  <c r="AQ61" i="9"/>
  <c r="AR61" i="9" s="1"/>
  <c r="AS61" i="9" s="1"/>
  <c r="AZ59" i="9"/>
  <c r="T58" i="9"/>
  <c r="AD59" i="9"/>
  <c r="AN55" i="9"/>
  <c r="AG61" i="9"/>
  <c r="AH61" i="9" s="1"/>
  <c r="AF62" i="9" s="1"/>
  <c r="AF42" i="18"/>
  <c r="N42" i="18"/>
  <c r="AA42" i="18"/>
  <c r="T42" i="18"/>
  <c r="G77" i="18"/>
  <c r="H77" i="18" s="1"/>
  <c r="I77" i="18" s="1"/>
  <c r="J77" i="18" s="1"/>
  <c r="AD66" i="16"/>
  <c r="W74" i="16"/>
  <c r="X74" i="16" s="1"/>
  <c r="Y74" i="16" s="1"/>
  <c r="AB67" i="16"/>
  <c r="AC67" i="16" s="1"/>
  <c r="AD67" i="16" s="1"/>
  <c r="M73" i="16"/>
  <c r="N73" i="16" s="1"/>
  <c r="L74" i="16" s="1"/>
  <c r="R68" i="16"/>
  <c r="S68" i="16" s="1"/>
  <c r="T68" i="16" s="1"/>
  <c r="Y73" i="16"/>
  <c r="O72" i="16"/>
  <c r="G71" i="16"/>
  <c r="Y78" i="10"/>
  <c r="Z78" i="10" s="1"/>
  <c r="AA78" i="10" s="1"/>
  <c r="Y79" i="10" s="1"/>
  <c r="G63" i="14"/>
  <c r="H63" i="14" s="1"/>
  <c r="I63" i="14" s="1"/>
  <c r="G64" i="14" s="1"/>
  <c r="Y61" i="14"/>
  <c r="V66" i="14"/>
  <c r="T67" i="14"/>
  <c r="U67" i="14" s="1"/>
  <c r="S68" i="14" s="1"/>
  <c r="T68" i="14" s="1"/>
  <c r="U68" i="14" s="1"/>
  <c r="S69" i="14" s="1"/>
  <c r="N78" i="14"/>
  <c r="O78" i="14" s="1"/>
  <c r="AF65" i="14"/>
  <c r="AG65" i="14" s="1"/>
  <c r="AH65" i="14" s="1"/>
  <c r="AE74" i="10"/>
  <c r="T72" i="10"/>
  <c r="U72" i="10" s="1"/>
  <c r="S73" i="10" s="1"/>
  <c r="M62" i="10"/>
  <c r="H80" i="10"/>
  <c r="I80" i="10" s="1"/>
  <c r="G81" i="10" s="1"/>
  <c r="J80" i="10"/>
  <c r="AP94" i="18" l="1"/>
  <c r="AO70" i="14"/>
  <c r="AP96" i="10"/>
  <c r="AQ96" i="10" s="1"/>
  <c r="AO97" i="10" s="1"/>
  <c r="H58" i="9"/>
  <c r="I58" i="9" s="1"/>
  <c r="G59" i="9" s="1"/>
  <c r="BM57" i="9"/>
  <c r="AP62" i="9"/>
  <c r="AQ62" i="9" s="1"/>
  <c r="AR62" i="9" s="1"/>
  <c r="AS62" i="9" s="1"/>
  <c r="AN56" i="9"/>
  <c r="V60" i="9"/>
  <c r="W60" i="9" s="1"/>
  <c r="X60" i="9" s="1"/>
  <c r="V61" i="9" s="1"/>
  <c r="BO60" i="9"/>
  <c r="BP60" i="9" s="1"/>
  <c r="BQ60" i="9" s="1"/>
  <c r="BO61" i="9" s="1"/>
  <c r="L60" i="9"/>
  <c r="BE60" i="9"/>
  <c r="BF60" i="9" s="1"/>
  <c r="BG60" i="9" s="1"/>
  <c r="BE61" i="9" s="1"/>
  <c r="BK58" i="9"/>
  <c r="BL58" i="9" s="1"/>
  <c r="BM58" i="9" s="1"/>
  <c r="AU59" i="9"/>
  <c r="AV59" i="9" s="1"/>
  <c r="AW59" i="9" s="1"/>
  <c r="AX59" i="9" s="1"/>
  <c r="R60" i="9"/>
  <c r="S60" i="9" s="1"/>
  <c r="Q61" i="9" s="1"/>
  <c r="AG62" i="9"/>
  <c r="AH62" i="9" s="1"/>
  <c r="AF63" i="9" s="1"/>
  <c r="AB61" i="9"/>
  <c r="AC61" i="9" s="1"/>
  <c r="AD61" i="9" s="1"/>
  <c r="AI61" i="9"/>
  <c r="BA59" i="9"/>
  <c r="BB59" i="9" s="1"/>
  <c r="BC59" i="9" s="1"/>
  <c r="AL57" i="9"/>
  <c r="AM57" i="9" s="1"/>
  <c r="AK58" i="9" s="1"/>
  <c r="AD60" i="9"/>
  <c r="M60" i="9"/>
  <c r="N60" i="9" s="1"/>
  <c r="L61" i="9" s="1"/>
  <c r="T59" i="9"/>
  <c r="U42" i="18"/>
  <c r="O42" i="18"/>
  <c r="Y43" i="18"/>
  <c r="AB42" i="18"/>
  <c r="AG42" i="18"/>
  <c r="G78" i="18"/>
  <c r="Q69" i="16"/>
  <c r="R69" i="16" s="1"/>
  <c r="S69" i="16" s="1"/>
  <c r="Q70" i="16" s="1"/>
  <c r="M74" i="16"/>
  <c r="N74" i="16" s="1"/>
  <c r="O74" i="16" s="1"/>
  <c r="AA68" i="16"/>
  <c r="V75" i="16"/>
  <c r="O73" i="16"/>
  <c r="H71" i="16"/>
  <c r="I71" i="16" s="1"/>
  <c r="J71" i="16" s="1"/>
  <c r="V68" i="14"/>
  <c r="V67" i="14"/>
  <c r="Z61" i="14"/>
  <c r="AA61" i="14" s="1"/>
  <c r="AB61" i="14" s="1"/>
  <c r="M79" i="14"/>
  <c r="N79" i="14" s="1"/>
  <c r="O79" i="14" s="1"/>
  <c r="M80" i="14" s="1"/>
  <c r="H64" i="14"/>
  <c r="I64" i="14" s="1"/>
  <c r="G65" i="14" s="1"/>
  <c r="T69" i="14"/>
  <c r="U69" i="14" s="1"/>
  <c r="V69" i="14" s="1"/>
  <c r="AE66" i="14"/>
  <c r="J63" i="14"/>
  <c r="AF74" i="10"/>
  <c r="AG74" i="10" s="1"/>
  <c r="AE75" i="10" s="1"/>
  <c r="AB78" i="10"/>
  <c r="V72" i="10"/>
  <c r="Z79" i="10"/>
  <c r="AA79" i="10" s="1"/>
  <c r="AB79" i="10" s="1"/>
  <c r="T73" i="10"/>
  <c r="U73" i="10" s="1"/>
  <c r="S74" i="10" s="1"/>
  <c r="N62" i="10"/>
  <c r="O62" i="10" s="1"/>
  <c r="H81" i="10"/>
  <c r="I81" i="10" s="1"/>
  <c r="G82" i="10" s="1"/>
  <c r="J81" i="10"/>
  <c r="AR96" i="10" l="1"/>
  <c r="AQ94" i="18"/>
  <c r="AR94" i="18" s="1"/>
  <c r="AS94" i="18" s="1"/>
  <c r="AP70" i="14"/>
  <c r="AQ70" i="14" s="1"/>
  <c r="AO71" i="14" s="1"/>
  <c r="AP97" i="10"/>
  <c r="AQ97" i="10" s="1"/>
  <c r="AR97" i="10" s="1"/>
  <c r="H59" i="9"/>
  <c r="I59" i="9" s="1"/>
  <c r="G60" i="9" s="1"/>
  <c r="J59" i="9"/>
  <c r="J58" i="9"/>
  <c r="BJ59" i="9"/>
  <c r="AZ60" i="9"/>
  <c r="BK59" i="9"/>
  <c r="BL59" i="9" s="1"/>
  <c r="BM59" i="9" s="1"/>
  <c r="BJ60" i="9"/>
  <c r="O60" i="9"/>
  <c r="BH60" i="9"/>
  <c r="T60" i="9"/>
  <c r="AP63" i="9"/>
  <c r="AQ63" i="9" s="1"/>
  <c r="AR63" i="9" s="1"/>
  <c r="AP64" i="9" s="1"/>
  <c r="AN57" i="9"/>
  <c r="AA62" i="9"/>
  <c r="AI62" i="9"/>
  <c r="W61" i="9"/>
  <c r="X61" i="9" s="1"/>
  <c r="V62" i="9" s="1"/>
  <c r="BP61" i="9"/>
  <c r="BQ61" i="9" s="1"/>
  <c r="BO62" i="9" s="1"/>
  <c r="BA60" i="9"/>
  <c r="BB60" i="9" s="1"/>
  <c r="AZ61" i="9" s="1"/>
  <c r="AB62" i="9"/>
  <c r="AC62" i="9" s="1"/>
  <c r="AD62" i="9" s="1"/>
  <c r="Y60" i="9"/>
  <c r="BF61" i="9"/>
  <c r="BG61" i="9" s="1"/>
  <c r="BH61" i="9" s="1"/>
  <c r="AG63" i="9"/>
  <c r="AH63" i="9" s="1"/>
  <c r="AI63" i="9" s="1"/>
  <c r="M61" i="9"/>
  <c r="N61" i="9" s="1"/>
  <c r="L62" i="9" s="1"/>
  <c r="BR60" i="9"/>
  <c r="AL58" i="9"/>
  <c r="AM58" i="9" s="1"/>
  <c r="AN58" i="9" s="1"/>
  <c r="AU60" i="9"/>
  <c r="R61" i="9"/>
  <c r="S61" i="9" s="1"/>
  <c r="T61" i="9" s="1"/>
  <c r="Z43" i="18"/>
  <c r="S43" i="18"/>
  <c r="V42" i="18"/>
  <c r="AH42" i="18"/>
  <c r="AE43" i="18"/>
  <c r="M43" i="18"/>
  <c r="H78" i="18"/>
  <c r="I78" i="18" s="1"/>
  <c r="G79" i="18" s="1"/>
  <c r="H79" i="18" s="1"/>
  <c r="I79" i="18" s="1"/>
  <c r="G80" i="18" s="1"/>
  <c r="L75" i="16"/>
  <c r="M75" i="16" s="1"/>
  <c r="N75" i="16" s="1"/>
  <c r="L76" i="16" s="1"/>
  <c r="R70" i="16"/>
  <c r="S70" i="16" s="1"/>
  <c r="Q71" i="16" s="1"/>
  <c r="W75" i="16"/>
  <c r="X75" i="16" s="1"/>
  <c r="V76" i="16" s="1"/>
  <c r="AB68" i="16"/>
  <c r="AC68" i="16" s="1"/>
  <c r="AA69" i="16" s="1"/>
  <c r="G72" i="16"/>
  <c r="T69" i="16"/>
  <c r="Y62" i="14"/>
  <c r="J64" i="14"/>
  <c r="N80" i="14"/>
  <c r="O80" i="14" s="1"/>
  <c r="H65" i="14"/>
  <c r="I65" i="14" s="1"/>
  <c r="G66" i="14" s="1"/>
  <c r="AF66" i="14"/>
  <c r="AG66" i="14" s="1"/>
  <c r="AH66" i="14" s="1"/>
  <c r="S70" i="14"/>
  <c r="AH74" i="10"/>
  <c r="AF75" i="10"/>
  <c r="AG75" i="10" s="1"/>
  <c r="AE76" i="10" s="1"/>
  <c r="Y80" i="10"/>
  <c r="M63" i="10"/>
  <c r="N63" i="10" s="1"/>
  <c r="O63" i="10" s="1"/>
  <c r="T74" i="10"/>
  <c r="U74" i="10" s="1"/>
  <c r="S75" i="10" s="1"/>
  <c r="V73" i="10"/>
  <c r="H82" i="10"/>
  <c r="I82" i="10" s="1"/>
  <c r="G83" i="10" s="1"/>
  <c r="J82" i="10"/>
  <c r="AO98" i="10" l="1"/>
  <c r="AP95" i="18"/>
  <c r="AQ95" i="18" s="1"/>
  <c r="AR95" i="18" s="1"/>
  <c r="AS95" i="18" s="1"/>
  <c r="AP71" i="14"/>
  <c r="AQ71" i="14" s="1"/>
  <c r="AR71" i="14" s="1"/>
  <c r="AR70" i="14"/>
  <c r="AP98" i="10"/>
  <c r="AQ98" i="10" s="1"/>
  <c r="AR98" i="10" s="1"/>
  <c r="Y75" i="16"/>
  <c r="H60" i="9"/>
  <c r="I60" i="9" s="1"/>
  <c r="G61" i="9" s="1"/>
  <c r="J60" i="9"/>
  <c r="AA63" i="9"/>
  <c r="Y61" i="9"/>
  <c r="AS63" i="9"/>
  <c r="BK60" i="9"/>
  <c r="BL60" i="9" s="1"/>
  <c r="BJ61" i="9" s="1"/>
  <c r="BE62" i="9"/>
  <c r="BF62" i="9" s="1"/>
  <c r="BG62" i="9" s="1"/>
  <c r="BE63" i="9" s="1"/>
  <c r="Q62" i="9"/>
  <c r="AF64" i="9"/>
  <c r="AG64" i="9" s="1"/>
  <c r="AH64" i="9" s="1"/>
  <c r="M62" i="9"/>
  <c r="N62" i="9" s="1"/>
  <c r="L63" i="9" s="1"/>
  <c r="BP62" i="9"/>
  <c r="BQ62" i="9" s="1"/>
  <c r="BO63" i="9" s="1"/>
  <c r="R62" i="9"/>
  <c r="S62" i="9" s="1"/>
  <c r="T62" i="9" s="1"/>
  <c r="BA61" i="9"/>
  <c r="BB61" i="9" s="1"/>
  <c r="AZ62" i="9" s="1"/>
  <c r="AB63" i="9"/>
  <c r="AC63" i="9" s="1"/>
  <c r="AA64" i="9" s="1"/>
  <c r="AQ64" i="9"/>
  <c r="AR64" i="9" s="1"/>
  <c r="AP65" i="9" s="1"/>
  <c r="AV60" i="9"/>
  <c r="AW60" i="9" s="1"/>
  <c r="AU61" i="9" s="1"/>
  <c r="O61" i="9"/>
  <c r="BR61" i="9"/>
  <c r="AK59" i="9"/>
  <c r="BC60" i="9"/>
  <c r="W62" i="9"/>
  <c r="X62" i="9" s="1"/>
  <c r="Y62" i="9" s="1"/>
  <c r="AF43" i="18"/>
  <c r="N43" i="18"/>
  <c r="T43" i="18"/>
  <c r="AA43" i="18"/>
  <c r="J78" i="18"/>
  <c r="J79" i="18"/>
  <c r="H80" i="18"/>
  <c r="I80" i="18" s="1"/>
  <c r="G81" i="18" s="1"/>
  <c r="M81" i="14"/>
  <c r="N81" i="14" s="1"/>
  <c r="O81" i="14" s="1"/>
  <c r="AD68" i="16"/>
  <c r="M76" i="16"/>
  <c r="N76" i="16" s="1"/>
  <c r="O76" i="16" s="1"/>
  <c r="R71" i="16"/>
  <c r="S71" i="16" s="1"/>
  <c r="T71" i="16" s="1"/>
  <c r="AB69" i="16"/>
  <c r="AC69" i="16" s="1"/>
  <c r="AD69" i="16" s="1"/>
  <c r="H72" i="16"/>
  <c r="I72" i="16" s="1"/>
  <c r="G73" i="16" s="1"/>
  <c r="W76" i="16"/>
  <c r="X76" i="16" s="1"/>
  <c r="V77" i="16" s="1"/>
  <c r="T70" i="16"/>
  <c r="O75" i="16"/>
  <c r="AH75" i="10"/>
  <c r="Z62" i="14"/>
  <c r="AA62" i="14" s="1"/>
  <c r="AB62" i="14" s="1"/>
  <c r="J65" i="14"/>
  <c r="T70" i="14"/>
  <c r="U70" i="14" s="1"/>
  <c r="V70" i="14" s="1"/>
  <c r="AE67" i="14"/>
  <c r="H66" i="14"/>
  <c r="I66" i="14" s="1"/>
  <c r="G67" i="14" s="1"/>
  <c r="AF76" i="10"/>
  <c r="AG76" i="10" s="1"/>
  <c r="AH76" i="10" s="1"/>
  <c r="Z80" i="10"/>
  <c r="AA80" i="10" s="1"/>
  <c r="Y81" i="10" s="1"/>
  <c r="V74" i="10"/>
  <c r="T75" i="10"/>
  <c r="U75" i="10" s="1"/>
  <c r="V75" i="10" s="1"/>
  <c r="M64" i="10"/>
  <c r="H83" i="10"/>
  <c r="I83" i="10" s="1"/>
  <c r="J83" i="10" s="1"/>
  <c r="AO99" i="10" l="1"/>
  <c r="AP99" i="10" s="1"/>
  <c r="AQ99" i="10" s="1"/>
  <c r="AO100" i="10" s="1"/>
  <c r="AP96" i="18"/>
  <c r="AO72" i="14"/>
  <c r="G84" i="10"/>
  <c r="H61" i="9"/>
  <c r="I61" i="9" s="1"/>
  <c r="J61" i="9" s="1"/>
  <c r="G62" i="9"/>
  <c r="BM60" i="9"/>
  <c r="BK61" i="9"/>
  <c r="BL61" i="9" s="1"/>
  <c r="BJ62" i="9" s="1"/>
  <c r="AF65" i="9"/>
  <c r="AG65" i="9" s="1"/>
  <c r="AH65" i="9" s="1"/>
  <c r="AF66" i="9" s="1"/>
  <c r="AI64" i="9"/>
  <c r="AX60" i="9"/>
  <c r="O62" i="9"/>
  <c r="V63" i="9"/>
  <c r="W63" i="9" s="1"/>
  <c r="X63" i="9" s="1"/>
  <c r="Y63" i="9" s="1"/>
  <c r="Q63" i="9"/>
  <c r="R63" i="9" s="1"/>
  <c r="S63" i="9" s="1"/>
  <c r="Q64" i="9" s="1"/>
  <c r="BF63" i="9"/>
  <c r="BG63" i="9" s="1"/>
  <c r="BE64" i="9" s="1"/>
  <c r="BP63" i="9"/>
  <c r="BQ63" i="9" s="1"/>
  <c r="BO64" i="9" s="1"/>
  <c r="AB64" i="9"/>
  <c r="AC64" i="9" s="1"/>
  <c r="AA65" i="9" s="1"/>
  <c r="BA62" i="9"/>
  <c r="BB62" i="9" s="1"/>
  <c r="AZ63" i="9" s="1"/>
  <c r="AL59" i="9"/>
  <c r="AM59" i="9" s="1"/>
  <c r="AK60" i="9" s="1"/>
  <c r="AV61" i="9"/>
  <c r="AW61" i="9" s="1"/>
  <c r="AU62" i="9" s="1"/>
  <c r="AD63" i="9"/>
  <c r="AQ65" i="9"/>
  <c r="AR65" i="9" s="1"/>
  <c r="AP66" i="9" s="1"/>
  <c r="BH62" i="9"/>
  <c r="BR62" i="9"/>
  <c r="M63" i="9"/>
  <c r="N63" i="9" s="1"/>
  <c r="L64" i="9" s="1"/>
  <c r="AS64" i="9"/>
  <c r="BC61" i="9"/>
  <c r="U43" i="18"/>
  <c r="O43" i="18"/>
  <c r="AB43" i="18"/>
  <c r="Y44" i="18"/>
  <c r="AG43" i="18"/>
  <c r="H81" i="18"/>
  <c r="I81" i="18" s="1"/>
  <c r="J81" i="18" s="1"/>
  <c r="J80" i="18"/>
  <c r="J72" i="16"/>
  <c r="Y76" i="16"/>
  <c r="L77" i="16"/>
  <c r="M77" i="16" s="1"/>
  <c r="N77" i="16" s="1"/>
  <c r="O77" i="16" s="1"/>
  <c r="H73" i="16"/>
  <c r="I73" i="16" s="1"/>
  <c r="J73" i="16" s="1"/>
  <c r="W77" i="16"/>
  <c r="X77" i="16" s="1"/>
  <c r="Y77" i="16" s="1"/>
  <c r="Q72" i="16"/>
  <c r="AA70" i="16"/>
  <c r="Y63" i="14"/>
  <c r="J66" i="14"/>
  <c r="H67" i="14"/>
  <c r="I67" i="14" s="1"/>
  <c r="J67" i="14" s="1"/>
  <c r="M82" i="14"/>
  <c r="S71" i="14"/>
  <c r="AF67" i="14"/>
  <c r="AG67" i="14" s="1"/>
  <c r="AH67" i="14" s="1"/>
  <c r="AE77" i="10"/>
  <c r="AF77" i="10" s="1"/>
  <c r="AG77" i="10" s="1"/>
  <c r="AH77" i="10" s="1"/>
  <c r="AB80" i="10"/>
  <c r="Z81" i="10"/>
  <c r="AA81" i="10" s="1"/>
  <c r="Y82" i="10" s="1"/>
  <c r="S76" i="10"/>
  <c r="N64" i="10"/>
  <c r="O64" i="10" s="1"/>
  <c r="H84" i="10"/>
  <c r="I84" i="10" s="1"/>
  <c r="G85" i="10" s="1"/>
  <c r="AR99" i="10" l="1"/>
  <c r="AQ96" i="18"/>
  <c r="AR96" i="18" s="1"/>
  <c r="AS96" i="18" s="1"/>
  <c r="AP72" i="14"/>
  <c r="AQ72" i="14" s="1"/>
  <c r="AO73" i="14" s="1"/>
  <c r="AR72" i="14"/>
  <c r="AP100" i="10"/>
  <c r="AQ100" i="10" s="1"/>
  <c r="AR100" i="10" s="1"/>
  <c r="J84" i="10"/>
  <c r="H62" i="9"/>
  <c r="I62" i="9" s="1"/>
  <c r="G63" i="9" s="1"/>
  <c r="J62" i="9"/>
  <c r="BM61" i="9"/>
  <c r="O63" i="9"/>
  <c r="AN59" i="9"/>
  <c r="AD64" i="9"/>
  <c r="BK62" i="9"/>
  <c r="BL62" i="9" s="1"/>
  <c r="BM62" i="9" s="1"/>
  <c r="AS65" i="9"/>
  <c r="T63" i="9"/>
  <c r="BH63" i="9"/>
  <c r="BA63" i="9"/>
  <c r="BB63" i="9" s="1"/>
  <c r="BC63" i="9" s="1"/>
  <c r="AG66" i="9"/>
  <c r="AH66" i="9" s="1"/>
  <c r="AF67" i="9" s="1"/>
  <c r="AV62" i="9"/>
  <c r="AW62" i="9" s="1"/>
  <c r="AX62" i="9" s="1"/>
  <c r="BP64" i="9"/>
  <c r="BQ64" i="9" s="1"/>
  <c r="BO65" i="9" s="1"/>
  <c r="M64" i="9"/>
  <c r="N64" i="9" s="1"/>
  <c r="L65" i="9" s="1"/>
  <c r="BC62" i="9"/>
  <c r="BR63" i="9"/>
  <c r="AL60" i="9"/>
  <c r="AM60" i="9" s="1"/>
  <c r="AK61" i="9" s="1"/>
  <c r="R64" i="9"/>
  <c r="S64" i="9" s="1"/>
  <c r="Q65" i="9" s="1"/>
  <c r="AI65" i="9"/>
  <c r="AQ66" i="9"/>
  <c r="AR66" i="9" s="1"/>
  <c r="AP67" i="9" s="1"/>
  <c r="AX61" i="9"/>
  <c r="V64" i="9"/>
  <c r="AB65" i="9"/>
  <c r="AC65" i="9" s="1"/>
  <c r="AA66" i="9" s="1"/>
  <c r="BF64" i="9"/>
  <c r="BG64" i="9" s="1"/>
  <c r="BE65" i="9" s="1"/>
  <c r="S44" i="18"/>
  <c r="V43" i="18"/>
  <c r="AH43" i="18"/>
  <c r="AE44" i="18"/>
  <c r="Z44" i="18"/>
  <c r="M44" i="18"/>
  <c r="G82" i="18"/>
  <c r="H82" i="18" s="1"/>
  <c r="I82" i="18" s="1"/>
  <c r="J82" i="18" s="1"/>
  <c r="V78" i="16"/>
  <c r="W78" i="16" s="1"/>
  <c r="X78" i="16" s="1"/>
  <c r="V79" i="16" s="1"/>
  <c r="L78" i="16"/>
  <c r="M78" i="16" s="1"/>
  <c r="N78" i="16" s="1"/>
  <c r="O78" i="16" s="1"/>
  <c r="AB70" i="16"/>
  <c r="AC70" i="16" s="1"/>
  <c r="AD70" i="16" s="1"/>
  <c r="R72" i="16"/>
  <c r="S72" i="16" s="1"/>
  <c r="T72" i="16" s="1"/>
  <c r="G74" i="16"/>
  <c r="G68" i="14"/>
  <c r="Z63" i="14"/>
  <c r="AA63" i="14" s="1"/>
  <c r="AB63" i="14" s="1"/>
  <c r="AE68" i="14"/>
  <c r="AF68" i="14" s="1"/>
  <c r="AG68" i="14" s="1"/>
  <c r="T71" i="14"/>
  <c r="U71" i="14" s="1"/>
  <c r="V71" i="14" s="1"/>
  <c r="N82" i="14"/>
  <c r="O82" i="14" s="1"/>
  <c r="AE78" i="10"/>
  <c r="AB81" i="10"/>
  <c r="Z82" i="10"/>
  <c r="AA82" i="10" s="1"/>
  <c r="AB82" i="10" s="1"/>
  <c r="T76" i="10"/>
  <c r="U76" i="10" s="1"/>
  <c r="S77" i="10" s="1"/>
  <c r="M65" i="10"/>
  <c r="H85" i="10"/>
  <c r="I85" i="10" s="1"/>
  <c r="G86" i="10" s="1"/>
  <c r="AO101" i="10" l="1"/>
  <c r="AP101" i="10" s="1"/>
  <c r="AQ101" i="10" s="1"/>
  <c r="AO102" i="10" s="1"/>
  <c r="AP97" i="18"/>
  <c r="AQ97" i="18" s="1"/>
  <c r="AR97" i="18" s="1"/>
  <c r="AS97" i="18" s="1"/>
  <c r="AP73" i="14"/>
  <c r="AQ73" i="14" s="1"/>
  <c r="AO74" i="14" s="1"/>
  <c r="J85" i="10"/>
  <c r="H63" i="9"/>
  <c r="I63" i="9" s="1"/>
  <c r="G64" i="9" s="1"/>
  <c r="J63" i="9"/>
  <c r="T64" i="9"/>
  <c r="BJ63" i="9"/>
  <c r="AD65" i="9"/>
  <c r="AU63" i="9"/>
  <c r="AV63" i="9" s="1"/>
  <c r="AW63" i="9" s="1"/>
  <c r="AU64" i="9" s="1"/>
  <c r="AI66" i="9"/>
  <c r="BR64" i="9"/>
  <c r="AZ64" i="9"/>
  <c r="BA64" i="9" s="1"/>
  <c r="BB64" i="9" s="1"/>
  <c r="AZ65" i="9" s="1"/>
  <c r="AQ67" i="9"/>
  <c r="AR67" i="9" s="1"/>
  <c r="AP68" i="9" s="1"/>
  <c r="BF65" i="9"/>
  <c r="BG65" i="9" s="1"/>
  <c r="BE66" i="9" s="1"/>
  <c r="AL61" i="9"/>
  <c r="AM61" i="9" s="1"/>
  <c r="AK62" i="9" s="1"/>
  <c r="M65" i="9"/>
  <c r="N65" i="9" s="1"/>
  <c r="L66" i="9" s="1"/>
  <c r="O64" i="9"/>
  <c r="AG67" i="9"/>
  <c r="AH67" i="9" s="1"/>
  <c r="AF68" i="9" s="1"/>
  <c r="AB66" i="9"/>
  <c r="AC66" i="9" s="1"/>
  <c r="AA67" i="9" s="1"/>
  <c r="AS66" i="9"/>
  <c r="R65" i="9"/>
  <c r="S65" i="9" s="1"/>
  <c r="Q66" i="9" s="1"/>
  <c r="BH64" i="9"/>
  <c r="W64" i="9"/>
  <c r="X64" i="9" s="1"/>
  <c r="V65" i="9" s="1"/>
  <c r="AN60" i="9"/>
  <c r="BP65" i="9"/>
  <c r="BQ65" i="9" s="1"/>
  <c r="BO66" i="9" s="1"/>
  <c r="T44" i="18"/>
  <c r="AA44" i="18"/>
  <c r="N44" i="18"/>
  <c r="AF44" i="18"/>
  <c r="G83" i="18"/>
  <c r="AA71" i="16"/>
  <c r="AB71" i="16" s="1"/>
  <c r="AC71" i="16" s="1"/>
  <c r="AD71" i="16" s="1"/>
  <c r="M83" i="14"/>
  <c r="N83" i="14" s="1"/>
  <c r="O83" i="14" s="1"/>
  <c r="M84" i="14" s="1"/>
  <c r="L79" i="16"/>
  <c r="M79" i="16" s="1"/>
  <c r="N79" i="16" s="1"/>
  <c r="W79" i="16"/>
  <c r="X79" i="16" s="1"/>
  <c r="V80" i="16" s="1"/>
  <c r="Y78" i="16"/>
  <c r="Q73" i="16"/>
  <c r="H74" i="16"/>
  <c r="I74" i="16" s="1"/>
  <c r="G75" i="16" s="1"/>
  <c r="H68" i="14"/>
  <c r="I68" i="14" s="1"/>
  <c r="J68" i="14" s="1"/>
  <c r="Y64" i="14"/>
  <c r="AE69" i="14"/>
  <c r="AF69" i="14" s="1"/>
  <c r="AG69" i="14" s="1"/>
  <c r="AE70" i="14" s="1"/>
  <c r="AH68" i="14"/>
  <c r="S72" i="14"/>
  <c r="V76" i="10"/>
  <c r="AF78" i="10"/>
  <c r="AG78" i="10" s="1"/>
  <c r="AE79" i="10" s="1"/>
  <c r="Y83" i="10"/>
  <c r="Z83" i="10" s="1"/>
  <c r="AA83" i="10" s="1"/>
  <c r="Y84" i="10" s="1"/>
  <c r="T77" i="10"/>
  <c r="U77" i="10" s="1"/>
  <c r="S78" i="10" s="1"/>
  <c r="N65" i="10"/>
  <c r="O65" i="10" s="1"/>
  <c r="H86" i="10"/>
  <c r="I86" i="10" s="1"/>
  <c r="J86" i="10" s="1"/>
  <c r="G87" i="10"/>
  <c r="AR101" i="10" l="1"/>
  <c r="AP98" i="18"/>
  <c r="AQ98" i="18" s="1"/>
  <c r="AR98" i="18" s="1"/>
  <c r="AP99" i="18" s="1"/>
  <c r="AQ99" i="18" s="1"/>
  <c r="AR99" i="18" s="1"/>
  <c r="AS99" i="18" s="1"/>
  <c r="AP74" i="14"/>
  <c r="AQ74" i="14" s="1"/>
  <c r="AO75" i="14" s="1"/>
  <c r="AR73" i="14"/>
  <c r="AO103" i="10"/>
  <c r="AP102" i="10"/>
  <c r="AQ102" i="10" s="1"/>
  <c r="AR102" i="10" s="1"/>
  <c r="H64" i="9"/>
  <c r="I64" i="9" s="1"/>
  <c r="J64" i="9" s="1"/>
  <c r="BK63" i="9"/>
  <c r="BL63" i="9" s="1"/>
  <c r="BM63" i="9" s="1"/>
  <c r="T65" i="9"/>
  <c r="AD66" i="9"/>
  <c r="AX63" i="9"/>
  <c r="AN61" i="9"/>
  <c r="AS67" i="9"/>
  <c r="BR65" i="9"/>
  <c r="O65" i="9"/>
  <c r="BH65" i="9"/>
  <c r="AG68" i="9"/>
  <c r="AH68" i="9" s="1"/>
  <c r="AI68" i="9" s="1"/>
  <c r="W65" i="9"/>
  <c r="X65" i="9" s="1"/>
  <c r="V66" i="9" s="1"/>
  <c r="BP66" i="9"/>
  <c r="BQ66" i="9" s="1"/>
  <c r="BR66" i="9" s="1"/>
  <c r="R66" i="9"/>
  <c r="S66" i="9" s="1"/>
  <c r="Q67" i="9" s="1"/>
  <c r="AB67" i="9"/>
  <c r="AC67" i="9" s="1"/>
  <c r="AA68" i="9" s="1"/>
  <c r="M66" i="9"/>
  <c r="N66" i="9" s="1"/>
  <c r="L67" i="9" s="1"/>
  <c r="BF66" i="9"/>
  <c r="BG66" i="9" s="1"/>
  <c r="BH66" i="9" s="1"/>
  <c r="BA65" i="9"/>
  <c r="BB65" i="9" s="1"/>
  <c r="AZ66" i="9" s="1"/>
  <c r="AI67" i="9"/>
  <c r="Y64" i="9"/>
  <c r="BC64" i="9"/>
  <c r="AV64" i="9"/>
  <c r="AW64" i="9" s="1"/>
  <c r="AU65" i="9" s="1"/>
  <c r="AL62" i="9"/>
  <c r="AM62" i="9" s="1"/>
  <c r="AN62" i="9" s="1"/>
  <c r="AQ68" i="9"/>
  <c r="AR68" i="9" s="1"/>
  <c r="AP69" i="9" s="1"/>
  <c r="AG44" i="18"/>
  <c r="Y45" i="18"/>
  <c r="AB44" i="18"/>
  <c r="O44" i="18"/>
  <c r="U44" i="18"/>
  <c r="H83" i="18"/>
  <c r="I83" i="18" s="1"/>
  <c r="J83" i="18" s="1"/>
  <c r="L80" i="16"/>
  <c r="M80" i="16" s="1"/>
  <c r="N80" i="16" s="1"/>
  <c r="O80" i="16" s="1"/>
  <c r="O79" i="16"/>
  <c r="Y79" i="16"/>
  <c r="H75" i="16"/>
  <c r="I75" i="16" s="1"/>
  <c r="J75" i="16" s="1"/>
  <c r="J74" i="16"/>
  <c r="AA72" i="16"/>
  <c r="W80" i="16"/>
  <c r="X80" i="16" s="1"/>
  <c r="Y80" i="16" s="1"/>
  <c r="R73" i="16"/>
  <c r="S73" i="16" s="1"/>
  <c r="Q74" i="16" s="1"/>
  <c r="AH78" i="10"/>
  <c r="G69" i="14"/>
  <c r="H69" i="14" s="1"/>
  <c r="I69" i="14" s="1"/>
  <c r="J69" i="14" s="1"/>
  <c r="Z64" i="14"/>
  <c r="AA64" i="14" s="1"/>
  <c r="AB64" i="14" s="1"/>
  <c r="AH69" i="14"/>
  <c r="AF70" i="14"/>
  <c r="AG70" i="14" s="1"/>
  <c r="AE71" i="14" s="1"/>
  <c r="N84" i="14"/>
  <c r="O84" i="14" s="1"/>
  <c r="T72" i="14"/>
  <c r="U72" i="14" s="1"/>
  <c r="S73" i="14" s="1"/>
  <c r="V77" i="10"/>
  <c r="M66" i="10"/>
  <c r="N66" i="10" s="1"/>
  <c r="O66" i="10" s="1"/>
  <c r="AF79" i="10"/>
  <c r="AG79" i="10" s="1"/>
  <c r="AE80" i="10" s="1"/>
  <c r="Z84" i="10"/>
  <c r="AA84" i="10" s="1"/>
  <c r="Y85" i="10" s="1"/>
  <c r="AB83" i="10"/>
  <c r="T78" i="10"/>
  <c r="U78" i="10" s="1"/>
  <c r="V78" i="10" s="1"/>
  <c r="H87" i="10"/>
  <c r="I87" i="10" s="1"/>
  <c r="J87" i="10" s="1"/>
  <c r="G88" i="10"/>
  <c r="AS98" i="18" l="1"/>
  <c r="AP100" i="18"/>
  <c r="AQ100" i="18" s="1"/>
  <c r="AR100" i="18" s="1"/>
  <c r="AP75" i="14"/>
  <c r="AQ75" i="14" s="1"/>
  <c r="AR75" i="14" s="1"/>
  <c r="AR74" i="14"/>
  <c r="AP103" i="10"/>
  <c r="AQ103" i="10" s="1"/>
  <c r="AR103" i="10" s="1"/>
  <c r="G65" i="9"/>
  <c r="BO67" i="9"/>
  <c r="AF69" i="9"/>
  <c r="AK63" i="9"/>
  <c r="AL63" i="9" s="1"/>
  <c r="AM63" i="9" s="1"/>
  <c r="AK64" i="9" s="1"/>
  <c r="Y65" i="9"/>
  <c r="BJ64" i="9"/>
  <c r="BK64" i="9" s="1"/>
  <c r="BL64" i="9" s="1"/>
  <c r="BJ65" i="9" s="1"/>
  <c r="AS68" i="9"/>
  <c r="AX64" i="9"/>
  <c r="BC65" i="9"/>
  <c r="BE67" i="9"/>
  <c r="BF67" i="9" s="1"/>
  <c r="BG67" i="9" s="1"/>
  <c r="BE68" i="9" s="1"/>
  <c r="O66" i="9"/>
  <c r="R67" i="9"/>
  <c r="S67" i="9" s="1"/>
  <c r="Q68" i="9" s="1"/>
  <c r="AB68" i="9"/>
  <c r="AC68" i="9" s="1"/>
  <c r="AA69" i="9" s="1"/>
  <c r="AD67" i="9"/>
  <c r="W66" i="9"/>
  <c r="X66" i="9" s="1"/>
  <c r="V67" i="9" s="1"/>
  <c r="M67" i="9"/>
  <c r="N67" i="9" s="1"/>
  <c r="L68" i="9" s="1"/>
  <c r="T66" i="9"/>
  <c r="BP67" i="9"/>
  <c r="BQ67" i="9" s="1"/>
  <c r="BO68" i="9" s="1"/>
  <c r="AG69" i="9"/>
  <c r="AH69" i="9" s="1"/>
  <c r="AF70" i="9" s="1"/>
  <c r="AQ69" i="9"/>
  <c r="AR69" i="9" s="1"/>
  <c r="AP70" i="9" s="1"/>
  <c r="AV65" i="9"/>
  <c r="AW65" i="9" s="1"/>
  <c r="AU66" i="9" s="1"/>
  <c r="BA66" i="9"/>
  <c r="BB66" i="9" s="1"/>
  <c r="BC66" i="9" s="1"/>
  <c r="AE45" i="18"/>
  <c r="AH44" i="18"/>
  <c r="S45" i="18"/>
  <c r="V44" i="18"/>
  <c r="Z45" i="18"/>
  <c r="M45" i="18"/>
  <c r="G84" i="18"/>
  <c r="H84" i="18" s="1"/>
  <c r="I84" i="18" s="1"/>
  <c r="G85" i="18" s="1"/>
  <c r="V81" i="16"/>
  <c r="W81" i="16" s="1"/>
  <c r="X81" i="16" s="1"/>
  <c r="V82" i="16" s="1"/>
  <c r="G76" i="16"/>
  <c r="L81" i="16"/>
  <c r="M81" i="16" s="1"/>
  <c r="N81" i="16" s="1"/>
  <c r="L82" i="16" s="1"/>
  <c r="R74" i="16"/>
  <c r="S74" i="16" s="1"/>
  <c r="T74" i="16" s="1"/>
  <c r="H76" i="16"/>
  <c r="I76" i="16" s="1"/>
  <c r="J76" i="16" s="1"/>
  <c r="T73" i="16"/>
  <c r="AB72" i="16"/>
  <c r="AC72" i="16" s="1"/>
  <c r="AA73" i="16" s="1"/>
  <c r="AH79" i="10"/>
  <c r="G70" i="14"/>
  <c r="H70" i="14" s="1"/>
  <c r="I70" i="14" s="1"/>
  <c r="J70" i="14" s="1"/>
  <c r="Y65" i="14"/>
  <c r="AH70" i="14"/>
  <c r="M85" i="14"/>
  <c r="N85" i="14" s="1"/>
  <c r="O85" i="14" s="1"/>
  <c r="T73" i="14"/>
  <c r="U73" i="14" s="1"/>
  <c r="S74" i="14" s="1"/>
  <c r="AF71" i="14"/>
  <c r="AG71" i="14" s="1"/>
  <c r="AE72" i="14" s="1"/>
  <c r="V72" i="14"/>
  <c r="AB84" i="10"/>
  <c r="S79" i="10"/>
  <c r="T79" i="10" s="1"/>
  <c r="U79" i="10" s="1"/>
  <c r="S80" i="10" s="1"/>
  <c r="AF80" i="10"/>
  <c r="AG80" i="10" s="1"/>
  <c r="AH80" i="10" s="1"/>
  <c r="M67" i="10"/>
  <c r="N67" i="10" s="1"/>
  <c r="O67" i="10" s="1"/>
  <c r="Z85" i="10"/>
  <c r="AA85" i="10" s="1"/>
  <c r="Y86" i="10" s="1"/>
  <c r="H88" i="10"/>
  <c r="I88" i="10" s="1"/>
  <c r="AO104" i="10" l="1"/>
  <c r="AP101" i="18"/>
  <c r="AQ101" i="18" s="1"/>
  <c r="AR101" i="18" s="1"/>
  <c r="AS101" i="18" s="1"/>
  <c r="AS100" i="18"/>
  <c r="AO76" i="14"/>
  <c r="AP104" i="10"/>
  <c r="AQ104" i="10" s="1"/>
  <c r="AO105" i="10" s="1"/>
  <c r="H65" i="9"/>
  <c r="I65" i="9" s="1"/>
  <c r="J65" i="9" s="1"/>
  <c r="G66" i="9"/>
  <c r="BM64" i="9"/>
  <c r="BH67" i="9"/>
  <c r="T67" i="9"/>
  <c r="BK65" i="9"/>
  <c r="BL65" i="9" s="1"/>
  <c r="BJ66" i="9" s="1"/>
  <c r="O67" i="9"/>
  <c r="AD68" i="9"/>
  <c r="AN63" i="9"/>
  <c r="AZ67" i="9"/>
  <c r="BA67" i="9" s="1"/>
  <c r="BB67" i="9" s="1"/>
  <c r="BC67" i="9" s="1"/>
  <c r="AS69" i="9"/>
  <c r="AX65" i="9"/>
  <c r="AI69" i="9"/>
  <c r="W67" i="9"/>
  <c r="X67" i="9" s="1"/>
  <c r="Y67" i="9" s="1"/>
  <c r="AQ70" i="9"/>
  <c r="AR70" i="9" s="1"/>
  <c r="AP71" i="9" s="1"/>
  <c r="BP68" i="9"/>
  <c r="BQ68" i="9" s="1"/>
  <c r="BO69" i="9" s="1"/>
  <c r="M68" i="9"/>
  <c r="N68" i="9" s="1"/>
  <c r="L69" i="9" s="1"/>
  <c r="BF68" i="9"/>
  <c r="BG68" i="9" s="1"/>
  <c r="BE69" i="9" s="1"/>
  <c r="R68" i="9"/>
  <c r="S68" i="9" s="1"/>
  <c r="Q69" i="9" s="1"/>
  <c r="BR67" i="9"/>
  <c r="Y66" i="9"/>
  <c r="AV66" i="9"/>
  <c r="AW66" i="9" s="1"/>
  <c r="AU67" i="9" s="1"/>
  <c r="AG70" i="9"/>
  <c r="AH70" i="9" s="1"/>
  <c r="AI70" i="9" s="1"/>
  <c r="AB69" i="9"/>
  <c r="AC69" i="9" s="1"/>
  <c r="AA70" i="9" s="1"/>
  <c r="AL64" i="9"/>
  <c r="AM64" i="9" s="1"/>
  <c r="AK65" i="9" s="1"/>
  <c r="G89" i="10"/>
  <c r="AF45" i="18"/>
  <c r="N45" i="18"/>
  <c r="AA45" i="18"/>
  <c r="T45" i="18"/>
  <c r="J84" i="18"/>
  <c r="H85" i="18"/>
  <c r="I85" i="18" s="1"/>
  <c r="J85" i="18" s="1"/>
  <c r="M86" i="14"/>
  <c r="AD72" i="16"/>
  <c r="Q75" i="16"/>
  <c r="R75" i="16" s="1"/>
  <c r="S75" i="16" s="1"/>
  <c r="T75" i="16" s="1"/>
  <c r="AB73" i="16"/>
  <c r="AC73" i="16" s="1"/>
  <c r="AD73" i="16" s="1"/>
  <c r="M82" i="16"/>
  <c r="N82" i="16" s="1"/>
  <c r="O82" i="16" s="1"/>
  <c r="W82" i="16"/>
  <c r="X82" i="16" s="1"/>
  <c r="V83" i="16" s="1"/>
  <c r="O81" i="16"/>
  <c r="Y81" i="16"/>
  <c r="G77" i="16"/>
  <c r="AE81" i="10"/>
  <c r="AF81" i="10" s="1"/>
  <c r="AG81" i="10" s="1"/>
  <c r="AE82" i="10" s="1"/>
  <c r="V73" i="14"/>
  <c r="AH71" i="14"/>
  <c r="Z65" i="14"/>
  <c r="AA65" i="14" s="1"/>
  <c r="AB65" i="14" s="1"/>
  <c r="T74" i="14"/>
  <c r="U74" i="14" s="1"/>
  <c r="S75" i="14" s="1"/>
  <c r="AF72" i="14"/>
  <c r="AG72" i="14" s="1"/>
  <c r="AH72" i="14" s="1"/>
  <c r="G71" i="14"/>
  <c r="J88" i="10"/>
  <c r="AB85" i="10"/>
  <c r="Z86" i="10"/>
  <c r="AA86" i="10" s="1"/>
  <c r="Y87" i="10" s="1"/>
  <c r="M68" i="10"/>
  <c r="N68" i="10" s="1"/>
  <c r="O68" i="10" s="1"/>
  <c r="T80" i="10"/>
  <c r="U80" i="10" s="1"/>
  <c r="S81" i="10" s="1"/>
  <c r="V79" i="10"/>
  <c r="AR104" i="10" l="1"/>
  <c r="AP102" i="18"/>
  <c r="AP76" i="14"/>
  <c r="AQ76" i="14" s="1"/>
  <c r="AO77" i="14" s="1"/>
  <c r="AR76" i="14"/>
  <c r="AP105" i="10"/>
  <c r="AQ105" i="10" s="1"/>
  <c r="AO106" i="10" s="1"/>
  <c r="H89" i="10"/>
  <c r="I89" i="10" s="1"/>
  <c r="J89" i="10" s="1"/>
  <c r="H66" i="9"/>
  <c r="I66" i="9" s="1"/>
  <c r="G67" i="9" s="1"/>
  <c r="J66" i="9"/>
  <c r="BM65" i="9"/>
  <c r="AX66" i="9"/>
  <c r="AF71" i="9"/>
  <c r="O68" i="9"/>
  <c r="V68" i="9"/>
  <c r="W68" i="9" s="1"/>
  <c r="X68" i="9" s="1"/>
  <c r="Y68" i="9" s="1"/>
  <c r="AZ68" i="9"/>
  <c r="BA68" i="9" s="1"/>
  <c r="BB68" i="9" s="1"/>
  <c r="BC68" i="9" s="1"/>
  <c r="AN64" i="9"/>
  <c r="BK66" i="9"/>
  <c r="BL66" i="9" s="1"/>
  <c r="BJ67" i="9" s="1"/>
  <c r="BH68" i="9"/>
  <c r="AQ71" i="9"/>
  <c r="AR71" i="9" s="1"/>
  <c r="AP72" i="9" s="1"/>
  <c r="AB70" i="9"/>
  <c r="AC70" i="9" s="1"/>
  <c r="AA71" i="9" s="1"/>
  <c r="BP69" i="9"/>
  <c r="BQ69" i="9" s="1"/>
  <c r="BO70" i="9" s="1"/>
  <c r="AV67" i="9"/>
  <c r="AW67" i="9" s="1"/>
  <c r="AX67" i="9" s="1"/>
  <c r="R69" i="9"/>
  <c r="S69" i="9" s="1"/>
  <c r="Q70" i="9" s="1"/>
  <c r="AL65" i="9"/>
  <c r="AM65" i="9" s="1"/>
  <c r="AN65" i="9" s="1"/>
  <c r="AG71" i="9"/>
  <c r="AH71" i="9" s="1"/>
  <c r="AI71" i="9" s="1"/>
  <c r="T68" i="9"/>
  <c r="M69" i="9"/>
  <c r="N69" i="9" s="1"/>
  <c r="L70" i="9" s="1"/>
  <c r="O69" i="9"/>
  <c r="AS70" i="9"/>
  <c r="AD69" i="9"/>
  <c r="BF69" i="9"/>
  <c r="BG69" i="9" s="1"/>
  <c r="BE70" i="9" s="1"/>
  <c r="BR68" i="9"/>
  <c r="O45" i="18"/>
  <c r="Y46" i="18"/>
  <c r="AB45" i="18"/>
  <c r="U45" i="18"/>
  <c r="AG45" i="18"/>
  <c r="G86" i="18"/>
  <c r="N86" i="14"/>
  <c r="O86" i="14" s="1"/>
  <c r="Y82" i="16"/>
  <c r="L83" i="16"/>
  <c r="H77" i="16"/>
  <c r="I77" i="16" s="1"/>
  <c r="G78" i="16" s="1"/>
  <c r="Q76" i="16"/>
  <c r="W83" i="16"/>
  <c r="X83" i="16" s="1"/>
  <c r="V84" i="16" s="1"/>
  <c r="AA74" i="16"/>
  <c r="Y66" i="14"/>
  <c r="AE73" i="14"/>
  <c r="AF73" i="14" s="1"/>
  <c r="AG73" i="14" s="1"/>
  <c r="AH73" i="14" s="1"/>
  <c r="V74" i="14"/>
  <c r="T75" i="14"/>
  <c r="U75" i="14" s="1"/>
  <c r="S76" i="14" s="1"/>
  <c r="H71" i="14"/>
  <c r="I71" i="14" s="1"/>
  <c r="G72" i="14" s="1"/>
  <c r="AB86" i="10"/>
  <c r="AF82" i="10"/>
  <c r="AG82" i="10" s="1"/>
  <c r="AE83" i="10" s="1"/>
  <c r="AH81" i="10"/>
  <c r="Z87" i="10"/>
  <c r="AA87" i="10" s="1"/>
  <c r="Y88" i="10" s="1"/>
  <c r="T81" i="10"/>
  <c r="U81" i="10" s="1"/>
  <c r="S82" i="10" s="1"/>
  <c r="V80" i="10"/>
  <c r="M69" i="10"/>
  <c r="AR105" i="10" l="1"/>
  <c r="AQ102" i="18"/>
  <c r="AR102" i="18" s="1"/>
  <c r="AS102" i="18" s="1"/>
  <c r="AP77" i="14"/>
  <c r="AQ77" i="14" s="1"/>
  <c r="AR77" i="14" s="1"/>
  <c r="AP106" i="10"/>
  <c r="AQ106" i="10" s="1"/>
  <c r="AO107" i="10" s="1"/>
  <c r="G90" i="10"/>
  <c r="H67" i="9"/>
  <c r="I67" i="9" s="1"/>
  <c r="J67" i="9" s="1"/>
  <c r="G68" i="9"/>
  <c r="BM66" i="9"/>
  <c r="BR69" i="9"/>
  <c r="BH69" i="9"/>
  <c r="BK67" i="9"/>
  <c r="BL67" i="9" s="1"/>
  <c r="BJ68" i="9" s="1"/>
  <c r="AF72" i="9"/>
  <c r="AG72" i="9" s="1"/>
  <c r="AH72" i="9" s="1"/>
  <c r="AF73" i="9" s="1"/>
  <c r="V69" i="9"/>
  <c r="AK66" i="9"/>
  <c r="AL66" i="9" s="1"/>
  <c r="AM66" i="9" s="1"/>
  <c r="AN66" i="9" s="1"/>
  <c r="AU68" i="9"/>
  <c r="AV68" i="9" s="1"/>
  <c r="AW68" i="9" s="1"/>
  <c r="AU69" i="9" s="1"/>
  <c r="AB71" i="9"/>
  <c r="AC71" i="9" s="1"/>
  <c r="AA72" i="9" s="1"/>
  <c r="R70" i="9"/>
  <c r="S70" i="9" s="1"/>
  <c r="T70" i="9" s="1"/>
  <c r="W69" i="9"/>
  <c r="X69" i="9" s="1"/>
  <c r="V70" i="9" s="1"/>
  <c r="M70" i="9"/>
  <c r="N70" i="9" s="1"/>
  <c r="O70" i="9" s="1"/>
  <c r="AD70" i="9"/>
  <c r="BP70" i="9"/>
  <c r="BQ70" i="9" s="1"/>
  <c r="BO71" i="9" s="1"/>
  <c r="AQ72" i="9"/>
  <c r="AR72" i="9" s="1"/>
  <c r="AP73" i="9" s="1"/>
  <c r="BF70" i="9"/>
  <c r="BG70" i="9" s="1"/>
  <c r="BE71" i="9" s="1"/>
  <c r="T69" i="9"/>
  <c r="AZ69" i="9"/>
  <c r="AS71" i="9"/>
  <c r="M46" i="18"/>
  <c r="AE46" i="18"/>
  <c r="AH45" i="18"/>
  <c r="Z46" i="18"/>
  <c r="S46" i="18"/>
  <c r="V45" i="18"/>
  <c r="H86" i="18"/>
  <c r="I86" i="18" s="1"/>
  <c r="G87" i="18" s="1"/>
  <c r="M83" i="16"/>
  <c r="N83" i="16" s="1"/>
  <c r="L84" i="16" s="1"/>
  <c r="M84" i="16" s="1"/>
  <c r="N84" i="16" s="1"/>
  <c r="O84" i="16" s="1"/>
  <c r="M87" i="14"/>
  <c r="N87" i="14" s="1"/>
  <c r="O87" i="14" s="1"/>
  <c r="M88" i="14" s="1"/>
  <c r="N88" i="14" s="1"/>
  <c r="O88" i="14" s="1"/>
  <c r="Y83" i="16"/>
  <c r="J77" i="16"/>
  <c r="H78" i="16"/>
  <c r="I78" i="16" s="1"/>
  <c r="G79" i="16" s="1"/>
  <c r="W84" i="16"/>
  <c r="X84" i="16" s="1"/>
  <c r="V85" i="16" s="1"/>
  <c r="AB74" i="16"/>
  <c r="AC74" i="16" s="1"/>
  <c r="AD74" i="16" s="1"/>
  <c r="R76" i="16"/>
  <c r="S76" i="16" s="1"/>
  <c r="Q77" i="16" s="1"/>
  <c r="V75" i="14"/>
  <c r="AE74" i="14"/>
  <c r="Z66" i="14"/>
  <c r="AA66" i="14" s="1"/>
  <c r="AB66" i="14" s="1"/>
  <c r="H72" i="14"/>
  <c r="I72" i="14" s="1"/>
  <c r="J72" i="14" s="1"/>
  <c r="T76" i="14"/>
  <c r="U76" i="14" s="1"/>
  <c r="V76" i="14" s="1"/>
  <c r="J71" i="14"/>
  <c r="AF83" i="10"/>
  <c r="AG83" i="10" s="1"/>
  <c r="AE84" i="10" s="1"/>
  <c r="AH82" i="10"/>
  <c r="AB87" i="10"/>
  <c r="Z88" i="10"/>
  <c r="AA88" i="10" s="1"/>
  <c r="Y89" i="10" s="1"/>
  <c r="T82" i="10"/>
  <c r="U82" i="10" s="1"/>
  <c r="V82" i="10" s="1"/>
  <c r="V81" i="10"/>
  <c r="N69" i="10"/>
  <c r="O69" i="10" s="1"/>
  <c r="AR106" i="10" l="1"/>
  <c r="AP103" i="18"/>
  <c r="AQ103" i="18" s="1"/>
  <c r="AR103" i="18" s="1"/>
  <c r="AS103" i="18" s="1"/>
  <c r="AO78" i="14"/>
  <c r="AP107" i="10"/>
  <c r="AQ107" i="10" s="1"/>
  <c r="AO108" i="10" s="1"/>
  <c r="H90" i="10"/>
  <c r="I90" i="10" s="1"/>
  <c r="H68" i="9"/>
  <c r="I68" i="9" s="1"/>
  <c r="G69" i="9" s="1"/>
  <c r="BM67" i="9"/>
  <c r="Q71" i="9"/>
  <c r="R71" i="9" s="1"/>
  <c r="S71" i="9" s="1"/>
  <c r="Q72" i="9" s="1"/>
  <c r="AS72" i="9"/>
  <c r="BK68" i="9"/>
  <c r="BL68" i="9" s="1"/>
  <c r="BJ69" i="9" s="1"/>
  <c r="Y69" i="9"/>
  <c r="L71" i="9"/>
  <c r="M71" i="9" s="1"/>
  <c r="N71" i="9" s="1"/>
  <c r="BR70" i="9"/>
  <c r="AX68" i="9"/>
  <c r="AI72" i="9"/>
  <c r="BF71" i="9"/>
  <c r="BG71" i="9" s="1"/>
  <c r="BE72" i="9" s="1"/>
  <c r="BA69" i="9"/>
  <c r="BB69" i="9" s="1"/>
  <c r="BC69" i="9" s="1"/>
  <c r="BP71" i="9"/>
  <c r="BQ71" i="9" s="1"/>
  <c r="BO72" i="9" s="1"/>
  <c r="W70" i="9"/>
  <c r="X70" i="9" s="1"/>
  <c r="Y70" i="9" s="1"/>
  <c r="BH70" i="9"/>
  <c r="AQ73" i="9"/>
  <c r="AR73" i="9" s="1"/>
  <c r="AP74" i="9" s="1"/>
  <c r="AV69" i="9"/>
  <c r="AW69" i="9" s="1"/>
  <c r="AU70" i="9" s="1"/>
  <c r="AG73" i="9"/>
  <c r="AH73" i="9" s="1"/>
  <c r="AF74" i="9" s="1"/>
  <c r="AB72" i="9"/>
  <c r="AC72" i="9" s="1"/>
  <c r="AA73" i="9" s="1"/>
  <c r="AK67" i="9"/>
  <c r="AD71" i="9"/>
  <c r="AA46" i="18"/>
  <c r="AF46" i="18"/>
  <c r="N46" i="18"/>
  <c r="T46" i="18"/>
  <c r="H87" i="18"/>
  <c r="I87" i="18" s="1"/>
  <c r="G88" i="18" s="1"/>
  <c r="H88" i="18" s="1"/>
  <c r="I88" i="18" s="1"/>
  <c r="G89" i="18" s="1"/>
  <c r="J86" i="18"/>
  <c r="O83" i="16"/>
  <c r="J78" i="16"/>
  <c r="AA75" i="16"/>
  <c r="R77" i="16"/>
  <c r="S77" i="16" s="1"/>
  <c r="Q78" i="16" s="1"/>
  <c r="W85" i="16"/>
  <c r="X85" i="16" s="1"/>
  <c r="Y85" i="16" s="1"/>
  <c r="H79" i="16"/>
  <c r="I79" i="16" s="1"/>
  <c r="J79" i="16" s="1"/>
  <c r="T76" i="16"/>
  <c r="Y84" i="16"/>
  <c r="L85" i="16"/>
  <c r="AF74" i="14"/>
  <c r="AG74" i="14" s="1"/>
  <c r="AH74" i="14" s="1"/>
  <c r="Y67" i="14"/>
  <c r="G73" i="14"/>
  <c r="H73" i="14" s="1"/>
  <c r="I73" i="14" s="1"/>
  <c r="J73" i="14" s="1"/>
  <c r="M89" i="14"/>
  <c r="S77" i="14"/>
  <c r="AH83" i="10"/>
  <c r="M70" i="10"/>
  <c r="N70" i="10" s="1"/>
  <c r="O70" i="10" s="1"/>
  <c r="AF84" i="10"/>
  <c r="AG84" i="10" s="1"/>
  <c r="AE85" i="10" s="1"/>
  <c r="AB88" i="10"/>
  <c r="S83" i="10"/>
  <c r="T83" i="10" s="1"/>
  <c r="U83" i="10" s="1"/>
  <c r="S84" i="10" s="1"/>
  <c r="Z89" i="10"/>
  <c r="AA89" i="10" s="1"/>
  <c r="Y90" i="10" s="1"/>
  <c r="AR107" i="10" l="1"/>
  <c r="AP104" i="18"/>
  <c r="AP78" i="14"/>
  <c r="AQ78" i="14" s="1"/>
  <c r="AO79" i="14" s="1"/>
  <c r="AP108" i="10"/>
  <c r="AQ108" i="10" s="1"/>
  <c r="AO109" i="10" s="1"/>
  <c r="G91" i="10"/>
  <c r="J90" i="10"/>
  <c r="J68" i="9"/>
  <c r="BH71" i="9"/>
  <c r="H69" i="9"/>
  <c r="I69" i="9" s="1"/>
  <c r="G70" i="9" s="1"/>
  <c r="J69" i="9"/>
  <c r="BM68" i="9"/>
  <c r="AS73" i="9"/>
  <c r="L72" i="9"/>
  <c r="M72" i="9" s="1"/>
  <c r="N72" i="9" s="1"/>
  <c r="L73" i="9" s="1"/>
  <c r="O71" i="9"/>
  <c r="BK69" i="9"/>
  <c r="BL69" i="9" s="1"/>
  <c r="BJ70" i="9" s="1"/>
  <c r="AZ70" i="9"/>
  <c r="BA70" i="9" s="1"/>
  <c r="BB70" i="9" s="1"/>
  <c r="BC70" i="9" s="1"/>
  <c r="AD72" i="9"/>
  <c r="V71" i="9"/>
  <c r="W71" i="9" s="1"/>
  <c r="X71" i="9" s="1"/>
  <c r="Y71" i="9" s="1"/>
  <c r="AI73" i="9"/>
  <c r="AV70" i="9"/>
  <c r="AW70" i="9" s="1"/>
  <c r="AU71" i="9" s="1"/>
  <c r="BP72" i="9"/>
  <c r="BQ72" i="9" s="1"/>
  <c r="BO73" i="9" s="1"/>
  <c r="R72" i="9"/>
  <c r="S72" i="9" s="1"/>
  <c r="Q73" i="9" s="1"/>
  <c r="AL67" i="9"/>
  <c r="AM67" i="9" s="1"/>
  <c r="AK68" i="9" s="1"/>
  <c r="AG74" i="9"/>
  <c r="AH74" i="9" s="1"/>
  <c r="AF75" i="9" s="1"/>
  <c r="AQ74" i="9"/>
  <c r="AR74" i="9" s="1"/>
  <c r="AP75" i="9" s="1"/>
  <c r="AB73" i="9"/>
  <c r="AC73" i="9" s="1"/>
  <c r="AD73" i="9" s="1"/>
  <c r="AX69" i="9"/>
  <c r="BR71" i="9"/>
  <c r="T71" i="9"/>
  <c r="BF72" i="9"/>
  <c r="BG72" i="9" s="1"/>
  <c r="BE73" i="9" s="1"/>
  <c r="Y47" i="18"/>
  <c r="AB46" i="18"/>
  <c r="AG46" i="18"/>
  <c r="U46" i="18"/>
  <c r="O46" i="18"/>
  <c r="J87" i="18"/>
  <c r="H89" i="18"/>
  <c r="I89" i="18" s="1"/>
  <c r="G90" i="18" s="1"/>
  <c r="J88" i="18"/>
  <c r="AB75" i="16"/>
  <c r="AC75" i="16" s="1"/>
  <c r="AA76" i="16" s="1"/>
  <c r="AB76" i="16" s="1"/>
  <c r="AC76" i="16" s="1"/>
  <c r="AD76" i="16" s="1"/>
  <c r="V86" i="16"/>
  <c r="W86" i="16" s="1"/>
  <c r="X86" i="16" s="1"/>
  <c r="V87" i="16" s="1"/>
  <c r="R78" i="16"/>
  <c r="S78" i="16" s="1"/>
  <c r="Q79" i="16" s="1"/>
  <c r="M85" i="16"/>
  <c r="N85" i="16" s="1"/>
  <c r="L86" i="16" s="1"/>
  <c r="G80" i="16"/>
  <c r="T77" i="16"/>
  <c r="AE75" i="14"/>
  <c r="AF75" i="14" s="1"/>
  <c r="AG75" i="14" s="1"/>
  <c r="AH75" i="14" s="1"/>
  <c r="AH84" i="10"/>
  <c r="Z67" i="14"/>
  <c r="AA67" i="14" s="1"/>
  <c r="AB67" i="14" s="1"/>
  <c r="G74" i="14"/>
  <c r="H74" i="14" s="1"/>
  <c r="I74" i="14" s="1"/>
  <c r="G75" i="14" s="1"/>
  <c r="T77" i="14"/>
  <c r="U77" i="14" s="1"/>
  <c r="V77" i="14" s="1"/>
  <c r="N89" i="14"/>
  <c r="O89" i="14" s="1"/>
  <c r="M90" i="14" s="1"/>
  <c r="AB89" i="10"/>
  <c r="V83" i="10"/>
  <c r="AF85" i="10"/>
  <c r="AG85" i="10" s="1"/>
  <c r="AE86" i="10" s="1"/>
  <c r="M71" i="10"/>
  <c r="N71" i="10" s="1"/>
  <c r="O71" i="10" s="1"/>
  <c r="Z90" i="10"/>
  <c r="AA90" i="10" s="1"/>
  <c r="AB90" i="10" s="1"/>
  <c r="T84" i="10"/>
  <c r="U84" i="10" s="1"/>
  <c r="S85" i="10" s="1"/>
  <c r="AR108" i="10" l="1"/>
  <c r="AQ104" i="18"/>
  <c r="AR104" i="18" s="1"/>
  <c r="AS104" i="18" s="1"/>
  <c r="AP79" i="14"/>
  <c r="AQ79" i="14" s="1"/>
  <c r="AR79" i="14" s="1"/>
  <c r="AR78" i="14"/>
  <c r="AP109" i="10"/>
  <c r="AQ109" i="10" s="1"/>
  <c r="AR109" i="10" s="1"/>
  <c r="H91" i="10"/>
  <c r="I91" i="10" s="1"/>
  <c r="H70" i="9"/>
  <c r="I70" i="9" s="1"/>
  <c r="J70" i="9" s="1"/>
  <c r="G71" i="9"/>
  <c r="O72" i="9"/>
  <c r="BM69" i="9"/>
  <c r="BK70" i="9"/>
  <c r="BL70" i="9" s="1"/>
  <c r="BJ71" i="9" s="1"/>
  <c r="BR72" i="9"/>
  <c r="AA74" i="9"/>
  <c r="AB74" i="9" s="1"/>
  <c r="AC74" i="9" s="1"/>
  <c r="AN67" i="9"/>
  <c r="BH72" i="9"/>
  <c r="AI74" i="9"/>
  <c r="V72" i="9"/>
  <c r="W72" i="9" s="1"/>
  <c r="X72" i="9" s="1"/>
  <c r="Y72" i="9" s="1"/>
  <c r="AQ75" i="9"/>
  <c r="AR75" i="9" s="1"/>
  <c r="AS75" i="9" s="1"/>
  <c r="AL68" i="9"/>
  <c r="AM68" i="9" s="1"/>
  <c r="AK69" i="9" s="1"/>
  <c r="AV71" i="9"/>
  <c r="AW71" i="9" s="1"/>
  <c r="AU72" i="9" s="1"/>
  <c r="AG75" i="9"/>
  <c r="AH75" i="9" s="1"/>
  <c r="AI75" i="9" s="1"/>
  <c r="R73" i="9"/>
  <c r="S73" i="9" s="1"/>
  <c r="T73" i="9" s="1"/>
  <c r="BF73" i="9"/>
  <c r="BG73" i="9" s="1"/>
  <c r="BE74" i="9" s="1"/>
  <c r="M73" i="9"/>
  <c r="N73" i="9" s="1"/>
  <c r="O73" i="9" s="1"/>
  <c r="AS74" i="9"/>
  <c r="T72" i="9"/>
  <c r="AX70" i="9"/>
  <c r="AZ71" i="9"/>
  <c r="BP73" i="9"/>
  <c r="BQ73" i="9" s="1"/>
  <c r="BO74" i="9" s="1"/>
  <c r="Z47" i="18"/>
  <c r="M47" i="18"/>
  <c r="AH46" i="18"/>
  <c r="AE47" i="18"/>
  <c r="S47" i="18"/>
  <c r="V46" i="18"/>
  <c r="H90" i="18"/>
  <c r="I90" i="18" s="1"/>
  <c r="G91" i="18" s="1"/>
  <c r="J89" i="18"/>
  <c r="AD75" i="16"/>
  <c r="AA77" i="16"/>
  <c r="AB77" i="16" s="1"/>
  <c r="AC77" i="16" s="1"/>
  <c r="AA78" i="16" s="1"/>
  <c r="T78" i="16"/>
  <c r="M86" i="16"/>
  <c r="N86" i="16" s="1"/>
  <c r="O86" i="16" s="1"/>
  <c r="W87" i="16"/>
  <c r="X87" i="16" s="1"/>
  <c r="V88" i="16" s="1"/>
  <c r="R79" i="16"/>
  <c r="S79" i="16" s="1"/>
  <c r="Q80" i="16" s="1"/>
  <c r="H80" i="16"/>
  <c r="I80" i="16" s="1"/>
  <c r="J80" i="16" s="1"/>
  <c r="Y86" i="16"/>
  <c r="O85" i="16"/>
  <c r="AE76" i="14"/>
  <c r="AF76" i="14" s="1"/>
  <c r="AG76" i="14" s="1"/>
  <c r="AH85" i="10"/>
  <c r="Y68" i="14"/>
  <c r="J74" i="14"/>
  <c r="N90" i="14"/>
  <c r="O90" i="14" s="1"/>
  <c r="M91" i="14" s="1"/>
  <c r="H75" i="14"/>
  <c r="I75" i="14" s="1"/>
  <c r="J75" i="14" s="1"/>
  <c r="S78" i="14"/>
  <c r="AF86" i="10"/>
  <c r="AG86" i="10" s="1"/>
  <c r="AE87" i="10" s="1"/>
  <c r="Y91" i="10"/>
  <c r="Z91" i="10" s="1"/>
  <c r="AA91" i="10" s="1"/>
  <c r="V84" i="10"/>
  <c r="T85" i="10"/>
  <c r="U85" i="10" s="1"/>
  <c r="S86" i="10" s="1"/>
  <c r="M72" i="10"/>
  <c r="AO110" i="10" l="1"/>
  <c r="AP110" i="10" s="1"/>
  <c r="AQ110" i="10" s="1"/>
  <c r="AO111" i="10" s="1"/>
  <c r="AP105" i="18"/>
  <c r="AO80" i="14"/>
  <c r="J91" i="10"/>
  <c r="G92" i="10"/>
  <c r="G72" i="9"/>
  <c r="H71" i="9"/>
  <c r="I71" i="9" s="1"/>
  <c r="J71" i="9"/>
  <c r="BM70" i="9"/>
  <c r="L74" i="9"/>
  <c r="M74" i="9" s="1"/>
  <c r="N74" i="9" s="1"/>
  <c r="L75" i="9" s="1"/>
  <c r="AX71" i="9"/>
  <c r="V73" i="9"/>
  <c r="BK71" i="9"/>
  <c r="BL71" i="9" s="1"/>
  <c r="BM71" i="9" s="1"/>
  <c r="AD74" i="9"/>
  <c r="AA75" i="9"/>
  <c r="Q74" i="9"/>
  <c r="AP76" i="9"/>
  <c r="AQ76" i="9" s="1"/>
  <c r="AR76" i="9" s="1"/>
  <c r="AF76" i="9"/>
  <c r="BP74" i="9"/>
  <c r="BQ74" i="9" s="1"/>
  <c r="BO75" i="9" s="1"/>
  <c r="BF74" i="9"/>
  <c r="BG74" i="9" s="1"/>
  <c r="BE75" i="9" s="1"/>
  <c r="AG76" i="9"/>
  <c r="AH76" i="9" s="1"/>
  <c r="AF77" i="9" s="1"/>
  <c r="AL69" i="9"/>
  <c r="AM69" i="9" s="1"/>
  <c r="AK70" i="9" s="1"/>
  <c r="BA71" i="9"/>
  <c r="BB71" i="9" s="1"/>
  <c r="BC71" i="9" s="1"/>
  <c r="BH73" i="9"/>
  <c r="BR73" i="9"/>
  <c r="AB75" i="9"/>
  <c r="AC75" i="9" s="1"/>
  <c r="AV72" i="9"/>
  <c r="AW72" i="9" s="1"/>
  <c r="AU73" i="9" s="1"/>
  <c r="AN68" i="9"/>
  <c r="AF47" i="18"/>
  <c r="T47" i="18"/>
  <c r="N47" i="18"/>
  <c r="AA47" i="18"/>
  <c r="J90" i="18"/>
  <c r="H91" i="18"/>
  <c r="I91" i="18" s="1"/>
  <c r="G92" i="18" s="1"/>
  <c r="AD77" i="16"/>
  <c r="Y87" i="16"/>
  <c r="L87" i="16"/>
  <c r="M87" i="16" s="1"/>
  <c r="N87" i="16" s="1"/>
  <c r="O87" i="16" s="1"/>
  <c r="R80" i="16"/>
  <c r="S80" i="16" s="1"/>
  <c r="T80" i="16" s="1"/>
  <c r="AB78" i="16"/>
  <c r="AC78" i="16" s="1"/>
  <c r="AD78" i="16" s="1"/>
  <c r="T79" i="16"/>
  <c r="W88" i="16"/>
  <c r="X88" i="16" s="1"/>
  <c r="V89" i="16" s="1"/>
  <c r="G81" i="16"/>
  <c r="AE77" i="14"/>
  <c r="AF77" i="14" s="1"/>
  <c r="AG77" i="14" s="1"/>
  <c r="AH77" i="14" s="1"/>
  <c r="AH76" i="14"/>
  <c r="Z68" i="14"/>
  <c r="AA68" i="14" s="1"/>
  <c r="AB68" i="14" s="1"/>
  <c r="G76" i="14"/>
  <c r="H76" i="14" s="1"/>
  <c r="I76" i="14" s="1"/>
  <c r="J76" i="14" s="1"/>
  <c r="N91" i="14"/>
  <c r="O91" i="14" s="1"/>
  <c r="M92" i="14" s="1"/>
  <c r="T78" i="14"/>
  <c r="U78" i="14" s="1"/>
  <c r="V78" i="14" s="1"/>
  <c r="AB91" i="10"/>
  <c r="AF87" i="10"/>
  <c r="AG87" i="10" s="1"/>
  <c r="AH87" i="10" s="1"/>
  <c r="AH86" i="10"/>
  <c r="Y92" i="10"/>
  <c r="Z92" i="10" s="1"/>
  <c r="AA92" i="10" s="1"/>
  <c r="Y93" i="10" s="1"/>
  <c r="V85" i="10"/>
  <c r="T86" i="10"/>
  <c r="U86" i="10" s="1"/>
  <c r="S87" i="10" s="1"/>
  <c r="N72" i="10"/>
  <c r="O72" i="10" s="1"/>
  <c r="AR110" i="10" l="1"/>
  <c r="AQ105" i="18"/>
  <c r="AR105" i="18" s="1"/>
  <c r="AS105" i="18" s="1"/>
  <c r="AP80" i="14"/>
  <c r="AQ80" i="14" s="1"/>
  <c r="AO81" i="14" s="1"/>
  <c r="AR80" i="14"/>
  <c r="AP111" i="10"/>
  <c r="AQ111" i="10" s="1"/>
  <c r="AR111" i="10" s="1"/>
  <c r="H92" i="10"/>
  <c r="I92" i="10" s="1"/>
  <c r="G93" i="10" s="1"/>
  <c r="J92" i="10"/>
  <c r="H72" i="9"/>
  <c r="I72" i="9" s="1"/>
  <c r="G73" i="9" s="1"/>
  <c r="J72" i="9"/>
  <c r="AA76" i="9"/>
  <c r="W73" i="9"/>
  <c r="X73" i="9" s="1"/>
  <c r="V74" i="9" s="1"/>
  <c r="O74" i="9"/>
  <c r="AN69" i="9"/>
  <c r="AD75" i="9"/>
  <c r="R74" i="9"/>
  <c r="S74" i="9" s="1"/>
  <c r="T74" i="9" s="1"/>
  <c r="BJ72" i="9"/>
  <c r="AP77" i="9"/>
  <c r="AQ77" i="9" s="1"/>
  <c r="AR77" i="9" s="1"/>
  <c r="AS77" i="9" s="1"/>
  <c r="AS76" i="9"/>
  <c r="AX72" i="9"/>
  <c r="BF75" i="9"/>
  <c r="BG75" i="9" s="1"/>
  <c r="BH75" i="9" s="1"/>
  <c r="BE76" i="9"/>
  <c r="BP75" i="9"/>
  <c r="BQ75" i="9" s="1"/>
  <c r="BO76" i="9" s="1"/>
  <c r="AG77" i="9"/>
  <c r="AH77" i="9" s="1"/>
  <c r="AF78" i="9" s="1"/>
  <c r="AB76" i="9"/>
  <c r="AC76" i="9" s="1"/>
  <c r="AA77" i="9" s="1"/>
  <c r="AZ72" i="9"/>
  <c r="AI76" i="9"/>
  <c r="W74" i="9"/>
  <c r="X74" i="9" s="1"/>
  <c r="V75" i="9" s="1"/>
  <c r="M75" i="9"/>
  <c r="N75" i="9" s="1"/>
  <c r="L76" i="9" s="1"/>
  <c r="BH74" i="9"/>
  <c r="BR74" i="9"/>
  <c r="AV73" i="9"/>
  <c r="AW73" i="9" s="1"/>
  <c r="AU74" i="9" s="1"/>
  <c r="AL70" i="9"/>
  <c r="AM70" i="9" s="1"/>
  <c r="AN70" i="9" s="1"/>
  <c r="U47" i="18"/>
  <c r="AG47" i="18"/>
  <c r="Y48" i="18"/>
  <c r="AB47" i="18"/>
  <c r="O47" i="18"/>
  <c r="J91" i="18"/>
  <c r="H92" i="18"/>
  <c r="I92" i="18" s="1"/>
  <c r="J92" i="18" s="1"/>
  <c r="L88" i="16"/>
  <c r="M88" i="16" s="1"/>
  <c r="N88" i="16" s="1"/>
  <c r="L89" i="16" s="1"/>
  <c r="Q81" i="16"/>
  <c r="R81" i="16" s="1"/>
  <c r="S81" i="16" s="1"/>
  <c r="Q82" i="16" s="1"/>
  <c r="W89" i="16"/>
  <c r="X89" i="16" s="1"/>
  <c r="V90" i="16" s="1"/>
  <c r="Y88" i="16"/>
  <c r="AA79" i="16"/>
  <c r="H81" i="16"/>
  <c r="I81" i="16" s="1"/>
  <c r="J81" i="16" s="1"/>
  <c r="AE78" i="14"/>
  <c r="AF78" i="14" s="1"/>
  <c r="AG78" i="14" s="1"/>
  <c r="AH78" i="14" s="1"/>
  <c r="AE88" i="10"/>
  <c r="AF88" i="10" s="1"/>
  <c r="AG88" i="10" s="1"/>
  <c r="AE89" i="10" s="1"/>
  <c r="Y69" i="14"/>
  <c r="N92" i="14"/>
  <c r="O92" i="14" s="1"/>
  <c r="G77" i="14"/>
  <c r="S79" i="14"/>
  <c r="AB92" i="10"/>
  <c r="Z93" i="10"/>
  <c r="AA93" i="10" s="1"/>
  <c r="Y94" i="10" s="1"/>
  <c r="V86" i="10"/>
  <c r="T87" i="10"/>
  <c r="U87" i="10" s="1"/>
  <c r="V87" i="10" s="1"/>
  <c r="M73" i="10"/>
  <c r="AO112" i="10" l="1"/>
  <c r="AP112" i="10" s="1"/>
  <c r="AQ112" i="10" s="1"/>
  <c r="AO113" i="10" s="1"/>
  <c r="AP106" i="18"/>
  <c r="AQ106" i="18" s="1"/>
  <c r="AR106" i="18" s="1"/>
  <c r="AP107" i="18" s="1"/>
  <c r="AQ107" i="18" s="1"/>
  <c r="AR107" i="18" s="1"/>
  <c r="AS107" i="18" s="1"/>
  <c r="AP81" i="14"/>
  <c r="AQ81" i="14" s="1"/>
  <c r="AR81" i="14" s="1"/>
  <c r="H93" i="10"/>
  <c r="I93" i="10" s="1"/>
  <c r="G94" i="10" s="1"/>
  <c r="J93" i="10"/>
  <c r="H73" i="9"/>
  <c r="I73" i="9" s="1"/>
  <c r="G74" i="9" s="1"/>
  <c r="J73" i="9"/>
  <c r="Y74" i="9"/>
  <c r="Y73" i="9"/>
  <c r="BK72" i="9"/>
  <c r="BL72" i="9" s="1"/>
  <c r="BJ73" i="9" s="1"/>
  <c r="Q75" i="9"/>
  <c r="R75" i="9" s="1"/>
  <c r="S75" i="9" s="1"/>
  <c r="T75" i="9" s="1"/>
  <c r="AX73" i="9"/>
  <c r="AI77" i="9"/>
  <c r="AK71" i="9"/>
  <c r="AL71" i="9" s="1"/>
  <c r="AM71" i="9" s="1"/>
  <c r="AK72" i="9" s="1"/>
  <c r="AP78" i="9"/>
  <c r="AQ78" i="9" s="1"/>
  <c r="AR78" i="9" s="1"/>
  <c r="AS78" i="9" s="1"/>
  <c r="BP76" i="9"/>
  <c r="BQ76" i="9" s="1"/>
  <c r="BO77" i="9" s="1"/>
  <c r="M76" i="9"/>
  <c r="N76" i="9" s="1"/>
  <c r="L77" i="9" s="1"/>
  <c r="AB77" i="9"/>
  <c r="AC77" i="9" s="1"/>
  <c r="AA78" i="9" s="1"/>
  <c r="W75" i="9"/>
  <c r="X75" i="9" s="1"/>
  <c r="Y75" i="9" s="1"/>
  <c r="AG78" i="9"/>
  <c r="AH78" i="9" s="1"/>
  <c r="AF79" i="9" s="1"/>
  <c r="BF76" i="9"/>
  <c r="BG76" i="9" s="1"/>
  <c r="BE77" i="9" s="1"/>
  <c r="O75" i="9"/>
  <c r="BA72" i="9"/>
  <c r="BB72" i="9" s="1"/>
  <c r="BC72" i="9" s="1"/>
  <c r="BR75" i="9"/>
  <c r="AV74" i="9"/>
  <c r="AW74" i="9" s="1"/>
  <c r="AX74" i="9" s="1"/>
  <c r="AD76" i="9"/>
  <c r="Z48" i="18"/>
  <c r="S48" i="18"/>
  <c r="V47" i="18"/>
  <c r="M48" i="18"/>
  <c r="AE48" i="18"/>
  <c r="AH47" i="18"/>
  <c r="G93" i="18"/>
  <c r="M93" i="14"/>
  <c r="N93" i="14" s="1"/>
  <c r="O93" i="14" s="1"/>
  <c r="M94" i="14" s="1"/>
  <c r="Y89" i="16"/>
  <c r="M89" i="16"/>
  <c r="N89" i="16" s="1"/>
  <c r="O89" i="16" s="1"/>
  <c r="R82" i="16"/>
  <c r="S82" i="16" s="1"/>
  <c r="T82" i="16" s="1"/>
  <c r="G82" i="16"/>
  <c r="T81" i="16"/>
  <c r="W90" i="16"/>
  <c r="X90" i="16" s="1"/>
  <c r="V91" i="16" s="1"/>
  <c r="O88" i="16"/>
  <c r="AB79" i="16"/>
  <c r="AC79" i="16" s="1"/>
  <c r="AD79" i="16" s="1"/>
  <c r="AE79" i="14"/>
  <c r="AF79" i="14" s="1"/>
  <c r="AG79" i="14" s="1"/>
  <c r="AE80" i="14" s="1"/>
  <c r="AF80" i="14" s="1"/>
  <c r="AG80" i="14" s="1"/>
  <c r="AH80" i="14" s="1"/>
  <c r="AB93" i="10"/>
  <c r="AH88" i="10"/>
  <c r="Z69" i="14"/>
  <c r="AA69" i="14" s="1"/>
  <c r="AB69" i="14" s="1"/>
  <c r="T79" i="14"/>
  <c r="U79" i="14" s="1"/>
  <c r="S80" i="14" s="1"/>
  <c r="H77" i="14"/>
  <c r="I77" i="14" s="1"/>
  <c r="J77" i="14" s="1"/>
  <c r="AF89" i="10"/>
  <c r="AG89" i="10" s="1"/>
  <c r="AH89" i="10" s="1"/>
  <c r="Z94" i="10"/>
  <c r="AA94" i="10" s="1"/>
  <c r="AB94" i="10" s="1"/>
  <c r="S88" i="10"/>
  <c r="N73" i="10"/>
  <c r="O73" i="10" s="1"/>
  <c r="AR112" i="10" l="1"/>
  <c r="AS106" i="18"/>
  <c r="AP108" i="18"/>
  <c r="AQ108" i="18" s="1"/>
  <c r="AR108" i="18" s="1"/>
  <c r="AO82" i="14"/>
  <c r="AP113" i="10"/>
  <c r="AQ113" i="10" s="1"/>
  <c r="AR113" i="10" s="1"/>
  <c r="H94" i="10"/>
  <c r="I94" i="10" s="1"/>
  <c r="J94" i="10" s="1"/>
  <c r="G95" i="10"/>
  <c r="H74" i="9"/>
  <c r="I74" i="9" s="1"/>
  <c r="G75" i="9" s="1"/>
  <c r="Q76" i="9"/>
  <c r="R76" i="9" s="1"/>
  <c r="S76" i="9" s="1"/>
  <c r="Q77" i="9" s="1"/>
  <c r="R77" i="9" s="1"/>
  <c r="S77" i="9" s="1"/>
  <c r="T77" i="9" s="1"/>
  <c r="BR76" i="9"/>
  <c r="BM72" i="9"/>
  <c r="BK73" i="9"/>
  <c r="BL73" i="9" s="1"/>
  <c r="BJ74" i="9" s="1"/>
  <c r="AD77" i="9"/>
  <c r="AU75" i="9"/>
  <c r="AV75" i="9" s="1"/>
  <c r="AW75" i="9" s="1"/>
  <c r="AU76" i="9" s="1"/>
  <c r="V76" i="9"/>
  <c r="W76" i="9" s="1"/>
  <c r="X76" i="9" s="1"/>
  <c r="V77" i="9" s="1"/>
  <c r="O76" i="9"/>
  <c r="AP79" i="9"/>
  <c r="AQ79" i="9" s="1"/>
  <c r="AR79" i="9" s="1"/>
  <c r="AP80" i="9" s="1"/>
  <c r="AN71" i="9"/>
  <c r="AG79" i="9"/>
  <c r="AH79" i="9" s="1"/>
  <c r="AF80" i="9" s="1"/>
  <c r="AI78" i="9"/>
  <c r="M77" i="9"/>
  <c r="N77" i="9" s="1"/>
  <c r="O77" i="9" s="1"/>
  <c r="BF77" i="9"/>
  <c r="BG77" i="9" s="1"/>
  <c r="BH77" i="9" s="1"/>
  <c r="AB78" i="9"/>
  <c r="AC78" i="9" s="1"/>
  <c r="AD78" i="9" s="1"/>
  <c r="AZ73" i="9"/>
  <c r="BH76" i="9"/>
  <c r="AL72" i="9"/>
  <c r="AM72" i="9" s="1"/>
  <c r="AK73" i="9" s="1"/>
  <c r="AN72" i="9"/>
  <c r="BP77" i="9"/>
  <c r="BQ77" i="9" s="1"/>
  <c r="BR77" i="9" s="1"/>
  <c r="AF48" i="18"/>
  <c r="AA48" i="18"/>
  <c r="N48" i="18"/>
  <c r="T48" i="18"/>
  <c r="H93" i="18"/>
  <c r="I93" i="18" s="1"/>
  <c r="G94" i="18" s="1"/>
  <c r="AH79" i="14"/>
  <c r="Q83" i="16"/>
  <c r="R83" i="16" s="1"/>
  <c r="S83" i="16" s="1"/>
  <c r="Q84" i="16" s="1"/>
  <c r="W91" i="16"/>
  <c r="X91" i="16" s="1"/>
  <c r="Y91" i="16" s="1"/>
  <c r="H82" i="16"/>
  <c r="I82" i="16" s="1"/>
  <c r="G83" i="16" s="1"/>
  <c r="AA80" i="16"/>
  <c r="Y90" i="16"/>
  <c r="L90" i="16"/>
  <c r="Y95" i="10"/>
  <c r="Z95" i="10" s="1"/>
  <c r="AA95" i="10" s="1"/>
  <c r="AB95" i="10" s="1"/>
  <c r="Y70" i="14"/>
  <c r="V79" i="14"/>
  <c r="T80" i="14"/>
  <c r="U80" i="14" s="1"/>
  <c r="V80" i="14" s="1"/>
  <c r="G78" i="14"/>
  <c r="N94" i="14"/>
  <c r="O94" i="14" s="1"/>
  <c r="AE81" i="14"/>
  <c r="AE90" i="10"/>
  <c r="T88" i="10"/>
  <c r="U88" i="10" s="1"/>
  <c r="S89" i="10" s="1"/>
  <c r="M74" i="10"/>
  <c r="AO114" i="10" l="1"/>
  <c r="AP109" i="18"/>
  <c r="AQ109" i="18" s="1"/>
  <c r="AR109" i="18" s="1"/>
  <c r="AS109" i="18" s="1"/>
  <c r="AS108" i="18"/>
  <c r="AP82" i="14"/>
  <c r="AQ82" i="14" s="1"/>
  <c r="AO83" i="14" s="1"/>
  <c r="AP114" i="10"/>
  <c r="AQ114" i="10" s="1"/>
  <c r="AO115" i="10" s="1"/>
  <c r="H95" i="10"/>
  <c r="I95" i="10" s="1"/>
  <c r="J95" i="10" s="1"/>
  <c r="G96" i="10"/>
  <c r="H75" i="9"/>
  <c r="I75" i="9" s="1"/>
  <c r="J75" i="9" s="1"/>
  <c r="G76" i="9"/>
  <c r="J74" i="9"/>
  <c r="T76" i="9"/>
  <c r="BE78" i="9"/>
  <c r="BF78" i="9" s="1"/>
  <c r="BG78" i="9" s="1"/>
  <c r="BE79" i="9" s="1"/>
  <c r="BM73" i="9"/>
  <c r="Q78" i="9"/>
  <c r="BK74" i="9"/>
  <c r="BL74" i="9" s="1"/>
  <c r="BJ75" i="9" s="1"/>
  <c r="BO78" i="9"/>
  <c r="BP78" i="9" s="1"/>
  <c r="BQ78" i="9" s="1"/>
  <c r="BR78" i="9" s="1"/>
  <c r="L78" i="9"/>
  <c r="AA79" i="9"/>
  <c r="AB79" i="9" s="1"/>
  <c r="AC79" i="9" s="1"/>
  <c r="AA80" i="9" s="1"/>
  <c r="AG80" i="9"/>
  <c r="AH80" i="9" s="1"/>
  <c r="AF81" i="9" s="1"/>
  <c r="AI80" i="9"/>
  <c r="AV76" i="9"/>
  <c r="AW76" i="9" s="1"/>
  <c r="AU77" i="9" s="1"/>
  <c r="AQ80" i="9"/>
  <c r="AR80" i="9" s="1"/>
  <c r="AP81" i="9" s="1"/>
  <c r="BA73" i="9"/>
  <c r="BB73" i="9" s="1"/>
  <c r="AZ74" i="9" s="1"/>
  <c r="BC73" i="9"/>
  <c r="M78" i="9"/>
  <c r="N78" i="9" s="1"/>
  <c r="L79" i="9" s="1"/>
  <c r="R78" i="9"/>
  <c r="S78" i="9" s="1"/>
  <c r="Q79" i="9" s="1"/>
  <c r="AS79" i="9"/>
  <c r="AL73" i="9"/>
  <c r="AM73" i="9" s="1"/>
  <c r="AK74" i="9" s="1"/>
  <c r="W77" i="9"/>
  <c r="X77" i="9" s="1"/>
  <c r="V78" i="9" s="1"/>
  <c r="AI79" i="9"/>
  <c r="AX75" i="9"/>
  <c r="Y76" i="9"/>
  <c r="O48" i="18"/>
  <c r="AG48" i="18"/>
  <c r="AB48" i="18"/>
  <c r="Y49" i="18"/>
  <c r="U48" i="18"/>
  <c r="J93" i="18"/>
  <c r="H94" i="18"/>
  <c r="I94" i="18" s="1"/>
  <c r="G95" i="18" s="1"/>
  <c r="V92" i="16"/>
  <c r="W92" i="16" s="1"/>
  <c r="X92" i="16" s="1"/>
  <c r="V93" i="16" s="1"/>
  <c r="T83" i="16"/>
  <c r="J82" i="16"/>
  <c r="R84" i="16"/>
  <c r="S84" i="16" s="1"/>
  <c r="Q85" i="16" s="1"/>
  <c r="M90" i="16"/>
  <c r="N90" i="16" s="1"/>
  <c r="L91" i="16" s="1"/>
  <c r="H83" i="16"/>
  <c r="I83" i="16" s="1"/>
  <c r="G84" i="16" s="1"/>
  <c r="AB80" i="16"/>
  <c r="AC80" i="16" s="1"/>
  <c r="AD80" i="16" s="1"/>
  <c r="Z70" i="14"/>
  <c r="AA70" i="14" s="1"/>
  <c r="AB70" i="14" s="1"/>
  <c r="S81" i="14"/>
  <c r="M95" i="14"/>
  <c r="N95" i="14" s="1"/>
  <c r="O95" i="14" s="1"/>
  <c r="M96" i="14" s="1"/>
  <c r="AF81" i="14"/>
  <c r="AG81" i="14" s="1"/>
  <c r="AH81" i="14" s="1"/>
  <c r="H78" i="14"/>
  <c r="I78" i="14" s="1"/>
  <c r="J78" i="14" s="1"/>
  <c r="V88" i="10"/>
  <c r="AF90" i="10"/>
  <c r="AG90" i="10" s="1"/>
  <c r="AE91" i="10" s="1"/>
  <c r="Y96" i="10"/>
  <c r="T89" i="10"/>
  <c r="U89" i="10" s="1"/>
  <c r="V89" i="10" s="1"/>
  <c r="N74" i="10"/>
  <c r="O74" i="10" s="1"/>
  <c r="AR114" i="10" l="1"/>
  <c r="AP110" i="18"/>
  <c r="AP83" i="14"/>
  <c r="AQ83" i="14" s="1"/>
  <c r="AR83" i="14" s="1"/>
  <c r="AR82" i="14"/>
  <c r="AP115" i="10"/>
  <c r="AQ115" i="10" s="1"/>
  <c r="AR115" i="10" s="1"/>
  <c r="H96" i="10"/>
  <c r="I96" i="10" s="1"/>
  <c r="G97" i="10" s="1"/>
  <c r="J96" i="10"/>
  <c r="H76" i="9"/>
  <c r="I76" i="9" s="1"/>
  <c r="G77" i="9" s="1"/>
  <c r="J76" i="9"/>
  <c r="BM74" i="9"/>
  <c r="AN73" i="9"/>
  <c r="BK75" i="9"/>
  <c r="BL75" i="9" s="1"/>
  <c r="BJ76" i="9" s="1"/>
  <c r="BO79" i="9"/>
  <c r="BP79" i="9" s="1"/>
  <c r="BQ79" i="9" s="1"/>
  <c r="BO80" i="9" s="1"/>
  <c r="T78" i="9"/>
  <c r="O78" i="9"/>
  <c r="BH78" i="9"/>
  <c r="AX76" i="9"/>
  <c r="W78" i="9"/>
  <c r="X78" i="9" s="1"/>
  <c r="Y78" i="9" s="1"/>
  <c r="AQ81" i="9"/>
  <c r="AR81" i="9" s="1"/>
  <c r="AP82" i="9" s="1"/>
  <c r="AB80" i="9"/>
  <c r="AC80" i="9" s="1"/>
  <c r="AA81" i="9" s="1"/>
  <c r="AL74" i="9"/>
  <c r="AM74" i="9" s="1"/>
  <c r="AN74" i="9" s="1"/>
  <c r="R79" i="9"/>
  <c r="S79" i="9" s="1"/>
  <c r="Q80" i="9" s="1"/>
  <c r="AV77" i="9"/>
  <c r="AW77" i="9" s="1"/>
  <c r="AU78" i="9" s="1"/>
  <c r="BF79" i="9"/>
  <c r="BG79" i="9" s="1"/>
  <c r="BE80" i="9" s="1"/>
  <c r="M79" i="9"/>
  <c r="N79" i="9" s="1"/>
  <c r="L80" i="9" s="1"/>
  <c r="BA74" i="9"/>
  <c r="BB74" i="9" s="1"/>
  <c r="AZ75" i="9" s="1"/>
  <c r="Y77" i="9"/>
  <c r="AS80" i="9"/>
  <c r="AD79" i="9"/>
  <c r="AG81" i="9"/>
  <c r="AH81" i="9" s="1"/>
  <c r="AF82" i="9" s="1"/>
  <c r="M49" i="18"/>
  <c r="V48" i="18"/>
  <c r="S49" i="18"/>
  <c r="Z49" i="18"/>
  <c r="AH48" i="18"/>
  <c r="AE49" i="18"/>
  <c r="H95" i="18"/>
  <c r="I95" i="18" s="1"/>
  <c r="G96" i="18" s="1"/>
  <c r="J94" i="18"/>
  <c r="AA81" i="16"/>
  <c r="AB81" i="16" s="1"/>
  <c r="AC81" i="16" s="1"/>
  <c r="AD81" i="16" s="1"/>
  <c r="J83" i="16"/>
  <c r="W93" i="16"/>
  <c r="X93" i="16" s="1"/>
  <c r="V94" i="16" s="1"/>
  <c r="H84" i="16"/>
  <c r="I84" i="16" s="1"/>
  <c r="J84" i="16" s="1"/>
  <c r="R85" i="16"/>
  <c r="S85" i="16" s="1"/>
  <c r="Q86" i="16" s="1"/>
  <c r="M91" i="16"/>
  <c r="N91" i="16" s="1"/>
  <c r="L92" i="16" s="1"/>
  <c r="Y92" i="16"/>
  <c r="T84" i="16"/>
  <c r="O90" i="16"/>
  <c r="AH90" i="10"/>
  <c r="T81" i="14"/>
  <c r="U81" i="14" s="1"/>
  <c r="S82" i="14" s="1"/>
  <c r="T82" i="14" s="1"/>
  <c r="U82" i="14" s="1"/>
  <c r="V82" i="14" s="1"/>
  <c r="Y71" i="14"/>
  <c r="N96" i="14"/>
  <c r="O96" i="14" s="1"/>
  <c r="M97" i="14" s="1"/>
  <c r="AE82" i="14"/>
  <c r="G79" i="14"/>
  <c r="S90" i="10"/>
  <c r="T90" i="10" s="1"/>
  <c r="U90" i="10" s="1"/>
  <c r="V90" i="10" s="1"/>
  <c r="AF91" i="10"/>
  <c r="AG91" i="10" s="1"/>
  <c r="AE92" i="10" s="1"/>
  <c r="Z96" i="10"/>
  <c r="AA96" i="10" s="1"/>
  <c r="Y97" i="10" s="1"/>
  <c r="M75" i="10"/>
  <c r="N75" i="10" s="1"/>
  <c r="O75" i="10" s="1"/>
  <c r="AO116" i="10" l="1"/>
  <c r="AP116" i="10" s="1"/>
  <c r="AQ116" i="10" s="1"/>
  <c r="AO117" i="10" s="1"/>
  <c r="AQ110" i="18"/>
  <c r="AR110" i="18" s="1"/>
  <c r="AS110" i="18" s="1"/>
  <c r="AO84" i="14"/>
  <c r="H97" i="10"/>
  <c r="I97" i="10" s="1"/>
  <c r="G98" i="10" s="1"/>
  <c r="J97" i="10"/>
  <c r="H77" i="9"/>
  <c r="I77" i="9" s="1"/>
  <c r="J77" i="9" s="1"/>
  <c r="G78" i="9"/>
  <c r="BM75" i="9"/>
  <c r="T79" i="9"/>
  <c r="BH79" i="9"/>
  <c r="V79" i="9"/>
  <c r="W79" i="9" s="1"/>
  <c r="X79" i="9" s="1"/>
  <c r="Y79" i="9" s="1"/>
  <c r="BK76" i="9"/>
  <c r="BL76" i="9" s="1"/>
  <c r="BJ77" i="9" s="1"/>
  <c r="BC74" i="9"/>
  <c r="AK75" i="9"/>
  <c r="AG82" i="9"/>
  <c r="AH82" i="9" s="1"/>
  <c r="AF83" i="9" s="1"/>
  <c r="BP80" i="9"/>
  <c r="BQ80" i="9" s="1"/>
  <c r="BO81" i="9" s="1"/>
  <c r="M80" i="9"/>
  <c r="N80" i="9" s="1"/>
  <c r="L81" i="9" s="1"/>
  <c r="AV78" i="9"/>
  <c r="AW78" i="9" s="1"/>
  <c r="AX78" i="9" s="1"/>
  <c r="AQ82" i="9"/>
  <c r="AR82" i="9" s="1"/>
  <c r="AP83" i="9" s="1"/>
  <c r="BR79" i="9"/>
  <c r="BA75" i="9"/>
  <c r="BB75" i="9" s="1"/>
  <c r="BC75" i="9" s="1"/>
  <c r="AB81" i="9"/>
  <c r="AC81" i="9" s="1"/>
  <c r="AA82" i="9" s="1"/>
  <c r="BF80" i="9"/>
  <c r="BG80" i="9" s="1"/>
  <c r="BE81" i="9" s="1"/>
  <c r="R80" i="9"/>
  <c r="S80" i="9" s="1"/>
  <c r="Q81" i="9" s="1"/>
  <c r="AD80" i="9"/>
  <c r="AI81" i="9"/>
  <c r="O79" i="9"/>
  <c r="AX77" i="9"/>
  <c r="AS81" i="9"/>
  <c r="T49" i="18"/>
  <c r="N49" i="18"/>
  <c r="AF49" i="18"/>
  <c r="AA49" i="18"/>
  <c r="J95" i="18"/>
  <c r="H96" i="18"/>
  <c r="I96" i="18" s="1"/>
  <c r="J96" i="18" s="1"/>
  <c r="AA82" i="16"/>
  <c r="AB82" i="16" s="1"/>
  <c r="AC82" i="16" s="1"/>
  <c r="AA83" i="16" s="1"/>
  <c r="Y93" i="16"/>
  <c r="O91" i="16"/>
  <c r="R86" i="16"/>
  <c r="S86" i="16" s="1"/>
  <c r="T86" i="16" s="1"/>
  <c r="M92" i="16"/>
  <c r="N92" i="16" s="1"/>
  <c r="O92" i="16" s="1"/>
  <c r="G85" i="16"/>
  <c r="W94" i="16"/>
  <c r="X94" i="16" s="1"/>
  <c r="Y94" i="16" s="1"/>
  <c r="T85" i="16"/>
  <c r="AH91" i="10"/>
  <c r="V81" i="14"/>
  <c r="Z71" i="14"/>
  <c r="AA71" i="14" s="1"/>
  <c r="AB71" i="14" s="1"/>
  <c r="N97" i="14"/>
  <c r="O97" i="14" s="1"/>
  <c r="M98" i="14" s="1"/>
  <c r="H79" i="14"/>
  <c r="I79" i="14" s="1"/>
  <c r="J79" i="14" s="1"/>
  <c r="AF82" i="14"/>
  <c r="AG82" i="14" s="1"/>
  <c r="AH82" i="14" s="1"/>
  <c r="S83" i="14"/>
  <c r="AB96" i="10"/>
  <c r="S91" i="10"/>
  <c r="T91" i="10" s="1"/>
  <c r="U91" i="10" s="1"/>
  <c r="V91" i="10" s="1"/>
  <c r="AF92" i="10"/>
  <c r="AG92" i="10" s="1"/>
  <c r="AE93" i="10" s="1"/>
  <c r="Z97" i="10"/>
  <c r="AA97" i="10" s="1"/>
  <c r="Y98" i="10" s="1"/>
  <c r="M76" i="10"/>
  <c r="AR116" i="10" l="1"/>
  <c r="AP111" i="18"/>
  <c r="AQ111" i="18" s="1"/>
  <c r="AR111" i="18" s="1"/>
  <c r="AS111" i="18" s="1"/>
  <c r="AP84" i="14"/>
  <c r="AQ84" i="14" s="1"/>
  <c r="AO85" i="14" s="1"/>
  <c r="AR84" i="14"/>
  <c r="AP117" i="10"/>
  <c r="AQ117" i="10" s="1"/>
  <c r="AR117" i="10" s="1"/>
  <c r="H98" i="10"/>
  <c r="I98" i="10" s="1"/>
  <c r="G99" i="10" s="1"/>
  <c r="J98" i="10"/>
  <c r="V95" i="16"/>
  <c r="W95" i="16" s="1"/>
  <c r="X95" i="16" s="1"/>
  <c r="Y95" i="16" s="1"/>
  <c r="H78" i="9"/>
  <c r="I78" i="9" s="1"/>
  <c r="G79" i="9" s="1"/>
  <c r="J78" i="9"/>
  <c r="O80" i="9"/>
  <c r="AL75" i="9"/>
  <c r="AM75" i="9" s="1"/>
  <c r="AK76" i="9" s="1"/>
  <c r="BM76" i="9"/>
  <c r="BK77" i="9"/>
  <c r="BL77" i="9" s="1"/>
  <c r="BJ78" i="9" s="1"/>
  <c r="AU79" i="9"/>
  <c r="AV79" i="9" s="1"/>
  <c r="AW79" i="9" s="1"/>
  <c r="AU80" i="9" s="1"/>
  <c r="BR80" i="9"/>
  <c r="V80" i="9"/>
  <c r="W80" i="9" s="1"/>
  <c r="X80" i="9" s="1"/>
  <c r="V81" i="9" s="1"/>
  <c r="AS82" i="9"/>
  <c r="AZ76" i="9"/>
  <c r="AG83" i="9"/>
  <c r="AH83" i="9" s="1"/>
  <c r="AI83" i="9" s="1"/>
  <c r="BF81" i="9"/>
  <c r="BG81" i="9" s="1"/>
  <c r="BE82" i="9" s="1"/>
  <c r="AB82" i="9"/>
  <c r="AC82" i="9" s="1"/>
  <c r="AD82" i="9" s="1"/>
  <c r="BH80" i="9"/>
  <c r="AD81" i="9"/>
  <c r="AL76" i="9"/>
  <c r="AM76" i="9" s="1"/>
  <c r="AK77" i="9" s="1"/>
  <c r="R81" i="9"/>
  <c r="S81" i="9" s="1"/>
  <c r="Q82" i="9" s="1"/>
  <c r="BA76" i="9"/>
  <c r="BB76" i="9" s="1"/>
  <c r="AZ77" i="9" s="1"/>
  <c r="AQ83" i="9"/>
  <c r="AR83" i="9" s="1"/>
  <c r="AP84" i="9" s="1"/>
  <c r="M81" i="9"/>
  <c r="N81" i="9" s="1"/>
  <c r="L82" i="9" s="1"/>
  <c r="AI82" i="9"/>
  <c r="T80" i="9"/>
  <c r="BP81" i="9"/>
  <c r="BQ81" i="9" s="1"/>
  <c r="BO82" i="9" s="1"/>
  <c r="AB49" i="18"/>
  <c r="Y50" i="18"/>
  <c r="U49" i="18"/>
  <c r="O49" i="18"/>
  <c r="AG49" i="18"/>
  <c r="G97" i="18"/>
  <c r="AD82" i="16"/>
  <c r="Q87" i="16"/>
  <c r="R87" i="16" s="1"/>
  <c r="S87" i="16" s="1"/>
  <c r="T87" i="16" s="1"/>
  <c r="L93" i="16"/>
  <c r="M93" i="16" s="1"/>
  <c r="N93" i="16" s="1"/>
  <c r="L94" i="16" s="1"/>
  <c r="AB83" i="16"/>
  <c r="AC83" i="16" s="1"/>
  <c r="AA84" i="16" s="1"/>
  <c r="H85" i="16"/>
  <c r="I85" i="16" s="1"/>
  <c r="J85" i="16" s="1"/>
  <c r="AH92" i="10"/>
  <c r="Y72" i="14"/>
  <c r="G80" i="14"/>
  <c r="H80" i="14" s="1"/>
  <c r="I80" i="14" s="1"/>
  <c r="G81" i="14" s="1"/>
  <c r="N98" i="14"/>
  <c r="O98" i="14" s="1"/>
  <c r="AE83" i="14"/>
  <c r="T83" i="14"/>
  <c r="U83" i="14" s="1"/>
  <c r="V83" i="14" s="1"/>
  <c r="AB97" i="10"/>
  <c r="AF93" i="10"/>
  <c r="AG93" i="10" s="1"/>
  <c r="AE94" i="10" s="1"/>
  <c r="Z98" i="10"/>
  <c r="AA98" i="10" s="1"/>
  <c r="Y99" i="10" s="1"/>
  <c r="S92" i="10"/>
  <c r="N76" i="10"/>
  <c r="O76" i="10" s="1"/>
  <c r="AO118" i="10" l="1"/>
  <c r="AP118" i="10" s="1"/>
  <c r="AQ118" i="10" s="1"/>
  <c r="AO119" i="10" s="1"/>
  <c r="AP112" i="18"/>
  <c r="AP85" i="14"/>
  <c r="AQ85" i="14" s="1"/>
  <c r="AR85" i="14" s="1"/>
  <c r="H99" i="10"/>
  <c r="I99" i="10" s="1"/>
  <c r="G100" i="10" s="1"/>
  <c r="J99" i="10"/>
  <c r="H79" i="9"/>
  <c r="I79" i="9" s="1"/>
  <c r="G80" i="9" s="1"/>
  <c r="J79" i="9"/>
  <c r="AN75" i="9"/>
  <c r="T81" i="9"/>
  <c r="AA83" i="9"/>
  <c r="AB83" i="9" s="1"/>
  <c r="AC83" i="9" s="1"/>
  <c r="BK78" i="9"/>
  <c r="BL78" i="9" s="1"/>
  <c r="BM78" i="9" s="1"/>
  <c r="AF84" i="9"/>
  <c r="AG84" i="9" s="1"/>
  <c r="AH84" i="9" s="1"/>
  <c r="AF85" i="9" s="1"/>
  <c r="BM77" i="9"/>
  <c r="BC76" i="9"/>
  <c r="AN76" i="9"/>
  <c r="AX79" i="9"/>
  <c r="AS83" i="9"/>
  <c r="O81" i="9"/>
  <c r="BH81" i="9"/>
  <c r="W81" i="9"/>
  <c r="X81" i="9" s="1"/>
  <c r="Y81" i="9" s="1"/>
  <c r="BP82" i="9"/>
  <c r="BQ82" i="9" s="1"/>
  <c r="BR82" i="9" s="1"/>
  <c r="BR81" i="9"/>
  <c r="M82" i="9"/>
  <c r="N82" i="9" s="1"/>
  <c r="L83" i="9" s="1"/>
  <c r="BA77" i="9"/>
  <c r="BB77" i="9" s="1"/>
  <c r="AZ78" i="9" s="1"/>
  <c r="R82" i="9"/>
  <c r="S82" i="9" s="1"/>
  <c r="T82" i="9" s="1"/>
  <c r="AQ84" i="9"/>
  <c r="AR84" i="9" s="1"/>
  <c r="AP85" i="9" s="1"/>
  <c r="Y80" i="9"/>
  <c r="AL77" i="9"/>
  <c r="AM77" i="9" s="1"/>
  <c r="AN77" i="9" s="1"/>
  <c r="AV80" i="9"/>
  <c r="AW80" i="9" s="1"/>
  <c r="AU81" i="9" s="1"/>
  <c r="BF82" i="9"/>
  <c r="BG82" i="9" s="1"/>
  <c r="BE83" i="9" s="1"/>
  <c r="M50" i="18"/>
  <c r="AH49" i="18"/>
  <c r="AE50" i="18"/>
  <c r="S50" i="18"/>
  <c r="V49" i="18"/>
  <c r="Z50" i="18"/>
  <c r="H97" i="18"/>
  <c r="I97" i="18" s="1"/>
  <c r="J97" i="18" s="1"/>
  <c r="AD83" i="16"/>
  <c r="M99" i="14"/>
  <c r="N99" i="14" s="1"/>
  <c r="O99" i="14" s="1"/>
  <c r="V96" i="16"/>
  <c r="W96" i="16" s="1"/>
  <c r="X96" i="16" s="1"/>
  <c r="V97" i="16" s="1"/>
  <c r="Q88" i="16"/>
  <c r="R88" i="16" s="1"/>
  <c r="S88" i="16" s="1"/>
  <c r="Q89" i="16" s="1"/>
  <c r="M94" i="16"/>
  <c r="N94" i="16" s="1"/>
  <c r="O94" i="16" s="1"/>
  <c r="AB84" i="16"/>
  <c r="AC84" i="16" s="1"/>
  <c r="AD84" i="16" s="1"/>
  <c r="O93" i="16"/>
  <c r="G86" i="16"/>
  <c r="Z72" i="14"/>
  <c r="AA72" i="14" s="1"/>
  <c r="AB72" i="14" s="1"/>
  <c r="S84" i="14"/>
  <c r="T84" i="14" s="1"/>
  <c r="U84" i="14" s="1"/>
  <c r="S85" i="14" s="1"/>
  <c r="J80" i="14"/>
  <c r="H81" i="14"/>
  <c r="I81" i="14" s="1"/>
  <c r="G82" i="14" s="1"/>
  <c r="AF83" i="14"/>
  <c r="AG83" i="14" s="1"/>
  <c r="AH83" i="14" s="1"/>
  <c r="AB98" i="10"/>
  <c r="AF94" i="10"/>
  <c r="AG94" i="10" s="1"/>
  <c r="AE95" i="10" s="1"/>
  <c r="AH93" i="10"/>
  <c r="T92" i="10"/>
  <c r="U92" i="10" s="1"/>
  <c r="S93" i="10" s="1"/>
  <c r="Z99" i="10"/>
  <c r="AA99" i="10" s="1"/>
  <c r="Y100" i="10" s="1"/>
  <c r="M77" i="10"/>
  <c r="AR118" i="10" l="1"/>
  <c r="AQ112" i="18"/>
  <c r="AR112" i="18" s="1"/>
  <c r="AS112" i="18" s="1"/>
  <c r="AO86" i="14"/>
  <c r="AP119" i="10"/>
  <c r="AQ119" i="10" s="1"/>
  <c r="AO120" i="10" s="1"/>
  <c r="H100" i="10"/>
  <c r="I100" i="10" s="1"/>
  <c r="G101" i="10" s="1"/>
  <c r="J100" i="10"/>
  <c r="H80" i="9"/>
  <c r="I80" i="9" s="1"/>
  <c r="G81" i="9" s="1"/>
  <c r="BJ79" i="9"/>
  <c r="AA84" i="9"/>
  <c r="AB84" i="9" s="1"/>
  <c r="AC84" i="9" s="1"/>
  <c r="AA85" i="9" s="1"/>
  <c r="AD83" i="9"/>
  <c r="AX80" i="9"/>
  <c r="Q83" i="9"/>
  <c r="BK79" i="9"/>
  <c r="BL79" i="9" s="1"/>
  <c r="BJ80" i="9" s="1"/>
  <c r="BM79" i="9"/>
  <c r="AI84" i="9"/>
  <c r="BH82" i="9"/>
  <c r="V82" i="9"/>
  <c r="BO83" i="9"/>
  <c r="BP83" i="9" s="1"/>
  <c r="BQ83" i="9" s="1"/>
  <c r="BO84" i="9" s="1"/>
  <c r="M83" i="9"/>
  <c r="N83" i="9" s="1"/>
  <c r="L84" i="9" s="1"/>
  <c r="BA78" i="9"/>
  <c r="BB78" i="9" s="1"/>
  <c r="AZ79" i="9" s="1"/>
  <c r="W82" i="9"/>
  <c r="X82" i="9" s="1"/>
  <c r="Y82" i="9" s="1"/>
  <c r="R83" i="9"/>
  <c r="S83" i="9" s="1"/>
  <c r="Q84" i="9" s="1"/>
  <c r="BF83" i="9"/>
  <c r="BG83" i="9" s="1"/>
  <c r="BE84" i="9" s="1"/>
  <c r="AV81" i="9"/>
  <c r="AW81" i="9" s="1"/>
  <c r="AU82" i="9" s="1"/>
  <c r="AQ85" i="9"/>
  <c r="AR85" i="9" s="1"/>
  <c r="AP86" i="9" s="1"/>
  <c r="O82" i="9"/>
  <c r="AG85" i="9"/>
  <c r="AH85" i="9" s="1"/>
  <c r="AF86" i="9" s="1"/>
  <c r="AK78" i="9"/>
  <c r="AS84" i="9"/>
  <c r="BC77" i="9"/>
  <c r="AF50" i="18"/>
  <c r="AA50" i="18"/>
  <c r="T50" i="18"/>
  <c r="N50" i="18"/>
  <c r="G98" i="18"/>
  <c r="H98" i="18" s="1"/>
  <c r="I98" i="18" s="1"/>
  <c r="G99" i="18" s="1"/>
  <c r="M100" i="14"/>
  <c r="N100" i="14" s="1"/>
  <c r="O100" i="14" s="1"/>
  <c r="W97" i="16"/>
  <c r="X97" i="16" s="1"/>
  <c r="Y97" i="16" s="1"/>
  <c r="R89" i="16"/>
  <c r="S89" i="16" s="1"/>
  <c r="T89" i="16" s="1"/>
  <c r="H86" i="16"/>
  <c r="I86" i="16" s="1"/>
  <c r="J86" i="16" s="1"/>
  <c r="AA85" i="16"/>
  <c r="L95" i="16"/>
  <c r="Y96" i="16"/>
  <c r="T88" i="16"/>
  <c r="AH94" i="10"/>
  <c r="V84" i="14"/>
  <c r="J81" i="14"/>
  <c r="Y73" i="14"/>
  <c r="AE84" i="14"/>
  <c r="AF84" i="14" s="1"/>
  <c r="AG84" i="14" s="1"/>
  <c r="AE85" i="14" s="1"/>
  <c r="T85" i="14"/>
  <c r="U85" i="14" s="1"/>
  <c r="V85" i="14" s="1"/>
  <c r="H82" i="14"/>
  <c r="I82" i="14" s="1"/>
  <c r="G83" i="14" s="1"/>
  <c r="T93" i="10"/>
  <c r="U93" i="10" s="1"/>
  <c r="S94" i="10" s="1"/>
  <c r="T94" i="10" s="1"/>
  <c r="U94" i="10" s="1"/>
  <c r="S95" i="10" s="1"/>
  <c r="AF95" i="10"/>
  <c r="AG95" i="10" s="1"/>
  <c r="AE96" i="10" s="1"/>
  <c r="V92" i="10"/>
  <c r="Z100" i="10"/>
  <c r="AA100" i="10" s="1"/>
  <c r="AB100" i="10" s="1"/>
  <c r="AB99" i="10"/>
  <c r="N77" i="10"/>
  <c r="O77" i="10" s="1"/>
  <c r="AR119" i="10" l="1"/>
  <c r="AP113" i="18"/>
  <c r="AQ113" i="18" s="1"/>
  <c r="AR113" i="18" s="1"/>
  <c r="AS113" i="18" s="1"/>
  <c r="AP86" i="14"/>
  <c r="AQ86" i="14" s="1"/>
  <c r="AO87" i="14" s="1"/>
  <c r="AP120" i="10"/>
  <c r="AQ120" i="10" s="1"/>
  <c r="AO121" i="10" s="1"/>
  <c r="H101" i="10"/>
  <c r="I101" i="10" s="1"/>
  <c r="G102" i="10" s="1"/>
  <c r="J101" i="10"/>
  <c r="H81" i="9"/>
  <c r="I81" i="9" s="1"/>
  <c r="J81" i="9" s="1"/>
  <c r="G82" i="9"/>
  <c r="J80" i="9"/>
  <c r="BK80" i="9"/>
  <c r="BL80" i="9" s="1"/>
  <c r="BJ81" i="9" s="1"/>
  <c r="AI85" i="9"/>
  <c r="AX81" i="9"/>
  <c r="T83" i="9"/>
  <c r="BC78" i="9"/>
  <c r="AQ86" i="9"/>
  <c r="AR86" i="9" s="1"/>
  <c r="AS86" i="9" s="1"/>
  <c r="BF84" i="9"/>
  <c r="BG84" i="9" s="1"/>
  <c r="BE85" i="9" s="1"/>
  <c r="AB85" i="9"/>
  <c r="AC85" i="9" s="1"/>
  <c r="AA86" i="9" s="1"/>
  <c r="AG86" i="9"/>
  <c r="AH86" i="9" s="1"/>
  <c r="AF87" i="9" s="1"/>
  <c r="BP84" i="9"/>
  <c r="BQ84" i="9" s="1"/>
  <c r="BO85" i="9" s="1"/>
  <c r="BA79" i="9"/>
  <c r="BB79" i="9" s="1"/>
  <c r="BC79" i="9" s="1"/>
  <c r="AV82" i="9"/>
  <c r="AW82" i="9" s="1"/>
  <c r="AU83" i="9" s="1"/>
  <c r="R84" i="9"/>
  <c r="S84" i="9" s="1"/>
  <c r="Q85" i="9" s="1"/>
  <c r="BR83" i="9"/>
  <c r="M84" i="9"/>
  <c r="N84" i="9" s="1"/>
  <c r="L85" i="9" s="1"/>
  <c r="AL78" i="9"/>
  <c r="AM78" i="9" s="1"/>
  <c r="AK79" i="9" s="1"/>
  <c r="AS85" i="9"/>
  <c r="BH83" i="9"/>
  <c r="AD84" i="9"/>
  <c r="V83" i="9"/>
  <c r="O83" i="9"/>
  <c r="O50" i="18"/>
  <c r="AG50" i="18"/>
  <c r="AB50" i="18"/>
  <c r="Y51" i="18"/>
  <c r="U50" i="18"/>
  <c r="H99" i="18"/>
  <c r="I99" i="18" s="1"/>
  <c r="J99" i="18" s="1"/>
  <c r="J98" i="18"/>
  <c r="M101" i="14"/>
  <c r="N101" i="14" s="1"/>
  <c r="O101" i="14" s="1"/>
  <c r="M102" i="14" s="1"/>
  <c r="V98" i="16"/>
  <c r="W98" i="16" s="1"/>
  <c r="X98" i="16" s="1"/>
  <c r="V99" i="16" s="1"/>
  <c r="Q90" i="16"/>
  <c r="R90" i="16" s="1"/>
  <c r="S90" i="16" s="1"/>
  <c r="Q91" i="16" s="1"/>
  <c r="AB85" i="16"/>
  <c r="AC85" i="16" s="1"/>
  <c r="AD85" i="16" s="1"/>
  <c r="G87" i="16"/>
  <c r="M95" i="16"/>
  <c r="N95" i="16" s="1"/>
  <c r="O95" i="16" s="1"/>
  <c r="Z73" i="14"/>
  <c r="AA73" i="14" s="1"/>
  <c r="AB73" i="14" s="1"/>
  <c r="AH84" i="14"/>
  <c r="J82" i="14"/>
  <c r="AF85" i="14"/>
  <c r="AG85" i="14" s="1"/>
  <c r="AE86" i="14" s="1"/>
  <c r="H83" i="14"/>
  <c r="I83" i="14" s="1"/>
  <c r="G84" i="14" s="1"/>
  <c r="S86" i="14"/>
  <c r="V93" i="10"/>
  <c r="AF96" i="10"/>
  <c r="AG96" i="10" s="1"/>
  <c r="AH96" i="10" s="1"/>
  <c r="AH95" i="10"/>
  <c r="V94" i="10"/>
  <c r="Y101" i="10"/>
  <c r="T95" i="10"/>
  <c r="U95" i="10" s="1"/>
  <c r="S96" i="10" s="1"/>
  <c r="M78" i="10"/>
  <c r="AR120" i="10" l="1"/>
  <c r="AP114" i="18"/>
  <c r="AQ114" i="18" s="1"/>
  <c r="AR114" i="18" s="1"/>
  <c r="AP115" i="18" s="1"/>
  <c r="AQ115" i="18" s="1"/>
  <c r="AR115" i="18" s="1"/>
  <c r="AS115" i="18" s="1"/>
  <c r="AP87" i="14"/>
  <c r="AQ87" i="14" s="1"/>
  <c r="AR87" i="14" s="1"/>
  <c r="AR86" i="14"/>
  <c r="AP121" i="10"/>
  <c r="AQ121" i="10" s="1"/>
  <c r="AR121" i="10" s="1"/>
  <c r="H102" i="10"/>
  <c r="I102" i="10" s="1"/>
  <c r="G103" i="10" s="1"/>
  <c r="J102" i="10"/>
  <c r="H82" i="9"/>
  <c r="I82" i="9" s="1"/>
  <c r="G83" i="9" s="1"/>
  <c r="J82" i="9"/>
  <c r="T84" i="9"/>
  <c r="BR84" i="9"/>
  <c r="BM80" i="9"/>
  <c r="O84" i="9"/>
  <c r="AP87" i="9"/>
  <c r="BK81" i="9"/>
  <c r="BL81" i="9" s="1"/>
  <c r="BM81" i="9" s="1"/>
  <c r="AX82" i="9"/>
  <c r="AZ80" i="9"/>
  <c r="BA80" i="9" s="1"/>
  <c r="BB80" i="9" s="1"/>
  <c r="AZ81" i="9" s="1"/>
  <c r="AN78" i="9"/>
  <c r="AG87" i="9"/>
  <c r="AH87" i="9" s="1"/>
  <c r="AI87" i="9" s="1"/>
  <c r="BF85" i="9"/>
  <c r="BG85" i="9" s="1"/>
  <c r="BE86" i="9" s="1"/>
  <c r="W83" i="9"/>
  <c r="X83" i="9" s="1"/>
  <c r="Y83" i="9" s="1"/>
  <c r="AV83" i="9"/>
  <c r="AW83" i="9" s="1"/>
  <c r="AX83" i="9" s="1"/>
  <c r="BP85" i="9"/>
  <c r="BQ85" i="9" s="1"/>
  <c r="BO86" i="9" s="1"/>
  <c r="AB86" i="9"/>
  <c r="AC86" i="9" s="1"/>
  <c r="AD86" i="9" s="1"/>
  <c r="AL79" i="9"/>
  <c r="AM79" i="9" s="1"/>
  <c r="AN79" i="9" s="1"/>
  <c r="AI86" i="9"/>
  <c r="AD85" i="9"/>
  <c r="AQ87" i="9"/>
  <c r="AR87" i="9" s="1"/>
  <c r="AP88" i="9" s="1"/>
  <c r="M85" i="9"/>
  <c r="N85" i="9" s="1"/>
  <c r="L86" i="9" s="1"/>
  <c r="R85" i="9"/>
  <c r="S85" i="9" s="1"/>
  <c r="Q86" i="9" s="1"/>
  <c r="BH84" i="9"/>
  <c r="M51" i="18"/>
  <c r="S51" i="18"/>
  <c r="V50" i="18"/>
  <c r="Z51" i="18"/>
  <c r="AH50" i="18"/>
  <c r="AE51" i="18"/>
  <c r="G100" i="18"/>
  <c r="AA86" i="16"/>
  <c r="AB86" i="16" s="1"/>
  <c r="AC86" i="16" s="1"/>
  <c r="AA87" i="16" s="1"/>
  <c r="Y98" i="16"/>
  <c r="T90" i="16"/>
  <c r="L96" i="16"/>
  <c r="M96" i="16" s="1"/>
  <c r="N96" i="16" s="1"/>
  <c r="L97" i="16" s="1"/>
  <c r="R91" i="16"/>
  <c r="S91" i="16" s="1"/>
  <c r="Q92" i="16" s="1"/>
  <c r="W99" i="16"/>
  <c r="X99" i="16" s="1"/>
  <c r="Y99" i="16" s="1"/>
  <c r="H87" i="16"/>
  <c r="I87" i="16" s="1"/>
  <c r="J87" i="16" s="1"/>
  <c r="AE97" i="10"/>
  <c r="AF97" i="10" s="1"/>
  <c r="AG97" i="10" s="1"/>
  <c r="AE98" i="10" s="1"/>
  <c r="Y74" i="14"/>
  <c r="AH85" i="14"/>
  <c r="N102" i="14"/>
  <c r="O102" i="14" s="1"/>
  <c r="H84" i="14"/>
  <c r="I84" i="14" s="1"/>
  <c r="J84" i="14" s="1"/>
  <c r="AF86" i="14"/>
  <c r="AG86" i="14" s="1"/>
  <c r="AH86" i="14" s="1"/>
  <c r="T86" i="14"/>
  <c r="U86" i="14" s="1"/>
  <c r="V86" i="14" s="1"/>
  <c r="J83" i="14"/>
  <c r="V95" i="10"/>
  <c r="Z101" i="10"/>
  <c r="AA101" i="10" s="1"/>
  <c r="Y102" i="10" s="1"/>
  <c r="T96" i="10"/>
  <c r="U96" i="10" s="1"/>
  <c r="S97" i="10" s="1"/>
  <c r="N78" i="10"/>
  <c r="O78" i="10" s="1"/>
  <c r="AO122" i="10" l="1"/>
  <c r="AS114" i="18"/>
  <c r="AP116" i="18"/>
  <c r="AQ116" i="18" s="1"/>
  <c r="AR116" i="18" s="1"/>
  <c r="AO88" i="14"/>
  <c r="AP122" i="10"/>
  <c r="AQ122" i="10" s="1"/>
  <c r="AO123" i="10" s="1"/>
  <c r="H103" i="10"/>
  <c r="I103" i="10" s="1"/>
  <c r="J103" i="10" s="1"/>
  <c r="G104" i="10"/>
  <c r="H83" i="9"/>
  <c r="I83" i="9" s="1"/>
  <c r="G84" i="9" s="1"/>
  <c r="J83" i="9"/>
  <c r="AK80" i="9"/>
  <c r="BJ82" i="9"/>
  <c r="O85" i="9"/>
  <c r="BK82" i="9"/>
  <c r="BL82" i="9" s="1"/>
  <c r="BJ83" i="9" s="1"/>
  <c r="AF88" i="9"/>
  <c r="AG88" i="9" s="1"/>
  <c r="AH88" i="9" s="1"/>
  <c r="AF89" i="9" s="1"/>
  <c r="AA87" i="9"/>
  <c r="BH85" i="9"/>
  <c r="AU84" i="9"/>
  <c r="AV84" i="9" s="1"/>
  <c r="AW84" i="9" s="1"/>
  <c r="AU85" i="9" s="1"/>
  <c r="AL80" i="9"/>
  <c r="AM80" i="9" s="1"/>
  <c r="AK81" i="9" s="1"/>
  <c r="AB87" i="9"/>
  <c r="AC87" i="9" s="1"/>
  <c r="AA88" i="9" s="1"/>
  <c r="AD87" i="9"/>
  <c r="M86" i="9"/>
  <c r="N86" i="9" s="1"/>
  <c r="O86" i="9" s="1"/>
  <c r="BP86" i="9"/>
  <c r="BQ86" i="9" s="1"/>
  <c r="BR86" i="9" s="1"/>
  <c r="R86" i="9"/>
  <c r="S86" i="9" s="1"/>
  <c r="Q87" i="9" s="1"/>
  <c r="AQ88" i="9"/>
  <c r="AR88" i="9" s="1"/>
  <c r="AP89" i="9" s="1"/>
  <c r="BA81" i="9"/>
  <c r="BB81" i="9" s="1"/>
  <c r="BC81" i="9" s="1"/>
  <c r="BR85" i="9"/>
  <c r="V84" i="9"/>
  <c r="T85" i="9"/>
  <c r="AS87" i="9"/>
  <c r="BC80" i="9"/>
  <c r="BF86" i="9"/>
  <c r="BG86" i="9" s="1"/>
  <c r="BE87" i="9" s="1"/>
  <c r="N51" i="18"/>
  <c r="AF51" i="18"/>
  <c r="AA51" i="18"/>
  <c r="T51" i="18"/>
  <c r="H100" i="18"/>
  <c r="I100" i="18" s="1"/>
  <c r="G101" i="18" s="1"/>
  <c r="V100" i="16"/>
  <c r="W100" i="16" s="1"/>
  <c r="X100" i="16" s="1"/>
  <c r="V101" i="16" s="1"/>
  <c r="AD86" i="16"/>
  <c r="T91" i="16"/>
  <c r="M97" i="16"/>
  <c r="N97" i="16" s="1"/>
  <c r="O97" i="16" s="1"/>
  <c r="R92" i="16"/>
  <c r="S92" i="16" s="1"/>
  <c r="Q93" i="16" s="1"/>
  <c r="AB87" i="16"/>
  <c r="AC87" i="16" s="1"/>
  <c r="AD87" i="16" s="1"/>
  <c r="O96" i="16"/>
  <c r="G88" i="16"/>
  <c r="AH97" i="10"/>
  <c r="G85" i="14"/>
  <c r="H85" i="14" s="1"/>
  <c r="I85" i="14" s="1"/>
  <c r="J85" i="14" s="1"/>
  <c r="Z74" i="14"/>
  <c r="AA74" i="14" s="1"/>
  <c r="AB74" i="14" s="1"/>
  <c r="M103" i="14"/>
  <c r="N103" i="14" s="1"/>
  <c r="O103" i="14" s="1"/>
  <c r="M104" i="14" s="1"/>
  <c r="AE87" i="14"/>
  <c r="S87" i="14"/>
  <c r="AB101" i="10"/>
  <c r="AF98" i="10"/>
  <c r="AG98" i="10" s="1"/>
  <c r="AE99" i="10" s="1"/>
  <c r="Z102" i="10"/>
  <c r="AA102" i="10" s="1"/>
  <c r="Y103" i="10" s="1"/>
  <c r="M79" i="10"/>
  <c r="N79" i="10" s="1"/>
  <c r="O79" i="10" s="1"/>
  <c r="T97" i="10"/>
  <c r="U97" i="10" s="1"/>
  <c r="S98" i="10" s="1"/>
  <c r="V96" i="10"/>
  <c r="AR122" i="10" l="1"/>
  <c r="AP117" i="18"/>
  <c r="AQ117" i="18" s="1"/>
  <c r="AR117" i="18" s="1"/>
  <c r="AS117" i="18" s="1"/>
  <c r="AS116" i="18"/>
  <c r="AP88" i="14"/>
  <c r="AQ88" i="14" s="1"/>
  <c r="AO89" i="14" s="1"/>
  <c r="AP123" i="10"/>
  <c r="AQ123" i="10" s="1"/>
  <c r="AO124" i="10" s="1"/>
  <c r="H104" i="10"/>
  <c r="I104" i="10" s="1"/>
  <c r="G105" i="10" s="1"/>
  <c r="J104" i="10"/>
  <c r="H84" i="9"/>
  <c r="I84" i="9" s="1"/>
  <c r="J84" i="9" s="1"/>
  <c r="BM82" i="9"/>
  <c r="BH86" i="9"/>
  <c r="L87" i="9"/>
  <c r="M87" i="9" s="1"/>
  <c r="N87" i="9" s="1"/>
  <c r="L88" i="9" s="1"/>
  <c r="BK83" i="9"/>
  <c r="BL83" i="9" s="1"/>
  <c r="BM83" i="9" s="1"/>
  <c r="AX84" i="9"/>
  <c r="T86" i="9"/>
  <c r="AZ82" i="9"/>
  <c r="BA82" i="9" s="1"/>
  <c r="BB82" i="9" s="1"/>
  <c r="BC82" i="9" s="1"/>
  <c r="AI88" i="9"/>
  <c r="BO87" i="9"/>
  <c r="BP87" i="9" s="1"/>
  <c r="BQ87" i="9" s="1"/>
  <c r="BO88" i="9" s="1"/>
  <c r="AN80" i="9"/>
  <c r="W84" i="9"/>
  <c r="X84" i="9" s="1"/>
  <c r="Y84" i="9" s="1"/>
  <c r="AQ89" i="9"/>
  <c r="AR89" i="9" s="1"/>
  <c r="AP90" i="9" s="1"/>
  <c r="BF87" i="9"/>
  <c r="BG87" i="9" s="1"/>
  <c r="BE88" i="9" s="1"/>
  <c r="AB88" i="9"/>
  <c r="AC88" i="9" s="1"/>
  <c r="AA89" i="9" s="1"/>
  <c r="R87" i="9"/>
  <c r="S87" i="9" s="1"/>
  <c r="Q88" i="9" s="1"/>
  <c r="AG89" i="9"/>
  <c r="AH89" i="9" s="1"/>
  <c r="AF90" i="9" s="1"/>
  <c r="AS88" i="9"/>
  <c r="AV85" i="9"/>
  <c r="AW85" i="9" s="1"/>
  <c r="AU86" i="9" s="1"/>
  <c r="AL81" i="9"/>
  <c r="AM81" i="9" s="1"/>
  <c r="AN81" i="9" s="1"/>
  <c r="U51" i="18"/>
  <c r="O51" i="18"/>
  <c r="AG51" i="18"/>
  <c r="Y52" i="18"/>
  <c r="AB51" i="18"/>
  <c r="H101" i="18"/>
  <c r="I101" i="18" s="1"/>
  <c r="J101" i="18" s="1"/>
  <c r="J100" i="18"/>
  <c r="L98" i="16"/>
  <c r="M98" i="16" s="1"/>
  <c r="N98" i="16" s="1"/>
  <c r="O98" i="16" s="1"/>
  <c r="AA88" i="16"/>
  <c r="W101" i="16"/>
  <c r="X101" i="16" s="1"/>
  <c r="Y101" i="16" s="1"/>
  <c r="R93" i="16"/>
  <c r="S93" i="16" s="1"/>
  <c r="T93" i="16" s="1"/>
  <c r="H88" i="16"/>
  <c r="I88" i="16" s="1"/>
  <c r="J88" i="16" s="1"/>
  <c r="T92" i="16"/>
  <c r="Y100" i="16"/>
  <c r="G86" i="14"/>
  <c r="H86" i="14" s="1"/>
  <c r="I86" i="14" s="1"/>
  <c r="G87" i="14" s="1"/>
  <c r="Y75" i="14"/>
  <c r="N104" i="14"/>
  <c r="O104" i="14" s="1"/>
  <c r="M105" i="14" s="1"/>
  <c r="T87" i="14"/>
  <c r="U87" i="14" s="1"/>
  <c r="V87" i="14" s="1"/>
  <c r="AF87" i="14"/>
  <c r="AG87" i="14" s="1"/>
  <c r="AH87" i="14" s="1"/>
  <c r="AF99" i="10"/>
  <c r="AG99" i="10" s="1"/>
  <c r="AH99" i="10" s="1"/>
  <c r="AH98" i="10"/>
  <c r="AB102" i="10"/>
  <c r="Z103" i="10"/>
  <c r="AA103" i="10" s="1"/>
  <c r="AB103" i="10" s="1"/>
  <c r="T98" i="10"/>
  <c r="U98" i="10" s="1"/>
  <c r="S99" i="10" s="1"/>
  <c r="V97" i="10"/>
  <c r="M80" i="10"/>
  <c r="AR123" i="10" l="1"/>
  <c r="AR88" i="14"/>
  <c r="AP118" i="18"/>
  <c r="AP89" i="14"/>
  <c r="AQ89" i="14" s="1"/>
  <c r="AO90" i="14" s="1"/>
  <c r="AP124" i="10"/>
  <c r="AQ124" i="10" s="1"/>
  <c r="AO125" i="10" s="1"/>
  <c r="H105" i="10"/>
  <c r="I105" i="10" s="1"/>
  <c r="G106" i="10" s="1"/>
  <c r="J105" i="10"/>
  <c r="G85" i="9"/>
  <c r="BJ84" i="9"/>
  <c r="BK84" i="9" s="1"/>
  <c r="BL84" i="9" s="1"/>
  <c r="BJ85" i="9" s="1"/>
  <c r="AZ83" i="9"/>
  <c r="BA83" i="9" s="1"/>
  <c r="BB83" i="9" s="1"/>
  <c r="AX85" i="9"/>
  <c r="O87" i="9"/>
  <c r="V85" i="9"/>
  <c r="W85" i="9" s="1"/>
  <c r="X85" i="9" s="1"/>
  <c r="V86" i="9" s="1"/>
  <c r="AQ90" i="9"/>
  <c r="AR90" i="9" s="1"/>
  <c r="AP91" i="9" s="1"/>
  <c r="AG90" i="9"/>
  <c r="AH90" i="9" s="1"/>
  <c r="AF91" i="9" s="1"/>
  <c r="BF88" i="9"/>
  <c r="BG88" i="9" s="1"/>
  <c r="BE89" i="9" s="1"/>
  <c r="BP88" i="9"/>
  <c r="BQ88" i="9" s="1"/>
  <c r="BO89" i="9" s="1"/>
  <c r="AV86" i="9"/>
  <c r="AW86" i="9" s="1"/>
  <c r="AX86" i="9" s="1"/>
  <c r="R88" i="9"/>
  <c r="S88" i="9" s="1"/>
  <c r="Q89" i="9" s="1"/>
  <c r="AB89" i="9"/>
  <c r="AC89" i="9" s="1"/>
  <c r="AD89" i="9" s="1"/>
  <c r="T87" i="9"/>
  <c r="AD88" i="9"/>
  <c r="M88" i="9"/>
  <c r="N88" i="9" s="1"/>
  <c r="L89" i="9" s="1"/>
  <c r="AS89" i="9"/>
  <c r="AK82" i="9"/>
  <c r="AI89" i="9"/>
  <c r="BH87" i="9"/>
  <c r="BR87" i="9"/>
  <c r="AH51" i="18"/>
  <c r="AE52" i="18"/>
  <c r="S52" i="18"/>
  <c r="V51" i="18"/>
  <c r="Z52" i="18"/>
  <c r="M52" i="18"/>
  <c r="G102" i="18"/>
  <c r="H102" i="18" s="1"/>
  <c r="I102" i="18" s="1"/>
  <c r="G103" i="18" s="1"/>
  <c r="L99" i="16"/>
  <c r="M99" i="16" s="1"/>
  <c r="N99" i="16" s="1"/>
  <c r="L100" i="16" s="1"/>
  <c r="AB88" i="16"/>
  <c r="AC88" i="16" s="1"/>
  <c r="AD88" i="16" s="1"/>
  <c r="V102" i="16"/>
  <c r="W102" i="16" s="1"/>
  <c r="X102" i="16" s="1"/>
  <c r="V103" i="16" s="1"/>
  <c r="Q94" i="16"/>
  <c r="G89" i="16"/>
  <c r="S88" i="14"/>
  <c r="T88" i="14" s="1"/>
  <c r="U88" i="14" s="1"/>
  <c r="J86" i="14"/>
  <c r="Z75" i="14"/>
  <c r="AA75" i="14" s="1"/>
  <c r="AB75" i="14" s="1"/>
  <c r="N105" i="14"/>
  <c r="O105" i="14" s="1"/>
  <c r="M106" i="14" s="1"/>
  <c r="H87" i="14"/>
  <c r="I87" i="14" s="1"/>
  <c r="G88" i="14" s="1"/>
  <c r="AE88" i="14"/>
  <c r="AE100" i="10"/>
  <c r="AF100" i="10" s="1"/>
  <c r="AG100" i="10" s="1"/>
  <c r="AE101" i="10" s="1"/>
  <c r="V98" i="10"/>
  <c r="Y104" i="10"/>
  <c r="T99" i="10"/>
  <c r="U99" i="10" s="1"/>
  <c r="S100" i="10" s="1"/>
  <c r="N80" i="10"/>
  <c r="O80" i="10" s="1"/>
  <c r="AR124" i="10" l="1"/>
  <c r="AQ118" i="18"/>
  <c r="AR118" i="18" s="1"/>
  <c r="AS118" i="18" s="1"/>
  <c r="AP90" i="14"/>
  <c r="AQ90" i="14" s="1"/>
  <c r="AO91" i="14" s="1"/>
  <c r="AR89" i="14"/>
  <c r="AP125" i="10"/>
  <c r="AQ125" i="10" s="1"/>
  <c r="AO126" i="10" s="1"/>
  <c r="H106" i="10"/>
  <c r="I106" i="10" s="1"/>
  <c r="G107" i="10" s="1"/>
  <c r="J106" i="10"/>
  <c r="Y102" i="16"/>
  <c r="H85" i="9"/>
  <c r="I85" i="9" s="1"/>
  <c r="G86" i="9" s="1"/>
  <c r="J85" i="9"/>
  <c r="O88" i="9"/>
  <c r="AA90" i="9"/>
  <c r="BM84" i="9"/>
  <c r="BK85" i="9"/>
  <c r="BL85" i="9" s="1"/>
  <c r="BJ86" i="9" s="1"/>
  <c r="BC83" i="9"/>
  <c r="AZ84" i="9"/>
  <c r="AI90" i="9"/>
  <c r="BH88" i="9"/>
  <c r="T88" i="9"/>
  <c r="W86" i="9"/>
  <c r="X86" i="9" s="1"/>
  <c r="Y86" i="9" s="1"/>
  <c r="AQ91" i="9"/>
  <c r="AR91" i="9" s="1"/>
  <c r="AP92" i="9" s="1"/>
  <c r="BP89" i="9"/>
  <c r="BQ89" i="9" s="1"/>
  <c r="BO90" i="9" s="1"/>
  <c r="AL82" i="9"/>
  <c r="AM82" i="9" s="1"/>
  <c r="AN82" i="9" s="1"/>
  <c r="BA84" i="9"/>
  <c r="BB84" i="9" s="1"/>
  <c r="BC84" i="9" s="1"/>
  <c r="Y85" i="9"/>
  <c r="AB90" i="9"/>
  <c r="AC90" i="9" s="1"/>
  <c r="AD90" i="9" s="1"/>
  <c r="R89" i="9"/>
  <c r="S89" i="9" s="1"/>
  <c r="Q90" i="9" s="1"/>
  <c r="BF89" i="9"/>
  <c r="BG89" i="9" s="1"/>
  <c r="BE90" i="9" s="1"/>
  <c r="AS90" i="9"/>
  <c r="M89" i="9"/>
  <c r="N89" i="9" s="1"/>
  <c r="L90" i="9" s="1"/>
  <c r="AU87" i="9"/>
  <c r="BR88" i="9"/>
  <c r="AG91" i="9"/>
  <c r="AH91" i="9" s="1"/>
  <c r="AI91" i="9" s="1"/>
  <c r="N52" i="18"/>
  <c r="AA52" i="18"/>
  <c r="T52" i="18"/>
  <c r="AF52" i="18"/>
  <c r="J102" i="18"/>
  <c r="H103" i="18"/>
  <c r="I103" i="18" s="1"/>
  <c r="J103" i="18" s="1"/>
  <c r="AA89" i="16"/>
  <c r="AB89" i="16" s="1"/>
  <c r="AC89" i="16" s="1"/>
  <c r="AA90" i="16" s="1"/>
  <c r="AB90" i="16" s="1"/>
  <c r="AC90" i="16" s="1"/>
  <c r="AA91" i="16" s="1"/>
  <c r="O99" i="16"/>
  <c r="M100" i="16"/>
  <c r="N100" i="16" s="1"/>
  <c r="O100" i="16" s="1"/>
  <c r="H89" i="16"/>
  <c r="I89" i="16" s="1"/>
  <c r="G90" i="16" s="1"/>
  <c r="R94" i="16"/>
  <c r="S94" i="16" s="1"/>
  <c r="T94" i="16" s="1"/>
  <c r="W103" i="16"/>
  <c r="X103" i="16" s="1"/>
  <c r="V104" i="16" s="1"/>
  <c r="V88" i="14"/>
  <c r="S89" i="14"/>
  <c r="Y76" i="14"/>
  <c r="H88" i="14"/>
  <c r="I88" i="14" s="1"/>
  <c r="G89" i="14" s="1"/>
  <c r="T89" i="14"/>
  <c r="U89" i="14" s="1"/>
  <c r="S90" i="14" s="1"/>
  <c r="J87" i="14"/>
  <c r="N106" i="14"/>
  <c r="O106" i="14" s="1"/>
  <c r="M107" i="14" s="1"/>
  <c r="AF88" i="14"/>
  <c r="AG88" i="14" s="1"/>
  <c r="AH88" i="14" s="1"/>
  <c r="AH100" i="10"/>
  <c r="AF101" i="10"/>
  <c r="AG101" i="10" s="1"/>
  <c r="AH101" i="10" s="1"/>
  <c r="V99" i="10"/>
  <c r="Z104" i="10"/>
  <c r="AA104" i="10" s="1"/>
  <c r="Y105" i="10" s="1"/>
  <c r="T100" i="10"/>
  <c r="U100" i="10" s="1"/>
  <c r="S101" i="10" s="1"/>
  <c r="M81" i="10"/>
  <c r="AR125" i="10" l="1"/>
  <c r="AP119" i="18"/>
  <c r="AQ119" i="18" s="1"/>
  <c r="AR119" i="18" s="1"/>
  <c r="AS119" i="18" s="1"/>
  <c r="AP91" i="14"/>
  <c r="AQ91" i="14" s="1"/>
  <c r="AR91" i="14" s="1"/>
  <c r="AR90" i="14"/>
  <c r="AP126" i="10"/>
  <c r="AQ126" i="10" s="1"/>
  <c r="AR126" i="10" s="1"/>
  <c r="H107" i="10"/>
  <c r="I107" i="10" s="1"/>
  <c r="J107" i="10" s="1"/>
  <c r="G108" i="10"/>
  <c r="H86" i="9"/>
  <c r="I86" i="9" s="1"/>
  <c r="G87" i="9"/>
  <c r="J86" i="9"/>
  <c r="BM85" i="9"/>
  <c r="AA91" i="9"/>
  <c r="BK86" i="9"/>
  <c r="BL86" i="9" s="1"/>
  <c r="BM86" i="9" s="1"/>
  <c r="BJ87" i="9"/>
  <c r="AF92" i="9"/>
  <c r="AG92" i="9" s="1"/>
  <c r="AH92" i="9" s="1"/>
  <c r="AF93" i="9" s="1"/>
  <c r="AK83" i="9"/>
  <c r="AL83" i="9" s="1"/>
  <c r="AM83" i="9" s="1"/>
  <c r="V87" i="9"/>
  <c r="AZ85" i="9"/>
  <c r="BP90" i="9"/>
  <c r="BQ90" i="9" s="1"/>
  <c r="BR90" i="9" s="1"/>
  <c r="AQ92" i="9"/>
  <c r="AR92" i="9" s="1"/>
  <c r="AP93" i="9" s="1"/>
  <c r="BF90" i="9"/>
  <c r="BG90" i="9" s="1"/>
  <c r="BH90" i="9" s="1"/>
  <c r="M90" i="9"/>
  <c r="N90" i="9" s="1"/>
  <c r="O90" i="9" s="1"/>
  <c r="R90" i="9"/>
  <c r="S90" i="9" s="1"/>
  <c r="T90" i="9" s="1"/>
  <c r="O89" i="9"/>
  <c r="AB91" i="9"/>
  <c r="AC91" i="9" s="1"/>
  <c r="AD91" i="9" s="1"/>
  <c r="BR89" i="9"/>
  <c r="AS91" i="9"/>
  <c r="AV87" i="9"/>
  <c r="AW87" i="9" s="1"/>
  <c r="AU88" i="9" s="1"/>
  <c r="BH89" i="9"/>
  <c r="T89" i="9"/>
  <c r="AG52" i="18"/>
  <c r="O52" i="18"/>
  <c r="AB52" i="18"/>
  <c r="Y53" i="18"/>
  <c r="U52" i="18"/>
  <c r="G104" i="18"/>
  <c r="AD89" i="16"/>
  <c r="L101" i="16"/>
  <c r="M101" i="16" s="1"/>
  <c r="N101" i="16" s="1"/>
  <c r="L102" i="16" s="1"/>
  <c r="AD90" i="16"/>
  <c r="J89" i="16"/>
  <c r="W104" i="16"/>
  <c r="X104" i="16" s="1"/>
  <c r="V105" i="16" s="1"/>
  <c r="AB91" i="16"/>
  <c r="AC91" i="16" s="1"/>
  <c r="AD91" i="16" s="1"/>
  <c r="Q95" i="16"/>
  <c r="H90" i="16"/>
  <c r="I90" i="16" s="1"/>
  <c r="J90" i="16" s="1"/>
  <c r="Y103" i="16"/>
  <c r="AE102" i="10"/>
  <c r="AF102" i="10" s="1"/>
  <c r="AG102" i="10" s="1"/>
  <c r="AE103" i="10" s="1"/>
  <c r="Z76" i="14"/>
  <c r="AA76" i="14" s="1"/>
  <c r="AB76" i="14" s="1"/>
  <c r="J88" i="14"/>
  <c r="T90" i="14"/>
  <c r="U90" i="14" s="1"/>
  <c r="V90" i="14" s="1"/>
  <c r="N107" i="14"/>
  <c r="O107" i="14" s="1"/>
  <c r="H89" i="14"/>
  <c r="I89" i="14" s="1"/>
  <c r="J89" i="14" s="1"/>
  <c r="V89" i="14"/>
  <c r="AE89" i="14"/>
  <c r="AB104" i="10"/>
  <c r="Z105" i="10"/>
  <c r="AA105" i="10" s="1"/>
  <c r="AB105" i="10" s="1"/>
  <c r="V100" i="10"/>
  <c r="T101" i="10"/>
  <c r="U101" i="10" s="1"/>
  <c r="V101" i="10" s="1"/>
  <c r="N81" i="10"/>
  <c r="O81" i="10" s="1"/>
  <c r="AO127" i="10" l="1"/>
  <c r="AP127" i="10" s="1"/>
  <c r="AQ127" i="10" s="1"/>
  <c r="AR127" i="10" s="1"/>
  <c r="AP120" i="18"/>
  <c r="AO92" i="14"/>
  <c r="H108" i="10"/>
  <c r="I108" i="10" s="1"/>
  <c r="G109" i="10" s="1"/>
  <c r="J108" i="10"/>
  <c r="H87" i="9"/>
  <c r="I87" i="9" s="1"/>
  <c r="G88" i="9"/>
  <c r="J87" i="9"/>
  <c r="Q91" i="9"/>
  <c r="R91" i="9" s="1"/>
  <c r="S91" i="9" s="1"/>
  <c r="T91" i="9" s="1"/>
  <c r="AA92" i="9"/>
  <c r="BO91" i="9"/>
  <c r="BP91" i="9" s="1"/>
  <c r="BQ91" i="9" s="1"/>
  <c r="BO92" i="9" s="1"/>
  <c r="BK87" i="9"/>
  <c r="BL87" i="9" s="1"/>
  <c r="BM87" i="9" s="1"/>
  <c r="W87" i="9"/>
  <c r="X87" i="9" s="1"/>
  <c r="Y87" i="9" s="1"/>
  <c r="BA85" i="9"/>
  <c r="BB85" i="9" s="1"/>
  <c r="BC85" i="9" s="1"/>
  <c r="AK84" i="9"/>
  <c r="AL84" i="9" s="1"/>
  <c r="AM84" i="9" s="1"/>
  <c r="AK85" i="9" s="1"/>
  <c r="AN83" i="9"/>
  <c r="BE91" i="9"/>
  <c r="BF91" i="9" s="1"/>
  <c r="BG91" i="9" s="1"/>
  <c r="BH91" i="9" s="1"/>
  <c r="L91" i="9"/>
  <c r="M91" i="9" s="1"/>
  <c r="N91" i="9" s="1"/>
  <c r="L92" i="9" s="1"/>
  <c r="AV88" i="9"/>
  <c r="AW88" i="9" s="1"/>
  <c r="AU89" i="9" s="1"/>
  <c r="AG93" i="9"/>
  <c r="AH93" i="9" s="1"/>
  <c r="AF94" i="9" s="1"/>
  <c r="AI93" i="9"/>
  <c r="AQ93" i="9"/>
  <c r="AR93" i="9" s="1"/>
  <c r="AS93" i="9" s="1"/>
  <c r="AI92" i="9"/>
  <c r="AB92" i="9"/>
  <c r="AC92" i="9" s="1"/>
  <c r="AA93" i="9" s="1"/>
  <c r="AS92" i="9"/>
  <c r="AX87" i="9"/>
  <c r="AE53" i="18"/>
  <c r="AH52" i="18"/>
  <c r="V52" i="18"/>
  <c r="S53" i="18"/>
  <c r="Z53" i="18"/>
  <c r="M53" i="18"/>
  <c r="H104" i="18"/>
  <c r="I104" i="18" s="1"/>
  <c r="J104" i="18" s="1"/>
  <c r="Y104" i="16"/>
  <c r="M102" i="16"/>
  <c r="N102" i="16" s="1"/>
  <c r="O102" i="16" s="1"/>
  <c r="R95" i="16"/>
  <c r="S95" i="16" s="1"/>
  <c r="T95" i="16" s="1"/>
  <c r="AA92" i="16"/>
  <c r="W105" i="16"/>
  <c r="X105" i="16" s="1"/>
  <c r="V106" i="16" s="1"/>
  <c r="G91" i="16"/>
  <c r="O101" i="16"/>
  <c r="S91" i="14"/>
  <c r="T91" i="14" s="1"/>
  <c r="U91" i="14" s="1"/>
  <c r="S92" i="14" s="1"/>
  <c r="Y77" i="14"/>
  <c r="M108" i="14"/>
  <c r="N108" i="14" s="1"/>
  <c r="O108" i="14" s="1"/>
  <c r="M109" i="14" s="1"/>
  <c r="G90" i="14"/>
  <c r="H90" i="14" s="1"/>
  <c r="I90" i="14" s="1"/>
  <c r="J90" i="14" s="1"/>
  <c r="AF89" i="14"/>
  <c r="AG89" i="14" s="1"/>
  <c r="AH89" i="14" s="1"/>
  <c r="AF103" i="10"/>
  <c r="AG103" i="10" s="1"/>
  <c r="AH103" i="10" s="1"/>
  <c r="AH102" i="10"/>
  <c r="Y106" i="10"/>
  <c r="Z106" i="10" s="1"/>
  <c r="AA106" i="10" s="1"/>
  <c r="Y107" i="10" s="1"/>
  <c r="S102" i="10"/>
  <c r="M82" i="10"/>
  <c r="N82" i="10" s="1"/>
  <c r="O82" i="10" s="1"/>
  <c r="AO128" i="10" l="1"/>
  <c r="AQ120" i="18"/>
  <c r="AR120" i="18" s="1"/>
  <c r="AS120" i="18" s="1"/>
  <c r="AP92" i="14"/>
  <c r="AQ92" i="14" s="1"/>
  <c r="AO93" i="14" s="1"/>
  <c r="AR92" i="14"/>
  <c r="AP128" i="10"/>
  <c r="AQ128" i="10" s="1"/>
  <c r="AO129" i="10" s="1"/>
  <c r="H109" i="10"/>
  <c r="I109" i="10" s="1"/>
  <c r="G110" i="10" s="1"/>
  <c r="J109" i="10"/>
  <c r="H88" i="9"/>
  <c r="I88" i="9" s="1"/>
  <c r="G89" i="9" s="1"/>
  <c r="J88" i="9"/>
  <c r="Q92" i="9"/>
  <c r="R92" i="9" s="1"/>
  <c r="S92" i="9" s="1"/>
  <c r="Q93" i="9" s="1"/>
  <c r="AP94" i="9"/>
  <c r="AX88" i="9"/>
  <c r="BJ88" i="9"/>
  <c r="V88" i="9"/>
  <c r="W88" i="9" s="1"/>
  <c r="X88" i="9" s="1"/>
  <c r="V89" i="9" s="1"/>
  <c r="W89" i="9" s="1"/>
  <c r="X89" i="9" s="1"/>
  <c r="V90" i="9" s="1"/>
  <c r="AD92" i="9"/>
  <c r="AZ86" i="9"/>
  <c r="BA86" i="9" s="1"/>
  <c r="BB86" i="9" s="1"/>
  <c r="BC86" i="9" s="1"/>
  <c r="BK88" i="9"/>
  <c r="BL88" i="9" s="1"/>
  <c r="BJ89" i="9" s="1"/>
  <c r="BE92" i="9"/>
  <c r="M92" i="9"/>
  <c r="N92" i="9" s="1"/>
  <c r="L93" i="9" s="1"/>
  <c r="BP92" i="9"/>
  <c r="BQ92" i="9" s="1"/>
  <c r="BO93" i="9" s="1"/>
  <c r="AL85" i="9"/>
  <c r="AM85" i="9" s="1"/>
  <c r="AK86" i="9" s="1"/>
  <c r="BF92" i="9"/>
  <c r="BG92" i="9" s="1"/>
  <c r="BE93" i="9" s="1"/>
  <c r="AQ94" i="9"/>
  <c r="AR94" i="9" s="1"/>
  <c r="AS94" i="9" s="1"/>
  <c r="BR91" i="9"/>
  <c r="AV89" i="9"/>
  <c r="AW89" i="9" s="1"/>
  <c r="AU90" i="9" s="1"/>
  <c r="O91" i="9"/>
  <c r="AN84" i="9"/>
  <c r="AB93" i="9"/>
  <c r="AC93" i="9" s="1"/>
  <c r="AD93" i="9" s="1"/>
  <c r="AG94" i="9"/>
  <c r="AH94" i="9" s="1"/>
  <c r="AF95" i="9" s="1"/>
  <c r="T53" i="18"/>
  <c r="AF53" i="18"/>
  <c r="N53" i="18"/>
  <c r="AA53" i="18"/>
  <c r="G105" i="18"/>
  <c r="H105" i="18" s="1"/>
  <c r="I105" i="18" s="1"/>
  <c r="J105" i="18" s="1"/>
  <c r="Y105" i="16"/>
  <c r="W106" i="16"/>
  <c r="X106" i="16" s="1"/>
  <c r="Y106" i="16" s="1"/>
  <c r="Q96" i="16"/>
  <c r="L103" i="16"/>
  <c r="H91" i="16"/>
  <c r="I91" i="16" s="1"/>
  <c r="J91" i="16" s="1"/>
  <c r="AB92" i="16"/>
  <c r="AC92" i="16" s="1"/>
  <c r="AA93" i="16" s="1"/>
  <c r="V91" i="14"/>
  <c r="Z77" i="14"/>
  <c r="AA77" i="14" s="1"/>
  <c r="AB77" i="14" s="1"/>
  <c r="G91" i="14"/>
  <c r="T92" i="14"/>
  <c r="U92" i="14" s="1"/>
  <c r="S93" i="14" s="1"/>
  <c r="N109" i="14"/>
  <c r="O109" i="14" s="1"/>
  <c r="M110" i="14" s="1"/>
  <c r="AE90" i="14"/>
  <c r="AE104" i="10"/>
  <c r="AF104" i="10" s="1"/>
  <c r="AG104" i="10" s="1"/>
  <c r="AE105" i="10" s="1"/>
  <c r="AB106" i="10"/>
  <c r="M83" i="10"/>
  <c r="N83" i="10" s="1"/>
  <c r="O83" i="10" s="1"/>
  <c r="T102" i="10"/>
  <c r="U102" i="10" s="1"/>
  <c r="V102" i="10" s="1"/>
  <c r="Z107" i="10"/>
  <c r="AA107" i="10" s="1"/>
  <c r="Y108" i="10" s="1"/>
  <c r="AR128" i="10" l="1"/>
  <c r="AP121" i="18"/>
  <c r="AP93" i="14"/>
  <c r="AQ93" i="14" s="1"/>
  <c r="AR93" i="14" s="1"/>
  <c r="AP129" i="10"/>
  <c r="AQ129" i="10" s="1"/>
  <c r="AO130" i="10" s="1"/>
  <c r="H110" i="10"/>
  <c r="I110" i="10" s="1"/>
  <c r="J110" i="10" s="1"/>
  <c r="G111" i="10"/>
  <c r="BM88" i="9"/>
  <c r="H89" i="9"/>
  <c r="I89" i="9" s="1"/>
  <c r="G90" i="9" s="1"/>
  <c r="AA94" i="9"/>
  <c r="AX89" i="9"/>
  <c r="Y88" i="9"/>
  <c r="BK89" i="9"/>
  <c r="BL89" i="9" s="1"/>
  <c r="BJ90" i="9" s="1"/>
  <c r="AI94" i="9"/>
  <c r="T92" i="9"/>
  <c r="BR92" i="9"/>
  <c r="AZ87" i="9"/>
  <c r="BA87" i="9" s="1"/>
  <c r="BB87" i="9" s="1"/>
  <c r="BC87" i="9" s="1"/>
  <c r="AP95" i="9"/>
  <c r="AQ95" i="9" s="1"/>
  <c r="AR95" i="9" s="1"/>
  <c r="AP96" i="9" s="1"/>
  <c r="BH92" i="9"/>
  <c r="AN85" i="9"/>
  <c r="W90" i="9"/>
  <c r="X90" i="9" s="1"/>
  <c r="V91" i="9" s="1"/>
  <c r="AB94" i="9"/>
  <c r="AC94" i="9" s="1"/>
  <c r="AA95" i="9" s="1"/>
  <c r="AV90" i="9"/>
  <c r="AW90" i="9" s="1"/>
  <c r="AX90" i="9" s="1"/>
  <c r="BP93" i="9"/>
  <c r="BQ93" i="9" s="1"/>
  <c r="BO94" i="9" s="1"/>
  <c r="AG95" i="9"/>
  <c r="AH95" i="9" s="1"/>
  <c r="AI95" i="9" s="1"/>
  <c r="M93" i="9"/>
  <c r="N93" i="9" s="1"/>
  <c r="O93" i="9" s="1"/>
  <c r="Y89" i="9"/>
  <c r="R93" i="9"/>
  <c r="S93" i="9" s="1"/>
  <c r="T93" i="9" s="1"/>
  <c r="BF93" i="9"/>
  <c r="BG93" i="9" s="1"/>
  <c r="BE94" i="9" s="1"/>
  <c r="AL86" i="9"/>
  <c r="AM86" i="9" s="1"/>
  <c r="AN86" i="9" s="1"/>
  <c r="O92" i="9"/>
  <c r="AB53" i="18"/>
  <c r="Y54" i="18"/>
  <c r="AG53" i="18"/>
  <c r="U53" i="18"/>
  <c r="O53" i="18"/>
  <c r="G106" i="18"/>
  <c r="AD92" i="16"/>
  <c r="AB93" i="16"/>
  <c r="AC93" i="16" s="1"/>
  <c r="AD93" i="16" s="1"/>
  <c r="M103" i="16"/>
  <c r="N103" i="16" s="1"/>
  <c r="L104" i="16" s="1"/>
  <c r="R96" i="16"/>
  <c r="S96" i="16" s="1"/>
  <c r="Q97" i="16" s="1"/>
  <c r="G92" i="16"/>
  <c r="V107" i="16"/>
  <c r="Y78" i="14"/>
  <c r="V92" i="14"/>
  <c r="T93" i="14"/>
  <c r="U93" i="14" s="1"/>
  <c r="V93" i="14" s="1"/>
  <c r="N110" i="14"/>
  <c r="O110" i="14" s="1"/>
  <c r="M111" i="14" s="1"/>
  <c r="H91" i="14"/>
  <c r="I91" i="14" s="1"/>
  <c r="J91" i="14" s="1"/>
  <c r="AF90" i="14"/>
  <c r="AG90" i="14" s="1"/>
  <c r="AE91" i="14" s="1"/>
  <c r="AH104" i="10"/>
  <c r="S103" i="10"/>
  <c r="T103" i="10" s="1"/>
  <c r="U103" i="10" s="1"/>
  <c r="AF105" i="10"/>
  <c r="AG105" i="10" s="1"/>
  <c r="AH105" i="10" s="1"/>
  <c r="AB107" i="10"/>
  <c r="Z108" i="10"/>
  <c r="AA108" i="10" s="1"/>
  <c r="AB108" i="10" s="1"/>
  <c r="M84" i="10"/>
  <c r="N84" i="10" s="1"/>
  <c r="O84" i="10" s="1"/>
  <c r="AR129" i="10" l="1"/>
  <c r="AQ121" i="18"/>
  <c r="AR121" i="18" s="1"/>
  <c r="AS121" i="18" s="1"/>
  <c r="AO94" i="14"/>
  <c r="AP130" i="10"/>
  <c r="AQ130" i="10" s="1"/>
  <c r="AR134" i="10" s="1"/>
  <c r="H111" i="10"/>
  <c r="I111" i="10" s="1"/>
  <c r="J111" i="10" s="1"/>
  <c r="G112" i="10"/>
  <c r="H90" i="9"/>
  <c r="I90" i="9" s="1"/>
  <c r="G91" i="9" s="1"/>
  <c r="J90" i="9"/>
  <c r="J89" i="9"/>
  <c r="Q94" i="9"/>
  <c r="AZ88" i="9"/>
  <c r="BA88" i="9" s="1"/>
  <c r="BB88" i="9" s="1"/>
  <c r="AZ89" i="9" s="1"/>
  <c r="BA89" i="9" s="1"/>
  <c r="BB89" i="9" s="1"/>
  <c r="AZ90" i="9" s="1"/>
  <c r="BM89" i="9"/>
  <c r="AK87" i="9"/>
  <c r="AL87" i="9" s="1"/>
  <c r="AM87" i="9" s="1"/>
  <c r="AK88" i="9" s="1"/>
  <c r="BK90" i="9"/>
  <c r="BL90" i="9" s="1"/>
  <c r="BJ91" i="9" s="1"/>
  <c r="BC88" i="9"/>
  <c r="BR93" i="9"/>
  <c r="L94" i="9"/>
  <c r="M94" i="9" s="1"/>
  <c r="N94" i="9" s="1"/>
  <c r="L95" i="9" s="1"/>
  <c r="AD94" i="9"/>
  <c r="BH93" i="9"/>
  <c r="Y90" i="9"/>
  <c r="AF96" i="9"/>
  <c r="AG96" i="9" s="1"/>
  <c r="AH96" i="9" s="1"/>
  <c r="AF97" i="9" s="1"/>
  <c r="AU91" i="9"/>
  <c r="AV91" i="9" s="1"/>
  <c r="AW91" i="9" s="1"/>
  <c r="AU92" i="9" s="1"/>
  <c r="R94" i="9"/>
  <c r="S94" i="9" s="1"/>
  <c r="T94" i="9" s="1"/>
  <c r="AQ96" i="9"/>
  <c r="AR96" i="9" s="1"/>
  <c r="AP97" i="9" s="1"/>
  <c r="BF94" i="9"/>
  <c r="BG94" i="9" s="1"/>
  <c r="BH94" i="9" s="1"/>
  <c r="BP94" i="9"/>
  <c r="BQ94" i="9" s="1"/>
  <c r="BO95" i="9" s="1"/>
  <c r="AB95" i="9"/>
  <c r="AC95" i="9" s="1"/>
  <c r="AA96" i="9" s="1"/>
  <c r="W91" i="9"/>
  <c r="X91" i="9" s="1"/>
  <c r="Y91" i="9" s="1"/>
  <c r="AS95" i="9"/>
  <c r="S54" i="18"/>
  <c r="V53" i="18"/>
  <c r="M54" i="18"/>
  <c r="AE54" i="18"/>
  <c r="AH53" i="18"/>
  <c r="Z54" i="18"/>
  <c r="H106" i="18"/>
  <c r="I106" i="18" s="1"/>
  <c r="G107" i="18" s="1"/>
  <c r="T96" i="16"/>
  <c r="M104" i="16"/>
  <c r="N104" i="16" s="1"/>
  <c r="L105" i="16" s="1"/>
  <c r="AA94" i="16"/>
  <c r="O103" i="16"/>
  <c r="W107" i="16"/>
  <c r="X107" i="16" s="1"/>
  <c r="Y107" i="16" s="1"/>
  <c r="R97" i="16"/>
  <c r="S97" i="16" s="1"/>
  <c r="Q98" i="16" s="1"/>
  <c r="H92" i="16"/>
  <c r="I92" i="16" s="1"/>
  <c r="J92" i="16" s="1"/>
  <c r="S94" i="14"/>
  <c r="T94" i="14" s="1"/>
  <c r="U94" i="14" s="1"/>
  <c r="G92" i="14"/>
  <c r="H92" i="14" s="1"/>
  <c r="I92" i="14" s="1"/>
  <c r="J92" i="14" s="1"/>
  <c r="Z78" i="14"/>
  <c r="AA78" i="14" s="1"/>
  <c r="AB78" i="14" s="1"/>
  <c r="AH90" i="14"/>
  <c r="AF91" i="14"/>
  <c r="AG91" i="14" s="1"/>
  <c r="AE92" i="14" s="1"/>
  <c r="N111" i="14"/>
  <c r="O111" i="14" s="1"/>
  <c r="Y109" i="10"/>
  <c r="Z109" i="10" s="1"/>
  <c r="AA109" i="10" s="1"/>
  <c r="AB109" i="10" s="1"/>
  <c r="V103" i="10"/>
  <c r="S104" i="10"/>
  <c r="T104" i="10" s="1"/>
  <c r="U104" i="10" s="1"/>
  <c r="S105" i="10" s="1"/>
  <c r="T105" i="10" s="1"/>
  <c r="U105" i="10" s="1"/>
  <c r="V105" i="10" s="1"/>
  <c r="AE106" i="10"/>
  <c r="M85" i="10"/>
  <c r="AR130" i="10" l="1"/>
  <c r="AO131" i="10"/>
  <c r="AP122" i="18"/>
  <c r="AQ122" i="18" s="1"/>
  <c r="AR122" i="18" s="1"/>
  <c r="AP123" i="18" s="1"/>
  <c r="AQ123" i="18" s="1"/>
  <c r="AR123" i="18" s="1"/>
  <c r="AS123" i="18" s="1"/>
  <c r="AP94" i="14"/>
  <c r="AQ94" i="14" s="1"/>
  <c r="AO95" i="14" s="1"/>
  <c r="AR131" i="10"/>
  <c r="AP131" i="10"/>
  <c r="AR135" i="10"/>
  <c r="H112" i="10"/>
  <c r="I112" i="10" s="1"/>
  <c r="G113" i="10" s="1"/>
  <c r="J112" i="10"/>
  <c r="H91" i="9"/>
  <c r="I91" i="9" s="1"/>
  <c r="G92" i="9" s="1"/>
  <c r="J91" i="9"/>
  <c r="BM90" i="9"/>
  <c r="AN87" i="9"/>
  <c r="BK91" i="9"/>
  <c r="BL91" i="9" s="1"/>
  <c r="BJ92" i="9" s="1"/>
  <c r="BM91" i="9"/>
  <c r="BR94" i="9"/>
  <c r="Q95" i="9"/>
  <c r="R95" i="9" s="1"/>
  <c r="S95" i="9" s="1"/>
  <c r="Q96" i="9" s="1"/>
  <c r="AI96" i="9"/>
  <c r="BE95" i="9"/>
  <c r="M95" i="9"/>
  <c r="N95" i="9" s="1"/>
  <c r="L96" i="9" s="1"/>
  <c r="AV92" i="9"/>
  <c r="AW92" i="9" s="1"/>
  <c r="AU93" i="9" s="1"/>
  <c r="BA90" i="9"/>
  <c r="BB90" i="9" s="1"/>
  <c r="AZ91" i="9" s="1"/>
  <c r="BF95" i="9"/>
  <c r="BG95" i="9" s="1"/>
  <c r="BE96" i="9" s="1"/>
  <c r="AB96" i="9"/>
  <c r="AC96" i="9" s="1"/>
  <c r="AA97" i="9" s="1"/>
  <c r="BP95" i="9"/>
  <c r="BQ95" i="9" s="1"/>
  <c r="BO96" i="9" s="1"/>
  <c r="BC89" i="9"/>
  <c r="AG97" i="9"/>
  <c r="AH97" i="9" s="1"/>
  <c r="AF98" i="9" s="1"/>
  <c r="AD95" i="9"/>
  <c r="AX91" i="9"/>
  <c r="AQ97" i="9"/>
  <c r="AR97" i="9" s="1"/>
  <c r="AP98" i="9" s="1"/>
  <c r="O94" i="9"/>
  <c r="V92" i="9"/>
  <c r="AL88" i="9"/>
  <c r="AM88" i="9" s="1"/>
  <c r="AK89" i="9" s="1"/>
  <c r="AS96" i="9"/>
  <c r="T54" i="18"/>
  <c r="N54" i="18"/>
  <c r="AA54" i="18"/>
  <c r="AF54" i="18"/>
  <c r="J106" i="18"/>
  <c r="H107" i="18"/>
  <c r="I107" i="18" s="1"/>
  <c r="G108" i="18" s="1"/>
  <c r="O104" i="16"/>
  <c r="V108" i="16"/>
  <c r="R98" i="16"/>
  <c r="S98" i="16" s="1"/>
  <c r="T98" i="16" s="1"/>
  <c r="G93" i="16"/>
  <c r="T97" i="16"/>
  <c r="M105" i="16"/>
  <c r="N105" i="16" s="1"/>
  <c r="L106" i="16" s="1"/>
  <c r="AB94" i="16"/>
  <c r="AC94" i="16" s="1"/>
  <c r="AA95" i="16" s="1"/>
  <c r="V94" i="14"/>
  <c r="S95" i="14"/>
  <c r="T95" i="14" s="1"/>
  <c r="U95" i="14" s="1"/>
  <c r="AH91" i="14"/>
  <c r="Y79" i="14"/>
  <c r="M112" i="14"/>
  <c r="N112" i="14" s="1"/>
  <c r="O112" i="14" s="1"/>
  <c r="M113" i="14" s="1"/>
  <c r="G93" i="14"/>
  <c r="AF92" i="14"/>
  <c r="AG92" i="14" s="1"/>
  <c r="AH92" i="14" s="1"/>
  <c r="Y110" i="10"/>
  <c r="Z110" i="10" s="1"/>
  <c r="AA110" i="10" s="1"/>
  <c r="AB110" i="10" s="1"/>
  <c r="V104" i="10"/>
  <c r="S106" i="10"/>
  <c r="T106" i="10" s="1"/>
  <c r="U106" i="10" s="1"/>
  <c r="V106" i="10" s="1"/>
  <c r="AF106" i="10"/>
  <c r="AG106" i="10" s="1"/>
  <c r="AE107" i="10" s="1"/>
  <c r="N85" i="10"/>
  <c r="O85" i="10" s="1"/>
  <c r="AS122" i="18" l="1"/>
  <c r="AP124" i="18"/>
  <c r="AQ124" i="18" s="1"/>
  <c r="AR124" i="18" s="1"/>
  <c r="AP95" i="14"/>
  <c r="AQ95" i="14" s="1"/>
  <c r="AR95" i="14" s="1"/>
  <c r="AR94" i="14"/>
  <c r="AR133" i="10"/>
  <c r="AR132" i="10"/>
  <c r="H113" i="10"/>
  <c r="I113" i="10" s="1"/>
  <c r="G114" i="10" s="1"/>
  <c r="J113" i="10"/>
  <c r="H92" i="9"/>
  <c r="I92" i="9" s="1"/>
  <c r="G93" i="9" s="1"/>
  <c r="J92" i="9"/>
  <c r="AI97" i="9"/>
  <c r="AX92" i="9"/>
  <c r="BK92" i="9"/>
  <c r="BL92" i="9" s="1"/>
  <c r="BJ93" i="9" s="1"/>
  <c r="BM92" i="9"/>
  <c r="T95" i="9"/>
  <c r="AS97" i="9"/>
  <c r="BR95" i="9"/>
  <c r="BC90" i="9"/>
  <c r="AD96" i="9"/>
  <c r="O95" i="9"/>
  <c r="AL89" i="9"/>
  <c r="AM89" i="9" s="1"/>
  <c r="AN89" i="9" s="1"/>
  <c r="BF96" i="9"/>
  <c r="BG96" i="9" s="1"/>
  <c r="BE97" i="9" s="1"/>
  <c r="W92" i="9"/>
  <c r="X92" i="9" s="1"/>
  <c r="V93" i="9" s="1"/>
  <c r="R96" i="9"/>
  <c r="S96" i="9" s="1"/>
  <c r="Q97" i="9" s="1"/>
  <c r="AV93" i="9"/>
  <c r="AW93" i="9" s="1"/>
  <c r="AU94" i="9" s="1"/>
  <c r="AX93" i="9"/>
  <c r="AB97" i="9"/>
  <c r="AC97" i="9" s="1"/>
  <c r="AA98" i="9" s="1"/>
  <c r="BA91" i="9"/>
  <c r="BB91" i="9" s="1"/>
  <c r="BC91" i="9" s="1"/>
  <c r="AN88" i="9"/>
  <c r="AQ98" i="9"/>
  <c r="AR98" i="9" s="1"/>
  <c r="AP99" i="9" s="1"/>
  <c r="AG98" i="9"/>
  <c r="AH98" i="9" s="1"/>
  <c r="AI98" i="9" s="1"/>
  <c r="BP96" i="9"/>
  <c r="BQ96" i="9" s="1"/>
  <c r="BO97" i="9" s="1"/>
  <c r="BH95" i="9"/>
  <c r="M96" i="9"/>
  <c r="N96" i="9" s="1"/>
  <c r="L97" i="9" s="1"/>
  <c r="AG54" i="18"/>
  <c r="U54" i="18"/>
  <c r="O54" i="18"/>
  <c r="AB54" i="18"/>
  <c r="Y55" i="18"/>
  <c r="J107" i="18"/>
  <c r="H108" i="18"/>
  <c r="I108" i="18" s="1"/>
  <c r="G109" i="18" s="1"/>
  <c r="AD94" i="16"/>
  <c r="W108" i="16"/>
  <c r="X108" i="16" s="1"/>
  <c r="V109" i="16" s="1"/>
  <c r="W109" i="16" s="1"/>
  <c r="X109" i="16" s="1"/>
  <c r="Y109" i="16" s="1"/>
  <c r="M106" i="16"/>
  <c r="N106" i="16" s="1"/>
  <c r="L107" i="16" s="1"/>
  <c r="AB95" i="16"/>
  <c r="AC95" i="16" s="1"/>
  <c r="AD95" i="16" s="1"/>
  <c r="H93" i="16"/>
  <c r="I93" i="16" s="1"/>
  <c r="G94" i="16" s="1"/>
  <c r="O105" i="16"/>
  <c r="Q99" i="16"/>
  <c r="S96" i="14"/>
  <c r="T96" i="14" s="1"/>
  <c r="U96" i="14" s="1"/>
  <c r="V96" i="14" s="1"/>
  <c r="V95" i="14"/>
  <c r="Z79" i="14"/>
  <c r="AA79" i="14" s="1"/>
  <c r="AB79" i="14" s="1"/>
  <c r="N113" i="14"/>
  <c r="O113" i="14" s="1"/>
  <c r="M114" i="14" s="1"/>
  <c r="AE93" i="14"/>
  <c r="H93" i="14"/>
  <c r="I93" i="14" s="1"/>
  <c r="J93" i="14" s="1"/>
  <c r="AH106" i="10"/>
  <c r="Y111" i="10"/>
  <c r="Z111" i="10" s="1"/>
  <c r="AA111" i="10" s="1"/>
  <c r="AB111" i="10" s="1"/>
  <c r="M86" i="10"/>
  <c r="N86" i="10" s="1"/>
  <c r="O86" i="10" s="1"/>
  <c r="AF107" i="10"/>
  <c r="AG107" i="10" s="1"/>
  <c r="AE108" i="10" s="1"/>
  <c r="S107" i="10"/>
  <c r="T107" i="10" s="1"/>
  <c r="U107" i="10" s="1"/>
  <c r="V107" i="10" s="1"/>
  <c r="AP125" i="18" l="1"/>
  <c r="AQ125" i="18" s="1"/>
  <c r="AR125" i="18" s="1"/>
  <c r="AS125" i="18" s="1"/>
  <c r="AS124" i="18"/>
  <c r="AO96" i="14"/>
  <c r="H114" i="10"/>
  <c r="I114" i="10" s="1"/>
  <c r="G115" i="10" s="1"/>
  <c r="J114" i="10"/>
  <c r="H93" i="9"/>
  <c r="I93" i="9" s="1"/>
  <c r="G94" i="9" s="1"/>
  <c r="J93" i="9"/>
  <c r="BK93" i="9"/>
  <c r="BL93" i="9" s="1"/>
  <c r="BJ94" i="9" s="1"/>
  <c r="O96" i="9"/>
  <c r="AF99" i="9"/>
  <c r="AG99" i="9" s="1"/>
  <c r="AH99" i="9" s="1"/>
  <c r="AF100" i="9" s="1"/>
  <c r="AZ92" i="9"/>
  <c r="BA92" i="9" s="1"/>
  <c r="BB92" i="9" s="1"/>
  <c r="AZ93" i="9" s="1"/>
  <c r="BR96" i="9"/>
  <c r="AD97" i="9"/>
  <c r="Y92" i="9"/>
  <c r="AQ99" i="9"/>
  <c r="AR99" i="9" s="1"/>
  <c r="AP100" i="9" s="1"/>
  <c r="R97" i="9"/>
  <c r="S97" i="9" s="1"/>
  <c r="Q98" i="9" s="1"/>
  <c r="BF97" i="9"/>
  <c r="BG97" i="9" s="1"/>
  <c r="BE98" i="9" s="1"/>
  <c r="AB98" i="9"/>
  <c r="AC98" i="9" s="1"/>
  <c r="AA99" i="9" s="1"/>
  <c r="BP97" i="9"/>
  <c r="BQ97" i="9" s="1"/>
  <c r="BO98" i="9" s="1"/>
  <c r="AS98" i="9"/>
  <c r="W93" i="9"/>
  <c r="X93" i="9" s="1"/>
  <c r="V94" i="9" s="1"/>
  <c r="AK90" i="9"/>
  <c r="M97" i="9"/>
  <c r="N97" i="9" s="1"/>
  <c r="L98" i="9" s="1"/>
  <c r="AV94" i="9"/>
  <c r="AW94" i="9" s="1"/>
  <c r="AX94" i="9" s="1"/>
  <c r="T96" i="9"/>
  <c r="BH96" i="9"/>
  <c r="Z55" i="18"/>
  <c r="M55" i="18"/>
  <c r="AH54" i="18"/>
  <c r="AE55" i="18"/>
  <c r="S55" i="18"/>
  <c r="V54" i="18"/>
  <c r="J108" i="18"/>
  <c r="H109" i="18"/>
  <c r="I109" i="18" s="1"/>
  <c r="G110" i="18" s="1"/>
  <c r="O106" i="16"/>
  <c r="Y108" i="16"/>
  <c r="J93" i="16"/>
  <c r="H94" i="16"/>
  <c r="I94" i="16" s="1"/>
  <c r="J94" i="16" s="1"/>
  <c r="R99" i="16"/>
  <c r="S99" i="16" s="1"/>
  <c r="T99" i="16" s="1"/>
  <c r="AA96" i="16"/>
  <c r="M107" i="16"/>
  <c r="N107" i="16" s="1"/>
  <c r="O107" i="16" s="1"/>
  <c r="V110" i="16"/>
  <c r="G94" i="14"/>
  <c r="H94" i="14" s="1"/>
  <c r="I94" i="14" s="1"/>
  <c r="J94" i="14" s="1"/>
  <c r="Y80" i="14"/>
  <c r="N114" i="14"/>
  <c r="O114" i="14" s="1"/>
  <c r="M115" i="14" s="1"/>
  <c r="S97" i="14"/>
  <c r="AF93" i="14"/>
  <c r="AG93" i="14" s="1"/>
  <c r="AE94" i="14" s="1"/>
  <c r="AH107" i="10"/>
  <c r="Y112" i="10"/>
  <c r="Z112" i="10" s="1"/>
  <c r="AA112" i="10" s="1"/>
  <c r="AB112" i="10" s="1"/>
  <c r="AF108" i="10"/>
  <c r="AG108" i="10" s="1"/>
  <c r="AE109" i="10" s="1"/>
  <c r="M87" i="10"/>
  <c r="N87" i="10" s="1"/>
  <c r="O87" i="10" s="1"/>
  <c r="S108" i="10"/>
  <c r="AP126" i="18" l="1"/>
  <c r="AP96" i="14"/>
  <c r="AQ96" i="14" s="1"/>
  <c r="AO97" i="14" s="1"/>
  <c r="AR96" i="14"/>
  <c r="H115" i="10"/>
  <c r="I115" i="10" s="1"/>
  <c r="J115" i="10" s="1"/>
  <c r="G116" i="10"/>
  <c r="H94" i="9"/>
  <c r="I94" i="9" s="1"/>
  <c r="G95" i="9" s="1"/>
  <c r="J94" i="9"/>
  <c r="AU95" i="9"/>
  <c r="Y93" i="9"/>
  <c r="BK94" i="9"/>
  <c r="BL94" i="9" s="1"/>
  <c r="BM94" i="9" s="1"/>
  <c r="BM93" i="9"/>
  <c r="T97" i="9"/>
  <c r="AI99" i="9"/>
  <c r="O97" i="9"/>
  <c r="AS99" i="9"/>
  <c r="AB99" i="9"/>
  <c r="AC99" i="9" s="1"/>
  <c r="AA100" i="9" s="1"/>
  <c r="BA93" i="9"/>
  <c r="BB93" i="9" s="1"/>
  <c r="AZ94" i="9" s="1"/>
  <c r="BP98" i="9"/>
  <c r="BQ98" i="9" s="1"/>
  <c r="BR98" i="9" s="1"/>
  <c r="BF98" i="9"/>
  <c r="BG98" i="9" s="1"/>
  <c r="BH98" i="9" s="1"/>
  <c r="AV95" i="9"/>
  <c r="AW95" i="9" s="1"/>
  <c r="AU96" i="9" s="1"/>
  <c r="AL90" i="9"/>
  <c r="AM90" i="9" s="1"/>
  <c r="AN90" i="9" s="1"/>
  <c r="BC92" i="9"/>
  <c r="AD98" i="9"/>
  <c r="AG100" i="9"/>
  <c r="AH100" i="9" s="1"/>
  <c r="AF101" i="9" s="1"/>
  <c r="R98" i="9"/>
  <c r="S98" i="9" s="1"/>
  <c r="Q99" i="9" s="1"/>
  <c r="M98" i="9"/>
  <c r="N98" i="9" s="1"/>
  <c r="O98" i="9" s="1"/>
  <c r="W94" i="9"/>
  <c r="X94" i="9" s="1"/>
  <c r="V95" i="9" s="1"/>
  <c r="BR97" i="9"/>
  <c r="BH97" i="9"/>
  <c r="AQ100" i="9"/>
  <c r="AR100" i="9" s="1"/>
  <c r="AP101" i="9" s="1"/>
  <c r="T55" i="18"/>
  <c r="N55" i="18"/>
  <c r="AF55" i="18"/>
  <c r="AA55" i="18"/>
  <c r="J109" i="18"/>
  <c r="H110" i="18"/>
  <c r="I110" i="18" s="1"/>
  <c r="G111" i="18" s="1"/>
  <c r="AH108" i="10"/>
  <c r="G95" i="16"/>
  <c r="L108" i="16"/>
  <c r="Q100" i="16"/>
  <c r="W110" i="16"/>
  <c r="X110" i="16" s="1"/>
  <c r="V111" i="16" s="1"/>
  <c r="AB96" i="16"/>
  <c r="AC96" i="16" s="1"/>
  <c r="AD96" i="16" s="1"/>
  <c r="AH93" i="14"/>
  <c r="Z80" i="14"/>
  <c r="AA80" i="14" s="1"/>
  <c r="AB80" i="14" s="1"/>
  <c r="AF94" i="14"/>
  <c r="AG94" i="14" s="1"/>
  <c r="AE95" i="14" s="1"/>
  <c r="N115" i="14"/>
  <c r="O115" i="14" s="1"/>
  <c r="M116" i="14" s="1"/>
  <c r="G95" i="14"/>
  <c r="T97" i="14"/>
  <c r="U97" i="14" s="1"/>
  <c r="S98" i="14" s="1"/>
  <c r="AF109" i="10"/>
  <c r="AG109" i="10" s="1"/>
  <c r="AE110" i="10" s="1"/>
  <c r="Y113" i="10"/>
  <c r="T108" i="10"/>
  <c r="U108" i="10" s="1"/>
  <c r="V108" i="10" s="1"/>
  <c r="M88" i="10"/>
  <c r="AQ126" i="18" l="1"/>
  <c r="AR126" i="18" s="1"/>
  <c r="AS126" i="18" s="1"/>
  <c r="AP97" i="14"/>
  <c r="AQ97" i="14" s="1"/>
  <c r="AR97" i="14" s="1"/>
  <c r="H116" i="10"/>
  <c r="I116" i="10" s="1"/>
  <c r="G117" i="10" s="1"/>
  <c r="J116" i="10"/>
  <c r="H95" i="9"/>
  <c r="I95" i="9" s="1"/>
  <c r="G96" i="9" s="1"/>
  <c r="BC93" i="9"/>
  <c r="BJ95" i="9"/>
  <c r="BK95" i="9" s="1"/>
  <c r="BL95" i="9" s="1"/>
  <c r="BJ96" i="9" s="1"/>
  <c r="AS100" i="9"/>
  <c r="BE99" i="9"/>
  <c r="BF99" i="9" s="1"/>
  <c r="BG99" i="9" s="1"/>
  <c r="BE100" i="9" s="1"/>
  <c r="AK91" i="9"/>
  <c r="AL91" i="9" s="1"/>
  <c r="AM91" i="9" s="1"/>
  <c r="T98" i="9"/>
  <c r="L99" i="9"/>
  <c r="M99" i="9" s="1"/>
  <c r="N99" i="9" s="1"/>
  <c r="L100" i="9" s="1"/>
  <c r="AX95" i="9"/>
  <c r="BO99" i="9"/>
  <c r="BP99" i="9" s="1"/>
  <c r="BQ99" i="9" s="1"/>
  <c r="BO100" i="9" s="1"/>
  <c r="Y94" i="9"/>
  <c r="AG101" i="9"/>
  <c r="AH101" i="9" s="1"/>
  <c r="AF102" i="9" s="1"/>
  <c r="R99" i="9"/>
  <c r="S99" i="9" s="1"/>
  <c r="Q100" i="9" s="1"/>
  <c r="AV96" i="9"/>
  <c r="AW96" i="9" s="1"/>
  <c r="AU97" i="9" s="1"/>
  <c r="BA94" i="9"/>
  <c r="BB94" i="9" s="1"/>
  <c r="BC94" i="9" s="1"/>
  <c r="AQ101" i="9"/>
  <c r="AR101" i="9" s="1"/>
  <c r="AP102" i="9" s="1"/>
  <c r="W95" i="9"/>
  <c r="X95" i="9" s="1"/>
  <c r="Y95" i="9" s="1"/>
  <c r="AI100" i="9"/>
  <c r="AB100" i="9"/>
  <c r="AC100" i="9" s="1"/>
  <c r="AA101" i="9" s="1"/>
  <c r="AD99" i="9"/>
  <c r="AB55" i="18"/>
  <c r="Y56" i="18"/>
  <c r="U55" i="18"/>
  <c r="AG55" i="18"/>
  <c r="O55" i="18"/>
  <c r="J110" i="18"/>
  <c r="H111" i="18"/>
  <c r="I111" i="18" s="1"/>
  <c r="J111" i="18" s="1"/>
  <c r="AA97" i="16"/>
  <c r="AB97" i="16" s="1"/>
  <c r="AC97" i="16" s="1"/>
  <c r="AA98" i="16" s="1"/>
  <c r="H95" i="16"/>
  <c r="I95" i="16" s="1"/>
  <c r="J95" i="16" s="1"/>
  <c r="Y110" i="16"/>
  <c r="W111" i="16"/>
  <c r="X111" i="16" s="1"/>
  <c r="Y111" i="16" s="1"/>
  <c r="R100" i="16"/>
  <c r="S100" i="16" s="1"/>
  <c r="T100" i="16" s="1"/>
  <c r="M108" i="16"/>
  <c r="N108" i="16" s="1"/>
  <c r="L109" i="16" s="1"/>
  <c r="Y81" i="14"/>
  <c r="AH94" i="14"/>
  <c r="T98" i="14"/>
  <c r="U98" i="14" s="1"/>
  <c r="S99" i="14" s="1"/>
  <c r="N116" i="14"/>
  <c r="O116" i="14" s="1"/>
  <c r="AF95" i="14"/>
  <c r="AG95" i="14" s="1"/>
  <c r="AH95" i="14" s="1"/>
  <c r="V97" i="14"/>
  <c r="H95" i="14"/>
  <c r="I95" i="14" s="1"/>
  <c r="J95" i="14" s="1"/>
  <c r="AF110" i="10"/>
  <c r="AG110" i="10" s="1"/>
  <c r="AE111" i="10" s="1"/>
  <c r="AH109" i="10"/>
  <c r="Z113" i="10"/>
  <c r="AA113" i="10" s="1"/>
  <c r="AB113" i="10" s="1"/>
  <c r="S109" i="10"/>
  <c r="N88" i="10"/>
  <c r="O88" i="10" s="1"/>
  <c r="AP127" i="18" l="1"/>
  <c r="AQ127" i="18" s="1"/>
  <c r="AR127" i="18" s="1"/>
  <c r="AS127" i="18" s="1"/>
  <c r="AO98" i="14"/>
  <c r="H117" i="10"/>
  <c r="I117" i="10" s="1"/>
  <c r="G118" i="10" s="1"/>
  <c r="J117" i="10"/>
  <c r="J95" i="9"/>
  <c r="H96" i="9"/>
  <c r="I96" i="9" s="1"/>
  <c r="G97" i="9" s="1"/>
  <c r="AI101" i="9"/>
  <c r="BM95" i="9"/>
  <c r="AX96" i="9"/>
  <c r="AK92" i="9"/>
  <c r="AL92" i="9" s="1"/>
  <c r="AM92" i="9" s="1"/>
  <c r="AK93" i="9" s="1"/>
  <c r="AN91" i="9"/>
  <c r="BH99" i="9"/>
  <c r="BK96" i="9"/>
  <c r="BL96" i="9" s="1"/>
  <c r="BJ97" i="9" s="1"/>
  <c r="AD100" i="9"/>
  <c r="AZ95" i="9"/>
  <c r="BA95" i="9" s="1"/>
  <c r="BB95" i="9" s="1"/>
  <c r="BC95" i="9" s="1"/>
  <c r="V96" i="9"/>
  <c r="W96" i="9" s="1"/>
  <c r="X96" i="9" s="1"/>
  <c r="O99" i="9"/>
  <c r="BP100" i="9"/>
  <c r="BQ100" i="9" s="1"/>
  <c r="BO101" i="9" s="1"/>
  <c r="AQ102" i="9"/>
  <c r="AR102" i="9" s="1"/>
  <c r="AS102" i="9" s="1"/>
  <c r="BR99" i="9"/>
  <c r="AV97" i="9"/>
  <c r="AW97" i="9" s="1"/>
  <c r="AU98" i="9" s="1"/>
  <c r="M100" i="9"/>
  <c r="N100" i="9" s="1"/>
  <c r="L101" i="9" s="1"/>
  <c r="R100" i="9"/>
  <c r="S100" i="9" s="1"/>
  <c r="Q101" i="9" s="1"/>
  <c r="AB101" i="9"/>
  <c r="AC101" i="9" s="1"/>
  <c r="AA102" i="9" s="1"/>
  <c r="BF100" i="9"/>
  <c r="BG100" i="9" s="1"/>
  <c r="BE101" i="9" s="1"/>
  <c r="AS101" i="9"/>
  <c r="T99" i="9"/>
  <c r="AG102" i="9"/>
  <c r="AH102" i="9" s="1"/>
  <c r="AF103" i="9" s="1"/>
  <c r="AH55" i="18"/>
  <c r="AE56" i="18"/>
  <c r="M56" i="18"/>
  <c r="V55" i="18"/>
  <c r="S56" i="18"/>
  <c r="Z56" i="18"/>
  <c r="G112" i="18"/>
  <c r="H112" i="18" s="1"/>
  <c r="I112" i="18" s="1"/>
  <c r="G113" i="18" s="1"/>
  <c r="M117" i="14"/>
  <c r="N117" i="14" s="1"/>
  <c r="O117" i="14" s="1"/>
  <c r="G96" i="16"/>
  <c r="H96" i="16" s="1"/>
  <c r="I96" i="16" s="1"/>
  <c r="J96" i="16" s="1"/>
  <c r="V112" i="16"/>
  <c r="W112" i="16" s="1"/>
  <c r="X112" i="16" s="1"/>
  <c r="V113" i="16" s="1"/>
  <c r="Q101" i="16"/>
  <c r="R101" i="16" s="1"/>
  <c r="S101" i="16" s="1"/>
  <c r="Q102" i="16" s="1"/>
  <c r="O108" i="16"/>
  <c r="AB98" i="16"/>
  <c r="AC98" i="16" s="1"/>
  <c r="AA99" i="16" s="1"/>
  <c r="M109" i="16"/>
  <c r="N109" i="16" s="1"/>
  <c r="L110" i="16" s="1"/>
  <c r="AD97" i="16"/>
  <c r="Z81" i="14"/>
  <c r="AA81" i="14" s="1"/>
  <c r="AB81" i="14" s="1"/>
  <c r="V98" i="14"/>
  <c r="T99" i="14"/>
  <c r="U99" i="14" s="1"/>
  <c r="S100" i="14" s="1"/>
  <c r="G96" i="14"/>
  <c r="AE96" i="14"/>
  <c r="AH110" i="10"/>
  <c r="AF111" i="10"/>
  <c r="AG111" i="10" s="1"/>
  <c r="AE112" i="10" s="1"/>
  <c r="Y114" i="10"/>
  <c r="T109" i="10"/>
  <c r="U109" i="10" s="1"/>
  <c r="V109" i="10" s="1"/>
  <c r="M89" i="10"/>
  <c r="AP128" i="18" l="1"/>
  <c r="AP98" i="14"/>
  <c r="AQ98" i="14" s="1"/>
  <c r="AO99" i="14" s="1"/>
  <c r="H118" i="10"/>
  <c r="I118" i="10" s="1"/>
  <c r="J118" i="10" s="1"/>
  <c r="G119" i="10"/>
  <c r="G97" i="16"/>
  <c r="H97" i="16" s="1"/>
  <c r="I97" i="16" s="1"/>
  <c r="J97" i="16" s="1"/>
  <c r="H97" i="9"/>
  <c r="I97" i="9" s="1"/>
  <c r="G98" i="9" s="1"/>
  <c r="J97" i="9"/>
  <c r="J96" i="9"/>
  <c r="BH100" i="9"/>
  <c r="AX97" i="9"/>
  <c r="AP103" i="9"/>
  <c r="V97" i="9"/>
  <c r="W97" i="9" s="1"/>
  <c r="X97" i="9" s="1"/>
  <c r="Y97" i="9" s="1"/>
  <c r="Y96" i="9"/>
  <c r="BK97" i="9"/>
  <c r="BL97" i="9" s="1"/>
  <c r="BM97" i="9" s="1"/>
  <c r="BM96" i="9"/>
  <c r="T100" i="9"/>
  <c r="BR100" i="9"/>
  <c r="O100" i="9"/>
  <c r="AZ96" i="9"/>
  <c r="BA96" i="9" s="1"/>
  <c r="BB96" i="9" s="1"/>
  <c r="AZ97" i="9" s="1"/>
  <c r="AN92" i="9"/>
  <c r="AG103" i="9"/>
  <c r="AH103" i="9" s="1"/>
  <c r="AF104" i="9" s="1"/>
  <c r="AB102" i="9"/>
  <c r="AC102" i="9" s="1"/>
  <c r="AD102" i="9" s="1"/>
  <c r="AQ103" i="9"/>
  <c r="AR103" i="9" s="1"/>
  <c r="AP104" i="9" s="1"/>
  <c r="AD101" i="9"/>
  <c r="M101" i="9"/>
  <c r="N101" i="9" s="1"/>
  <c r="L102" i="9" s="1"/>
  <c r="AL93" i="9"/>
  <c r="AM93" i="9" s="1"/>
  <c r="AN93" i="9" s="1"/>
  <c r="AI102" i="9"/>
  <c r="BF101" i="9"/>
  <c r="BG101" i="9" s="1"/>
  <c r="BE102" i="9" s="1"/>
  <c r="R101" i="9"/>
  <c r="S101" i="9" s="1"/>
  <c r="Q102" i="9" s="1"/>
  <c r="AV98" i="9"/>
  <c r="AW98" i="9" s="1"/>
  <c r="AU99" i="9" s="1"/>
  <c r="BP101" i="9"/>
  <c r="BQ101" i="9" s="1"/>
  <c r="BO102" i="9" s="1"/>
  <c r="AA56" i="18"/>
  <c r="T56" i="18"/>
  <c r="N56" i="18"/>
  <c r="AF56" i="18"/>
  <c r="H113" i="18"/>
  <c r="I113" i="18" s="1"/>
  <c r="J113" i="18" s="1"/>
  <c r="J112" i="18"/>
  <c r="AD98" i="16"/>
  <c r="O109" i="16"/>
  <c r="R102" i="16"/>
  <c r="S102" i="16" s="1"/>
  <c r="T102" i="16" s="1"/>
  <c r="M110" i="16"/>
  <c r="N110" i="16" s="1"/>
  <c r="L111" i="16" s="1"/>
  <c r="W113" i="16"/>
  <c r="X113" i="16" s="1"/>
  <c r="V114" i="16" s="1"/>
  <c r="AB99" i="16"/>
  <c r="AC99" i="16" s="1"/>
  <c r="AA100" i="16" s="1"/>
  <c r="Y112" i="16"/>
  <c r="T101" i="16"/>
  <c r="AH111" i="10"/>
  <c r="V99" i="14"/>
  <c r="Y82" i="14"/>
  <c r="T100" i="14"/>
  <c r="U100" i="14" s="1"/>
  <c r="S101" i="14" s="1"/>
  <c r="H96" i="14"/>
  <c r="I96" i="14" s="1"/>
  <c r="G97" i="14" s="1"/>
  <c r="AF96" i="14"/>
  <c r="AG96" i="14" s="1"/>
  <c r="AH96" i="14" s="1"/>
  <c r="AF112" i="10"/>
  <c r="AG112" i="10" s="1"/>
  <c r="AH112" i="10" s="1"/>
  <c r="Z114" i="10"/>
  <c r="AA114" i="10" s="1"/>
  <c r="Y115" i="10" s="1"/>
  <c r="S110" i="10"/>
  <c r="N89" i="10"/>
  <c r="O89" i="10" s="1"/>
  <c r="AQ128" i="18" l="1"/>
  <c r="AR128" i="18" s="1"/>
  <c r="AS128" i="18" s="1"/>
  <c r="AP99" i="14"/>
  <c r="AQ99" i="14" s="1"/>
  <c r="AR99" i="14" s="1"/>
  <c r="AR98" i="14"/>
  <c r="H119" i="10"/>
  <c r="I119" i="10" s="1"/>
  <c r="J119" i="10" s="1"/>
  <c r="G120" i="10"/>
  <c r="H98" i="9"/>
  <c r="I98" i="9" s="1"/>
  <c r="G99" i="9" s="1"/>
  <c r="J98" i="9"/>
  <c r="T101" i="9"/>
  <c r="AK94" i="9"/>
  <c r="AL94" i="9" s="1"/>
  <c r="AM94" i="9" s="1"/>
  <c r="AK95" i="9" s="1"/>
  <c r="O101" i="9"/>
  <c r="AA103" i="9"/>
  <c r="AB103" i="9" s="1"/>
  <c r="AC103" i="9" s="1"/>
  <c r="AA104" i="9" s="1"/>
  <c r="BJ98" i="9"/>
  <c r="V98" i="9"/>
  <c r="W98" i="9" s="1"/>
  <c r="X98" i="9" s="1"/>
  <c r="Y98" i="9" s="1"/>
  <c r="BC96" i="9"/>
  <c r="BR101" i="9"/>
  <c r="AI103" i="9"/>
  <c r="AV99" i="9"/>
  <c r="AW99" i="9" s="1"/>
  <c r="AX99" i="9" s="1"/>
  <c r="BF102" i="9"/>
  <c r="BG102" i="9" s="1"/>
  <c r="BH102" i="9" s="1"/>
  <c r="AQ104" i="9"/>
  <c r="AR104" i="9" s="1"/>
  <c r="AP105" i="9" s="1"/>
  <c r="M102" i="9"/>
  <c r="N102" i="9" s="1"/>
  <c r="O102" i="9" s="1"/>
  <c r="BP102" i="9"/>
  <c r="BQ102" i="9" s="1"/>
  <c r="BR102" i="9" s="1"/>
  <c r="AX98" i="9"/>
  <c r="R102" i="9"/>
  <c r="S102" i="9" s="1"/>
  <c r="T102" i="9" s="1"/>
  <c r="BA97" i="9"/>
  <c r="BB97" i="9" s="1"/>
  <c r="BC97" i="9" s="1"/>
  <c r="AG104" i="9"/>
  <c r="AH104" i="9" s="1"/>
  <c r="AF105" i="9" s="1"/>
  <c r="BH101" i="9"/>
  <c r="AS103" i="9"/>
  <c r="AG56" i="18"/>
  <c r="AB56" i="18"/>
  <c r="Y57" i="18"/>
  <c r="O56" i="18"/>
  <c r="U56" i="18"/>
  <c r="G114" i="18"/>
  <c r="H114" i="18" s="1"/>
  <c r="I114" i="18" s="1"/>
  <c r="G115" i="18" s="1"/>
  <c r="AD99" i="16"/>
  <c r="G98" i="16"/>
  <c r="H98" i="16" s="1"/>
  <c r="I98" i="16" s="1"/>
  <c r="J98" i="16" s="1"/>
  <c r="Q103" i="16"/>
  <c r="R103" i="16" s="1"/>
  <c r="S103" i="16" s="1"/>
  <c r="T103" i="16" s="1"/>
  <c r="M111" i="16"/>
  <c r="N111" i="16" s="1"/>
  <c r="L112" i="16" s="1"/>
  <c r="W114" i="16"/>
  <c r="X114" i="16" s="1"/>
  <c r="Y114" i="16" s="1"/>
  <c r="AB100" i="16"/>
  <c r="AC100" i="16" s="1"/>
  <c r="AD100" i="16" s="1"/>
  <c r="O110" i="16"/>
  <c r="Y113" i="16"/>
  <c r="Z82" i="14"/>
  <c r="AA82" i="14" s="1"/>
  <c r="AB82" i="14" s="1"/>
  <c r="V100" i="14"/>
  <c r="J96" i="14"/>
  <c r="H97" i="14"/>
  <c r="I97" i="14" s="1"/>
  <c r="G98" i="14" s="1"/>
  <c r="AE97" i="14"/>
  <c r="T101" i="14"/>
  <c r="U101" i="14" s="1"/>
  <c r="S102" i="14" s="1"/>
  <c r="AE113" i="10"/>
  <c r="AF113" i="10" s="1"/>
  <c r="AG113" i="10" s="1"/>
  <c r="AE114" i="10" s="1"/>
  <c r="AB114" i="10"/>
  <c r="Z115" i="10"/>
  <c r="AA115" i="10" s="1"/>
  <c r="Y116" i="10" s="1"/>
  <c r="T110" i="10"/>
  <c r="U110" i="10" s="1"/>
  <c r="S111" i="10" s="1"/>
  <c r="M90" i="10"/>
  <c r="AP129" i="18" l="1"/>
  <c r="AQ129" i="18" s="1"/>
  <c r="AR129" i="18" s="1"/>
  <c r="AS129" i="18" s="1"/>
  <c r="AO100" i="14"/>
  <c r="H120" i="10"/>
  <c r="I120" i="10" s="1"/>
  <c r="J120" i="10" s="1"/>
  <c r="G121" i="10"/>
  <c r="H99" i="9"/>
  <c r="I99" i="9" s="1"/>
  <c r="G100" i="9" s="1"/>
  <c r="AD103" i="9"/>
  <c r="AU100" i="9"/>
  <c r="AV100" i="9" s="1"/>
  <c r="AW100" i="9" s="1"/>
  <c r="AU101" i="9" s="1"/>
  <c r="V99" i="9"/>
  <c r="W99" i="9" s="1"/>
  <c r="X99" i="9" s="1"/>
  <c r="Y99" i="9" s="1"/>
  <c r="BO103" i="9"/>
  <c r="BP103" i="9" s="1"/>
  <c r="BQ103" i="9" s="1"/>
  <c r="BK98" i="9"/>
  <c r="BL98" i="9" s="1"/>
  <c r="BM98" i="9" s="1"/>
  <c r="AZ98" i="9"/>
  <c r="BA98" i="9" s="1"/>
  <c r="BB98" i="9" s="1"/>
  <c r="BC98" i="9" s="1"/>
  <c r="L103" i="9"/>
  <c r="M103" i="9" s="1"/>
  <c r="N103" i="9" s="1"/>
  <c r="BE103" i="9"/>
  <c r="Q103" i="9"/>
  <c r="R103" i="9" s="1"/>
  <c r="S103" i="9" s="1"/>
  <c r="Q104" i="9" s="1"/>
  <c r="AS104" i="9"/>
  <c r="AG105" i="9"/>
  <c r="AH105" i="9" s="1"/>
  <c r="AF106" i="9" s="1"/>
  <c r="BF103" i="9"/>
  <c r="BG103" i="9" s="1"/>
  <c r="BE104" i="9" s="1"/>
  <c r="AI104" i="9"/>
  <c r="AL95" i="9"/>
  <c r="AM95" i="9" s="1"/>
  <c r="AN95" i="9" s="1"/>
  <c r="AQ105" i="9"/>
  <c r="AR105" i="9" s="1"/>
  <c r="AP106" i="9" s="1"/>
  <c r="AN94" i="9"/>
  <c r="AB104" i="9"/>
  <c r="AC104" i="9" s="1"/>
  <c r="AA105" i="9" s="1"/>
  <c r="M57" i="18"/>
  <c r="Z57" i="18"/>
  <c r="AE57" i="18"/>
  <c r="AH56" i="18"/>
  <c r="S57" i="18"/>
  <c r="V56" i="18"/>
  <c r="J114" i="18"/>
  <c r="H115" i="18"/>
  <c r="I115" i="18" s="1"/>
  <c r="G116" i="18" s="1"/>
  <c r="O111" i="16"/>
  <c r="G99" i="16"/>
  <c r="V115" i="16"/>
  <c r="M112" i="16"/>
  <c r="N112" i="16" s="1"/>
  <c r="O112" i="16" s="1"/>
  <c r="Q104" i="16"/>
  <c r="AA101" i="16"/>
  <c r="J97" i="14"/>
  <c r="Y83" i="14"/>
  <c r="T102" i="14"/>
  <c r="U102" i="14" s="1"/>
  <c r="S103" i="14" s="1"/>
  <c r="H98" i="14"/>
  <c r="I98" i="14" s="1"/>
  <c r="J98" i="14" s="1"/>
  <c r="V101" i="14"/>
  <c r="AF97" i="14"/>
  <c r="AG97" i="14" s="1"/>
  <c r="AH97" i="14" s="1"/>
  <c r="AH113" i="10"/>
  <c r="AB115" i="10"/>
  <c r="AF114" i="10"/>
  <c r="AG114" i="10" s="1"/>
  <c r="AE115" i="10" s="1"/>
  <c r="V110" i="10"/>
  <c r="Z116" i="10"/>
  <c r="AA116" i="10" s="1"/>
  <c r="AB116" i="10" s="1"/>
  <c r="T111" i="10"/>
  <c r="U111" i="10" s="1"/>
  <c r="S112" i="10" s="1"/>
  <c r="N90" i="10"/>
  <c r="O90" i="10" s="1"/>
  <c r="AP130" i="18" l="1"/>
  <c r="AQ130" i="18" s="1"/>
  <c r="AR130" i="18" s="1"/>
  <c r="AP131" i="18" s="1"/>
  <c r="AP100" i="14"/>
  <c r="AQ100" i="14" s="1"/>
  <c r="AO101" i="14" s="1"/>
  <c r="H121" i="10"/>
  <c r="I121" i="10" s="1"/>
  <c r="J121" i="10" s="1"/>
  <c r="G122" i="10"/>
  <c r="H100" i="9"/>
  <c r="I100" i="9" s="1"/>
  <c r="G101" i="9" s="1"/>
  <c r="J100" i="9"/>
  <c r="J99" i="9"/>
  <c r="BJ99" i="9"/>
  <c r="BK99" i="9" s="1"/>
  <c r="BL99" i="9" s="1"/>
  <c r="BM99" i="9" s="1"/>
  <c r="BO104" i="9"/>
  <c r="BP104" i="9" s="1"/>
  <c r="BQ104" i="9" s="1"/>
  <c r="BO105" i="9" s="1"/>
  <c r="BR103" i="9"/>
  <c r="BH103" i="9"/>
  <c r="L104" i="9"/>
  <c r="M104" i="9" s="1"/>
  <c r="N104" i="9" s="1"/>
  <c r="L105" i="9" s="1"/>
  <c r="O103" i="9"/>
  <c r="AX100" i="9"/>
  <c r="AZ99" i="9"/>
  <c r="BA99" i="9" s="1"/>
  <c r="BB99" i="9" s="1"/>
  <c r="BC99" i="9" s="1"/>
  <c r="AD104" i="9"/>
  <c r="AK96" i="9"/>
  <c r="AL96" i="9" s="1"/>
  <c r="AM96" i="9" s="1"/>
  <c r="AN96" i="9" s="1"/>
  <c r="AI105" i="9"/>
  <c r="AQ106" i="9"/>
  <c r="AR106" i="9" s="1"/>
  <c r="AP107" i="9" s="1"/>
  <c r="AV101" i="9"/>
  <c r="AW101" i="9" s="1"/>
  <c r="AU102" i="9" s="1"/>
  <c r="AS105" i="9"/>
  <c r="BF104" i="9"/>
  <c r="BG104" i="9" s="1"/>
  <c r="BE105" i="9" s="1"/>
  <c r="R104" i="9"/>
  <c r="S104" i="9" s="1"/>
  <c r="Q105" i="9" s="1"/>
  <c r="AB105" i="9"/>
  <c r="AC105" i="9" s="1"/>
  <c r="AA106" i="9" s="1"/>
  <c r="V100" i="9"/>
  <c r="T103" i="9"/>
  <c r="AG106" i="9"/>
  <c r="AH106" i="9" s="1"/>
  <c r="AF107" i="9" s="1"/>
  <c r="T57" i="18"/>
  <c r="AA57" i="18"/>
  <c r="AF57" i="18"/>
  <c r="N57" i="18"/>
  <c r="J115" i="18"/>
  <c r="H116" i="18"/>
  <c r="I116" i="18" s="1"/>
  <c r="J116" i="18" s="1"/>
  <c r="L113" i="16"/>
  <c r="M113" i="16" s="1"/>
  <c r="N113" i="16" s="1"/>
  <c r="O113" i="16" s="1"/>
  <c r="R104" i="16"/>
  <c r="S104" i="16" s="1"/>
  <c r="T104" i="16" s="1"/>
  <c r="W115" i="16"/>
  <c r="X115" i="16" s="1"/>
  <c r="Y115" i="16" s="1"/>
  <c r="H99" i="16"/>
  <c r="I99" i="16" s="1"/>
  <c r="G100" i="16" s="1"/>
  <c r="AB101" i="16"/>
  <c r="AC101" i="16" s="1"/>
  <c r="AD101" i="16" s="1"/>
  <c r="AH114" i="10"/>
  <c r="V102" i="14"/>
  <c r="G99" i="14"/>
  <c r="H99" i="14" s="1"/>
  <c r="I99" i="14" s="1"/>
  <c r="G100" i="14" s="1"/>
  <c r="Z83" i="14"/>
  <c r="AA83" i="14" s="1"/>
  <c r="AB83" i="14" s="1"/>
  <c r="T103" i="14"/>
  <c r="U103" i="14" s="1"/>
  <c r="V103" i="14" s="1"/>
  <c r="AE98" i="14"/>
  <c r="V111" i="10"/>
  <c r="AF115" i="10"/>
  <c r="AG115" i="10" s="1"/>
  <c r="AH115" i="10" s="1"/>
  <c r="M91" i="10"/>
  <c r="N91" i="10" s="1"/>
  <c r="O91" i="10" s="1"/>
  <c r="M92" i="10" s="1"/>
  <c r="Y117" i="10"/>
  <c r="T112" i="10"/>
  <c r="U112" i="10" s="1"/>
  <c r="S113" i="10" s="1"/>
  <c r="AS135" i="18" l="1"/>
  <c r="AQ131" i="18"/>
  <c r="AR131" i="18" s="1"/>
  <c r="AS134" i="18" s="1"/>
  <c r="AR100" i="14"/>
  <c r="AS130" i="18"/>
  <c r="AP101" i="14"/>
  <c r="AQ101" i="14" s="1"/>
  <c r="AR101" i="14" s="1"/>
  <c r="H122" i="10"/>
  <c r="I122" i="10" s="1"/>
  <c r="G123" i="10" s="1"/>
  <c r="J122" i="10"/>
  <c r="H101" i="9"/>
  <c r="I101" i="9" s="1"/>
  <c r="G102" i="9" s="1"/>
  <c r="BJ100" i="9"/>
  <c r="BK100" i="9" s="1"/>
  <c r="BL100" i="9" s="1"/>
  <c r="BJ101" i="9" s="1"/>
  <c r="AI106" i="9"/>
  <c r="BH104" i="9"/>
  <c r="AZ100" i="9"/>
  <c r="BA100" i="9" s="1"/>
  <c r="BB100" i="9" s="1"/>
  <c r="BC100" i="9" s="1"/>
  <c r="AB106" i="9"/>
  <c r="AC106" i="9" s="1"/>
  <c r="AD106" i="9" s="1"/>
  <c r="AQ107" i="9"/>
  <c r="AR107" i="9" s="1"/>
  <c r="AP108" i="9" s="1"/>
  <c r="M105" i="9"/>
  <c r="N105" i="9" s="1"/>
  <c r="O105" i="9" s="1"/>
  <c r="R105" i="9"/>
  <c r="S105" i="9" s="1"/>
  <c r="T105" i="9" s="1"/>
  <c r="BP105" i="9"/>
  <c r="BQ105" i="9" s="1"/>
  <c r="BR105" i="9" s="1"/>
  <c r="AV102" i="9"/>
  <c r="AW102" i="9" s="1"/>
  <c r="AU103" i="9" s="1"/>
  <c r="AG107" i="9"/>
  <c r="AH107" i="9" s="1"/>
  <c r="AF108" i="9" s="1"/>
  <c r="W100" i="9"/>
  <c r="X100" i="9" s="1"/>
  <c r="Y100" i="9" s="1"/>
  <c r="AK97" i="9"/>
  <c r="AS106" i="9"/>
  <c r="AD105" i="9"/>
  <c r="BF105" i="9"/>
  <c r="BG105" i="9" s="1"/>
  <c r="BE106" i="9" s="1"/>
  <c r="O104" i="9"/>
  <c r="T104" i="9"/>
  <c r="BR104" i="9"/>
  <c r="AX101" i="9"/>
  <c r="U57" i="18"/>
  <c r="O57" i="18"/>
  <c r="AG57" i="18"/>
  <c r="AB57" i="18"/>
  <c r="Y58" i="18"/>
  <c r="G117" i="18"/>
  <c r="H117" i="18" s="1"/>
  <c r="I117" i="18" s="1"/>
  <c r="G118" i="18" s="1"/>
  <c r="AA102" i="16"/>
  <c r="AB102" i="16" s="1"/>
  <c r="AC102" i="16" s="1"/>
  <c r="AD102" i="16" s="1"/>
  <c r="Q105" i="16"/>
  <c r="R105" i="16" s="1"/>
  <c r="S105" i="16" s="1"/>
  <c r="T105" i="16" s="1"/>
  <c r="J99" i="16"/>
  <c r="H100" i="16"/>
  <c r="I100" i="16" s="1"/>
  <c r="J100" i="16" s="1"/>
  <c r="V116" i="16"/>
  <c r="L114" i="16"/>
  <c r="AE116" i="10"/>
  <c r="AF116" i="10" s="1"/>
  <c r="AG116" i="10" s="1"/>
  <c r="AE117" i="10" s="1"/>
  <c r="J99" i="14"/>
  <c r="Y84" i="14"/>
  <c r="S104" i="14"/>
  <c r="T104" i="14" s="1"/>
  <c r="U104" i="14" s="1"/>
  <c r="V104" i="14" s="1"/>
  <c r="AF98" i="14"/>
  <c r="AG98" i="14" s="1"/>
  <c r="AE99" i="14" s="1"/>
  <c r="H100" i="14"/>
  <c r="I100" i="14" s="1"/>
  <c r="G101" i="14" s="1"/>
  <c r="V112" i="10"/>
  <c r="Z117" i="10"/>
  <c r="AA117" i="10" s="1"/>
  <c r="AB117" i="10" s="1"/>
  <c r="T113" i="10"/>
  <c r="U113" i="10" s="1"/>
  <c r="V113" i="10" s="1"/>
  <c r="N92" i="10"/>
  <c r="O92" i="10" s="1"/>
  <c r="AS131" i="18" l="1"/>
  <c r="AS133" i="18"/>
  <c r="AS132" i="18"/>
  <c r="AO102" i="14"/>
  <c r="H123" i="10"/>
  <c r="I123" i="10" s="1"/>
  <c r="G124" i="10" s="1"/>
  <c r="J123" i="10"/>
  <c r="J101" i="9"/>
  <c r="H102" i="9"/>
  <c r="I102" i="9" s="1"/>
  <c r="J102" i="9"/>
  <c r="BK101" i="9"/>
  <c r="BL101" i="9" s="1"/>
  <c r="BM101" i="9" s="1"/>
  <c r="BM100" i="9"/>
  <c r="AA107" i="9"/>
  <c r="AB107" i="9" s="1"/>
  <c r="AC107" i="9" s="1"/>
  <c r="AD107" i="9" s="1"/>
  <c r="AZ101" i="9"/>
  <c r="BA101" i="9" s="1"/>
  <c r="BB101" i="9" s="1"/>
  <c r="Q106" i="9"/>
  <c r="R106" i="9" s="1"/>
  <c r="S106" i="9" s="1"/>
  <c r="Q107" i="9" s="1"/>
  <c r="V101" i="9"/>
  <c r="W101" i="9" s="1"/>
  <c r="X101" i="9" s="1"/>
  <c r="Y101" i="9" s="1"/>
  <c r="BO106" i="9"/>
  <c r="BP106" i="9" s="1"/>
  <c r="BQ106" i="9" s="1"/>
  <c r="BO107" i="9" s="1"/>
  <c r="L106" i="9"/>
  <c r="M106" i="9" s="1"/>
  <c r="N106" i="9" s="1"/>
  <c r="L107" i="9" s="1"/>
  <c r="AG108" i="9"/>
  <c r="AH108" i="9" s="1"/>
  <c r="AF109" i="9" s="1"/>
  <c r="AQ108" i="9"/>
  <c r="AR108" i="9" s="1"/>
  <c r="AP109" i="9" s="1"/>
  <c r="AV103" i="9"/>
  <c r="AW103" i="9" s="1"/>
  <c r="AU104" i="9" s="1"/>
  <c r="BF106" i="9"/>
  <c r="BG106" i="9" s="1"/>
  <c r="BH106" i="9" s="1"/>
  <c r="AL97" i="9"/>
  <c r="AM97" i="9" s="1"/>
  <c r="AN97" i="9" s="1"/>
  <c r="BH105" i="9"/>
  <c r="AI107" i="9"/>
  <c r="AS107" i="9"/>
  <c r="AX102" i="9"/>
  <c r="Z58" i="18"/>
  <c r="AE58" i="18"/>
  <c r="AH57" i="18"/>
  <c r="V57" i="18"/>
  <c r="S58" i="18"/>
  <c r="M58" i="18"/>
  <c r="H118" i="18"/>
  <c r="I118" i="18" s="1"/>
  <c r="J117" i="18"/>
  <c r="G101" i="16"/>
  <c r="Q106" i="16"/>
  <c r="AA103" i="16"/>
  <c r="M114" i="16"/>
  <c r="N114" i="16" s="1"/>
  <c r="O114" i="16" s="1"/>
  <c r="W116" i="16"/>
  <c r="X116" i="16" s="1"/>
  <c r="Y116" i="16" s="1"/>
  <c r="AH116" i="10"/>
  <c r="J100" i="14"/>
  <c r="Z84" i="14"/>
  <c r="AA84" i="14" s="1"/>
  <c r="AB84" i="14" s="1"/>
  <c r="AH98" i="14"/>
  <c r="S105" i="14"/>
  <c r="T105" i="14" s="1"/>
  <c r="U105" i="14" s="1"/>
  <c r="S106" i="14" s="1"/>
  <c r="AF99" i="14"/>
  <c r="AG99" i="14" s="1"/>
  <c r="AH99" i="14" s="1"/>
  <c r="H101" i="14"/>
  <c r="I101" i="14" s="1"/>
  <c r="G102" i="14" s="1"/>
  <c r="AF117" i="10"/>
  <c r="AG117" i="10" s="1"/>
  <c r="AE118" i="10" s="1"/>
  <c r="S114" i="10"/>
  <c r="T114" i="10" s="1"/>
  <c r="U114" i="10" s="1"/>
  <c r="Y118" i="10"/>
  <c r="M93" i="10"/>
  <c r="N93" i="10" s="1"/>
  <c r="O93" i="10" s="1"/>
  <c r="AP102" i="14" l="1"/>
  <c r="AQ102" i="14" s="1"/>
  <c r="AO103" i="14" s="1"/>
  <c r="H124" i="10"/>
  <c r="I124" i="10" s="1"/>
  <c r="G125" i="10" s="1"/>
  <c r="J124" i="10"/>
  <c r="G103" i="9"/>
  <c r="BC101" i="9"/>
  <c r="AZ102" i="9"/>
  <c r="BJ102" i="9"/>
  <c r="BK102" i="9"/>
  <c r="BL102" i="9" s="1"/>
  <c r="BM102" i="9" s="1"/>
  <c r="V102" i="9"/>
  <c r="W102" i="9" s="1"/>
  <c r="X102" i="9" s="1"/>
  <c r="Y102" i="9" s="1"/>
  <c r="BR106" i="9"/>
  <c r="AA108" i="9"/>
  <c r="AB108" i="9" s="1"/>
  <c r="AC108" i="9" s="1"/>
  <c r="AA109" i="9" s="1"/>
  <c r="T106" i="9"/>
  <c r="AK98" i="9"/>
  <c r="AL98" i="9" s="1"/>
  <c r="AM98" i="9" s="1"/>
  <c r="AN98" i="9" s="1"/>
  <c r="BE107" i="9"/>
  <c r="BF107" i="9" s="1"/>
  <c r="BG107" i="9" s="1"/>
  <c r="M107" i="9"/>
  <c r="N107" i="9" s="1"/>
  <c r="O107" i="9" s="1"/>
  <c r="AV104" i="9"/>
  <c r="AW104" i="9" s="1"/>
  <c r="AU105" i="9" s="1"/>
  <c r="AG109" i="9"/>
  <c r="AH109" i="9" s="1"/>
  <c r="AF110" i="9" s="1"/>
  <c r="BP107" i="9"/>
  <c r="BQ107" i="9" s="1"/>
  <c r="BO108" i="9" s="1"/>
  <c r="R107" i="9"/>
  <c r="S107" i="9" s="1"/>
  <c r="Q108" i="9" s="1"/>
  <c r="BA102" i="9"/>
  <c r="BB102" i="9" s="1"/>
  <c r="BC102" i="9" s="1"/>
  <c r="AQ109" i="9"/>
  <c r="AR109" i="9" s="1"/>
  <c r="AP110" i="9" s="1"/>
  <c r="O106" i="9"/>
  <c r="AS108" i="9"/>
  <c r="AX103" i="9"/>
  <c r="AI108" i="9"/>
  <c r="T58" i="18"/>
  <c r="AA58" i="18"/>
  <c r="N58" i="18"/>
  <c r="AF58" i="18"/>
  <c r="J118" i="18"/>
  <c r="L115" i="16"/>
  <c r="M115" i="16" s="1"/>
  <c r="N115" i="16" s="1"/>
  <c r="O115" i="16" s="1"/>
  <c r="V117" i="16"/>
  <c r="W117" i="16" s="1"/>
  <c r="X117" i="16" s="1"/>
  <c r="Y117" i="16" s="1"/>
  <c r="H101" i="16"/>
  <c r="I101" i="16" s="1"/>
  <c r="J101" i="16" s="1"/>
  <c r="AB103" i="16"/>
  <c r="AC103" i="16" s="1"/>
  <c r="AD103" i="16" s="1"/>
  <c r="R106" i="16"/>
  <c r="S106" i="16" s="1"/>
  <c r="Q107" i="16" s="1"/>
  <c r="AH117" i="10"/>
  <c r="Y85" i="14"/>
  <c r="AE100" i="14"/>
  <c r="AF100" i="14" s="1"/>
  <c r="AG100" i="14" s="1"/>
  <c r="AH100" i="14" s="1"/>
  <c r="E147" i="14"/>
  <c r="J101" i="14"/>
  <c r="T106" i="14"/>
  <c r="U106" i="14" s="1"/>
  <c r="V106" i="14" s="1"/>
  <c r="H102" i="14"/>
  <c r="I102" i="14" s="1"/>
  <c r="G103" i="14" s="1"/>
  <c r="V105" i="14"/>
  <c r="AF118" i="10"/>
  <c r="AG118" i="10" s="1"/>
  <c r="AE119" i="10" s="1"/>
  <c r="S115" i="10"/>
  <c r="T115" i="10" s="1"/>
  <c r="U115" i="10" s="1"/>
  <c r="V115" i="10" s="1"/>
  <c r="V114" i="10"/>
  <c r="Z118" i="10"/>
  <c r="AA118" i="10" s="1"/>
  <c r="Y119" i="10" s="1"/>
  <c r="M94" i="10"/>
  <c r="AP103" i="14" l="1"/>
  <c r="AQ103" i="14" s="1"/>
  <c r="AR103" i="14" s="1"/>
  <c r="AR102" i="14"/>
  <c r="H125" i="10"/>
  <c r="I125" i="10" s="1"/>
  <c r="J125" i="10"/>
  <c r="G126" i="10"/>
  <c r="H103" i="9"/>
  <c r="I103" i="9" s="1"/>
  <c r="G104" i="9" s="1"/>
  <c r="J103" i="9"/>
  <c r="L108" i="9"/>
  <c r="BJ103" i="9"/>
  <c r="AI109" i="9"/>
  <c r="BK103" i="9"/>
  <c r="BL103" i="9" s="1"/>
  <c r="BJ104" i="9" s="1"/>
  <c r="V103" i="9"/>
  <c r="W103" i="9" s="1"/>
  <c r="X103" i="9" s="1"/>
  <c r="Y103" i="9" s="1"/>
  <c r="BH107" i="9"/>
  <c r="BE108" i="9"/>
  <c r="BF108" i="9" s="1"/>
  <c r="BG108" i="9" s="1"/>
  <c r="BR107" i="9"/>
  <c r="AK99" i="9"/>
  <c r="AL99" i="9" s="1"/>
  <c r="AM99" i="9" s="1"/>
  <c r="R108" i="9"/>
  <c r="S108" i="9" s="1"/>
  <c r="Q109" i="9" s="1"/>
  <c r="AQ110" i="9"/>
  <c r="AR110" i="9" s="1"/>
  <c r="AP111" i="9" s="1"/>
  <c r="AB109" i="9"/>
  <c r="AC109" i="9" s="1"/>
  <c r="AD109" i="9" s="1"/>
  <c r="AV105" i="9"/>
  <c r="AW105" i="9" s="1"/>
  <c r="AU106" i="9" s="1"/>
  <c r="T107" i="9"/>
  <c r="BP108" i="9"/>
  <c r="BQ108" i="9" s="1"/>
  <c r="BO109" i="9" s="1"/>
  <c r="M108" i="9"/>
  <c r="N108" i="9" s="1"/>
  <c r="L109" i="9" s="1"/>
  <c r="AS109" i="9"/>
  <c r="AZ103" i="9"/>
  <c r="AG110" i="9"/>
  <c r="AH110" i="9" s="1"/>
  <c r="AF111" i="9" s="1"/>
  <c r="AD108" i="9"/>
  <c r="AX104" i="9"/>
  <c r="AG58" i="18"/>
  <c r="U58" i="18"/>
  <c r="Y59" i="18"/>
  <c r="AB58" i="18"/>
  <c r="O58" i="18"/>
  <c r="L116" i="16"/>
  <c r="M116" i="16" s="1"/>
  <c r="N116" i="16" s="1"/>
  <c r="O116" i="16" s="1"/>
  <c r="T106" i="16"/>
  <c r="G102" i="16"/>
  <c r="H102" i="16" s="1"/>
  <c r="I102" i="16" s="1"/>
  <c r="R107" i="16"/>
  <c r="S107" i="16" s="1"/>
  <c r="Q108" i="16" s="1"/>
  <c r="V118" i="16"/>
  <c r="AA104" i="16"/>
  <c r="S107" i="14"/>
  <c r="T107" i="14" s="1"/>
  <c r="U107" i="14" s="1"/>
  <c r="V107" i="14" s="1"/>
  <c r="J102" i="14"/>
  <c r="Z85" i="14"/>
  <c r="AA85" i="14" s="1"/>
  <c r="AB85" i="14" s="1"/>
  <c r="H103" i="14"/>
  <c r="I103" i="14" s="1"/>
  <c r="G104" i="14" s="1"/>
  <c r="AE101" i="14"/>
  <c r="AB118" i="10"/>
  <c r="S116" i="10"/>
  <c r="T116" i="10" s="1"/>
  <c r="U116" i="10" s="1"/>
  <c r="V116" i="10" s="1"/>
  <c r="AF119" i="10"/>
  <c r="AG119" i="10" s="1"/>
  <c r="AE120" i="10" s="1"/>
  <c r="AH118" i="10"/>
  <c r="Z119" i="10"/>
  <c r="AA119" i="10" s="1"/>
  <c r="AB119" i="10" s="1"/>
  <c r="N94" i="10"/>
  <c r="O94" i="10" s="1"/>
  <c r="AO104" i="14" l="1"/>
  <c r="AF120" i="10"/>
  <c r="AG120" i="10" s="1"/>
  <c r="AE121" i="10" s="1"/>
  <c r="H126" i="10"/>
  <c r="I126" i="10" s="1"/>
  <c r="G127" i="10" s="1"/>
  <c r="J126" i="10"/>
  <c r="Y120" i="10"/>
  <c r="E146" i="14"/>
  <c r="H104" i="9"/>
  <c r="I104" i="9" s="1"/>
  <c r="G105" i="9" s="1"/>
  <c r="J104" i="9"/>
  <c r="BM103" i="9"/>
  <c r="BE109" i="9"/>
  <c r="BF109" i="9" s="1"/>
  <c r="BG109" i="9" s="1"/>
  <c r="BE110" i="9" s="1"/>
  <c r="BH108" i="9"/>
  <c r="AS110" i="9"/>
  <c r="AA110" i="9"/>
  <c r="AB110" i="9" s="1"/>
  <c r="AC110" i="9" s="1"/>
  <c r="AD110" i="9" s="1"/>
  <c r="AI110" i="9"/>
  <c r="BK104" i="9"/>
  <c r="BL104" i="9" s="1"/>
  <c r="BJ105" i="9" s="1"/>
  <c r="AK100" i="9"/>
  <c r="AL100" i="9" s="1"/>
  <c r="AM100" i="9" s="1"/>
  <c r="AN99" i="9"/>
  <c r="O108" i="9"/>
  <c r="BR108" i="9"/>
  <c r="V104" i="9"/>
  <c r="W104" i="9" s="1"/>
  <c r="X104" i="9" s="1"/>
  <c r="Y104" i="9" s="1"/>
  <c r="AX105" i="9"/>
  <c r="T108" i="9"/>
  <c r="BA103" i="9"/>
  <c r="BB103" i="9" s="1"/>
  <c r="BC103" i="9" s="1"/>
  <c r="M109" i="9"/>
  <c r="N109" i="9" s="1"/>
  <c r="L110" i="9" s="1"/>
  <c r="BP109" i="9"/>
  <c r="BQ109" i="9" s="1"/>
  <c r="BO110" i="9" s="1"/>
  <c r="AG111" i="9"/>
  <c r="AH111" i="9" s="1"/>
  <c r="AF112" i="9" s="1"/>
  <c r="AQ111" i="9"/>
  <c r="AR111" i="9" s="1"/>
  <c r="AP112" i="9" s="1"/>
  <c r="AV106" i="9"/>
  <c r="AW106" i="9" s="1"/>
  <c r="AU107" i="9" s="1"/>
  <c r="R109" i="9"/>
  <c r="S109" i="9" s="1"/>
  <c r="T109" i="9" s="1"/>
  <c r="Z59" i="18"/>
  <c r="AH58" i="18"/>
  <c r="AE59" i="18"/>
  <c r="M59" i="18"/>
  <c r="S59" i="18"/>
  <c r="V58" i="18"/>
  <c r="J102" i="16"/>
  <c r="G103" i="16"/>
  <c r="H103" i="16" s="1"/>
  <c r="I103" i="16" s="1"/>
  <c r="J103" i="16" s="1"/>
  <c r="R108" i="16"/>
  <c r="S108" i="16" s="1"/>
  <c r="T108" i="16" s="1"/>
  <c r="W118" i="16"/>
  <c r="X118" i="16" s="1"/>
  <c r="Y118" i="16" s="1"/>
  <c r="L117" i="16"/>
  <c r="T107" i="16"/>
  <c r="AB104" i="16"/>
  <c r="AC104" i="16" s="1"/>
  <c r="AA105" i="16" s="1"/>
  <c r="AH119" i="10"/>
  <c r="Y86" i="14"/>
  <c r="S108" i="14"/>
  <c r="J103" i="14"/>
  <c r="H104" i="14"/>
  <c r="I104" i="14" s="1"/>
  <c r="G105" i="14" s="1"/>
  <c r="AF101" i="14"/>
  <c r="AG101" i="14" s="1"/>
  <c r="AH101" i="14" s="1"/>
  <c r="M95" i="10"/>
  <c r="N95" i="10" s="1"/>
  <c r="O95" i="10" s="1"/>
  <c r="S117" i="10"/>
  <c r="AP104" i="14" l="1"/>
  <c r="AQ104" i="14" s="1"/>
  <c r="AO105" i="14" s="1"/>
  <c r="H127" i="10"/>
  <c r="I127" i="10" s="1"/>
  <c r="J127" i="10"/>
  <c r="G128" i="10"/>
  <c r="AB120" i="10"/>
  <c r="Z120" i="10"/>
  <c r="AA120" i="10" s="1"/>
  <c r="Y121" i="10" s="1"/>
  <c r="AF121" i="10"/>
  <c r="AG121" i="10" s="1"/>
  <c r="AH121" i="10" s="1"/>
  <c r="AE122" i="10"/>
  <c r="AH120" i="10"/>
  <c r="Q109" i="16"/>
  <c r="R109" i="16" s="1"/>
  <c r="S109" i="16" s="1"/>
  <c r="T109" i="16" s="1"/>
  <c r="E145" i="14"/>
  <c r="E144" i="14"/>
  <c r="H105" i="9"/>
  <c r="I105" i="9" s="1"/>
  <c r="G106" i="9" s="1"/>
  <c r="J105" i="9"/>
  <c r="BM104" i="9"/>
  <c r="AS111" i="9"/>
  <c r="Q110" i="9"/>
  <c r="BK105" i="9"/>
  <c r="BL105" i="9" s="1"/>
  <c r="BJ106" i="9" s="1"/>
  <c r="AK101" i="9"/>
  <c r="AL101" i="9" s="1"/>
  <c r="AM101" i="9" s="1"/>
  <c r="AK102" i="9" s="1"/>
  <c r="AN100" i="9"/>
  <c r="BR109" i="9"/>
  <c r="AZ104" i="9"/>
  <c r="BA104" i="9" s="1"/>
  <c r="BB104" i="9" s="1"/>
  <c r="BC104" i="9" s="1"/>
  <c r="AA111" i="9"/>
  <c r="AB111" i="9" s="1"/>
  <c r="AC111" i="9" s="1"/>
  <c r="AA112" i="9" s="1"/>
  <c r="AV107" i="9"/>
  <c r="AW107" i="9" s="1"/>
  <c r="AU108" i="9" s="1"/>
  <c r="AG112" i="9"/>
  <c r="AH112" i="9" s="1"/>
  <c r="AF113" i="9" s="1"/>
  <c r="BF110" i="9"/>
  <c r="BG110" i="9" s="1"/>
  <c r="BH110" i="9" s="1"/>
  <c r="M110" i="9"/>
  <c r="N110" i="9" s="1"/>
  <c r="L111" i="9" s="1"/>
  <c r="R110" i="9"/>
  <c r="S110" i="9" s="1"/>
  <c r="T110" i="9" s="1"/>
  <c r="AX106" i="9"/>
  <c r="BP110" i="9"/>
  <c r="BQ110" i="9" s="1"/>
  <c r="BO111" i="9" s="1"/>
  <c r="O109" i="9"/>
  <c r="BH109" i="9"/>
  <c r="AI111" i="9"/>
  <c r="AQ112" i="9"/>
  <c r="AR112" i="9" s="1"/>
  <c r="AP113" i="9" s="1"/>
  <c r="V105" i="9"/>
  <c r="T59" i="18"/>
  <c r="AF59" i="18"/>
  <c r="AA59" i="18"/>
  <c r="N59" i="18"/>
  <c r="D148" i="18"/>
  <c r="G104" i="16"/>
  <c r="H104" i="16" s="1"/>
  <c r="I104" i="16" s="1"/>
  <c r="J104" i="16" s="1"/>
  <c r="AD104" i="16"/>
  <c r="AB105" i="16"/>
  <c r="AC105" i="16" s="1"/>
  <c r="AD105" i="16" s="1"/>
  <c r="V119" i="16"/>
  <c r="M117" i="16"/>
  <c r="N117" i="16" s="1"/>
  <c r="L118" i="16" s="1"/>
  <c r="Z86" i="14"/>
  <c r="AA86" i="14" s="1"/>
  <c r="AB86" i="14" s="1"/>
  <c r="AE102" i="14"/>
  <c r="AF102" i="14" s="1"/>
  <c r="AG102" i="14" s="1"/>
  <c r="AE103" i="14" s="1"/>
  <c r="T108" i="14"/>
  <c r="U108" i="14" s="1"/>
  <c r="V108" i="14" s="1"/>
  <c r="H105" i="14"/>
  <c r="I105" i="14" s="1"/>
  <c r="J105" i="14" s="1"/>
  <c r="J104" i="14"/>
  <c r="T117" i="10"/>
  <c r="U117" i="10" s="1"/>
  <c r="S118" i="10" s="1"/>
  <c r="M96" i="10"/>
  <c r="AR104" i="14" l="1"/>
  <c r="AP105" i="14"/>
  <c r="AQ105" i="14" s="1"/>
  <c r="AO106" i="14" s="1"/>
  <c r="AF122" i="10"/>
  <c r="AG122" i="10" s="1"/>
  <c r="AE123" i="10" s="1"/>
  <c r="AH122" i="10"/>
  <c r="H128" i="10"/>
  <c r="I128" i="10" s="1"/>
  <c r="G129" i="10" s="1"/>
  <c r="Z121" i="10"/>
  <c r="AA121" i="10" s="1"/>
  <c r="AB121" i="10" s="1"/>
  <c r="AS112" i="9"/>
  <c r="AX107" i="9"/>
  <c r="H106" i="9"/>
  <c r="I106" i="9" s="1"/>
  <c r="G107" i="9" s="1"/>
  <c r="J106" i="9"/>
  <c r="BM105" i="9"/>
  <c r="BK106" i="9"/>
  <c r="BL106" i="9" s="1"/>
  <c r="BJ107" i="9" s="1"/>
  <c r="AN101" i="9"/>
  <c r="AZ105" i="9"/>
  <c r="BA105" i="9" s="1"/>
  <c r="BB105" i="9" s="1"/>
  <c r="AZ106" i="9" s="1"/>
  <c r="Q111" i="9"/>
  <c r="R111" i="9" s="1"/>
  <c r="S111" i="9" s="1"/>
  <c r="Q112" i="9" s="1"/>
  <c r="BE111" i="9"/>
  <c r="BF111" i="9" s="1"/>
  <c r="BG111" i="9" s="1"/>
  <c r="BE112" i="9" s="1"/>
  <c r="BP111" i="9"/>
  <c r="BQ111" i="9" s="1"/>
  <c r="BO112" i="9" s="1"/>
  <c r="M111" i="9"/>
  <c r="N111" i="9" s="1"/>
  <c r="L112" i="9" s="1"/>
  <c r="AB112" i="9"/>
  <c r="AC112" i="9" s="1"/>
  <c r="AA113" i="9" s="1"/>
  <c r="W105" i="9"/>
  <c r="X105" i="9" s="1"/>
  <c r="V106" i="9" s="1"/>
  <c r="AQ113" i="9"/>
  <c r="AR113" i="9" s="1"/>
  <c r="AP114" i="9" s="1"/>
  <c r="AD111" i="9"/>
  <c r="AV108" i="9"/>
  <c r="AW108" i="9" s="1"/>
  <c r="AU109" i="9" s="1"/>
  <c r="BR110" i="9"/>
  <c r="O110" i="9"/>
  <c r="AG113" i="9"/>
  <c r="AH113" i="9" s="1"/>
  <c r="AF114" i="9" s="1"/>
  <c r="AL102" i="9"/>
  <c r="AM102" i="9" s="1"/>
  <c r="AN102" i="9" s="1"/>
  <c r="AI112" i="9"/>
  <c r="O59" i="18"/>
  <c r="AG59" i="18"/>
  <c r="U59" i="18"/>
  <c r="AB59" i="18"/>
  <c r="Y60" i="18"/>
  <c r="D147" i="18"/>
  <c r="AA106" i="16"/>
  <c r="AB106" i="16" s="1"/>
  <c r="AC106" i="16" s="1"/>
  <c r="AD106" i="16" s="1"/>
  <c r="Q110" i="16"/>
  <c r="R110" i="16" s="1"/>
  <c r="S110" i="16" s="1"/>
  <c r="Q111" i="16" s="1"/>
  <c r="M118" i="16"/>
  <c r="N118" i="16" s="1"/>
  <c r="O118" i="16" s="1"/>
  <c r="G105" i="16"/>
  <c r="O117" i="16"/>
  <c r="W119" i="16"/>
  <c r="X119" i="16" s="1"/>
  <c r="Y119" i="16" s="1"/>
  <c r="Y87" i="14"/>
  <c r="AH102" i="14"/>
  <c r="S109" i="14"/>
  <c r="T109" i="14" s="1"/>
  <c r="U109" i="14" s="1"/>
  <c r="S110" i="14" s="1"/>
  <c r="T110" i="14" s="1"/>
  <c r="U110" i="14" s="1"/>
  <c r="S111" i="14" s="1"/>
  <c r="AF103" i="14"/>
  <c r="AG103" i="14" s="1"/>
  <c r="AE104" i="14" s="1"/>
  <c r="G106" i="14"/>
  <c r="V117" i="10"/>
  <c r="T118" i="10"/>
  <c r="U118" i="10" s="1"/>
  <c r="S119" i="10" s="1"/>
  <c r="N96" i="10"/>
  <c r="O96" i="10" s="1"/>
  <c r="AP106" i="14" l="1"/>
  <c r="AQ106" i="14" s="1"/>
  <c r="AO107" i="14" s="1"/>
  <c r="AR105" i="14"/>
  <c r="Y122" i="10"/>
  <c r="H129" i="10"/>
  <c r="I129" i="10" s="1"/>
  <c r="G130" i="10" s="1"/>
  <c r="J128" i="10"/>
  <c r="Z122" i="10"/>
  <c r="AA122" i="10" s="1"/>
  <c r="Y123" i="10" s="1"/>
  <c r="AF123" i="10"/>
  <c r="AG123" i="10" s="1"/>
  <c r="AE124" i="10" s="1"/>
  <c r="AH123" i="10"/>
  <c r="H107" i="9"/>
  <c r="I107" i="9" s="1"/>
  <c r="G108" i="9" s="1"/>
  <c r="J107" i="9"/>
  <c r="BM106" i="9"/>
  <c r="O111" i="9"/>
  <c r="BK107" i="9"/>
  <c r="BL107" i="9" s="1"/>
  <c r="BJ108" i="9" s="1"/>
  <c r="Y105" i="9"/>
  <c r="AX108" i="9"/>
  <c r="AS113" i="9"/>
  <c r="BH111" i="9"/>
  <c r="AI113" i="9"/>
  <c r="BR111" i="9"/>
  <c r="BA106" i="9"/>
  <c r="BB106" i="9" s="1"/>
  <c r="AZ107" i="9" s="1"/>
  <c r="R112" i="9"/>
  <c r="S112" i="9" s="1"/>
  <c r="Q113" i="9" s="1"/>
  <c r="AB113" i="9"/>
  <c r="AC113" i="9" s="1"/>
  <c r="AA114" i="9" s="1"/>
  <c r="T111" i="9"/>
  <c r="W106" i="9"/>
  <c r="X106" i="9" s="1"/>
  <c r="V107" i="9" s="1"/>
  <c r="AD112" i="9"/>
  <c r="M112" i="9"/>
  <c r="N112" i="9" s="1"/>
  <c r="L113" i="9" s="1"/>
  <c r="AG114" i="9"/>
  <c r="AH114" i="9" s="1"/>
  <c r="AF115" i="9" s="1"/>
  <c r="AV109" i="9"/>
  <c r="AW109" i="9" s="1"/>
  <c r="AU110" i="9" s="1"/>
  <c r="AK103" i="9"/>
  <c r="BC105" i="9"/>
  <c r="AQ114" i="9"/>
  <c r="AR114" i="9" s="1"/>
  <c r="AS114" i="9" s="1"/>
  <c r="BF112" i="9"/>
  <c r="BG112" i="9" s="1"/>
  <c r="BE113" i="9" s="1"/>
  <c r="BP112" i="9"/>
  <c r="BQ112" i="9" s="1"/>
  <c r="BO113" i="9" s="1"/>
  <c r="Z60" i="18"/>
  <c r="V59" i="18"/>
  <c r="S60" i="18"/>
  <c r="M60" i="18"/>
  <c r="AE60" i="18"/>
  <c r="AH59" i="18"/>
  <c r="D145" i="18"/>
  <c r="AA107" i="16"/>
  <c r="AB107" i="16" s="1"/>
  <c r="AC107" i="16" s="1"/>
  <c r="AA108" i="16" s="1"/>
  <c r="L119" i="16"/>
  <c r="M119" i="16" s="1"/>
  <c r="N119" i="16" s="1"/>
  <c r="R111" i="16"/>
  <c r="S111" i="16" s="1"/>
  <c r="T111" i="16" s="1"/>
  <c r="V120" i="16"/>
  <c r="T110" i="16"/>
  <c r="H105" i="16"/>
  <c r="I105" i="16" s="1"/>
  <c r="G106" i="16" s="1"/>
  <c r="V109" i="14"/>
  <c r="Z87" i="14"/>
  <c r="AA87" i="14" s="1"/>
  <c r="AB87" i="14" s="1"/>
  <c r="AH103" i="14"/>
  <c r="V110" i="14"/>
  <c r="AF104" i="14"/>
  <c r="AG104" i="14" s="1"/>
  <c r="AE105" i="14" s="1"/>
  <c r="T111" i="14"/>
  <c r="U111" i="14" s="1"/>
  <c r="V111" i="14" s="1"/>
  <c r="H106" i="14"/>
  <c r="I106" i="14" s="1"/>
  <c r="G107" i="14" s="1"/>
  <c r="V118" i="10"/>
  <c r="T119" i="10"/>
  <c r="U119" i="10" s="1"/>
  <c r="S120" i="10" s="1"/>
  <c r="M97" i="10"/>
  <c r="AP107" i="14" l="1"/>
  <c r="AQ107" i="14" s="1"/>
  <c r="AR107" i="14" s="1"/>
  <c r="AR106" i="14"/>
  <c r="Z123" i="10"/>
  <c r="AA123" i="10" s="1"/>
  <c r="Y124" i="10"/>
  <c r="AB123" i="10"/>
  <c r="AF124" i="10"/>
  <c r="AG124" i="10" s="1"/>
  <c r="AE125" i="10" s="1"/>
  <c r="AB122" i="10"/>
  <c r="H130" i="10"/>
  <c r="I130" i="10" s="1"/>
  <c r="G131" i="10" s="1"/>
  <c r="J129" i="10"/>
  <c r="H108" i="9"/>
  <c r="I108" i="9" s="1"/>
  <c r="G109" i="9" s="1"/>
  <c r="J108" i="9"/>
  <c r="AP115" i="9"/>
  <c r="AX109" i="9"/>
  <c r="AD113" i="9"/>
  <c r="O112" i="9"/>
  <c r="BM107" i="9"/>
  <c r="BK108" i="9"/>
  <c r="BL108" i="9" s="1"/>
  <c r="BJ109" i="9" s="1"/>
  <c r="BH112" i="9"/>
  <c r="T112" i="9"/>
  <c r="W107" i="9"/>
  <c r="X107" i="9" s="1"/>
  <c r="Y107" i="9" s="1"/>
  <c r="BA107" i="9"/>
  <c r="BB107" i="9" s="1"/>
  <c r="BC107" i="9" s="1"/>
  <c r="BP113" i="9"/>
  <c r="BQ113" i="9" s="1"/>
  <c r="BO114" i="9" s="1"/>
  <c r="AL103" i="9"/>
  <c r="AM103" i="9" s="1"/>
  <c r="AK104" i="9" s="1"/>
  <c r="BR112" i="9"/>
  <c r="AQ115" i="9"/>
  <c r="AR115" i="9" s="1"/>
  <c r="AS115" i="9" s="1"/>
  <c r="AG115" i="9"/>
  <c r="AH115" i="9" s="1"/>
  <c r="AF116" i="9" s="1"/>
  <c r="Y106" i="9"/>
  <c r="AB114" i="9"/>
  <c r="AC114" i="9" s="1"/>
  <c r="AA115" i="9" s="1"/>
  <c r="BC106" i="9"/>
  <c r="BF113" i="9"/>
  <c r="BG113" i="9" s="1"/>
  <c r="BE114" i="9" s="1"/>
  <c r="AV110" i="9"/>
  <c r="AW110" i="9" s="1"/>
  <c r="AX110" i="9" s="1"/>
  <c r="AI114" i="9"/>
  <c r="M113" i="9"/>
  <c r="N113" i="9" s="1"/>
  <c r="L114" i="9" s="1"/>
  <c r="R113" i="9"/>
  <c r="S113" i="9" s="1"/>
  <c r="Q114" i="9" s="1"/>
  <c r="AF60" i="18"/>
  <c r="T60" i="18"/>
  <c r="AA60" i="18"/>
  <c r="N60" i="18"/>
  <c r="D146" i="18"/>
  <c r="H106" i="16"/>
  <c r="I106" i="16" s="1"/>
  <c r="J106" i="16" s="1"/>
  <c r="AB108" i="16"/>
  <c r="AC108" i="16" s="1"/>
  <c r="AA109" i="16" s="1"/>
  <c r="W120" i="16"/>
  <c r="X120" i="16" s="1"/>
  <c r="Y120" i="16" s="1"/>
  <c r="J105" i="16"/>
  <c r="AD107" i="16"/>
  <c r="Q112" i="16"/>
  <c r="O119" i="16"/>
  <c r="S112" i="14"/>
  <c r="T112" i="14" s="1"/>
  <c r="U112" i="14" s="1"/>
  <c r="S113" i="14" s="1"/>
  <c r="Y88" i="14"/>
  <c r="AH104" i="14"/>
  <c r="H107" i="14"/>
  <c r="I107" i="14" s="1"/>
  <c r="G108" i="14" s="1"/>
  <c r="AF105" i="14"/>
  <c r="AG105" i="14" s="1"/>
  <c r="AE106" i="14" s="1"/>
  <c r="J106" i="14"/>
  <c r="V119" i="10"/>
  <c r="T120" i="10"/>
  <c r="U120" i="10" s="1"/>
  <c r="V120" i="10" s="1"/>
  <c r="N97" i="10"/>
  <c r="O97" i="10" s="1"/>
  <c r="AO108" i="14" l="1"/>
  <c r="H131" i="10"/>
  <c r="I131" i="10" s="1"/>
  <c r="J134" i="10" s="1"/>
  <c r="D146" i="10" s="1"/>
  <c r="J131" i="10"/>
  <c r="J135" i="10"/>
  <c r="D147" i="10" s="1"/>
  <c r="AF125" i="10"/>
  <c r="AG125" i="10" s="1"/>
  <c r="AH125" i="10" s="1"/>
  <c r="J130" i="10"/>
  <c r="Z124" i="10"/>
  <c r="AA124" i="10" s="1"/>
  <c r="Y125" i="10" s="1"/>
  <c r="AB124" i="10"/>
  <c r="S121" i="10"/>
  <c r="AH124" i="10"/>
  <c r="H109" i="9"/>
  <c r="I109" i="9" s="1"/>
  <c r="G110" i="9" s="1"/>
  <c r="J109" i="9"/>
  <c r="AP116" i="9"/>
  <c r="AN103" i="9"/>
  <c r="V108" i="9"/>
  <c r="W108" i="9" s="1"/>
  <c r="X108" i="9" s="1"/>
  <c r="V109" i="9" s="1"/>
  <c r="BM108" i="9"/>
  <c r="T113" i="9"/>
  <c r="BK109" i="9"/>
  <c r="BL109" i="9" s="1"/>
  <c r="BJ110" i="9" s="1"/>
  <c r="O113" i="9"/>
  <c r="AD114" i="9"/>
  <c r="AI115" i="9"/>
  <c r="AQ116" i="9"/>
  <c r="AR116" i="9" s="1"/>
  <c r="AP117" i="9" s="1"/>
  <c r="BP114" i="9"/>
  <c r="BQ114" i="9" s="1"/>
  <c r="BR114" i="9" s="1"/>
  <c r="M114" i="9"/>
  <c r="N114" i="9" s="1"/>
  <c r="L115" i="9" s="1"/>
  <c r="BF114" i="9"/>
  <c r="BG114" i="9" s="1"/>
  <c r="BH114" i="9" s="1"/>
  <c r="AB115" i="9"/>
  <c r="AC115" i="9" s="1"/>
  <c r="AD115" i="9" s="1"/>
  <c r="AG116" i="9"/>
  <c r="AH116" i="9" s="1"/>
  <c r="AI116" i="9" s="1"/>
  <c r="BR113" i="9"/>
  <c r="BH113" i="9"/>
  <c r="R114" i="9"/>
  <c r="S114" i="9" s="1"/>
  <c r="Q115" i="9" s="1"/>
  <c r="AU111" i="9"/>
  <c r="AL104" i="9"/>
  <c r="AM104" i="9" s="1"/>
  <c r="AK105" i="9" s="1"/>
  <c r="AZ108" i="9"/>
  <c r="O60" i="18"/>
  <c r="AG60" i="18"/>
  <c r="U60" i="18"/>
  <c r="AB60" i="18"/>
  <c r="Y61" i="18"/>
  <c r="G107" i="16"/>
  <c r="H107" i="16" s="1"/>
  <c r="I107" i="16" s="1"/>
  <c r="J107" i="16" s="1"/>
  <c r="AB109" i="16"/>
  <c r="AC109" i="16" s="1"/>
  <c r="AA110" i="16" s="1"/>
  <c r="AD108" i="16"/>
  <c r="R112" i="16"/>
  <c r="S112" i="16" s="1"/>
  <c r="T112" i="16" s="1"/>
  <c r="AH105" i="14"/>
  <c r="Z88" i="14"/>
  <c r="AA88" i="14" s="1"/>
  <c r="AB88" i="14" s="1"/>
  <c r="V112" i="14"/>
  <c r="J107" i="14"/>
  <c r="H108" i="14"/>
  <c r="I108" i="14" s="1"/>
  <c r="J108" i="14" s="1"/>
  <c r="AF106" i="14"/>
  <c r="AG106" i="14" s="1"/>
  <c r="AE107" i="14" s="1"/>
  <c r="T113" i="14"/>
  <c r="U113" i="14" s="1"/>
  <c r="S114" i="14" s="1"/>
  <c r="M98" i="10"/>
  <c r="N98" i="10" s="1"/>
  <c r="O98" i="10" s="1"/>
  <c r="AP108" i="14" l="1"/>
  <c r="AQ108" i="14" s="1"/>
  <c r="AO109" i="14" s="1"/>
  <c r="Z125" i="10"/>
  <c r="AA125" i="10" s="1"/>
  <c r="Y126" i="10" s="1"/>
  <c r="AB125" i="10"/>
  <c r="T121" i="10"/>
  <c r="U121" i="10" s="1"/>
  <c r="S122" i="10" s="1"/>
  <c r="J132" i="10"/>
  <c r="D144" i="10" s="1"/>
  <c r="J133" i="10"/>
  <c r="D145" i="10" s="1"/>
  <c r="AE126" i="10"/>
  <c r="H110" i="9"/>
  <c r="I110" i="9" s="1"/>
  <c r="G111" i="9" s="1"/>
  <c r="J110" i="9"/>
  <c r="AA116" i="9"/>
  <c r="AB116" i="9" s="1"/>
  <c r="AC116" i="9" s="1"/>
  <c r="AA117" i="9" s="1"/>
  <c r="T114" i="9"/>
  <c r="BM109" i="9"/>
  <c r="AF117" i="9"/>
  <c r="AG117" i="9" s="1"/>
  <c r="AH117" i="9" s="1"/>
  <c r="AF118" i="9" s="1"/>
  <c r="BK110" i="9"/>
  <c r="BL110" i="9" s="1"/>
  <c r="BJ111" i="9" s="1"/>
  <c r="AN104" i="9"/>
  <c r="BE115" i="9"/>
  <c r="BF115" i="9" s="1"/>
  <c r="BG115" i="9" s="1"/>
  <c r="BE116" i="9" s="1"/>
  <c r="BO115" i="9"/>
  <c r="BP115" i="9" s="1"/>
  <c r="BQ115" i="9" s="1"/>
  <c r="BR115" i="9" s="1"/>
  <c r="M115" i="9"/>
  <c r="N115" i="9" s="1"/>
  <c r="O115" i="9" s="1"/>
  <c r="BA108" i="9"/>
  <c r="BB108" i="9" s="1"/>
  <c r="AZ109" i="9" s="1"/>
  <c r="W109" i="9"/>
  <c r="X109" i="9" s="1"/>
  <c r="V110" i="9" s="1"/>
  <c r="AQ117" i="9"/>
  <c r="AR117" i="9" s="1"/>
  <c r="AP118" i="9" s="1"/>
  <c r="R115" i="9"/>
  <c r="S115" i="9" s="1"/>
  <c r="Q116" i="9" s="1"/>
  <c r="AL105" i="9"/>
  <c r="AM105" i="9" s="1"/>
  <c r="AK106" i="9" s="1"/>
  <c r="O114" i="9"/>
  <c r="AV111" i="9"/>
  <c r="AW111" i="9" s="1"/>
  <c r="AU112" i="9" s="1"/>
  <c r="Y108" i="9"/>
  <c r="AS116" i="9"/>
  <c r="Z61" i="18"/>
  <c r="V60" i="18"/>
  <c r="S61" i="18"/>
  <c r="M61" i="18"/>
  <c r="AE61" i="18"/>
  <c r="AH60" i="18"/>
  <c r="AD109" i="16"/>
  <c r="Q113" i="16"/>
  <c r="R113" i="16" s="1"/>
  <c r="S113" i="16" s="1"/>
  <c r="T113" i="16" s="1"/>
  <c r="AB110" i="16"/>
  <c r="AC110" i="16" s="1"/>
  <c r="AA111" i="16" s="1"/>
  <c r="G108" i="16"/>
  <c r="G109" i="14"/>
  <c r="H109" i="14" s="1"/>
  <c r="I109" i="14" s="1"/>
  <c r="J109" i="14" s="1"/>
  <c r="Y89" i="14"/>
  <c r="AH106" i="14"/>
  <c r="T114" i="14"/>
  <c r="U114" i="14" s="1"/>
  <c r="V114" i="14" s="1"/>
  <c r="V113" i="14"/>
  <c r="AF107" i="14"/>
  <c r="AG107" i="14" s="1"/>
  <c r="AH107" i="14" s="1"/>
  <c r="M99" i="10"/>
  <c r="N99" i="10" s="1"/>
  <c r="O99" i="10" s="1"/>
  <c r="AR108" i="14" l="1"/>
  <c r="AP109" i="14"/>
  <c r="AQ109" i="14" s="1"/>
  <c r="AR109" i="14" s="1"/>
  <c r="T122" i="10"/>
  <c r="U122" i="10" s="1"/>
  <c r="V122" i="10" s="1"/>
  <c r="S123" i="10"/>
  <c r="AF126" i="10"/>
  <c r="AG126" i="10" s="1"/>
  <c r="AE127" i="10" s="1"/>
  <c r="AH126" i="10"/>
  <c r="V121" i="10"/>
  <c r="Z126" i="10"/>
  <c r="AA126" i="10" s="1"/>
  <c r="AB126" i="10" s="1"/>
  <c r="Y127" i="10"/>
  <c r="H111" i="9"/>
  <c r="I111" i="9" s="1"/>
  <c r="G112" i="9" s="1"/>
  <c r="J111" i="9"/>
  <c r="BC108" i="9"/>
  <c r="BM110" i="9"/>
  <c r="L116" i="9"/>
  <c r="BO116" i="9"/>
  <c r="BP116" i="9" s="1"/>
  <c r="BQ116" i="9" s="1"/>
  <c r="BO117" i="9" s="1"/>
  <c r="AI117" i="9"/>
  <c r="BK111" i="9"/>
  <c r="BL111" i="9" s="1"/>
  <c r="BJ112" i="9" s="1"/>
  <c r="AD116" i="9"/>
  <c r="AX111" i="9"/>
  <c r="AN105" i="9"/>
  <c r="AS117" i="9"/>
  <c r="BF116" i="9"/>
  <c r="BG116" i="9" s="1"/>
  <c r="BE117" i="9" s="1"/>
  <c r="R116" i="9"/>
  <c r="S116" i="9" s="1"/>
  <c r="Q117" i="9" s="1"/>
  <c r="W110" i="9"/>
  <c r="X110" i="9" s="1"/>
  <c r="Y110" i="9" s="1"/>
  <c r="T115" i="9"/>
  <c r="BH115" i="9"/>
  <c r="M116" i="9"/>
  <c r="N116" i="9" s="1"/>
  <c r="L117" i="9" s="1"/>
  <c r="AG118" i="9"/>
  <c r="AH118" i="9" s="1"/>
  <c r="AF119" i="9" s="1"/>
  <c r="BA109" i="9"/>
  <c r="BB109" i="9" s="1"/>
  <c r="AZ110" i="9" s="1"/>
  <c r="AV112" i="9"/>
  <c r="AW112" i="9" s="1"/>
  <c r="AU113" i="9" s="1"/>
  <c r="AL106" i="9"/>
  <c r="AM106" i="9" s="1"/>
  <c r="AN106" i="9" s="1"/>
  <c r="AQ118" i="9"/>
  <c r="AR118" i="9" s="1"/>
  <c r="AS118" i="9" s="1"/>
  <c r="AB117" i="9"/>
  <c r="AC117" i="9" s="1"/>
  <c r="AA118" i="9" s="1"/>
  <c r="Y109" i="9"/>
  <c r="AF61" i="18"/>
  <c r="T61" i="18"/>
  <c r="N61" i="18"/>
  <c r="AA61" i="18"/>
  <c r="Q114" i="16"/>
  <c r="R114" i="16" s="1"/>
  <c r="S114" i="16" s="1"/>
  <c r="Q115" i="16" s="1"/>
  <c r="AD110" i="16"/>
  <c r="AB111" i="16"/>
  <c r="AC111" i="16" s="1"/>
  <c r="AA112" i="16" s="1"/>
  <c r="H108" i="16"/>
  <c r="I108" i="16" s="1"/>
  <c r="J108" i="16" s="1"/>
  <c r="Z89" i="14"/>
  <c r="AA89" i="14" s="1"/>
  <c r="AB89" i="14" s="1"/>
  <c r="AE108" i="14"/>
  <c r="S115" i="14"/>
  <c r="T115" i="14" s="1"/>
  <c r="U115" i="14" s="1"/>
  <c r="G110" i="14"/>
  <c r="H110" i="14" s="1"/>
  <c r="I110" i="14" s="1"/>
  <c r="G111" i="14" s="1"/>
  <c r="M100" i="10"/>
  <c r="N100" i="10" s="1"/>
  <c r="O100" i="10" s="1"/>
  <c r="AO110" i="14" l="1"/>
  <c r="Z127" i="10"/>
  <c r="AA127" i="10" s="1"/>
  <c r="Y128" i="10" s="1"/>
  <c r="AB127" i="10"/>
  <c r="AF127" i="10"/>
  <c r="AG127" i="10" s="1"/>
  <c r="AE128" i="10" s="1"/>
  <c r="AH127" i="10"/>
  <c r="T123" i="10"/>
  <c r="U123" i="10" s="1"/>
  <c r="S124" i="10"/>
  <c r="V123" i="10"/>
  <c r="H112" i="9"/>
  <c r="I112" i="9" s="1"/>
  <c r="G113" i="9" s="1"/>
  <c r="J112" i="9"/>
  <c r="O116" i="9"/>
  <c r="V111" i="9"/>
  <c r="W111" i="9" s="1"/>
  <c r="X111" i="9" s="1"/>
  <c r="Y111" i="9" s="1"/>
  <c r="BK112" i="9"/>
  <c r="BL112" i="9" s="1"/>
  <c r="BJ113" i="9" s="1"/>
  <c r="BM112" i="9"/>
  <c r="AP119" i="9"/>
  <c r="AQ119" i="9" s="1"/>
  <c r="AR119" i="9" s="1"/>
  <c r="AS119" i="9" s="1"/>
  <c r="BM111" i="9"/>
  <c r="AD117" i="9"/>
  <c r="AX112" i="9"/>
  <c r="BH116" i="9"/>
  <c r="BA110" i="9"/>
  <c r="BB110" i="9" s="1"/>
  <c r="BC110" i="9" s="1"/>
  <c r="BP117" i="9"/>
  <c r="BQ117" i="9" s="1"/>
  <c r="BO118" i="9" s="1"/>
  <c r="BR117" i="9"/>
  <c r="R117" i="9"/>
  <c r="S117" i="9" s="1"/>
  <c r="Q118" i="9" s="1"/>
  <c r="AG119" i="9"/>
  <c r="AH119" i="9" s="1"/>
  <c r="AF120" i="9" s="1"/>
  <c r="T116" i="9"/>
  <c r="AV113" i="9"/>
  <c r="AW113" i="9" s="1"/>
  <c r="AU114" i="9" s="1"/>
  <c r="AI118" i="9"/>
  <c r="M117" i="9"/>
  <c r="N117" i="9" s="1"/>
  <c r="L118" i="9" s="1"/>
  <c r="AB118" i="9"/>
  <c r="AC118" i="9" s="1"/>
  <c r="AA119" i="9" s="1"/>
  <c r="AK107" i="9"/>
  <c r="BC109" i="9"/>
  <c r="BR116" i="9"/>
  <c r="BF117" i="9"/>
  <c r="BG117" i="9" s="1"/>
  <c r="BE118" i="9" s="1"/>
  <c r="AB61" i="18"/>
  <c r="Y62" i="18"/>
  <c r="AG61" i="18"/>
  <c r="O61" i="18"/>
  <c r="U61" i="18"/>
  <c r="G109" i="16"/>
  <c r="AD111" i="16"/>
  <c r="R115" i="16"/>
  <c r="S115" i="16" s="1"/>
  <c r="Q116" i="16" s="1"/>
  <c r="E146" i="16"/>
  <c r="H109" i="16"/>
  <c r="I109" i="16" s="1"/>
  <c r="J109" i="16" s="1"/>
  <c r="T114" i="16"/>
  <c r="AB112" i="16"/>
  <c r="AC112" i="16" s="1"/>
  <c r="AA113" i="16" s="1"/>
  <c r="AF108" i="14"/>
  <c r="AG108" i="14" s="1"/>
  <c r="AH108" i="14" s="1"/>
  <c r="Y90" i="14"/>
  <c r="S116" i="14"/>
  <c r="T116" i="14" s="1"/>
  <c r="U116" i="14" s="1"/>
  <c r="S117" i="14" s="1"/>
  <c r="V115" i="14"/>
  <c r="H111" i="14"/>
  <c r="I111" i="14" s="1"/>
  <c r="J111" i="14" s="1"/>
  <c r="J110" i="14"/>
  <c r="M101" i="10"/>
  <c r="AP110" i="14" l="1"/>
  <c r="AQ110" i="14" s="1"/>
  <c r="AO111" i="14" s="1"/>
  <c r="AF128" i="10"/>
  <c r="AG128" i="10" s="1"/>
  <c r="AH128" i="10" s="1"/>
  <c r="AE129" i="10"/>
  <c r="T124" i="10"/>
  <c r="U124" i="10" s="1"/>
  <c r="S125" i="10" s="1"/>
  <c r="V124" i="10"/>
  <c r="Z128" i="10"/>
  <c r="AA128" i="10" s="1"/>
  <c r="Y129" i="10"/>
  <c r="G146" i="16"/>
  <c r="H113" i="9"/>
  <c r="I113" i="9" s="1"/>
  <c r="G114" i="9" s="1"/>
  <c r="J113" i="9"/>
  <c r="AI119" i="9"/>
  <c r="T117" i="9"/>
  <c r="AP120" i="9"/>
  <c r="BK113" i="9"/>
  <c r="BL113" i="9" s="1"/>
  <c r="BJ114" i="9" s="1"/>
  <c r="V112" i="9"/>
  <c r="AZ111" i="9"/>
  <c r="BA111" i="9" s="1"/>
  <c r="BB111" i="9" s="1"/>
  <c r="AZ112" i="9" s="1"/>
  <c r="AB119" i="9"/>
  <c r="AC119" i="9" s="1"/>
  <c r="AD119" i="9" s="1"/>
  <c r="BF118" i="9"/>
  <c r="BG118" i="9" s="1"/>
  <c r="BH118" i="9" s="1"/>
  <c r="M118" i="9"/>
  <c r="N118" i="9" s="1"/>
  <c r="L119" i="9" s="1"/>
  <c r="AV114" i="9"/>
  <c r="AW114" i="9" s="1"/>
  <c r="AU115" i="9" s="1"/>
  <c r="AQ120" i="9"/>
  <c r="AR120" i="9" s="1"/>
  <c r="AP121" i="9" s="1"/>
  <c r="AD118" i="9"/>
  <c r="O117" i="9"/>
  <c r="AG120" i="9"/>
  <c r="AH120" i="9" s="1"/>
  <c r="AF121" i="9" s="1"/>
  <c r="BP118" i="9"/>
  <c r="BQ118" i="9" s="1"/>
  <c r="BR118" i="9" s="1"/>
  <c r="BH117" i="9"/>
  <c r="AL107" i="9"/>
  <c r="AM107" i="9" s="1"/>
  <c r="AK108" i="9" s="1"/>
  <c r="AX113" i="9"/>
  <c r="R118" i="9"/>
  <c r="S118" i="9" s="1"/>
  <c r="Q119" i="9" s="1"/>
  <c r="M62" i="18"/>
  <c r="S62" i="18"/>
  <c r="V61" i="18"/>
  <c r="AH61" i="18"/>
  <c r="AE62" i="18"/>
  <c r="Z62" i="18"/>
  <c r="AD112" i="16"/>
  <c r="T115" i="16"/>
  <c r="G110" i="16"/>
  <c r="H110" i="16" s="1"/>
  <c r="I110" i="16" s="1"/>
  <c r="J110" i="16" s="1"/>
  <c r="AB113" i="16"/>
  <c r="AC113" i="16" s="1"/>
  <c r="AD113" i="16" s="1"/>
  <c r="R116" i="16"/>
  <c r="S116" i="16" s="1"/>
  <c r="Q117" i="16" s="1"/>
  <c r="AE109" i="14"/>
  <c r="AF109" i="14" s="1"/>
  <c r="AG109" i="14" s="1"/>
  <c r="AE110" i="14" s="1"/>
  <c r="AF110" i="14" s="1"/>
  <c r="AG110" i="14" s="1"/>
  <c r="AE111" i="14" s="1"/>
  <c r="Z90" i="14"/>
  <c r="AA90" i="14" s="1"/>
  <c r="AB90" i="14" s="1"/>
  <c r="G112" i="14"/>
  <c r="H112" i="14" s="1"/>
  <c r="I112" i="14" s="1"/>
  <c r="J112" i="14" s="1"/>
  <c r="T117" i="14"/>
  <c r="U117" i="14" s="1"/>
  <c r="V116" i="14"/>
  <c r="N101" i="10"/>
  <c r="O101" i="10" s="1"/>
  <c r="AP111" i="14" l="1"/>
  <c r="AQ111" i="14" s="1"/>
  <c r="AR111" i="14" s="1"/>
  <c r="AR110" i="14"/>
  <c r="T125" i="10"/>
  <c r="U125" i="10" s="1"/>
  <c r="V125" i="10" s="1"/>
  <c r="Z129" i="10"/>
  <c r="Y130" i="10"/>
  <c r="AB129" i="10"/>
  <c r="AB128" i="10"/>
  <c r="AB134" i="10"/>
  <c r="G146" i="10" s="1"/>
  <c r="AF129" i="10"/>
  <c r="AG129" i="10" s="1"/>
  <c r="AH129" i="10" s="1"/>
  <c r="G144" i="16"/>
  <c r="H114" i="9"/>
  <c r="I114" i="9" s="1"/>
  <c r="G115" i="9" s="1"/>
  <c r="J114" i="9"/>
  <c r="AA120" i="9"/>
  <c r="BM113" i="9"/>
  <c r="BC111" i="9"/>
  <c r="BE119" i="9"/>
  <c r="BF119" i="9" s="1"/>
  <c r="BG119" i="9" s="1"/>
  <c r="BE120" i="9" s="1"/>
  <c r="BK114" i="9"/>
  <c r="BL114" i="9" s="1"/>
  <c r="BJ115" i="9" s="1"/>
  <c r="BM114" i="9"/>
  <c r="AN107" i="9"/>
  <c r="BO119" i="9"/>
  <c r="BP119" i="9" s="1"/>
  <c r="BQ119" i="9" s="1"/>
  <c r="BO120" i="9" s="1"/>
  <c r="AX114" i="9"/>
  <c r="W112" i="9"/>
  <c r="X112" i="9" s="1"/>
  <c r="V113" i="9" s="1"/>
  <c r="W113" i="9" s="1"/>
  <c r="X113" i="9" s="1"/>
  <c r="V114" i="9" s="1"/>
  <c r="AS120" i="9"/>
  <c r="M119" i="9"/>
  <c r="N119" i="9" s="1"/>
  <c r="L120" i="9" s="1"/>
  <c r="R119" i="9"/>
  <c r="S119" i="9" s="1"/>
  <c r="Q120" i="9" s="1"/>
  <c r="AG121" i="9"/>
  <c r="AH121" i="9" s="1"/>
  <c r="AF122" i="9" s="1"/>
  <c r="T118" i="9"/>
  <c r="AL108" i="9"/>
  <c r="AM108" i="9" s="1"/>
  <c r="AK109" i="9" s="1"/>
  <c r="AI120" i="9"/>
  <c r="BA112" i="9"/>
  <c r="BB112" i="9" s="1"/>
  <c r="AZ113" i="9" s="1"/>
  <c r="AV115" i="9"/>
  <c r="AW115" i="9" s="1"/>
  <c r="AU116" i="9" s="1"/>
  <c r="O118" i="9"/>
  <c r="AB120" i="9"/>
  <c r="AC120" i="9" s="1"/>
  <c r="AA121" i="9" s="1"/>
  <c r="AQ121" i="9"/>
  <c r="AR121" i="9" s="1"/>
  <c r="AP122" i="9" s="1"/>
  <c r="AA62" i="18"/>
  <c r="AF62" i="18"/>
  <c r="T62" i="18"/>
  <c r="N62" i="18"/>
  <c r="R117" i="16"/>
  <c r="S117" i="16" s="1"/>
  <c r="T117" i="16" s="1"/>
  <c r="T116" i="16"/>
  <c r="G111" i="16"/>
  <c r="AA114" i="16"/>
  <c r="E144" i="16"/>
  <c r="E145" i="16"/>
  <c r="G145" i="16"/>
  <c r="V117" i="14"/>
  <c r="AH109" i="14"/>
  <c r="Y91" i="14"/>
  <c r="AH110" i="14"/>
  <c r="G113" i="14"/>
  <c r="AF111" i="14"/>
  <c r="AG111" i="14" s="1"/>
  <c r="AE112" i="14" s="1"/>
  <c r="M102" i="10"/>
  <c r="N102" i="10" s="1"/>
  <c r="O102" i="10" s="1"/>
  <c r="AO112" i="14" l="1"/>
  <c r="Z130" i="10"/>
  <c r="Y131" i="10"/>
  <c r="AB130" i="10"/>
  <c r="AE130" i="10"/>
  <c r="S126" i="10"/>
  <c r="H115" i="9"/>
  <c r="I115" i="9" s="1"/>
  <c r="G116" i="9" s="1"/>
  <c r="J115" i="9"/>
  <c r="BK115" i="9"/>
  <c r="BL115" i="9" s="1"/>
  <c r="BJ116" i="9" s="1"/>
  <c r="Y112" i="9"/>
  <c r="Y113" i="9"/>
  <c r="AD120" i="9"/>
  <c r="O119" i="9"/>
  <c r="BC112" i="9"/>
  <c r="AI121" i="9"/>
  <c r="R120" i="9"/>
  <c r="S120" i="9" s="1"/>
  <c r="Q121" i="9" s="1"/>
  <c r="AV116" i="9"/>
  <c r="AW116" i="9" s="1"/>
  <c r="AU117" i="9" s="1"/>
  <c r="BP120" i="9"/>
  <c r="BQ120" i="9" s="1"/>
  <c r="BO121" i="9" s="1"/>
  <c r="BF120" i="9"/>
  <c r="BG120" i="9" s="1"/>
  <c r="BE121" i="9" s="1"/>
  <c r="AQ122" i="9"/>
  <c r="AR122" i="9" s="1"/>
  <c r="AP123" i="9" s="1"/>
  <c r="AL109" i="9"/>
  <c r="AM109" i="9" s="1"/>
  <c r="AN109" i="9" s="1"/>
  <c r="AS121" i="9"/>
  <c r="AB121" i="9"/>
  <c r="AC121" i="9" s="1"/>
  <c r="AA122" i="9" s="1"/>
  <c r="BR119" i="9"/>
  <c r="AG122" i="9"/>
  <c r="AH122" i="9" s="1"/>
  <c r="AF123" i="9" s="1"/>
  <c r="BH119" i="9"/>
  <c r="AX115" i="9"/>
  <c r="BA113" i="9"/>
  <c r="BB113" i="9" s="1"/>
  <c r="AZ114" i="9" s="1"/>
  <c r="T119" i="9"/>
  <c r="M120" i="9"/>
  <c r="N120" i="9" s="1"/>
  <c r="L121" i="9" s="1"/>
  <c r="W114" i="9"/>
  <c r="X114" i="9" s="1"/>
  <c r="Y114" i="9" s="1"/>
  <c r="AN108" i="9"/>
  <c r="O62" i="18"/>
  <c r="AB62" i="18"/>
  <c r="Y63" i="18"/>
  <c r="AG62" i="18"/>
  <c r="U62" i="18"/>
  <c r="Q118" i="16"/>
  <c r="R118" i="16" s="1"/>
  <c r="S118" i="16" s="1"/>
  <c r="AB114" i="16"/>
  <c r="AC114" i="16" s="1"/>
  <c r="AD114" i="16" s="1"/>
  <c r="H111" i="16"/>
  <c r="I111" i="16" s="1"/>
  <c r="G112" i="16" s="1"/>
  <c r="AH111" i="14"/>
  <c r="H113" i="14"/>
  <c r="I113" i="14" s="1"/>
  <c r="J113" i="14" s="1"/>
  <c r="Z91" i="14"/>
  <c r="AA91" i="14" s="1"/>
  <c r="AB91" i="14" s="1"/>
  <c r="AF112" i="14"/>
  <c r="AG112" i="14" s="1"/>
  <c r="AE113" i="14" s="1"/>
  <c r="M103" i="10"/>
  <c r="N103" i="10" s="1"/>
  <c r="O103" i="10" s="1"/>
  <c r="AP112" i="14" l="1"/>
  <c r="AQ112" i="14" s="1"/>
  <c r="AO113" i="14" s="1"/>
  <c r="AF130" i="10"/>
  <c r="AG130" i="10" s="1"/>
  <c r="AH130" i="10"/>
  <c r="AB135" i="10"/>
  <c r="G147" i="10" s="1"/>
  <c r="Z131" i="10"/>
  <c r="AB131" i="10" s="1"/>
  <c r="T126" i="10"/>
  <c r="U126" i="10" s="1"/>
  <c r="V126" i="10" s="1"/>
  <c r="S127" i="10"/>
  <c r="H116" i="9"/>
  <c r="I116" i="9" s="1"/>
  <c r="G117" i="9" s="1"/>
  <c r="J116" i="9"/>
  <c r="BM115" i="9"/>
  <c r="BH120" i="9"/>
  <c r="O120" i="9"/>
  <c r="AD121" i="9"/>
  <c r="AX116" i="9"/>
  <c r="BK116" i="9"/>
  <c r="BL116" i="9" s="1"/>
  <c r="BJ117" i="9" s="1"/>
  <c r="AK110" i="9"/>
  <c r="AL110" i="9" s="1"/>
  <c r="AM110" i="9" s="1"/>
  <c r="AN110" i="9" s="1"/>
  <c r="V115" i="9"/>
  <c r="W115" i="9" s="1"/>
  <c r="X115" i="9" s="1"/>
  <c r="Y115" i="9" s="1"/>
  <c r="AS122" i="9"/>
  <c r="BC113" i="9"/>
  <c r="BR120" i="9"/>
  <c r="T120" i="9"/>
  <c r="AG123" i="9"/>
  <c r="AH123" i="9" s="1"/>
  <c r="AB122" i="9"/>
  <c r="AC122" i="9" s="1"/>
  <c r="AD122" i="9" s="1"/>
  <c r="BF121" i="9"/>
  <c r="BG121" i="9" s="1"/>
  <c r="BE122" i="9" s="1"/>
  <c r="AV117" i="9"/>
  <c r="AW117" i="9" s="1"/>
  <c r="AU118" i="9" s="1"/>
  <c r="BA114" i="9"/>
  <c r="BB114" i="9" s="1"/>
  <c r="BC114" i="9" s="1"/>
  <c r="AI122" i="9"/>
  <c r="AQ123" i="9"/>
  <c r="AR123" i="9" s="1"/>
  <c r="M121" i="9"/>
  <c r="N121" i="9" s="1"/>
  <c r="L122" i="9" s="1"/>
  <c r="BP121" i="9"/>
  <c r="BQ121" i="9" s="1"/>
  <c r="BO122" i="9" s="1"/>
  <c r="R121" i="9"/>
  <c r="S121" i="9" s="1"/>
  <c r="Q122" i="9" s="1"/>
  <c r="AH62" i="18"/>
  <c r="AE63" i="18"/>
  <c r="Z63" i="18"/>
  <c r="M63" i="18"/>
  <c r="V62" i="18"/>
  <c r="S63" i="18"/>
  <c r="AA115" i="16"/>
  <c r="AB115" i="16" s="1"/>
  <c r="AC115" i="16" s="1"/>
  <c r="AA116" i="16" s="1"/>
  <c r="H112" i="16"/>
  <c r="I112" i="16" s="1"/>
  <c r="J112" i="16" s="1"/>
  <c r="T118" i="16"/>
  <c r="J111" i="16"/>
  <c r="G114" i="14"/>
  <c r="H114" i="14" s="1"/>
  <c r="I114" i="14" s="1"/>
  <c r="G115" i="14" s="1"/>
  <c r="H115" i="14" s="1"/>
  <c r="I115" i="14" s="1"/>
  <c r="G116" i="14" s="1"/>
  <c r="Y92" i="14"/>
  <c r="AH112" i="14"/>
  <c r="AF113" i="14"/>
  <c r="AG113" i="14" s="1"/>
  <c r="AH113" i="14" s="1"/>
  <c r="M104" i="10"/>
  <c r="AR112" i="14" l="1"/>
  <c r="AP113" i="14"/>
  <c r="AQ113" i="14" s="1"/>
  <c r="AR113" i="14" s="1"/>
  <c r="AB133" i="10"/>
  <c r="G145" i="10" s="1"/>
  <c r="AB132" i="10"/>
  <c r="G144" i="10" s="1"/>
  <c r="T127" i="10"/>
  <c r="U127" i="10" s="1"/>
  <c r="S128" i="10" s="1"/>
  <c r="V127" i="10"/>
  <c r="AE131" i="10"/>
  <c r="AH134" i="10"/>
  <c r="H146" i="10" s="1"/>
  <c r="H117" i="9"/>
  <c r="I117" i="9" s="1"/>
  <c r="G118" i="9" s="1"/>
  <c r="J117" i="9"/>
  <c r="BR121" i="9"/>
  <c r="AA123" i="9"/>
  <c r="AB123" i="9" s="1"/>
  <c r="AC123" i="9" s="1"/>
  <c r="AX117" i="9"/>
  <c r="BK117" i="9"/>
  <c r="BL117" i="9" s="1"/>
  <c r="BJ118" i="9" s="1"/>
  <c r="V116" i="9"/>
  <c r="W116" i="9" s="1"/>
  <c r="X116" i="9" s="1"/>
  <c r="Y116" i="9" s="1"/>
  <c r="BM116" i="9"/>
  <c r="T121" i="9"/>
  <c r="O121" i="9"/>
  <c r="AZ115" i="9"/>
  <c r="BH121" i="9"/>
  <c r="R122" i="9"/>
  <c r="S122" i="9" s="1"/>
  <c r="T122" i="9" s="1"/>
  <c r="M122" i="9"/>
  <c r="N122" i="9" s="1"/>
  <c r="L123" i="9" s="1"/>
  <c r="BA115" i="9"/>
  <c r="BB115" i="9" s="1"/>
  <c r="BC115" i="9" s="1"/>
  <c r="AV118" i="9"/>
  <c r="AW118" i="9" s="1"/>
  <c r="AX118" i="9" s="1"/>
  <c r="AK111" i="9"/>
  <c r="BP122" i="9"/>
  <c r="BQ122" i="9" s="1"/>
  <c r="BO123" i="9" s="1"/>
  <c r="AS123" i="9"/>
  <c r="BF122" i="9"/>
  <c r="BG122" i="9" s="1"/>
  <c r="BH122" i="9" s="1"/>
  <c r="AI123" i="9"/>
  <c r="T63" i="18"/>
  <c r="AA63" i="18"/>
  <c r="N63" i="18"/>
  <c r="AF63" i="18"/>
  <c r="G113" i="16"/>
  <c r="H113" i="16" s="1"/>
  <c r="I113" i="16" s="1"/>
  <c r="J113" i="16" s="1"/>
  <c r="AB116" i="16"/>
  <c r="AC116" i="16" s="1"/>
  <c r="AD116" i="16" s="1"/>
  <c r="AD115" i="16"/>
  <c r="J114" i="14"/>
  <c r="Z92" i="14"/>
  <c r="AA92" i="14" s="1"/>
  <c r="AB92" i="14" s="1"/>
  <c r="J115" i="14"/>
  <c r="H116" i="14"/>
  <c r="I116" i="14" s="1"/>
  <c r="J116" i="14" s="1"/>
  <c r="AE114" i="14"/>
  <c r="N104" i="10"/>
  <c r="O104" i="10" s="1"/>
  <c r="AO114" i="14" l="1"/>
  <c r="T128" i="10"/>
  <c r="U128" i="10" s="1"/>
  <c r="V128" i="10"/>
  <c r="AH135" i="10"/>
  <c r="H147" i="10" s="1"/>
  <c r="AF131" i="10"/>
  <c r="AH131" i="10"/>
  <c r="H118" i="9"/>
  <c r="I118" i="9" s="1"/>
  <c r="G119" i="9" s="1"/>
  <c r="J118" i="9"/>
  <c r="AD123" i="9"/>
  <c r="BM117" i="9"/>
  <c r="AZ116" i="9"/>
  <c r="BK118" i="9"/>
  <c r="BL118" i="9" s="1"/>
  <c r="BM118" i="9" s="1"/>
  <c r="BR122" i="9"/>
  <c r="BE123" i="9"/>
  <c r="BF123" i="9" s="1"/>
  <c r="BG123" i="9" s="1"/>
  <c r="AU119" i="9"/>
  <c r="AV119" i="9" s="1"/>
  <c r="AW119" i="9" s="1"/>
  <c r="AU120" i="9" s="1"/>
  <c r="V117" i="9"/>
  <c r="W117" i="9" s="1"/>
  <c r="X117" i="9" s="1"/>
  <c r="V118" i="9" s="1"/>
  <c r="Q123" i="9"/>
  <c r="R123" i="9" s="1"/>
  <c r="S123" i="9" s="1"/>
  <c r="M123" i="9"/>
  <c r="N123" i="9" s="1"/>
  <c r="AL111" i="9"/>
  <c r="AM111" i="9" s="1"/>
  <c r="AN111" i="9" s="1"/>
  <c r="O122" i="9"/>
  <c r="BP123" i="9"/>
  <c r="BQ123" i="9" s="1"/>
  <c r="H149" i="9" s="1"/>
  <c r="BA116" i="9"/>
  <c r="BB116" i="9" s="1"/>
  <c r="BC116" i="9" s="1"/>
  <c r="AG63" i="18"/>
  <c r="U63" i="18"/>
  <c r="AB63" i="18"/>
  <c r="Y64" i="18"/>
  <c r="O63" i="18"/>
  <c r="AA117" i="16"/>
  <c r="G114" i="16"/>
  <c r="Y93" i="14"/>
  <c r="AF114" i="14"/>
  <c r="AG114" i="14" s="1"/>
  <c r="AE115" i="14" s="1"/>
  <c r="M105" i="10"/>
  <c r="AP114" i="14" l="1"/>
  <c r="AQ114" i="14" s="1"/>
  <c r="AO115" i="14" s="1"/>
  <c r="AH133" i="10"/>
  <c r="H145" i="10" s="1"/>
  <c r="AH132" i="10"/>
  <c r="H144" i="10" s="1"/>
  <c r="S129" i="10"/>
  <c r="V134" i="10"/>
  <c r="F146" i="10" s="1"/>
  <c r="H119" i="9"/>
  <c r="I119" i="9" s="1"/>
  <c r="G120" i="9" s="1"/>
  <c r="J119" i="9"/>
  <c r="L124" i="9"/>
  <c r="O123" i="9"/>
  <c r="BJ119" i="9"/>
  <c r="T123" i="9"/>
  <c r="AK112" i="9"/>
  <c r="AL112" i="9" s="1"/>
  <c r="AM112" i="9" s="1"/>
  <c r="AK113" i="9" s="1"/>
  <c r="AX119" i="9"/>
  <c r="BR123" i="9"/>
  <c r="H147" i="9" s="1"/>
  <c r="BH123" i="9"/>
  <c r="W118" i="9"/>
  <c r="X118" i="9" s="1"/>
  <c r="Y118" i="9" s="1"/>
  <c r="AV120" i="9"/>
  <c r="AW120" i="9" s="1"/>
  <c r="AU121" i="9" s="1"/>
  <c r="AZ117" i="9"/>
  <c r="Y117" i="9"/>
  <c r="AE64" i="18"/>
  <c r="AH63" i="18"/>
  <c r="M64" i="18"/>
  <c r="Z64" i="18"/>
  <c r="V63" i="18"/>
  <c r="S64" i="18"/>
  <c r="AB117" i="16"/>
  <c r="AC117" i="16" s="1"/>
  <c r="AD117" i="16" s="1"/>
  <c r="H114" i="16"/>
  <c r="I114" i="16" s="1"/>
  <c r="G115" i="16" s="1"/>
  <c r="Z93" i="14"/>
  <c r="AA93" i="14" s="1"/>
  <c r="AB93" i="14" s="1"/>
  <c r="AH114" i="14"/>
  <c r="AF115" i="14"/>
  <c r="AG115" i="14" s="1"/>
  <c r="AE116" i="14" s="1"/>
  <c r="N105" i="10"/>
  <c r="O105" i="10" s="1"/>
  <c r="M106" i="10" s="1"/>
  <c r="AP115" i="14" l="1"/>
  <c r="AQ115" i="14" s="1"/>
  <c r="AR115" i="14" s="1"/>
  <c r="AR114" i="14"/>
  <c r="T129" i="10"/>
  <c r="V129" i="10" s="1"/>
  <c r="S130" i="10"/>
  <c r="M124" i="9"/>
  <c r="N124" i="9" s="1"/>
  <c r="L125" i="9"/>
  <c r="O124" i="9"/>
  <c r="H120" i="9"/>
  <c r="I120" i="9" s="1"/>
  <c r="G121" i="9" s="1"/>
  <c r="J120" i="9"/>
  <c r="AX120" i="9"/>
  <c r="V119" i="9"/>
  <c r="W119" i="9" s="1"/>
  <c r="X119" i="9" s="1"/>
  <c r="Y119" i="9" s="1"/>
  <c r="BK119" i="9"/>
  <c r="BL119" i="9" s="1"/>
  <c r="BM119" i="9" s="1"/>
  <c r="H148" i="9"/>
  <c r="AN112" i="9"/>
  <c r="AV121" i="9"/>
  <c r="AW121" i="9" s="1"/>
  <c r="AU122" i="9" s="1"/>
  <c r="BA117" i="9"/>
  <c r="BB117" i="9" s="1"/>
  <c r="AZ118" i="9" s="1"/>
  <c r="AL113" i="9"/>
  <c r="AM113" i="9" s="1"/>
  <c r="AK114" i="9" s="1"/>
  <c r="N64" i="18"/>
  <c r="AF64" i="18"/>
  <c r="T64" i="18"/>
  <c r="AA64" i="18"/>
  <c r="H115" i="16"/>
  <c r="I115" i="16" s="1"/>
  <c r="G116" i="16" s="1"/>
  <c r="J114" i="16"/>
  <c r="AA118" i="16"/>
  <c r="Y94" i="14"/>
  <c r="AH115" i="14"/>
  <c r="AF116" i="14"/>
  <c r="AG116" i="14" s="1"/>
  <c r="AE117" i="14" s="1"/>
  <c r="N106" i="10"/>
  <c r="O106" i="10" s="1"/>
  <c r="AO116" i="14" l="1"/>
  <c r="T130" i="10"/>
  <c r="S131" i="10" s="1"/>
  <c r="V130" i="10"/>
  <c r="F146" i="16"/>
  <c r="F146" i="14"/>
  <c r="F147" i="14"/>
  <c r="M125" i="9"/>
  <c r="N125" i="9" s="1"/>
  <c r="O125" i="9" s="1"/>
  <c r="H121" i="9"/>
  <c r="I121" i="9" s="1"/>
  <c r="G122" i="9" s="1"/>
  <c r="J121" i="9"/>
  <c r="BJ120" i="9"/>
  <c r="BK120" i="9" s="1"/>
  <c r="BL120" i="9" s="1"/>
  <c r="BJ121" i="9" s="1"/>
  <c r="AX121" i="9"/>
  <c r="AN113" i="9"/>
  <c r="BA118" i="9"/>
  <c r="BB118" i="9" s="1"/>
  <c r="BC118" i="9" s="1"/>
  <c r="BC117" i="9"/>
  <c r="AV122" i="9"/>
  <c r="AW122" i="9" s="1"/>
  <c r="AU123" i="9" s="1"/>
  <c r="AL114" i="9"/>
  <c r="AM114" i="9" s="1"/>
  <c r="AN114" i="9" s="1"/>
  <c r="V120" i="9"/>
  <c r="Y65" i="18"/>
  <c r="AB64" i="18"/>
  <c r="O64" i="18"/>
  <c r="AG64" i="18"/>
  <c r="U64" i="18"/>
  <c r="H116" i="16"/>
  <c r="I116" i="16" s="1"/>
  <c r="G117" i="16" s="1"/>
  <c r="J115" i="16"/>
  <c r="AB118" i="16"/>
  <c r="AC118" i="16" s="1"/>
  <c r="AD118" i="16" s="1"/>
  <c r="Z94" i="14"/>
  <c r="AA94" i="14" s="1"/>
  <c r="AB94" i="14" s="1"/>
  <c r="AF117" i="14"/>
  <c r="AG117" i="14" s="1"/>
  <c r="AH117" i="14" s="1"/>
  <c r="AH116" i="14"/>
  <c r="M107" i="10"/>
  <c r="N107" i="10" s="1"/>
  <c r="O107" i="10" s="1"/>
  <c r="M108" i="10" s="1"/>
  <c r="AP116" i="14" l="1"/>
  <c r="AQ116" i="14" s="1"/>
  <c r="AO117" i="14" s="1"/>
  <c r="V135" i="10"/>
  <c r="F147" i="10" s="1"/>
  <c r="T131" i="10"/>
  <c r="V131" i="10"/>
  <c r="F144" i="14"/>
  <c r="F145" i="14"/>
  <c r="BM120" i="9"/>
  <c r="L126" i="9"/>
  <c r="H122" i="9"/>
  <c r="I122" i="9" s="1"/>
  <c r="G123" i="9" s="1"/>
  <c r="J122" i="9"/>
  <c r="AK115" i="9"/>
  <c r="AZ119" i="9"/>
  <c r="BA119" i="9" s="1"/>
  <c r="BB119" i="9" s="1"/>
  <c r="BC119" i="9" s="1"/>
  <c r="BK121" i="9"/>
  <c r="BL121" i="9" s="1"/>
  <c r="BJ122" i="9" s="1"/>
  <c r="AV123" i="9"/>
  <c r="AW123" i="9" s="1"/>
  <c r="W120" i="9"/>
  <c r="X120" i="9" s="1"/>
  <c r="Y120" i="9" s="1"/>
  <c r="AX122" i="9"/>
  <c r="AL115" i="9"/>
  <c r="AM115" i="9" s="1"/>
  <c r="AN115" i="9" s="1"/>
  <c r="AE65" i="18"/>
  <c r="AH64" i="18"/>
  <c r="Z65" i="18"/>
  <c r="S65" i="18"/>
  <c r="V64" i="18"/>
  <c r="M65" i="18"/>
  <c r="AA119" i="16"/>
  <c r="AB119" i="16" s="1"/>
  <c r="AC119" i="16" s="1"/>
  <c r="J116" i="16"/>
  <c r="H117" i="16"/>
  <c r="I117" i="16" s="1"/>
  <c r="G118" i="16" s="1"/>
  <c r="F145" i="16"/>
  <c r="F144" i="16"/>
  <c r="Y95" i="14"/>
  <c r="N108" i="10"/>
  <c r="O108" i="10" s="1"/>
  <c r="M109" i="10" s="1"/>
  <c r="AR116" i="14" l="1"/>
  <c r="AP117" i="14"/>
  <c r="AQ117" i="14" s="1"/>
  <c r="AR117" i="14" s="1"/>
  <c r="V133" i="10"/>
  <c r="F145" i="10" s="1"/>
  <c r="V132" i="10"/>
  <c r="F144" i="10" s="1"/>
  <c r="AD119" i="16"/>
  <c r="AA120" i="16"/>
  <c r="H123" i="9"/>
  <c r="I123" i="9" s="1"/>
  <c r="D149" i="9" s="1"/>
  <c r="M126" i="9"/>
  <c r="N126" i="9" s="1"/>
  <c r="O126" i="9" s="1"/>
  <c r="BM121" i="9"/>
  <c r="AZ120" i="9"/>
  <c r="BA120" i="9" s="1"/>
  <c r="BB120" i="9" s="1"/>
  <c r="BC120" i="9" s="1"/>
  <c r="BK122" i="9"/>
  <c r="BL122" i="9" s="1"/>
  <c r="BM122" i="9" s="1"/>
  <c r="V121" i="9"/>
  <c r="W121" i="9" s="1"/>
  <c r="X121" i="9" s="1"/>
  <c r="AX123" i="9"/>
  <c r="AK116" i="9"/>
  <c r="N65" i="18"/>
  <c r="AA65" i="18"/>
  <c r="AF65" i="18"/>
  <c r="T65" i="18"/>
  <c r="J117" i="16"/>
  <c r="H118" i="16"/>
  <c r="I118" i="16" s="1"/>
  <c r="G119" i="16" s="1"/>
  <c r="Z95" i="14"/>
  <c r="AA95" i="14" s="1"/>
  <c r="AB95" i="14" s="1"/>
  <c r="D147" i="14"/>
  <c r="N109" i="10"/>
  <c r="O109" i="10" s="1"/>
  <c r="M110" i="10" s="1"/>
  <c r="AO118" i="14" l="1"/>
  <c r="AB120" i="16"/>
  <c r="AC120" i="16" s="1"/>
  <c r="AA121" i="16" s="1"/>
  <c r="AD120" i="16"/>
  <c r="L127" i="9"/>
  <c r="J123" i="9"/>
  <c r="BJ123" i="9"/>
  <c r="BK123" i="9" s="1"/>
  <c r="BL123" i="9" s="1"/>
  <c r="G149" i="9" s="1"/>
  <c r="G124" i="9"/>
  <c r="AZ121" i="9"/>
  <c r="BA121" i="9" s="1"/>
  <c r="BB121" i="9" s="1"/>
  <c r="AZ122" i="9" s="1"/>
  <c r="V122" i="9"/>
  <c r="W122" i="9" s="1"/>
  <c r="X122" i="9" s="1"/>
  <c r="Y121" i="9"/>
  <c r="AL116" i="9"/>
  <c r="AM116" i="9" s="1"/>
  <c r="AK117" i="9" s="1"/>
  <c r="O65" i="18"/>
  <c r="U65" i="18"/>
  <c r="AB65" i="18"/>
  <c r="Y66" i="18"/>
  <c r="AG65" i="18"/>
  <c r="J118" i="16"/>
  <c r="H119" i="16"/>
  <c r="I119" i="16" s="1"/>
  <c r="Y96" i="14"/>
  <c r="N110" i="10"/>
  <c r="O110" i="10" s="1"/>
  <c r="AP118" i="14" l="1"/>
  <c r="AQ118" i="14" s="1"/>
  <c r="AO119" i="14" s="1"/>
  <c r="AB121" i="16"/>
  <c r="AC121" i="16" s="1"/>
  <c r="AA122" i="16" s="1"/>
  <c r="AD121" i="16"/>
  <c r="D146" i="14"/>
  <c r="M127" i="9"/>
  <c r="N127" i="9" s="1"/>
  <c r="L128" i="9" s="1"/>
  <c r="O127" i="9"/>
  <c r="J124" i="9"/>
  <c r="H124" i="9"/>
  <c r="I124" i="9" s="1"/>
  <c r="G125" i="9" s="1"/>
  <c r="D148" i="9"/>
  <c r="D147" i="9"/>
  <c r="BM123" i="9"/>
  <c r="G147" i="9" s="1"/>
  <c r="AN116" i="9"/>
  <c r="V123" i="9"/>
  <c r="W123" i="9" s="1"/>
  <c r="X123" i="9" s="1"/>
  <c r="L137" i="9" s="1"/>
  <c r="E149" i="9" s="1"/>
  <c r="Y122" i="9"/>
  <c r="BA122" i="9"/>
  <c r="BB122" i="9" s="1"/>
  <c r="AZ123" i="9" s="1"/>
  <c r="BC122" i="9"/>
  <c r="AL117" i="9"/>
  <c r="AM117" i="9" s="1"/>
  <c r="AK118" i="9" s="1"/>
  <c r="BC121" i="9"/>
  <c r="M66" i="18"/>
  <c r="AH65" i="18"/>
  <c r="AE66" i="18"/>
  <c r="Z66" i="18"/>
  <c r="V65" i="18"/>
  <c r="S66" i="18"/>
  <c r="J119" i="16"/>
  <c r="Z96" i="14"/>
  <c r="AA96" i="14" s="1"/>
  <c r="Y97" i="14" s="1"/>
  <c r="M111" i="10"/>
  <c r="N111" i="10" s="1"/>
  <c r="O111" i="10" s="1"/>
  <c r="M112" i="10" s="1"/>
  <c r="AP119" i="14" l="1"/>
  <c r="AQ119" i="14" s="1"/>
  <c r="AR119" i="14" s="1"/>
  <c r="AR118" i="14"/>
  <c r="AB122" i="16"/>
  <c r="AC122" i="16" s="1"/>
  <c r="AA123" i="16" s="1"/>
  <c r="AD122" i="16"/>
  <c r="D144" i="14"/>
  <c r="D145" i="14"/>
  <c r="H125" i="9"/>
  <c r="I125" i="9" s="1"/>
  <c r="G126" i="9" s="1"/>
  <c r="J125" i="9"/>
  <c r="G148" i="9"/>
  <c r="M128" i="9"/>
  <c r="N128" i="9" s="1"/>
  <c r="L129" i="9" s="1"/>
  <c r="O128" i="9"/>
  <c r="AN117" i="9"/>
  <c r="AL118" i="9"/>
  <c r="AM118" i="9" s="1"/>
  <c r="AN118" i="9" s="1"/>
  <c r="BA123" i="9"/>
  <c r="BB123" i="9" s="1"/>
  <c r="BC123" i="9"/>
  <c r="Y123" i="9"/>
  <c r="T66" i="18"/>
  <c r="AA66" i="18"/>
  <c r="N66" i="18"/>
  <c r="AF66" i="18"/>
  <c r="AB96" i="14"/>
  <c r="Z97" i="14"/>
  <c r="AA97" i="14" s="1"/>
  <c r="AB97" i="14" s="1"/>
  <c r="H147" i="14"/>
  <c r="N112" i="10"/>
  <c r="O112" i="10" s="1"/>
  <c r="M113" i="10" s="1"/>
  <c r="AO120" i="14" l="1"/>
  <c r="AB123" i="16"/>
  <c r="AC123" i="16" s="1"/>
  <c r="AA124" i="16" s="1"/>
  <c r="AD123" i="16"/>
  <c r="M129" i="9"/>
  <c r="N129" i="9" s="1"/>
  <c r="L130" i="9" s="1"/>
  <c r="J126" i="9"/>
  <c r="G127" i="9"/>
  <c r="H126" i="9"/>
  <c r="I126" i="9" s="1"/>
  <c r="AK119" i="9"/>
  <c r="L136" i="9"/>
  <c r="E148" i="9" s="1"/>
  <c r="L135" i="9"/>
  <c r="E147" i="9" s="1"/>
  <c r="AG66" i="18"/>
  <c r="U66" i="18"/>
  <c r="AB66" i="18"/>
  <c r="Y67" i="18"/>
  <c r="O66" i="18"/>
  <c r="Y98" i="14"/>
  <c r="N113" i="10"/>
  <c r="O113" i="10" s="1"/>
  <c r="M114" i="10" s="1"/>
  <c r="AP120" i="14" l="1"/>
  <c r="AQ120" i="14" s="1"/>
  <c r="AO121" i="14" s="1"/>
  <c r="AB124" i="16"/>
  <c r="AC124" i="16" s="1"/>
  <c r="AD124" i="16" s="1"/>
  <c r="AA125" i="16"/>
  <c r="H146" i="16"/>
  <c r="H146" i="14"/>
  <c r="H127" i="9"/>
  <c r="I127" i="9" s="1"/>
  <c r="G128" i="9" s="1"/>
  <c r="O129" i="9"/>
  <c r="M130" i="9"/>
  <c r="N130" i="9" s="1"/>
  <c r="L131" i="9" s="1"/>
  <c r="M131" i="9" s="1"/>
  <c r="N131" i="9" s="1"/>
  <c r="O131" i="9" s="1"/>
  <c r="O130" i="9"/>
  <c r="AL119" i="9"/>
  <c r="AM119" i="9" s="1"/>
  <c r="AN119" i="9" s="1"/>
  <c r="AH66" i="18"/>
  <c r="AE67" i="18"/>
  <c r="M67" i="18"/>
  <c r="Z67" i="18"/>
  <c r="S67" i="18"/>
  <c r="V66" i="18"/>
  <c r="Z98" i="14"/>
  <c r="AA98" i="14" s="1"/>
  <c r="AB98" i="14" s="1"/>
  <c r="N114" i="10"/>
  <c r="O114" i="10" s="1"/>
  <c r="AR120" i="14" l="1"/>
  <c r="AP121" i="14"/>
  <c r="AQ121" i="14" s="1"/>
  <c r="AO122" i="14" s="1"/>
  <c r="AB125" i="16"/>
  <c r="AC125" i="16" s="1"/>
  <c r="AD125" i="16" s="1"/>
  <c r="AA126" i="16"/>
  <c r="H144" i="14"/>
  <c r="H145" i="14"/>
  <c r="J128" i="9"/>
  <c r="H128" i="9"/>
  <c r="I128" i="9" s="1"/>
  <c r="G129" i="9" s="1"/>
  <c r="J127" i="9"/>
  <c r="AK120" i="9"/>
  <c r="AL120" i="9" s="1"/>
  <c r="AM120" i="9" s="1"/>
  <c r="AK121" i="9" s="1"/>
  <c r="AL121" i="9" s="1"/>
  <c r="AM121" i="9" s="1"/>
  <c r="AK122" i="9" s="1"/>
  <c r="T67" i="18"/>
  <c r="N67" i="18"/>
  <c r="AA67" i="18"/>
  <c r="AF67" i="18"/>
  <c r="D146" i="16"/>
  <c r="Y99" i="14"/>
  <c r="M115" i="10"/>
  <c r="N115" i="10" s="1"/>
  <c r="O115" i="10" s="1"/>
  <c r="AP122" i="14" l="1"/>
  <c r="AQ122" i="14" s="1"/>
  <c r="AO123" i="14" s="1"/>
  <c r="AR121" i="14"/>
  <c r="AB126" i="16"/>
  <c r="AC126" i="16" s="1"/>
  <c r="AD126" i="16" s="1"/>
  <c r="AA127" i="16"/>
  <c r="J129" i="9"/>
  <c r="H129" i="9"/>
  <c r="I129" i="9" s="1"/>
  <c r="G130" i="9" s="1"/>
  <c r="AN120" i="9"/>
  <c r="AL122" i="9"/>
  <c r="AM122" i="9" s="1"/>
  <c r="AN122" i="9" s="1"/>
  <c r="AN121" i="9"/>
  <c r="U67" i="18"/>
  <c r="AG67" i="18"/>
  <c r="O67" i="18"/>
  <c r="AB67" i="18"/>
  <c r="Y68" i="18"/>
  <c r="Z99" i="14"/>
  <c r="AA99" i="14" s="1"/>
  <c r="AB99" i="14" s="1"/>
  <c r="M116" i="10"/>
  <c r="N116" i="10" s="1"/>
  <c r="O116" i="10" s="1"/>
  <c r="M117" i="10" s="1"/>
  <c r="AP123" i="14" l="1"/>
  <c r="AQ123" i="14" s="1"/>
  <c r="AR123" i="14" s="1"/>
  <c r="AR122" i="14"/>
  <c r="AB127" i="16"/>
  <c r="AC127" i="16" s="1"/>
  <c r="AD127" i="16" s="1"/>
  <c r="AA128" i="16"/>
  <c r="J130" i="9"/>
  <c r="H130" i="9"/>
  <c r="I130" i="9" s="1"/>
  <c r="G131" i="9" s="1"/>
  <c r="AK123" i="9"/>
  <c r="AL123" i="9" s="1"/>
  <c r="AM123" i="9" s="1"/>
  <c r="AK137" i="9" s="1"/>
  <c r="F149" i="9" s="1"/>
  <c r="Z68" i="18"/>
  <c r="M68" i="18"/>
  <c r="S68" i="18"/>
  <c r="V67" i="18"/>
  <c r="AH67" i="18"/>
  <c r="AE68" i="18"/>
  <c r="D145" i="16"/>
  <c r="D144" i="16"/>
  <c r="Y100" i="14"/>
  <c r="N117" i="10"/>
  <c r="O117" i="10" s="1"/>
  <c r="M118" i="10" s="1"/>
  <c r="AO124" i="14" l="1"/>
  <c r="AB128" i="16"/>
  <c r="AC128" i="16" s="1"/>
  <c r="AD128" i="16" s="1"/>
  <c r="AA129" i="16"/>
  <c r="H131" i="9"/>
  <c r="I131" i="9" s="1"/>
  <c r="J131" i="9"/>
  <c r="AN123" i="9"/>
  <c r="AK136" i="9" s="1"/>
  <c r="F148" i="9" s="1"/>
  <c r="AF68" i="18"/>
  <c r="T68" i="18"/>
  <c r="N68" i="18"/>
  <c r="AA68" i="18"/>
  <c r="Z100" i="14"/>
  <c r="AA100" i="14" s="1"/>
  <c r="AB100" i="14" s="1"/>
  <c r="N118" i="10"/>
  <c r="O118" i="10" s="1"/>
  <c r="AP124" i="14" l="1"/>
  <c r="AQ124" i="14" s="1"/>
  <c r="AO125" i="14" s="1"/>
  <c r="AB129" i="16"/>
  <c r="AC129" i="16" s="1"/>
  <c r="AD129" i="16" s="1"/>
  <c r="AA130" i="16"/>
  <c r="AK135" i="9"/>
  <c r="F147" i="9" s="1"/>
  <c r="AB68" i="18"/>
  <c r="Y69" i="18"/>
  <c r="U68" i="18"/>
  <c r="O68" i="18"/>
  <c r="AG68" i="18"/>
  <c r="Y101" i="14"/>
  <c r="M119" i="10"/>
  <c r="N119" i="10" s="1"/>
  <c r="O119" i="10" s="1"/>
  <c r="AR124" i="14" l="1"/>
  <c r="AP125" i="14"/>
  <c r="AQ125" i="14" s="1"/>
  <c r="AR125" i="14" s="1"/>
  <c r="AB130" i="16"/>
  <c r="AC130" i="16" s="1"/>
  <c r="AD130" i="16" s="1"/>
  <c r="AA131" i="16"/>
  <c r="AE69" i="18"/>
  <c r="AH68" i="18"/>
  <c r="S69" i="18"/>
  <c r="V68" i="18"/>
  <c r="Z69" i="18"/>
  <c r="M69" i="18"/>
  <c r="Z101" i="14"/>
  <c r="AA101" i="14" s="1"/>
  <c r="AB101" i="14" s="1"/>
  <c r="M120" i="10"/>
  <c r="AO126" i="14" l="1"/>
  <c r="N120" i="10"/>
  <c r="O120" i="10" s="1"/>
  <c r="M121" i="10" s="1"/>
  <c r="AB131" i="16"/>
  <c r="AD131" i="16"/>
  <c r="AF69" i="18"/>
  <c r="N69" i="18"/>
  <c r="T69" i="18"/>
  <c r="AA69" i="18"/>
  <c r="Y102" i="14"/>
  <c r="AP126" i="14" l="1"/>
  <c r="AQ126" i="14" s="1"/>
  <c r="AO127" i="14" s="1"/>
  <c r="N121" i="10"/>
  <c r="O121" i="10" s="1"/>
  <c r="M122" i="10"/>
  <c r="AD132" i="16"/>
  <c r="H144" i="16" s="1"/>
  <c r="AD133" i="16"/>
  <c r="H145" i="16" s="1"/>
  <c r="N122" i="10"/>
  <c r="O122" i="10" s="1"/>
  <c r="Y70" i="18"/>
  <c r="AB69" i="18"/>
  <c r="AG69" i="18"/>
  <c r="O69" i="18"/>
  <c r="U69" i="18"/>
  <c r="Z102" i="14"/>
  <c r="AA102" i="14" s="1"/>
  <c r="AB102" i="14" s="1"/>
  <c r="AP127" i="14" l="1"/>
  <c r="AQ127" i="14" s="1"/>
  <c r="AR127" i="14" s="1"/>
  <c r="AR126" i="14"/>
  <c r="M123" i="10"/>
  <c r="M70" i="18"/>
  <c r="Z70" i="18"/>
  <c r="V69" i="18"/>
  <c r="S70" i="18"/>
  <c r="AH69" i="18"/>
  <c r="AE70" i="18"/>
  <c r="Y103" i="14"/>
  <c r="AO128" i="14" l="1"/>
  <c r="N123" i="10"/>
  <c r="O123" i="10" s="1"/>
  <c r="T70" i="18"/>
  <c r="AA70" i="18"/>
  <c r="N70" i="18"/>
  <c r="AF70" i="18"/>
  <c r="Z103" i="14"/>
  <c r="AA103" i="14" s="1"/>
  <c r="AB103" i="14" s="1"/>
  <c r="AP128" i="14" l="1"/>
  <c r="AQ128" i="14" s="1"/>
  <c r="AR134" i="14" s="1"/>
  <c r="M124" i="10"/>
  <c r="AG70" i="18"/>
  <c r="U70" i="18"/>
  <c r="AB70" i="18"/>
  <c r="Y71" i="18"/>
  <c r="O70" i="18"/>
  <c r="Y104" i="14"/>
  <c r="AR128" i="14" l="1"/>
  <c r="AO129" i="14"/>
  <c r="N124" i="10"/>
  <c r="O124" i="10" s="1"/>
  <c r="AH70" i="18"/>
  <c r="AE71" i="18"/>
  <c r="M71" i="18"/>
  <c r="Z71" i="18"/>
  <c r="S71" i="18"/>
  <c r="V70" i="18"/>
  <c r="Z104" i="14"/>
  <c r="AA104" i="14" s="1"/>
  <c r="AB104" i="14" s="1"/>
  <c r="AO130" i="14" l="1"/>
  <c r="AR129" i="14"/>
  <c r="AP129" i="14"/>
  <c r="M125" i="10"/>
  <c r="N125" i="10"/>
  <c r="O125" i="10" s="1"/>
  <c r="M126" i="10" s="1"/>
  <c r="T71" i="18"/>
  <c r="N71" i="18"/>
  <c r="AA71" i="18"/>
  <c r="AF71" i="18"/>
  <c r="Y105" i="14"/>
  <c r="AO131" i="14" l="1"/>
  <c r="AR130" i="14"/>
  <c r="AP130" i="14"/>
  <c r="N126" i="10"/>
  <c r="O126" i="10" s="1"/>
  <c r="M127" i="10" s="1"/>
  <c r="AG71" i="18"/>
  <c r="U71" i="18"/>
  <c r="O71" i="18"/>
  <c r="AB71" i="18"/>
  <c r="Y72" i="18"/>
  <c r="Z105" i="14"/>
  <c r="AA105" i="14" s="1"/>
  <c r="AB105" i="14" s="1"/>
  <c r="AR131" i="14" l="1"/>
  <c r="AP131" i="14"/>
  <c r="AR135" i="14"/>
  <c r="N127" i="10"/>
  <c r="O127" i="10" s="1"/>
  <c r="M128" i="10" s="1"/>
  <c r="Z72" i="18"/>
  <c r="M72" i="18"/>
  <c r="AE72" i="18"/>
  <c r="AH71" i="18"/>
  <c r="V71" i="18"/>
  <c r="S72" i="18"/>
  <c r="Y106" i="14"/>
  <c r="AR133" i="14" l="1"/>
  <c r="AR132" i="14"/>
  <c r="N128" i="10"/>
  <c r="O128" i="10" s="1"/>
  <c r="M129" i="10" s="1"/>
  <c r="T72" i="18"/>
  <c r="AF72" i="18"/>
  <c r="N72" i="18"/>
  <c r="AA72" i="18"/>
  <c r="Z106" i="14"/>
  <c r="AA106" i="14" s="1"/>
  <c r="AB106" i="14" s="1"/>
  <c r="N129" i="10" l="1"/>
  <c r="O129" i="10" s="1"/>
  <c r="M130" i="10" s="1"/>
  <c r="AG72" i="18"/>
  <c r="O72" i="18"/>
  <c r="Y73" i="18"/>
  <c r="AB72" i="18"/>
  <c r="U72" i="18"/>
  <c r="Y107" i="14"/>
  <c r="N130" i="10" l="1"/>
  <c r="O130" i="10" s="1"/>
  <c r="Z73" i="18"/>
  <c r="AH72" i="18"/>
  <c r="AE73" i="18"/>
  <c r="V72" i="18"/>
  <c r="S73" i="18"/>
  <c r="M73" i="18"/>
  <c r="Z107" i="14"/>
  <c r="AA107" i="14" s="1"/>
  <c r="AB107" i="14" s="1"/>
  <c r="M131" i="10" l="1"/>
  <c r="P134" i="10"/>
  <c r="E146" i="10" s="1"/>
  <c r="N73" i="18"/>
  <c r="AF73" i="18"/>
  <c r="AA73" i="18"/>
  <c r="T73" i="18"/>
  <c r="Y108" i="14"/>
  <c r="N131" i="10" l="1"/>
  <c r="P135" i="10"/>
  <c r="E147" i="10" s="1"/>
  <c r="U73" i="18"/>
  <c r="O73" i="18"/>
  <c r="AG73" i="18"/>
  <c r="Y74" i="18"/>
  <c r="AB73" i="18"/>
  <c r="Z108" i="14"/>
  <c r="AA108" i="14" s="1"/>
  <c r="AB108" i="14" s="1"/>
  <c r="P133" i="10" l="1"/>
  <c r="E145" i="10" s="1"/>
  <c r="P132" i="10"/>
  <c r="E144" i="10" s="1"/>
  <c r="AE74" i="18"/>
  <c r="AH73" i="18"/>
  <c r="V73" i="18"/>
  <c r="S74" i="18"/>
  <c r="Z74" i="18"/>
  <c r="M74" i="18"/>
  <c r="Y109" i="14"/>
  <c r="AF74" i="18" l="1"/>
  <c r="AA74" i="18"/>
  <c r="N74" i="18"/>
  <c r="T74" i="18"/>
  <c r="Z109" i="14"/>
  <c r="AA109" i="14" s="1"/>
  <c r="AB109" i="14" s="1"/>
  <c r="Y75" i="18" l="1"/>
  <c r="AB74" i="18"/>
  <c r="O74" i="18"/>
  <c r="U74" i="18"/>
  <c r="AG74" i="18"/>
  <c r="Y110" i="14"/>
  <c r="Z75" i="18" l="1"/>
  <c r="AE75" i="18"/>
  <c r="AH74" i="18"/>
  <c r="M75" i="18"/>
  <c r="V74" i="18"/>
  <c r="S75" i="18"/>
  <c r="Z110" i="14"/>
  <c r="AA110" i="14" s="1"/>
  <c r="AB110" i="14" s="1"/>
  <c r="AA75" i="18" l="1"/>
  <c r="N75" i="18"/>
  <c r="T75" i="18"/>
  <c r="AF75" i="18"/>
  <c r="Y111" i="14"/>
  <c r="AG75" i="18" l="1"/>
  <c r="AB75" i="18"/>
  <c r="Y76" i="18"/>
  <c r="O75" i="18"/>
  <c r="U75" i="18"/>
  <c r="Z111" i="14"/>
  <c r="AA111" i="14" s="1"/>
  <c r="AB111" i="14" s="1"/>
  <c r="M76" i="18" l="1"/>
  <c r="Z76" i="18"/>
  <c r="AH75" i="18"/>
  <c r="AE76" i="18"/>
  <c r="S76" i="18"/>
  <c r="V75" i="18"/>
  <c r="Y112" i="14"/>
  <c r="AF76" i="18" l="1"/>
  <c r="AA76" i="18"/>
  <c r="N76" i="18"/>
  <c r="T76" i="18"/>
  <c r="Z112" i="14"/>
  <c r="AA112" i="14" s="1"/>
  <c r="AB112" i="14" s="1"/>
  <c r="AG76" i="18" l="1"/>
  <c r="AB76" i="18"/>
  <c r="Y77" i="18"/>
  <c r="U76" i="18"/>
  <c r="O76" i="18"/>
  <c r="Y113" i="14"/>
  <c r="Z77" i="18" l="1"/>
  <c r="AH76" i="18"/>
  <c r="AE77" i="18"/>
  <c r="M77" i="18"/>
  <c r="V76" i="18"/>
  <c r="S77" i="18"/>
  <c r="Z113" i="14"/>
  <c r="AA113" i="14" s="1"/>
  <c r="AB113" i="14" s="1"/>
  <c r="N77" i="18" l="1"/>
  <c r="T77" i="18"/>
  <c r="AA77" i="18"/>
  <c r="AF77" i="18"/>
  <c r="Y114" i="14"/>
  <c r="AG77" i="18" l="1"/>
  <c r="U77" i="18"/>
  <c r="O77" i="18"/>
  <c r="Y78" i="18"/>
  <c r="AB77" i="18"/>
  <c r="Z114" i="14"/>
  <c r="AA114" i="14" s="1"/>
  <c r="AB114" i="14" s="1"/>
  <c r="M78" i="18" l="1"/>
  <c r="AH77" i="18"/>
  <c r="AE78" i="18"/>
  <c r="Z78" i="18"/>
  <c r="S78" i="18"/>
  <c r="V77" i="18"/>
  <c r="Y115" i="14"/>
  <c r="AA78" i="18" l="1"/>
  <c r="N78" i="18"/>
  <c r="T78" i="18"/>
  <c r="AF78" i="18"/>
  <c r="Z115" i="14"/>
  <c r="AA115" i="14" s="1"/>
  <c r="AB115" i="14" s="1"/>
  <c r="Y79" i="18" l="1"/>
  <c r="AB78" i="18"/>
  <c r="O78" i="18"/>
  <c r="AG78" i="18"/>
  <c r="U78" i="18"/>
  <c r="Z79" i="18" l="1"/>
  <c r="S79" i="18"/>
  <c r="V78" i="18"/>
  <c r="M79" i="18"/>
  <c r="AH78" i="18"/>
  <c r="AE79" i="18"/>
  <c r="AA79" i="18" l="1"/>
  <c r="AF79" i="18"/>
  <c r="T79" i="18"/>
  <c r="N79" i="18"/>
  <c r="O79" i="18" l="1"/>
  <c r="Y80" i="18"/>
  <c r="AB79" i="18"/>
  <c r="AG79" i="18"/>
  <c r="U79" i="18"/>
  <c r="AE80" i="18" l="1"/>
  <c r="AH79" i="18"/>
  <c r="M80" i="18"/>
  <c r="V79" i="18"/>
  <c r="S80" i="18"/>
  <c r="Z80" i="18"/>
  <c r="T80" i="18" l="1"/>
  <c r="AF80" i="18"/>
  <c r="N80" i="18"/>
  <c r="AA80" i="18"/>
  <c r="AG80" i="18" l="1"/>
  <c r="U80" i="18"/>
  <c r="O80" i="18"/>
  <c r="Y81" i="18"/>
  <c r="AB80" i="18"/>
  <c r="M81" i="18" l="1"/>
  <c r="AH80" i="18"/>
  <c r="AE81" i="18"/>
  <c r="Z81" i="18"/>
  <c r="S81" i="18"/>
  <c r="V80" i="18"/>
  <c r="T81" i="18" l="1"/>
  <c r="AF81" i="18"/>
  <c r="AA81" i="18"/>
  <c r="N81" i="18"/>
  <c r="O81" i="18" l="1"/>
  <c r="U81" i="18"/>
  <c r="AG81" i="18"/>
  <c r="Y82" i="18"/>
  <c r="AB81" i="18"/>
  <c r="AH81" i="18" l="1"/>
  <c r="AE82" i="18"/>
  <c r="M82" i="18"/>
  <c r="Z82" i="18"/>
  <c r="S82" i="18"/>
  <c r="V81" i="18"/>
  <c r="G147" i="14" l="1"/>
  <c r="AA82" i="18"/>
  <c r="N82" i="18"/>
  <c r="AF82" i="18"/>
  <c r="T82" i="18"/>
  <c r="G146" i="14"/>
  <c r="G145" i="14" l="1"/>
  <c r="G144" i="14"/>
  <c r="Y83" i="18"/>
  <c r="AB82" i="18"/>
  <c r="O82" i="18"/>
  <c r="AG82" i="18"/>
  <c r="U82" i="18"/>
  <c r="Z83" i="18" l="1"/>
  <c r="S83" i="18"/>
  <c r="V82" i="18"/>
  <c r="M83" i="18"/>
  <c r="AH82" i="18"/>
  <c r="AE83" i="18"/>
  <c r="AA83" i="18" l="1"/>
  <c r="AF83" i="18"/>
  <c r="T83" i="18"/>
  <c r="N83" i="18"/>
  <c r="O83" i="18" l="1"/>
  <c r="AB83" i="18"/>
  <c r="Y84" i="18"/>
  <c r="AG83" i="18"/>
  <c r="U83" i="18"/>
  <c r="AE84" i="18" l="1"/>
  <c r="AH83" i="18"/>
  <c r="Z84" i="18"/>
  <c r="M84" i="18"/>
  <c r="S84" i="18"/>
  <c r="V83" i="18"/>
  <c r="N84" i="18" l="1"/>
  <c r="AA84" i="18"/>
  <c r="AF84" i="18"/>
  <c r="T84" i="18"/>
  <c r="O84" i="18" l="1"/>
  <c r="Y85" i="18"/>
  <c r="AB84" i="18"/>
  <c r="AG84" i="18"/>
  <c r="U84" i="18"/>
  <c r="M85" i="18" l="1"/>
  <c r="S85" i="18"/>
  <c r="V84" i="18"/>
  <c r="Z85" i="18"/>
  <c r="AE85" i="18"/>
  <c r="AH84" i="18"/>
  <c r="AF85" i="18" l="1"/>
  <c r="N85" i="18"/>
  <c r="AA85" i="18"/>
  <c r="T85" i="18"/>
  <c r="U85" i="18" l="1"/>
  <c r="AG85" i="18"/>
  <c r="O85" i="18"/>
  <c r="AB85" i="18"/>
  <c r="Y86" i="18"/>
  <c r="Z86" i="18" l="1"/>
  <c r="M86" i="18"/>
  <c r="V85" i="18"/>
  <c r="S86" i="18"/>
  <c r="AE86" i="18"/>
  <c r="AH85" i="18"/>
  <c r="T86" i="18" l="1"/>
  <c r="N86" i="18"/>
  <c r="AF86" i="18"/>
  <c r="AA86" i="18"/>
  <c r="AG86" i="18" l="1"/>
  <c r="O86" i="18"/>
  <c r="U86" i="18"/>
  <c r="Y87" i="18"/>
  <c r="AB86" i="18"/>
  <c r="S87" i="18" l="1"/>
  <c r="V86" i="18"/>
  <c r="AH86" i="18"/>
  <c r="AE87" i="18"/>
  <c r="Z87" i="18"/>
  <c r="M87" i="18"/>
  <c r="AF87" i="18" l="1"/>
  <c r="T87" i="18"/>
  <c r="N87" i="18"/>
  <c r="AA87" i="18"/>
  <c r="Y88" i="18" l="1"/>
  <c r="AB87" i="18"/>
  <c r="AG87" i="18"/>
  <c r="U87" i="18"/>
  <c r="O87" i="18"/>
  <c r="S88" i="18" l="1"/>
  <c r="V87" i="18"/>
  <c r="Z88" i="18"/>
  <c r="M88" i="18"/>
  <c r="AE88" i="18"/>
  <c r="AH87" i="18"/>
  <c r="AA88" i="18" l="1"/>
  <c r="T88" i="18"/>
  <c r="N88" i="18"/>
  <c r="AF88" i="18"/>
  <c r="Y89" i="18" l="1"/>
  <c r="AB88" i="18"/>
  <c r="U88" i="18"/>
  <c r="O88" i="18"/>
  <c r="AG88" i="18"/>
  <c r="Z89" i="18" l="1"/>
  <c r="AE89" i="18"/>
  <c r="AH88" i="18"/>
  <c r="V88" i="18"/>
  <c r="S89" i="18"/>
  <c r="M89" i="18"/>
  <c r="N89" i="18" l="1"/>
  <c r="AA89" i="18"/>
  <c r="T89" i="18"/>
  <c r="AF89" i="18"/>
  <c r="AG89" i="18" l="1"/>
  <c r="U89" i="18"/>
  <c r="O89" i="18"/>
  <c r="AB89" i="18"/>
  <c r="Y90" i="18"/>
  <c r="Z90" i="18" l="1"/>
  <c r="M90" i="18"/>
  <c r="AE90" i="18"/>
  <c r="AH89" i="18"/>
  <c r="V89" i="18"/>
  <c r="S90" i="18"/>
  <c r="T90" i="18" l="1"/>
  <c r="AF90" i="18"/>
  <c r="N90" i="18"/>
  <c r="AA90" i="18"/>
  <c r="AG90" i="18" l="1"/>
  <c r="U90" i="18"/>
  <c r="O90" i="18"/>
  <c r="AB90" i="18"/>
  <c r="Y91" i="18"/>
  <c r="Z91" i="18" l="1"/>
  <c r="M91" i="18"/>
  <c r="AH90" i="18"/>
  <c r="AE91" i="18"/>
  <c r="S91" i="18"/>
  <c r="V90" i="18"/>
  <c r="T91" i="18" l="1"/>
  <c r="AF91" i="18"/>
  <c r="AA91" i="18"/>
  <c r="N91" i="18"/>
  <c r="O91" i="18" l="1"/>
  <c r="U91" i="18"/>
  <c r="AG91" i="18"/>
  <c r="Y92" i="18"/>
  <c r="AB91" i="18"/>
  <c r="AH91" i="18" l="1"/>
  <c r="AE92" i="18"/>
  <c r="M92" i="18"/>
  <c r="Z92" i="18"/>
  <c r="S92" i="18"/>
  <c r="V91" i="18"/>
  <c r="AA92" i="18" l="1"/>
  <c r="AF92" i="18"/>
  <c r="T92" i="18"/>
  <c r="N92" i="18"/>
  <c r="Y93" i="18" l="1"/>
  <c r="AB92" i="18"/>
  <c r="U92" i="18"/>
  <c r="AG92" i="18"/>
  <c r="O92" i="18"/>
  <c r="Z93" i="18" l="1"/>
  <c r="M93" i="18"/>
  <c r="V92" i="18"/>
  <c r="S93" i="18"/>
  <c r="AH92" i="18"/>
  <c r="AE93" i="18"/>
  <c r="N93" i="18" l="1"/>
  <c r="AA93" i="18"/>
  <c r="T93" i="18"/>
  <c r="AF93" i="18"/>
  <c r="AG93" i="18" l="1"/>
  <c r="U93" i="18"/>
  <c r="O93" i="18"/>
  <c r="Y94" i="18"/>
  <c r="AB93" i="18"/>
  <c r="M94" i="18" l="1"/>
  <c r="AE94" i="18"/>
  <c r="AH93" i="18"/>
  <c r="Z94" i="18"/>
  <c r="V93" i="18"/>
  <c r="S94" i="18"/>
  <c r="T94" i="18" l="1"/>
  <c r="AA94" i="18"/>
  <c r="AF94" i="18"/>
  <c r="N94" i="18"/>
  <c r="AB94" i="18" l="1"/>
  <c r="Y95" i="18"/>
  <c r="AG94" i="18"/>
  <c r="O94" i="18"/>
  <c r="U94" i="18"/>
  <c r="S95" i="18" l="1"/>
  <c r="V94" i="18"/>
  <c r="AE95" i="18"/>
  <c r="AH94" i="18"/>
  <c r="Z95" i="18"/>
  <c r="M95" i="18"/>
  <c r="N95" i="18" l="1"/>
  <c r="T95" i="18"/>
  <c r="AA95" i="18"/>
  <c r="AF95" i="18"/>
  <c r="AG95" i="18" l="1"/>
  <c r="O95" i="18"/>
  <c r="U95" i="18"/>
  <c r="AB95" i="18"/>
  <c r="Y96" i="18"/>
  <c r="Z96" i="18" l="1"/>
  <c r="S96" i="18"/>
  <c r="V95" i="18"/>
  <c r="AH95" i="18"/>
  <c r="AE96" i="18"/>
  <c r="M96" i="18"/>
  <c r="T96" i="18" l="1"/>
  <c r="AA96" i="18"/>
  <c r="N96" i="18"/>
  <c r="AF96" i="18"/>
  <c r="AG96" i="18" l="1"/>
  <c r="Y97" i="18"/>
  <c r="AB96" i="18"/>
  <c r="O96" i="18"/>
  <c r="U96" i="18"/>
  <c r="AH96" i="18" l="1"/>
  <c r="AE97" i="18"/>
  <c r="S97" i="18"/>
  <c r="V96" i="18"/>
  <c r="Z97" i="18"/>
  <c r="M97" i="18"/>
  <c r="N97" i="18" l="1"/>
  <c r="T97" i="18"/>
  <c r="AA97" i="18"/>
  <c r="AF97" i="18"/>
  <c r="U97" i="18" l="1"/>
  <c r="O97" i="18"/>
  <c r="Y98" i="18"/>
  <c r="AB97" i="18"/>
  <c r="AG97" i="18"/>
  <c r="Z98" i="18" l="1"/>
  <c r="S98" i="18"/>
  <c r="V97" i="18"/>
  <c r="AH97" i="18"/>
  <c r="AE98" i="18"/>
  <c r="M98" i="18"/>
  <c r="AF98" i="18" l="1"/>
  <c r="N98" i="18"/>
  <c r="T98" i="18"/>
  <c r="AA98" i="18"/>
  <c r="U98" i="18" l="1"/>
  <c r="AG98" i="18"/>
  <c r="O98" i="18"/>
  <c r="AB98" i="18"/>
  <c r="Y99" i="18"/>
  <c r="Z99" i="18" l="1"/>
  <c r="M99" i="18"/>
  <c r="V98" i="18"/>
  <c r="S99" i="18"/>
  <c r="AH98" i="18"/>
  <c r="AE99" i="18"/>
  <c r="AA99" i="18" l="1"/>
  <c r="T99" i="18"/>
  <c r="N99" i="18"/>
  <c r="AF99" i="18"/>
  <c r="AG99" i="18" l="1"/>
  <c r="O99" i="18"/>
  <c r="Y100" i="18"/>
  <c r="AB99" i="18"/>
  <c r="U99" i="18"/>
  <c r="Z100" i="18" l="1"/>
  <c r="AE100" i="18"/>
  <c r="AH99" i="18"/>
  <c r="S100" i="18"/>
  <c r="V99" i="18"/>
  <c r="M100" i="18"/>
  <c r="AF100" i="18" l="1"/>
  <c r="N100" i="18"/>
  <c r="T100" i="18"/>
  <c r="AA100" i="18"/>
  <c r="U100" i="18" l="1"/>
  <c r="O100" i="18"/>
  <c r="AB100" i="18"/>
  <c r="Y101" i="18"/>
  <c r="AG100" i="18"/>
  <c r="V100" i="18" l="1"/>
  <c r="S101" i="18"/>
  <c r="AH100" i="18"/>
  <c r="AE101" i="18"/>
  <c r="Z101" i="18"/>
  <c r="M101" i="18"/>
  <c r="N101" i="18" l="1"/>
  <c r="AF101" i="18"/>
  <c r="AA101" i="18"/>
  <c r="T101" i="18"/>
  <c r="U101" i="18" l="1"/>
  <c r="O101" i="18"/>
  <c r="AG101" i="18"/>
  <c r="AB101" i="18"/>
  <c r="Y102" i="18"/>
  <c r="Z102" i="18" l="1"/>
  <c r="AE102" i="18"/>
  <c r="AH101" i="18"/>
  <c r="V101" i="18"/>
  <c r="S102" i="18"/>
  <c r="M102" i="18"/>
  <c r="T102" i="18" l="1"/>
  <c r="AA102" i="18"/>
  <c r="N102" i="18"/>
  <c r="AF102" i="18"/>
  <c r="U102" i="18" l="1"/>
  <c r="Y103" i="18"/>
  <c r="AB102" i="18"/>
  <c r="AG102" i="18"/>
  <c r="O102" i="18"/>
  <c r="V102" i="18" l="1"/>
  <c r="S103" i="18"/>
  <c r="M103" i="18"/>
  <c r="Z103" i="18"/>
  <c r="AE103" i="18"/>
  <c r="AH102" i="18"/>
  <c r="AF103" i="18" l="1"/>
  <c r="AA103" i="18"/>
  <c r="N103" i="18"/>
  <c r="T103" i="18"/>
  <c r="U103" i="18" l="1"/>
  <c r="AG103" i="18"/>
  <c r="Y104" i="18"/>
  <c r="AB103" i="18"/>
  <c r="O103" i="18"/>
  <c r="Z104" i="18" l="1"/>
  <c r="S104" i="18"/>
  <c r="V103" i="18"/>
  <c r="M104" i="18"/>
  <c r="AE104" i="18"/>
  <c r="AH103" i="18"/>
  <c r="N104" i="18" l="1"/>
  <c r="T104" i="18"/>
  <c r="AF104" i="18"/>
  <c r="AA104" i="18"/>
  <c r="U104" i="18" l="1"/>
  <c r="AG104" i="18"/>
  <c r="Y105" i="18"/>
  <c r="AB104" i="18"/>
  <c r="O104" i="18"/>
  <c r="Z105" i="18" l="1"/>
  <c r="S105" i="18"/>
  <c r="V104" i="18"/>
  <c r="M105" i="18"/>
  <c r="AH104" i="18"/>
  <c r="AE105" i="18"/>
  <c r="AA105" i="18" l="1"/>
  <c r="AF105" i="18"/>
  <c r="T105" i="18"/>
  <c r="N105" i="18"/>
  <c r="Y106" i="18" l="1"/>
  <c r="AB105" i="18"/>
  <c r="U105" i="18"/>
  <c r="O105" i="18"/>
  <c r="AG105" i="18"/>
  <c r="M106" i="18" l="1"/>
  <c r="Z106" i="18"/>
  <c r="AE106" i="18"/>
  <c r="AH105" i="18"/>
  <c r="V105" i="18"/>
  <c r="S106" i="18"/>
  <c r="AA106" i="18" l="1"/>
  <c r="N106" i="18"/>
  <c r="T106" i="18"/>
  <c r="AF106" i="18"/>
  <c r="AG106" i="18" l="1"/>
  <c r="Y107" i="18"/>
  <c r="AB106" i="18"/>
  <c r="O106" i="18"/>
  <c r="U106" i="18"/>
  <c r="AE107" i="18" l="1"/>
  <c r="AH106" i="18"/>
  <c r="S107" i="18"/>
  <c r="V106" i="18"/>
  <c r="Z107" i="18"/>
  <c r="M107" i="18"/>
  <c r="N107" i="18" l="1"/>
  <c r="AF107" i="18"/>
  <c r="AA107" i="18"/>
  <c r="T107" i="18"/>
  <c r="U107" i="18" l="1"/>
  <c r="O107" i="18"/>
  <c r="AG107" i="18"/>
  <c r="Y108" i="18"/>
  <c r="AB107" i="18"/>
  <c r="AH107" i="18" l="1"/>
  <c r="AE108" i="18"/>
  <c r="S108" i="18"/>
  <c r="V107" i="18"/>
  <c r="Z108" i="18"/>
  <c r="M108" i="18"/>
  <c r="AA108" i="18" l="1"/>
  <c r="T108" i="18"/>
  <c r="AF108" i="18"/>
  <c r="N108" i="18"/>
  <c r="AB108" i="18" l="1"/>
  <c r="Y109" i="18"/>
  <c r="U108" i="18"/>
  <c r="O108" i="18"/>
  <c r="AG108" i="18"/>
  <c r="AE109" i="18" l="1"/>
  <c r="AH108" i="18"/>
  <c r="V108" i="18"/>
  <c r="S109" i="18"/>
  <c r="Z109" i="18"/>
  <c r="M109" i="18"/>
  <c r="T109" i="18" l="1"/>
  <c r="N109" i="18"/>
  <c r="AF109" i="18"/>
  <c r="AA109" i="18"/>
  <c r="AB109" i="18" l="1"/>
  <c r="Y110" i="18"/>
  <c r="U109" i="18"/>
  <c r="AG109" i="18"/>
  <c r="O109" i="18"/>
  <c r="AH109" i="18" l="1"/>
  <c r="AE110" i="18"/>
  <c r="M110" i="18"/>
  <c r="V109" i="18"/>
  <c r="S110" i="18"/>
  <c r="Z110" i="18"/>
  <c r="T110" i="18" l="1"/>
  <c r="N110" i="18"/>
  <c r="AF110" i="18"/>
  <c r="AA110" i="18"/>
  <c r="O110" i="18" l="1"/>
  <c r="U110" i="18"/>
  <c r="AG110" i="18"/>
  <c r="Y111" i="18"/>
  <c r="AB110" i="18"/>
  <c r="AH110" i="18" l="1"/>
  <c r="AE111" i="18"/>
  <c r="M111" i="18"/>
  <c r="Z111" i="18"/>
  <c r="V110" i="18"/>
  <c r="S111" i="18"/>
  <c r="N111" i="18" l="1"/>
  <c r="T111" i="18"/>
  <c r="AA111" i="18"/>
  <c r="AF111" i="18"/>
  <c r="O111" i="18" l="1"/>
  <c r="AG111" i="18"/>
  <c r="U111" i="18"/>
  <c r="Y112" i="18"/>
  <c r="AB111" i="18"/>
  <c r="V111" i="18" l="1"/>
  <c r="S112" i="18"/>
  <c r="M112" i="18"/>
  <c r="Z112" i="18"/>
  <c r="AH111" i="18"/>
  <c r="AE112" i="18"/>
  <c r="AF112" i="18" l="1"/>
  <c r="AA112" i="18"/>
  <c r="T112" i="18"/>
  <c r="N112" i="18"/>
  <c r="O112" i="18" l="1"/>
  <c r="AG112" i="18"/>
  <c r="Y113" i="18"/>
  <c r="AB112" i="18"/>
  <c r="U112" i="18"/>
  <c r="Z113" i="18" l="1"/>
  <c r="M113" i="18"/>
  <c r="S113" i="18"/>
  <c r="V112" i="18"/>
  <c r="AH112" i="18"/>
  <c r="AE113" i="18"/>
  <c r="N113" i="18" l="1"/>
  <c r="AA113" i="18"/>
  <c r="AF113" i="18"/>
  <c r="T113" i="18"/>
  <c r="Y114" i="18" l="1"/>
  <c r="AB113" i="18"/>
  <c r="O113" i="18"/>
  <c r="U113" i="18"/>
  <c r="AG113" i="18"/>
  <c r="V113" i="18" l="1"/>
  <c r="S114" i="18"/>
  <c r="Z114" i="18"/>
  <c r="AH113" i="18"/>
  <c r="AE114" i="18"/>
  <c r="M114" i="18"/>
  <c r="AF114" i="18" l="1"/>
  <c r="AA114" i="18"/>
  <c r="N114" i="18"/>
  <c r="T114" i="18"/>
  <c r="AB114" i="18" l="1"/>
  <c r="Y115" i="18"/>
  <c r="U114" i="18"/>
  <c r="O114" i="18"/>
  <c r="AG114" i="18"/>
  <c r="AE115" i="18" l="1"/>
  <c r="AH114" i="18"/>
  <c r="V114" i="18"/>
  <c r="S115" i="18"/>
  <c r="Z115" i="18"/>
  <c r="M115" i="18"/>
  <c r="N115" i="18" l="1"/>
  <c r="T115" i="18"/>
  <c r="AF115" i="18"/>
  <c r="AA115" i="18"/>
  <c r="Y116" i="18" l="1"/>
  <c r="AB115" i="18"/>
  <c r="O115" i="18"/>
  <c r="AG115" i="18"/>
  <c r="U115" i="18"/>
  <c r="AH115" i="18" l="1"/>
  <c r="AE116" i="18"/>
  <c r="Z116" i="18"/>
  <c r="S116" i="18"/>
  <c r="V115" i="18"/>
  <c r="M116" i="18"/>
  <c r="AA116" i="18" l="1"/>
  <c r="T116" i="18"/>
  <c r="AF116" i="18"/>
  <c r="N116" i="18"/>
  <c r="Y117" i="18" l="1"/>
  <c r="AB116" i="18"/>
  <c r="AG116" i="18"/>
  <c r="U116" i="18"/>
  <c r="O116" i="18"/>
  <c r="Z117" i="18" l="1"/>
  <c r="M117" i="18"/>
  <c r="AE117" i="18"/>
  <c r="AH116" i="18"/>
  <c r="S117" i="18"/>
  <c r="V116" i="18"/>
  <c r="T117" i="18" l="1"/>
  <c r="AA117" i="18"/>
  <c r="N117" i="18"/>
  <c r="AF117" i="18"/>
  <c r="AG117" i="18" l="1"/>
  <c r="U117" i="18"/>
  <c r="Y118" i="18"/>
  <c r="AB117" i="18"/>
  <c r="O117" i="18"/>
  <c r="Z118" i="18" l="1"/>
  <c r="AH117" i="18"/>
  <c r="M118" i="18"/>
  <c r="V117" i="18"/>
  <c r="S118" i="18"/>
  <c r="N118" i="18" l="1"/>
  <c r="T118" i="18"/>
  <c r="AA118" i="18"/>
  <c r="U118" i="18" l="1"/>
  <c r="AB118" i="18"/>
  <c r="O118" i="18"/>
  <c r="V118" i="18" l="1"/>
  <c r="S119" i="18"/>
  <c r="T119" i="18" l="1"/>
  <c r="U119" i="18" l="1"/>
  <c r="S120" i="18" l="1"/>
  <c r="V119" i="18"/>
  <c r="T120" i="18" l="1"/>
  <c r="U120" i="18" l="1"/>
  <c r="S121" i="18" l="1"/>
  <c r="V120" i="18"/>
  <c r="T121" i="18" l="1"/>
  <c r="U121" i="18" l="1"/>
  <c r="F147" i="18" l="1"/>
  <c r="V121" i="18"/>
  <c r="G148" i="18" l="1"/>
  <c r="G146" i="18" l="1"/>
  <c r="G145" i="18"/>
  <c r="G147" i="18"/>
  <c r="F148" i="18"/>
  <c r="F145" i="18" l="1"/>
  <c r="F146" i="18"/>
  <c r="H148" i="18" l="1"/>
  <c r="E148" i="18"/>
  <c r="E147" i="18" l="1"/>
  <c r="H147" i="18"/>
  <c r="H146" i="18" l="1"/>
  <c r="H145" i="18"/>
  <c r="E146" i="18"/>
  <c r="E145" i="18"/>
  <c r="I20" i="32" l="1"/>
  <c r="I14" i="32"/>
  <c r="I118" i="32" l="1"/>
  <c r="I123" i="32"/>
</calcChain>
</file>

<file path=xl/comments1.xml><?xml version="1.0" encoding="utf-8"?>
<comments xmlns="http://schemas.openxmlformats.org/spreadsheetml/2006/main">
  <authors>
    <author>Christian-Mandl</author>
  </authors>
  <commentList>
    <comment ref="AM33" authorId="0" shapeId="0">
      <text>
        <r>
          <rPr>
            <b/>
            <sz val="9"/>
            <color indexed="81"/>
            <rFont val="Tahoma"/>
            <family val="2"/>
          </rPr>
          <t>Christian-Mandl:</t>
        </r>
        <r>
          <rPr>
            <sz val="9"/>
            <color indexed="81"/>
            <rFont val="Tahoma"/>
            <family val="2"/>
          </rPr>
          <t xml:space="preserve">
NAIV</t>
        </r>
      </text>
    </comment>
    <comment ref="AM34" authorId="0" shapeId="0">
      <text>
        <r>
          <rPr>
            <b/>
            <sz val="9"/>
            <color indexed="81"/>
            <rFont val="Tahoma"/>
            <family val="2"/>
          </rPr>
          <t>Christian-Mandl:</t>
        </r>
        <r>
          <rPr>
            <sz val="9"/>
            <color indexed="81"/>
            <rFont val="Tahoma"/>
            <family val="2"/>
          </rPr>
          <t xml:space="preserve">
NAIV</t>
        </r>
      </text>
    </comment>
    <comment ref="AM40" authorId="0" shapeId="0">
      <text>
        <r>
          <rPr>
            <b/>
            <sz val="9"/>
            <color indexed="81"/>
            <rFont val="Tahoma"/>
            <family val="2"/>
          </rPr>
          <t>Christian-Mandl:</t>
        </r>
        <r>
          <rPr>
            <sz val="9"/>
            <color indexed="81"/>
            <rFont val="Tahoma"/>
            <family val="2"/>
          </rPr>
          <t xml:space="preserve">
NAIV</t>
        </r>
      </text>
    </comment>
    <comment ref="AM41" authorId="0" shapeId="0">
      <text>
        <r>
          <rPr>
            <b/>
            <sz val="9"/>
            <color indexed="81"/>
            <rFont val="Tahoma"/>
            <family val="2"/>
          </rPr>
          <t>Christian-Mandl:</t>
        </r>
        <r>
          <rPr>
            <sz val="9"/>
            <color indexed="81"/>
            <rFont val="Tahoma"/>
            <family val="2"/>
          </rPr>
          <t xml:space="preserve">
NAIV</t>
        </r>
      </text>
    </comment>
    <comment ref="AM65" authorId="0" shapeId="0">
      <text>
        <r>
          <rPr>
            <b/>
            <sz val="9"/>
            <color indexed="81"/>
            <rFont val="Tahoma"/>
            <family val="2"/>
          </rPr>
          <t>Christian-Mandl:</t>
        </r>
        <r>
          <rPr>
            <sz val="9"/>
            <color indexed="81"/>
            <rFont val="Tahoma"/>
            <family val="2"/>
          </rPr>
          <t xml:space="preserve">
NAIV</t>
        </r>
      </text>
    </comment>
    <comment ref="AM66" authorId="0" shapeId="0">
      <text>
        <r>
          <rPr>
            <b/>
            <sz val="9"/>
            <color indexed="81"/>
            <rFont val="Tahoma"/>
            <family val="2"/>
          </rPr>
          <t>Christian-Mandl:</t>
        </r>
        <r>
          <rPr>
            <sz val="9"/>
            <color indexed="81"/>
            <rFont val="Tahoma"/>
            <family val="2"/>
          </rPr>
          <t xml:space="preserve">
NAIV</t>
        </r>
      </text>
    </comment>
    <comment ref="AM100" authorId="0" shapeId="0">
      <text>
        <r>
          <rPr>
            <b/>
            <sz val="9"/>
            <color indexed="81"/>
            <rFont val="Tahoma"/>
            <family val="2"/>
          </rPr>
          <t>Christian-Mandl:</t>
        </r>
        <r>
          <rPr>
            <sz val="9"/>
            <color indexed="81"/>
            <rFont val="Tahoma"/>
            <family val="2"/>
          </rPr>
          <t xml:space="preserve">
NAIV</t>
        </r>
      </text>
    </comment>
    <comment ref="AM101" authorId="0" shapeId="0">
      <text>
        <r>
          <rPr>
            <b/>
            <sz val="9"/>
            <color indexed="81"/>
            <rFont val="Tahoma"/>
            <family val="2"/>
          </rPr>
          <t>Christian-Mandl:</t>
        </r>
        <r>
          <rPr>
            <sz val="9"/>
            <color indexed="81"/>
            <rFont val="Tahoma"/>
            <family val="2"/>
          </rPr>
          <t xml:space="preserve">
NAIV</t>
        </r>
      </text>
    </comment>
  </commentList>
</comments>
</file>

<file path=xl/comments2.xml><?xml version="1.0" encoding="utf-8"?>
<comments xmlns="http://schemas.openxmlformats.org/spreadsheetml/2006/main">
  <authors>
    <author>Christian-Mandl</author>
  </authors>
  <commentList>
    <comment ref="AM33" authorId="0" shapeId="0">
      <text>
        <r>
          <rPr>
            <b/>
            <sz val="9"/>
            <color indexed="81"/>
            <rFont val="Tahoma"/>
            <family val="2"/>
          </rPr>
          <t>Christian-Mandl:</t>
        </r>
        <r>
          <rPr>
            <sz val="9"/>
            <color indexed="81"/>
            <rFont val="Tahoma"/>
            <family val="2"/>
          </rPr>
          <t xml:space="preserve">
NAIV</t>
        </r>
      </text>
    </comment>
    <comment ref="AM34" authorId="0" shapeId="0">
      <text>
        <r>
          <rPr>
            <b/>
            <sz val="9"/>
            <color indexed="81"/>
            <rFont val="Tahoma"/>
            <family val="2"/>
          </rPr>
          <t>Christian-Mandl:</t>
        </r>
        <r>
          <rPr>
            <sz val="9"/>
            <color indexed="81"/>
            <rFont val="Tahoma"/>
            <family val="2"/>
          </rPr>
          <t xml:space="preserve">
NAIV</t>
        </r>
      </text>
    </comment>
    <comment ref="AM40" authorId="0" shapeId="0">
      <text>
        <r>
          <rPr>
            <b/>
            <sz val="9"/>
            <color indexed="81"/>
            <rFont val="Tahoma"/>
            <family val="2"/>
          </rPr>
          <t>Christian-Mandl:</t>
        </r>
        <r>
          <rPr>
            <sz val="9"/>
            <color indexed="81"/>
            <rFont val="Tahoma"/>
            <family val="2"/>
          </rPr>
          <t xml:space="preserve">
NAIV</t>
        </r>
      </text>
    </comment>
    <comment ref="AM41" authorId="0" shapeId="0">
      <text>
        <r>
          <rPr>
            <b/>
            <sz val="9"/>
            <color indexed="81"/>
            <rFont val="Tahoma"/>
            <family val="2"/>
          </rPr>
          <t>Christian-Mandl:</t>
        </r>
        <r>
          <rPr>
            <sz val="9"/>
            <color indexed="81"/>
            <rFont val="Tahoma"/>
            <family val="2"/>
          </rPr>
          <t xml:space="preserve">
NAIV</t>
        </r>
      </text>
    </comment>
    <comment ref="AM65" authorId="0" shapeId="0">
      <text>
        <r>
          <rPr>
            <b/>
            <sz val="9"/>
            <color indexed="81"/>
            <rFont val="Tahoma"/>
            <family val="2"/>
          </rPr>
          <t>Christian-Mandl:</t>
        </r>
        <r>
          <rPr>
            <sz val="9"/>
            <color indexed="81"/>
            <rFont val="Tahoma"/>
            <family val="2"/>
          </rPr>
          <t xml:space="preserve">
NAIV</t>
        </r>
      </text>
    </comment>
    <comment ref="AM66" authorId="0" shapeId="0">
      <text>
        <r>
          <rPr>
            <b/>
            <sz val="9"/>
            <color indexed="81"/>
            <rFont val="Tahoma"/>
            <family val="2"/>
          </rPr>
          <t>Christian-Mandl:</t>
        </r>
        <r>
          <rPr>
            <sz val="9"/>
            <color indexed="81"/>
            <rFont val="Tahoma"/>
            <family val="2"/>
          </rPr>
          <t xml:space="preserve">
NAIV</t>
        </r>
      </text>
    </comment>
    <comment ref="AM100" authorId="0" shapeId="0">
      <text>
        <r>
          <rPr>
            <b/>
            <sz val="9"/>
            <color indexed="81"/>
            <rFont val="Tahoma"/>
            <family val="2"/>
          </rPr>
          <t>Christian-Mandl:</t>
        </r>
        <r>
          <rPr>
            <sz val="9"/>
            <color indexed="81"/>
            <rFont val="Tahoma"/>
            <family val="2"/>
          </rPr>
          <t xml:space="preserve">
NAIV</t>
        </r>
      </text>
    </comment>
    <comment ref="AM101" authorId="0" shapeId="0">
      <text>
        <r>
          <rPr>
            <b/>
            <sz val="9"/>
            <color indexed="81"/>
            <rFont val="Tahoma"/>
            <family val="2"/>
          </rPr>
          <t>Christian-Mandl:</t>
        </r>
        <r>
          <rPr>
            <sz val="9"/>
            <color indexed="81"/>
            <rFont val="Tahoma"/>
            <family val="2"/>
          </rPr>
          <t xml:space="preserve">
NAIV</t>
        </r>
      </text>
    </comment>
  </commentList>
</comments>
</file>

<file path=xl/comments3.xml><?xml version="1.0" encoding="utf-8"?>
<comments xmlns="http://schemas.openxmlformats.org/spreadsheetml/2006/main">
  <authors>
    <author>Christian-Mandl</author>
  </authors>
  <commentList>
    <comment ref="AN33" authorId="0" shapeId="0">
      <text>
        <r>
          <rPr>
            <b/>
            <sz val="9"/>
            <color indexed="81"/>
            <rFont val="Tahoma"/>
            <family val="2"/>
          </rPr>
          <t>Christian-Mandl:</t>
        </r>
        <r>
          <rPr>
            <sz val="9"/>
            <color indexed="81"/>
            <rFont val="Tahoma"/>
            <family val="2"/>
          </rPr>
          <t xml:space="preserve">
sind schon auf 15 --&gt; Muss nicht geändert werden für naiv</t>
        </r>
      </text>
    </comment>
    <comment ref="AN34" authorId="0" shapeId="0">
      <text>
        <r>
          <rPr>
            <b/>
            <sz val="9"/>
            <color indexed="81"/>
            <rFont val="Tahoma"/>
            <family val="2"/>
          </rPr>
          <t>Christian-Mandl:</t>
        </r>
        <r>
          <rPr>
            <sz val="9"/>
            <color indexed="81"/>
            <rFont val="Tahoma"/>
            <family val="2"/>
          </rPr>
          <t xml:space="preserve">
Sind schon auf 15 --&gt; Muss nicht geändert werden für naiv</t>
        </r>
      </text>
    </comment>
    <comment ref="AN40" authorId="0" shapeId="0">
      <text>
        <r>
          <rPr>
            <b/>
            <sz val="9"/>
            <color indexed="81"/>
            <rFont val="Tahoma"/>
            <family val="2"/>
          </rPr>
          <t>Christian-Mandl:</t>
        </r>
        <r>
          <rPr>
            <sz val="9"/>
            <color indexed="81"/>
            <rFont val="Tahoma"/>
            <family val="2"/>
          </rPr>
          <t xml:space="preserve">
NAIV --&gt; Auf 15 gesetzt</t>
        </r>
      </text>
    </comment>
    <comment ref="AN41" authorId="0" shapeId="0">
      <text>
        <r>
          <rPr>
            <b/>
            <sz val="9"/>
            <color indexed="81"/>
            <rFont val="Tahoma"/>
            <family val="2"/>
          </rPr>
          <t>Christian-Mandl:</t>
        </r>
        <r>
          <rPr>
            <sz val="9"/>
            <color indexed="81"/>
            <rFont val="Tahoma"/>
            <family val="2"/>
          </rPr>
          <t xml:space="preserve">
Naiv --&gt; Auf 15 gesetzt</t>
        </r>
      </text>
    </comment>
    <comment ref="AN65" authorId="0" shapeId="0">
      <text>
        <r>
          <rPr>
            <b/>
            <sz val="9"/>
            <color indexed="81"/>
            <rFont val="Tahoma"/>
            <family val="2"/>
          </rPr>
          <t>Christian-Mandl:</t>
        </r>
        <r>
          <rPr>
            <sz val="9"/>
            <color indexed="81"/>
            <rFont val="Tahoma"/>
            <family val="2"/>
          </rPr>
          <t xml:space="preserve">
sind schon auf 15 --&gt; muss nicht mehr auf 15 gesetzt werden für naiv</t>
        </r>
      </text>
    </comment>
    <comment ref="AN66" authorId="0" shapeId="0">
      <text>
        <r>
          <rPr>
            <b/>
            <sz val="9"/>
            <color indexed="81"/>
            <rFont val="Tahoma"/>
            <family val="2"/>
          </rPr>
          <t>Christian-Mandl:</t>
        </r>
        <r>
          <rPr>
            <sz val="9"/>
            <color indexed="81"/>
            <rFont val="Tahoma"/>
            <family val="2"/>
          </rPr>
          <t xml:space="preserve">
sind schon auf 15</t>
        </r>
      </text>
    </comment>
    <comment ref="AN100" authorId="0" shapeId="0">
      <text>
        <r>
          <rPr>
            <b/>
            <sz val="9"/>
            <color indexed="81"/>
            <rFont val="Tahoma"/>
            <family val="2"/>
          </rPr>
          <t>Christian-Mandl:</t>
        </r>
        <r>
          <rPr>
            <sz val="9"/>
            <color indexed="81"/>
            <rFont val="Tahoma"/>
            <family val="2"/>
          </rPr>
          <t xml:space="preserve">
NAIV</t>
        </r>
      </text>
    </comment>
    <comment ref="AN101" authorId="0" shapeId="0">
      <text>
        <r>
          <rPr>
            <b/>
            <sz val="9"/>
            <color indexed="81"/>
            <rFont val="Tahoma"/>
            <family val="2"/>
          </rPr>
          <t>Christian-Mandl:</t>
        </r>
        <r>
          <rPr>
            <sz val="9"/>
            <color indexed="81"/>
            <rFont val="Tahoma"/>
            <family val="2"/>
          </rPr>
          <t xml:space="preserve">
NAIV</t>
        </r>
      </text>
    </comment>
  </commentList>
</comments>
</file>

<file path=xl/comments4.xml><?xml version="1.0" encoding="utf-8"?>
<comments xmlns="http://schemas.openxmlformats.org/spreadsheetml/2006/main">
  <authors>
    <author>Christian-Mandl</author>
  </authors>
  <commentList>
    <comment ref="F7" authorId="0" shapeId="0">
      <text>
        <r>
          <rPr>
            <b/>
            <sz val="9"/>
            <color indexed="81"/>
            <rFont val="Tahoma"/>
            <family val="2"/>
          </rPr>
          <t>Christian-Mandl:</t>
        </r>
        <r>
          <rPr>
            <sz val="9"/>
            <color indexed="81"/>
            <rFont val="Tahoma"/>
            <family val="2"/>
          </rPr>
          <t xml:space="preserve">
1-Step</t>
        </r>
      </text>
    </comment>
    <comment ref="F8" authorId="0" shapeId="0">
      <text>
        <r>
          <rPr>
            <b/>
            <sz val="9"/>
            <color indexed="81"/>
            <rFont val="Tahoma"/>
            <family val="2"/>
          </rPr>
          <t>Christian-Mandl:</t>
        </r>
        <r>
          <rPr>
            <sz val="9"/>
            <color indexed="81"/>
            <rFont val="Tahoma"/>
            <family val="2"/>
          </rPr>
          <t xml:space="preserve">
378.55 = 400 of previous price forecast is used to update belief </t>
        </r>
      </text>
    </comment>
    <comment ref="G8" authorId="0" shapeId="0">
      <text>
        <r>
          <rPr>
            <b/>
            <sz val="9"/>
            <color indexed="81"/>
            <rFont val="Tahoma"/>
            <family val="2"/>
          </rPr>
          <t>Christian-Mandl:</t>
        </r>
        <r>
          <rPr>
            <sz val="9"/>
            <color indexed="81"/>
            <rFont val="Tahoma"/>
            <family val="2"/>
          </rPr>
          <t xml:space="preserve">
1-Step</t>
        </r>
      </text>
    </comment>
    <comment ref="F9" authorId="0" shapeId="0">
      <text>
        <r>
          <rPr>
            <b/>
            <sz val="9"/>
            <color indexed="81"/>
            <rFont val="Tahoma"/>
            <family val="2"/>
          </rPr>
          <t>Christian-Mandl:</t>
        </r>
        <r>
          <rPr>
            <sz val="9"/>
            <color indexed="81"/>
            <rFont val="Tahoma"/>
            <family val="2"/>
          </rPr>
          <t xml:space="preserve">
378.52 = 400 of previous price forecast is used to update belief</t>
        </r>
      </text>
    </comment>
    <comment ref="H9" authorId="0" shapeId="0">
      <text>
        <r>
          <rPr>
            <b/>
            <sz val="9"/>
            <color indexed="81"/>
            <rFont val="Tahoma"/>
            <family val="2"/>
          </rPr>
          <t>Christian-Mandl:</t>
        </r>
        <r>
          <rPr>
            <sz val="9"/>
            <color indexed="81"/>
            <rFont val="Tahoma"/>
            <family val="2"/>
          </rPr>
          <t xml:space="preserve">
1-Step</t>
        </r>
      </text>
    </comment>
  </commentList>
</comments>
</file>

<file path=xl/comments5.xml><?xml version="1.0" encoding="utf-8"?>
<comments xmlns="http://schemas.openxmlformats.org/spreadsheetml/2006/main">
  <authors>
    <author>Christian-Mandl</author>
  </authors>
  <commentList>
    <comment ref="Q22" authorId="0" shapeId="0">
      <text>
        <r>
          <rPr>
            <b/>
            <sz val="9"/>
            <color indexed="81"/>
            <rFont val="Tahoma"/>
            <family val="2"/>
          </rPr>
          <t>Christian-Mandl:</t>
        </r>
        <r>
          <rPr>
            <sz val="9"/>
            <color indexed="81"/>
            <rFont val="Tahoma"/>
            <family val="2"/>
          </rPr>
          <t xml:space="preserve">
sind schon auf 15 --&gt; muss nicht mehr auf 15 gesetzt werden für naiv</t>
        </r>
      </text>
    </comment>
    <comment ref="R22" authorId="0" shapeId="0">
      <text>
        <r>
          <rPr>
            <b/>
            <sz val="9"/>
            <color indexed="81"/>
            <rFont val="Tahoma"/>
            <family val="2"/>
          </rPr>
          <t>Christian-Mandl:</t>
        </r>
        <r>
          <rPr>
            <sz val="9"/>
            <color indexed="81"/>
            <rFont val="Tahoma"/>
            <family val="2"/>
          </rPr>
          <t xml:space="preserve">
sind schon auf 15</t>
        </r>
      </text>
    </comment>
    <comment ref="W22" authorId="0" shapeId="0">
      <text>
        <r>
          <rPr>
            <b/>
            <sz val="9"/>
            <color indexed="81"/>
            <rFont val="Tahoma"/>
            <family val="2"/>
          </rPr>
          <t>Christian-Mandl:</t>
        </r>
        <r>
          <rPr>
            <sz val="9"/>
            <color indexed="81"/>
            <rFont val="Tahoma"/>
            <family val="2"/>
          </rPr>
          <t xml:space="preserve">
NAIV</t>
        </r>
      </text>
    </comment>
    <comment ref="X22" authorId="0" shapeId="0">
      <text>
        <r>
          <rPr>
            <b/>
            <sz val="9"/>
            <color indexed="81"/>
            <rFont val="Tahoma"/>
            <family val="2"/>
          </rPr>
          <t>Christian-Mandl:</t>
        </r>
        <r>
          <rPr>
            <sz val="9"/>
            <color indexed="81"/>
            <rFont val="Tahoma"/>
            <family val="2"/>
          </rPr>
          <t xml:space="preserve">
NAIV</t>
        </r>
      </text>
    </comment>
    <comment ref="E40" authorId="0" shapeId="0">
      <text>
        <r>
          <rPr>
            <b/>
            <sz val="9"/>
            <color indexed="81"/>
            <rFont val="Tahoma"/>
            <family val="2"/>
          </rPr>
          <t>Christian-Mandl:</t>
        </r>
        <r>
          <rPr>
            <sz val="9"/>
            <color indexed="81"/>
            <rFont val="Tahoma"/>
            <family val="2"/>
          </rPr>
          <t xml:space="preserve">
NAIV</t>
        </r>
      </text>
    </comment>
    <comment ref="F40" authorId="0" shapeId="0">
      <text>
        <r>
          <rPr>
            <b/>
            <sz val="9"/>
            <color indexed="81"/>
            <rFont val="Tahoma"/>
            <family val="2"/>
          </rPr>
          <t>Christian-Mandl:</t>
        </r>
        <r>
          <rPr>
            <sz val="9"/>
            <color indexed="81"/>
            <rFont val="Tahoma"/>
            <family val="2"/>
          </rPr>
          <t xml:space="preserve">
NAIV</t>
        </r>
      </text>
    </comment>
    <comment ref="K40" authorId="0" shapeId="0">
      <text>
        <r>
          <rPr>
            <b/>
            <sz val="9"/>
            <color indexed="81"/>
            <rFont val="Tahoma"/>
            <family val="2"/>
          </rPr>
          <t>Christian-Mandl:</t>
        </r>
        <r>
          <rPr>
            <sz val="9"/>
            <color indexed="81"/>
            <rFont val="Tahoma"/>
            <family val="2"/>
          </rPr>
          <t xml:space="preserve">
NAIV</t>
        </r>
      </text>
    </comment>
    <comment ref="L40" authorId="0" shapeId="0">
      <text>
        <r>
          <rPr>
            <b/>
            <sz val="9"/>
            <color indexed="81"/>
            <rFont val="Tahoma"/>
            <family val="2"/>
          </rPr>
          <t>Christian-Mandl:</t>
        </r>
        <r>
          <rPr>
            <sz val="9"/>
            <color indexed="81"/>
            <rFont val="Tahoma"/>
            <family val="2"/>
          </rPr>
          <t xml:space="preserve">
NAIV</t>
        </r>
      </text>
    </comment>
    <comment ref="Q40" authorId="0" shapeId="0">
      <text>
        <r>
          <rPr>
            <b/>
            <sz val="9"/>
            <color indexed="81"/>
            <rFont val="Tahoma"/>
            <family val="2"/>
          </rPr>
          <t>Christian-Mandl:</t>
        </r>
        <r>
          <rPr>
            <sz val="9"/>
            <color indexed="81"/>
            <rFont val="Tahoma"/>
            <family val="2"/>
          </rPr>
          <t xml:space="preserve">
NAIV</t>
        </r>
      </text>
    </comment>
    <comment ref="R40" authorId="0" shapeId="0">
      <text>
        <r>
          <rPr>
            <b/>
            <sz val="9"/>
            <color indexed="81"/>
            <rFont val="Tahoma"/>
            <family val="2"/>
          </rPr>
          <t>Christian-Mandl:</t>
        </r>
        <r>
          <rPr>
            <sz val="9"/>
            <color indexed="81"/>
            <rFont val="Tahoma"/>
            <family val="2"/>
          </rPr>
          <t xml:space="preserve">
NAIV</t>
        </r>
      </text>
    </comment>
    <comment ref="W40" authorId="0" shapeId="0">
      <text>
        <r>
          <rPr>
            <b/>
            <sz val="9"/>
            <color indexed="81"/>
            <rFont val="Tahoma"/>
            <family val="2"/>
          </rPr>
          <t>Christian-Mandl:</t>
        </r>
        <r>
          <rPr>
            <sz val="9"/>
            <color indexed="81"/>
            <rFont val="Tahoma"/>
            <family val="2"/>
          </rPr>
          <t xml:space="preserve">
NAIV</t>
        </r>
      </text>
    </comment>
    <comment ref="X40" authorId="0" shapeId="0">
      <text>
        <r>
          <rPr>
            <b/>
            <sz val="9"/>
            <color indexed="81"/>
            <rFont val="Tahoma"/>
            <family val="2"/>
          </rPr>
          <t>Christian-Mandl:</t>
        </r>
        <r>
          <rPr>
            <sz val="9"/>
            <color indexed="81"/>
            <rFont val="Tahoma"/>
            <family val="2"/>
          </rPr>
          <t xml:space="preserve">
NAIV</t>
        </r>
      </text>
    </comment>
    <comment ref="E57" authorId="0" shapeId="0">
      <text>
        <r>
          <rPr>
            <b/>
            <sz val="9"/>
            <color indexed="81"/>
            <rFont val="Tahoma"/>
            <family val="2"/>
          </rPr>
          <t>Christian-Mandl:</t>
        </r>
        <r>
          <rPr>
            <sz val="9"/>
            <color indexed="81"/>
            <rFont val="Tahoma"/>
            <family val="2"/>
          </rPr>
          <t xml:space="preserve">
NAIV</t>
        </r>
      </text>
    </comment>
    <comment ref="F57" authorId="0" shapeId="0">
      <text>
        <r>
          <rPr>
            <b/>
            <sz val="9"/>
            <color indexed="81"/>
            <rFont val="Tahoma"/>
            <family val="2"/>
          </rPr>
          <t>Christian-Mandl:</t>
        </r>
        <r>
          <rPr>
            <sz val="9"/>
            <color indexed="81"/>
            <rFont val="Tahoma"/>
            <family val="2"/>
          </rPr>
          <t xml:space="preserve">
NAIV</t>
        </r>
      </text>
    </comment>
    <comment ref="K57" authorId="0" shapeId="0">
      <text>
        <r>
          <rPr>
            <b/>
            <sz val="9"/>
            <color indexed="81"/>
            <rFont val="Tahoma"/>
            <family val="2"/>
          </rPr>
          <t>Christian-Mandl:</t>
        </r>
        <r>
          <rPr>
            <sz val="9"/>
            <color indexed="81"/>
            <rFont val="Tahoma"/>
            <family val="2"/>
          </rPr>
          <t xml:space="preserve">
NAIV</t>
        </r>
      </text>
    </comment>
    <comment ref="L57" authorId="0" shapeId="0">
      <text>
        <r>
          <rPr>
            <b/>
            <sz val="9"/>
            <color indexed="81"/>
            <rFont val="Tahoma"/>
            <family val="2"/>
          </rPr>
          <t>Christian-Mandl:</t>
        </r>
        <r>
          <rPr>
            <sz val="9"/>
            <color indexed="81"/>
            <rFont val="Tahoma"/>
            <family val="2"/>
          </rPr>
          <t xml:space="preserve">
NAIV</t>
        </r>
      </text>
    </comment>
    <comment ref="Q57" authorId="0" shapeId="0">
      <text>
        <r>
          <rPr>
            <b/>
            <sz val="9"/>
            <color indexed="81"/>
            <rFont val="Tahoma"/>
            <family val="2"/>
          </rPr>
          <t>Christian-Mandl:</t>
        </r>
        <r>
          <rPr>
            <sz val="9"/>
            <color indexed="81"/>
            <rFont val="Tahoma"/>
            <family val="2"/>
          </rPr>
          <t xml:space="preserve">
NAIV</t>
        </r>
      </text>
    </comment>
    <comment ref="R57" authorId="0" shapeId="0">
      <text>
        <r>
          <rPr>
            <b/>
            <sz val="9"/>
            <color indexed="81"/>
            <rFont val="Tahoma"/>
            <family val="2"/>
          </rPr>
          <t>Christian-Mandl:</t>
        </r>
        <r>
          <rPr>
            <sz val="9"/>
            <color indexed="81"/>
            <rFont val="Tahoma"/>
            <family val="2"/>
          </rPr>
          <t xml:space="preserve">
NAIV</t>
        </r>
      </text>
    </comment>
    <comment ref="W57" authorId="0" shapeId="0">
      <text>
        <r>
          <rPr>
            <b/>
            <sz val="9"/>
            <color indexed="81"/>
            <rFont val="Tahoma"/>
            <family val="2"/>
          </rPr>
          <t>Christian-Mandl:</t>
        </r>
        <r>
          <rPr>
            <sz val="9"/>
            <color indexed="81"/>
            <rFont val="Tahoma"/>
            <family val="2"/>
          </rPr>
          <t xml:space="preserve">
NAIV</t>
        </r>
      </text>
    </comment>
    <comment ref="X57" authorId="0" shapeId="0">
      <text>
        <r>
          <rPr>
            <b/>
            <sz val="9"/>
            <color indexed="81"/>
            <rFont val="Tahoma"/>
            <family val="2"/>
          </rPr>
          <t>Christian-Mandl:</t>
        </r>
        <r>
          <rPr>
            <sz val="9"/>
            <color indexed="81"/>
            <rFont val="Tahoma"/>
            <family val="2"/>
          </rPr>
          <t xml:space="preserve">
NAIV</t>
        </r>
      </text>
    </comment>
  </commentList>
</comments>
</file>

<file path=xl/sharedStrings.xml><?xml version="1.0" encoding="utf-8"?>
<sst xmlns="http://schemas.openxmlformats.org/spreadsheetml/2006/main" count="1191" uniqueCount="176">
  <si>
    <t>R1</t>
  </si>
  <si>
    <t>mu</t>
  </si>
  <si>
    <t>sigma</t>
  </si>
  <si>
    <t>R2</t>
  </si>
  <si>
    <t>pi1</t>
  </si>
  <si>
    <t>pi2</t>
  </si>
  <si>
    <t>s=1 (HL)</t>
  </si>
  <si>
    <t>s=2 (LL)</t>
  </si>
  <si>
    <t>HL(LL)</t>
  </si>
  <si>
    <t>LL(HL)</t>
  </si>
  <si>
    <t>Mean</t>
  </si>
  <si>
    <t>StdDev</t>
  </si>
  <si>
    <t>Min</t>
  </si>
  <si>
    <t>Max</t>
  </si>
  <si>
    <t>Parameter combination:</t>
  </si>
  <si>
    <t>n</t>
  </si>
  <si>
    <t>Regimes</t>
  </si>
  <si>
    <t>HL-LL</t>
  </si>
  <si>
    <t>c_h</t>
  </si>
  <si>
    <t>demand</t>
  </si>
  <si>
    <t>d_max</t>
  </si>
  <si>
    <t>I_max</t>
  </si>
  <si>
    <t>r</t>
  </si>
  <si>
    <t>c_p</t>
  </si>
  <si>
    <t>det</t>
  </si>
  <si>
    <t>pi_1,t</t>
  </si>
  <si>
    <t>p_t</t>
  </si>
  <si>
    <t>exact (n=4)</t>
  </si>
  <si>
    <t>S*(exact,n=4)</t>
  </si>
  <si>
    <t>Optimal cost</t>
  </si>
  <si>
    <t>CEC</t>
  </si>
  <si>
    <t>S</t>
  </si>
  <si>
    <t>% above optimal cost</t>
  </si>
  <si>
    <t>% deviation from optimal S</t>
  </si>
  <si>
    <t>Regime 1 (s=1)</t>
  </si>
  <si>
    <t>Regime 2 (s=2)</t>
  </si>
  <si>
    <t>Naive</t>
  </si>
  <si>
    <t>mean</t>
  </si>
  <si>
    <t>std.dev.</t>
  </si>
  <si>
    <t>min</t>
  </si>
  <si>
    <t>max</t>
  </si>
  <si>
    <t>demand in 1000 bushel</t>
  </si>
  <si>
    <t>Price in Cts per bushel</t>
  </si>
  <si>
    <t>c_p per bushel in Cts.</t>
  </si>
  <si>
    <t>Hindsight knowledge</t>
  </si>
  <si>
    <t>MRS</t>
  </si>
  <si>
    <t>Order y</t>
  </si>
  <si>
    <t>Base-stock level S</t>
  </si>
  <si>
    <t>Cost</t>
  </si>
  <si>
    <t>pi=0.1</t>
  </si>
  <si>
    <t>pi=0.3</t>
  </si>
  <si>
    <t>pi=0.5</t>
  </si>
  <si>
    <t>pi=0.7</t>
  </si>
  <si>
    <t>pi=0.9</t>
  </si>
  <si>
    <t>Inventory</t>
  </si>
  <si>
    <t>Discretized price</t>
  </si>
  <si>
    <t>R1 (HL)</t>
  </si>
  <si>
    <t>R2 (LL)</t>
  </si>
  <si>
    <t>Average cost</t>
  </si>
  <si>
    <t>Total cost</t>
  </si>
  <si>
    <t>Ex-post peformance evaluation of policies (CEBOT Corn, Jan 07-Jul15)</t>
  </si>
  <si>
    <t>Av. Price paid</t>
  </si>
  <si>
    <t>Average period cost</t>
  </si>
  <si>
    <t>HK</t>
  </si>
  <si>
    <t>Policy</t>
  </si>
  <si>
    <t>Empirical ex-post performance evaluation</t>
  </si>
  <si>
    <t>HL</t>
  </si>
  <si>
    <t>LL</t>
  </si>
  <si>
    <t>Forward Buying Periods</t>
  </si>
  <si>
    <t>Month</t>
  </si>
  <si>
    <t>storage capacity limit 60k bushel (4 months)</t>
  </si>
  <si>
    <t>monthly buying opportunity</t>
  </si>
  <si>
    <t>c_h=10</t>
  </si>
  <si>
    <t>c_h=40</t>
  </si>
  <si>
    <t>c_h per bushel and month in Cts.</t>
  </si>
  <si>
    <t>Total cost (in 1000)</t>
  </si>
  <si>
    <t>c_h=1</t>
  </si>
  <si>
    <t>Delta</t>
  </si>
  <si>
    <t>c_h=5</t>
  </si>
  <si>
    <t>Single Estimation</t>
  </si>
  <si>
    <t>Singl</t>
  </si>
  <si>
    <t>Average inventory</t>
  </si>
  <si>
    <t>Av. Inventory</t>
  </si>
  <si>
    <t>Price</t>
  </si>
  <si>
    <t>ch=0.40</t>
  </si>
  <si>
    <t>ch=0.10</t>
  </si>
  <si>
    <t>ch=0.01</t>
  </si>
  <si>
    <t>Total cost in Mio. USD</t>
  </si>
  <si>
    <t>Jan 07-Dec 08 ("random behavior")</t>
  </si>
  <si>
    <t>Average price paid in USD per bushel</t>
  </si>
  <si>
    <t>Average inventory in 1000 bushel</t>
  </si>
  <si>
    <t>Jan 09-Jul 10 ("low level regime")</t>
  </si>
  <si>
    <t>LL regime</t>
  </si>
  <si>
    <t>Aug 10 - Jun 11 (transition phase)</t>
  </si>
  <si>
    <t>Jul 11 - Sept 13 (high level regime)</t>
  </si>
  <si>
    <t>HL regime</t>
  </si>
  <si>
    <t>Oct 13 - March 16 (transition phase)</t>
  </si>
  <si>
    <t>Total cost in Mio.</t>
  </si>
  <si>
    <t>Jan 07 - March 16</t>
  </si>
  <si>
    <t>MRS dominates CEC</t>
  </si>
  <si>
    <t>Dominating policy</t>
  </si>
  <si>
    <t>Check:</t>
  </si>
  <si>
    <t>% above HK:</t>
  </si>
  <si>
    <t>|e|</t>
  </si>
  <si>
    <t>Price forecast</t>
  </si>
  <si>
    <t>MAE</t>
  </si>
  <si>
    <t>k_ij</t>
  </si>
  <si>
    <t>pi_t+1 (R1)</t>
  </si>
  <si>
    <t>pi_t+1 (R2)</t>
  </si>
  <si>
    <t>Discrete price</t>
  </si>
  <si>
    <t>|(A-F)/A)|</t>
  </si>
  <si>
    <t>MAPE</t>
  </si>
  <si>
    <t>01-2007 to 12-2008</t>
  </si>
  <si>
    <t>MAPE within phases:</t>
  </si>
  <si>
    <t>01-2009 to 07-2010</t>
  </si>
  <si>
    <t>08-2010 to 06-2011</t>
  </si>
  <si>
    <t>07-2011 to 09-2013</t>
  </si>
  <si>
    <t>10-2013 to 03-2016</t>
  </si>
  <si>
    <t>1 period ahead (1-step forecast)</t>
  </si>
  <si>
    <t>Good performance of naive that outperforms each of the stochastic models because 1-step forecast</t>
  </si>
  <si>
    <t>3 period ahead (3-step forecast)</t>
  </si>
  <si>
    <t>JUST FOR ILLUSTRATION PURPOSES IN FC-ACCURACY_3STEP</t>
  </si>
  <si>
    <t>Transition phase 1</t>
  </si>
  <si>
    <t>Low level regime</t>
  </si>
  <si>
    <t>Transition phase 2</t>
  </si>
  <si>
    <t>High level regime</t>
  </si>
  <si>
    <t>Transition phase 3</t>
  </si>
  <si>
    <t>Overall</t>
  </si>
  <si>
    <t>1-Step</t>
  </si>
  <si>
    <t>3-Step</t>
  </si>
  <si>
    <t>Results:</t>
  </si>
  <si>
    <t>&gt; There is no linear relationship between FC-accuracy and inventory performance</t>
  </si>
  <si>
    <t>&gt; FC-accuracy of the price model and inventory performance are not perfectly positively correlated</t>
  </si>
  <si>
    <t>% above HK</t>
  </si>
  <si>
    <t>MAPE in %</t>
  </si>
  <si>
    <t>&gt; Different holding cost, means different performance (speculation, misspeculation issues), while forecast accuracy of price models is the same</t>
  </si>
  <si>
    <t>NAIVE</t>
  </si>
  <si>
    <t>Korrelation:</t>
  </si>
  <si>
    <t>p-Value:</t>
  </si>
  <si>
    <t>&gt; MRS good compromise between CEC and NAIVE</t>
  </si>
  <si>
    <t>&gt; CEC is outperformend by naive and MRS concerning Forecast Accuracy</t>
  </si>
  <si>
    <t>(</t>
  </si>
  <si>
    <t>,</t>
  </si>
  <si>
    <t>)</t>
  </si>
  <si>
    <t>HYBRID</t>
  </si>
  <si>
    <t>HYBRID (If belief in interval [0.2,0.8] NAIVE, otherwise MRS</t>
  </si>
  <si>
    <t>Zu Hybrid:</t>
  </si>
  <si>
    <t>4 Switches bei denen man Forward Buying Period auf 0 setzt (Naiv) im Vergleich zu MRS:</t>
  </si>
  <si>
    <t>Jan 08 - Feb 08</t>
  </si>
  <si>
    <t>Aug 08 - Sep 08</t>
  </si>
  <si>
    <t>Sep 10 - Okt 10</t>
  </si>
  <si>
    <t>Aug 13 - Sep 13</t>
  </si>
  <si>
    <t>Erklärung der hybriden Strategie:</t>
  </si>
  <si>
    <t>Date</t>
  </si>
  <si>
    <t>...</t>
  </si>
  <si>
    <t>no change</t>
  </si>
  <si>
    <t>c_h=0.4</t>
  </si>
  <si>
    <t>change</t>
  </si>
  <si>
    <t>Man kauft forward obwohl 534.5-515&lt;ch=40</t>
  </si>
  <si>
    <t>Man kauft forward obwohl preis sinkt</t>
  </si>
  <si>
    <t>Beides mal schlecht</t>
  </si>
  <si>
    <t>Durch Hybrid tendieren die Kosten zu den Kosten unter Naiv, aber Holding cost so hoch, dass pure naiv besser wäre</t>
  </si>
  <si>
    <t>c_h=0.1</t>
  </si>
  <si>
    <t>Während es in Aug 08 gut wäre MRS zu folgen, so ist es in Sep 08 viel besser HYBRID zu bestellen, was sich positiver auf die Kosten auswirkt als Aug 08</t>
  </si>
  <si>
    <t>Price fall, means you should order less &gt; Hybrid is advantageous</t>
  </si>
  <si>
    <t>ch=0.1</t>
  </si>
  <si>
    <t>ch=0.4</t>
  </si>
  <si>
    <t>c_h=0.01</t>
  </si>
  <si>
    <t>Während es in Aug 08 gut wäre MRS zu folgen, so ist es in Sep 08 viel besser Hybrid zu bestellen, was sich positiver auf Kosten auswirkt als Aug 08 da Differenz 534 437 größer als 515 534</t>
  </si>
  <si>
    <t>(Wir geben auch order quantities an, da es sein kann, dass nichts bestellt wird, weil noch genug auf Lager)</t>
  </si>
  <si>
    <t>p_t in Cts/bushel</t>
  </si>
  <si>
    <t>S_t in 1000 bushel</t>
  </si>
  <si>
    <t>y_t in 1000 bushel</t>
  </si>
  <si>
    <t>Price fall, means you should order less &gt; Hybrid advantageous</t>
  </si>
  <si>
    <t>TC in 1000 USD</t>
  </si>
  <si>
    <t>Total Cost 01-2007 to 04-2016):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</si>
</sst>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00"/>
    <numFmt numFmtId="165" formatCode="0.00000000000000"/>
    <numFmt numFmtId="166" formatCode="0.000000000000000"/>
    <numFmt numFmtId="167" formatCode="0.00000000000000000000"/>
    <numFmt numFmtId="168" formatCode="0.0"/>
    <numFmt numFmtId="169" formatCode="0.000000000"/>
    <numFmt numFmtId="170"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b/>
      <sz val="11"/>
      <color rgb="FFFF0000"/>
      <name val="Calibri"/>
      <family val="2"/>
      <scheme val="minor"/>
    </font>
    <font>
      <sz val="11"/>
      <color theme="0" tint="-0.34998626667073579"/>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rgb="FFFF0000"/>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41">
    <xf numFmtId="0" fontId="0" fillId="0" borderId="0" xfId="0"/>
    <xf numFmtId="2" fontId="0" fillId="0" borderId="0" xfId="0" applyNumberFormat="1"/>
    <xf numFmtId="164" fontId="0" fillId="0" borderId="0" xfId="0" applyNumberFormat="1"/>
    <xf numFmtId="165" fontId="0" fillId="0" borderId="0" xfId="0" applyNumberFormat="1"/>
    <xf numFmtId="0" fontId="0" fillId="0" borderId="1" xfId="0" applyBorder="1"/>
    <xf numFmtId="0" fontId="0" fillId="0" borderId="0" xfId="0" applyBorder="1"/>
    <xf numFmtId="0" fontId="0" fillId="0" borderId="2" xfId="0" applyBorder="1"/>
    <xf numFmtId="0" fontId="0" fillId="0" borderId="0" xfId="0" applyAlignment="1">
      <alignment horizontal="center"/>
    </xf>
    <xf numFmtId="168" fontId="0" fillId="0" borderId="0" xfId="0" applyNumberFormat="1" applyAlignment="1">
      <alignment horizontal="center"/>
    </xf>
    <xf numFmtId="0" fontId="0" fillId="0" borderId="1" xfId="0" applyBorder="1" applyAlignment="1">
      <alignment horizontal="center"/>
    </xf>
    <xf numFmtId="0" fontId="0" fillId="0" borderId="4" xfId="0" applyBorder="1"/>
    <xf numFmtId="0" fontId="0" fillId="0" borderId="3" xfId="0" applyBorder="1" applyAlignment="1">
      <alignment horizontal="center"/>
    </xf>
    <xf numFmtId="0" fontId="0" fillId="0" borderId="4" xfId="0" applyBorder="1" applyAlignment="1">
      <alignment horizontal="center"/>
    </xf>
    <xf numFmtId="168" fontId="0" fillId="0" borderId="1" xfId="0" applyNumberFormat="1" applyBorder="1" applyAlignment="1">
      <alignment horizontal="center"/>
    </xf>
    <xf numFmtId="0" fontId="0" fillId="2" borderId="0" xfId="0" applyFill="1"/>
    <xf numFmtId="0" fontId="0" fillId="3" borderId="2" xfId="0" applyFill="1" applyBorder="1"/>
    <xf numFmtId="0" fontId="0" fillId="3" borderId="2" xfId="0" applyFill="1" applyBorder="1" applyAlignment="1">
      <alignment horizontal="right"/>
    </xf>
    <xf numFmtId="0" fontId="0" fillId="5" borderId="2" xfId="0" applyFill="1" applyBorder="1" applyAlignment="1">
      <alignment horizontal="center" vertical="center"/>
    </xf>
    <xf numFmtId="0" fontId="0" fillId="0" borderId="2" xfId="0" applyBorder="1" applyAlignment="1">
      <alignment horizontal="center"/>
    </xf>
    <xf numFmtId="0" fontId="0" fillId="5" borderId="7" xfId="0" applyFill="1" applyBorder="1" applyAlignment="1">
      <alignment horizontal="center" vertical="center"/>
    </xf>
    <xf numFmtId="0" fontId="0" fillId="5" borderId="2" xfId="0" applyFill="1" applyBorder="1" applyAlignment="1">
      <alignment horizontal="center" vertical="center" wrapText="1"/>
    </xf>
    <xf numFmtId="0" fontId="0" fillId="5" borderId="8" xfId="0" applyFill="1" applyBorder="1" applyAlignment="1">
      <alignment horizontal="center" vertical="center" wrapText="1"/>
    </xf>
    <xf numFmtId="0" fontId="0" fillId="2" borderId="7" xfId="0" applyFont="1" applyFill="1" applyBorder="1" applyAlignment="1">
      <alignment horizontal="center" vertical="center"/>
    </xf>
    <xf numFmtId="0" fontId="0" fillId="5" borderId="10" xfId="0" applyFill="1" applyBorder="1" applyAlignment="1">
      <alignment horizontal="center" vertical="center"/>
    </xf>
    <xf numFmtId="0" fontId="0" fillId="0" borderId="10" xfId="0" applyBorder="1" applyAlignment="1">
      <alignment horizontal="center"/>
    </xf>
    <xf numFmtId="0" fontId="0" fillId="0" borderId="8" xfId="0" applyBorder="1"/>
    <xf numFmtId="0" fontId="0" fillId="0" borderId="14" xfId="0" applyBorder="1"/>
    <xf numFmtId="0" fontId="0" fillId="7" borderId="17" xfId="0" applyFont="1" applyFill="1" applyBorder="1"/>
    <xf numFmtId="0" fontId="0" fillId="7" borderId="17" xfId="0" applyFill="1" applyBorder="1"/>
    <xf numFmtId="0" fontId="0" fillId="7" borderId="19" xfId="0" applyFill="1" applyBorder="1" applyAlignment="1">
      <alignment horizontal="center" vertical="center"/>
    </xf>
    <xf numFmtId="2" fontId="0" fillId="7" borderId="0" xfId="0" applyNumberFormat="1" applyFill="1" applyBorder="1" applyAlignment="1">
      <alignment horizontal="center" vertical="center"/>
    </xf>
    <xf numFmtId="0" fontId="0" fillId="7" borderId="20" xfId="0" applyFill="1" applyBorder="1" applyAlignment="1">
      <alignment horizontal="center" vertical="center"/>
    </xf>
    <xf numFmtId="0" fontId="0" fillId="7" borderId="21" xfId="0" applyFill="1" applyBorder="1"/>
    <xf numFmtId="169" fontId="0" fillId="7" borderId="22" xfId="0" applyNumberFormat="1" applyFill="1" applyBorder="1" applyAlignment="1">
      <alignment horizontal="center" vertical="center"/>
    </xf>
    <xf numFmtId="2" fontId="0" fillId="7" borderId="23" xfId="0" applyNumberFormat="1" applyFill="1" applyBorder="1" applyAlignment="1">
      <alignment horizontal="center" vertical="center"/>
    </xf>
    <xf numFmtId="0" fontId="0" fillId="7" borderId="24" xfId="0" applyFill="1" applyBorder="1" applyAlignment="1">
      <alignment horizontal="center" vertical="center"/>
    </xf>
    <xf numFmtId="0" fontId="0" fillId="7" borderId="19" xfId="0" applyFont="1" applyFill="1" applyBorder="1" applyAlignment="1">
      <alignment horizontal="center" vertical="center"/>
    </xf>
    <xf numFmtId="2" fontId="0" fillId="7" borderId="0" xfId="0" applyNumberFormat="1" applyFont="1" applyFill="1" applyBorder="1" applyAlignment="1">
      <alignment horizontal="center" vertical="center"/>
    </xf>
    <xf numFmtId="0" fontId="0" fillId="7" borderId="20" xfId="0" applyFont="1" applyFill="1" applyBorder="1" applyAlignment="1">
      <alignment horizontal="center" vertical="center"/>
    </xf>
    <xf numFmtId="0" fontId="0" fillId="2" borderId="13" xfId="0" applyFont="1" applyFill="1" applyBorder="1" applyAlignment="1">
      <alignment horizontal="center" vertical="center"/>
    </xf>
    <xf numFmtId="168" fontId="0" fillId="0" borderId="2" xfId="0" applyNumberFormat="1" applyBorder="1" applyAlignment="1">
      <alignment horizontal="center"/>
    </xf>
    <xf numFmtId="168" fontId="0" fillId="0" borderId="16" xfId="0" applyNumberFormat="1" applyBorder="1" applyAlignment="1">
      <alignment horizontal="center"/>
    </xf>
    <xf numFmtId="0" fontId="0" fillId="4" borderId="2" xfId="0" applyFill="1" applyBorder="1"/>
    <xf numFmtId="0" fontId="0" fillId="0" borderId="25" xfId="0" applyBorder="1"/>
    <xf numFmtId="0" fontId="0" fillId="5" borderId="8" xfId="0" applyFill="1" applyBorder="1" applyAlignment="1">
      <alignment horizontal="center" vertical="center"/>
    </xf>
    <xf numFmtId="0" fontId="0" fillId="0" borderId="8" xfId="0" applyBorder="1" applyAlignment="1">
      <alignment horizontal="center"/>
    </xf>
    <xf numFmtId="1" fontId="0" fillId="0" borderId="8" xfId="0" applyNumberFormat="1" applyBorder="1" applyAlignment="1">
      <alignment horizontal="center"/>
    </xf>
    <xf numFmtId="1" fontId="0" fillId="0" borderId="14" xfId="0" applyNumberFormat="1" applyBorder="1" applyAlignment="1">
      <alignment horizontal="center" vertical="center"/>
    </xf>
    <xf numFmtId="1" fontId="0" fillId="0" borderId="8" xfId="1" applyNumberFormat="1" applyFont="1" applyFill="1" applyBorder="1" applyAlignment="1">
      <alignment horizontal="center" vertical="center"/>
    </xf>
    <xf numFmtId="0" fontId="0" fillId="0" borderId="0" xfId="0" applyBorder="1" applyAlignment="1">
      <alignment horizontal="center"/>
    </xf>
    <xf numFmtId="0" fontId="0" fillId="0" borderId="0" xfId="0" applyFill="1" applyBorder="1"/>
    <xf numFmtId="0" fontId="0" fillId="0" borderId="2" xfId="0" applyFill="1" applyBorder="1"/>
    <xf numFmtId="0" fontId="0" fillId="0" borderId="19" xfId="0" applyBorder="1"/>
    <xf numFmtId="0" fontId="0" fillId="0" borderId="20" xfId="0" applyBorder="1"/>
    <xf numFmtId="0" fontId="0" fillId="0" borderId="22" xfId="0" applyBorder="1"/>
    <xf numFmtId="0" fontId="0" fillId="0" borderId="23" xfId="0" applyBorder="1"/>
    <xf numFmtId="0" fontId="0" fillId="0" borderId="24" xfId="0" applyBorder="1"/>
    <xf numFmtId="0" fontId="0" fillId="0" borderId="28" xfId="0" applyBorder="1"/>
    <xf numFmtId="0" fontId="0" fillId="0" borderId="19" xfId="0" applyBorder="1" applyAlignment="1">
      <alignment horizontal="center"/>
    </xf>
    <xf numFmtId="0" fontId="0" fillId="0" borderId="22" xfId="0" applyBorder="1" applyAlignment="1">
      <alignment horizontal="center"/>
    </xf>
    <xf numFmtId="0" fontId="0" fillId="0" borderId="0" xfId="0" applyFill="1" applyBorder="1" applyAlignment="1">
      <alignment horizontal="center"/>
    </xf>
    <xf numFmtId="0" fontId="0" fillId="0" borderId="23"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33" xfId="0" applyBorder="1"/>
    <xf numFmtId="0" fontId="0" fillId="3" borderId="7" xfId="0" applyFill="1" applyBorder="1"/>
    <xf numFmtId="0" fontId="0" fillId="3" borderId="19" xfId="0" applyFill="1" applyBorder="1" applyAlignment="1">
      <alignment horizontal="center"/>
    </xf>
    <xf numFmtId="0" fontId="0" fillId="3" borderId="22" xfId="0" applyFill="1" applyBorder="1" applyAlignment="1">
      <alignment horizontal="center"/>
    </xf>
    <xf numFmtId="0" fontId="0" fillId="3" borderId="19" xfId="0" applyFill="1" applyBorder="1" applyAlignment="1">
      <alignment horizontal="center" vertical="center"/>
    </xf>
    <xf numFmtId="0" fontId="0" fillId="0" borderId="32" xfId="0" applyBorder="1"/>
    <xf numFmtId="0" fontId="0" fillId="0" borderId="34" xfId="0" applyBorder="1"/>
    <xf numFmtId="0" fontId="0" fillId="0" borderId="23" xfId="0" applyFill="1" applyBorder="1" applyAlignment="1">
      <alignment horizontal="center"/>
    </xf>
    <xf numFmtId="0" fontId="0" fillId="0" borderId="18" xfId="0" applyBorder="1"/>
    <xf numFmtId="0" fontId="2" fillId="0" borderId="0" xfId="0" applyFont="1"/>
    <xf numFmtId="1" fontId="0" fillId="0" borderId="20" xfId="0" applyNumberFormat="1" applyBorder="1" applyAlignment="1">
      <alignment horizontal="center"/>
    </xf>
    <xf numFmtId="1" fontId="0" fillId="0" borderId="20" xfId="0" applyNumberFormat="1" applyFill="1" applyBorder="1" applyAlignment="1">
      <alignment horizontal="center"/>
    </xf>
    <xf numFmtId="1" fontId="0" fillId="0" borderId="23" xfId="0" applyNumberFormat="1" applyBorder="1" applyAlignment="1">
      <alignment horizontal="center"/>
    </xf>
    <xf numFmtId="0" fontId="0" fillId="0" borderId="27" xfId="0" applyFill="1" applyBorder="1" applyAlignment="1">
      <alignment horizontal="center"/>
    </xf>
    <xf numFmtId="0" fontId="0" fillId="0" borderId="26" xfId="0" applyFill="1" applyBorder="1"/>
    <xf numFmtId="2" fontId="0" fillId="0" borderId="1" xfId="0" applyNumberFormat="1" applyBorder="1" applyAlignment="1">
      <alignment horizontal="center" vertical="center"/>
    </xf>
    <xf numFmtId="2" fontId="0" fillId="0" borderId="0" xfId="0" applyNumberFormat="1" applyBorder="1" applyAlignment="1">
      <alignment horizontal="center"/>
    </xf>
    <xf numFmtId="2" fontId="0" fillId="0" borderId="1" xfId="0" applyNumberFormat="1" applyBorder="1" applyAlignment="1">
      <alignment horizontal="center"/>
    </xf>
    <xf numFmtId="1" fontId="0" fillId="0" borderId="24" xfId="0" applyNumberFormat="1" applyBorder="1" applyAlignment="1">
      <alignment horizontal="center"/>
    </xf>
    <xf numFmtId="0" fontId="0" fillId="0" borderId="20" xfId="0" applyFont="1" applyBorder="1" applyAlignment="1">
      <alignment horizontal="center"/>
    </xf>
    <xf numFmtId="1" fontId="0" fillId="0" borderId="20" xfId="0" applyNumberFormat="1" applyFont="1" applyBorder="1" applyAlignment="1">
      <alignment horizontal="center"/>
    </xf>
    <xf numFmtId="17" fontId="0" fillId="0" borderId="19" xfId="0" applyNumberFormat="1" applyBorder="1" applyAlignment="1">
      <alignment horizontal="center"/>
    </xf>
    <xf numFmtId="17" fontId="0" fillId="0" borderId="22" xfId="0" applyNumberFormat="1" applyBorder="1" applyAlignment="1">
      <alignment horizontal="center"/>
    </xf>
    <xf numFmtId="0" fontId="0" fillId="0" borderId="0" xfId="0" applyFont="1" applyFill="1" applyBorder="1" applyAlignment="1">
      <alignment horizontal="center"/>
    </xf>
    <xf numFmtId="0" fontId="0" fillId="3" borderId="19" xfId="0" applyFont="1" applyFill="1" applyBorder="1" applyAlignment="1">
      <alignment horizontal="center"/>
    </xf>
    <xf numFmtId="0" fontId="0" fillId="0" borderId="0" xfId="0" applyFont="1" applyBorder="1" applyAlignment="1">
      <alignment horizontal="center"/>
    </xf>
    <xf numFmtId="0" fontId="0" fillId="3" borderId="19" xfId="0" applyFont="1" applyFill="1" applyBorder="1" applyAlignment="1">
      <alignment horizontal="center" vertical="center"/>
    </xf>
    <xf numFmtId="0" fontId="0" fillId="3" borderId="0" xfId="0" applyFill="1" applyBorder="1" applyAlignment="1">
      <alignment horizontal="center"/>
    </xf>
    <xf numFmtId="0" fontId="0" fillId="3" borderId="0" xfId="0" applyFill="1" applyBorder="1" applyAlignment="1">
      <alignment horizontal="center" vertical="center"/>
    </xf>
    <xf numFmtId="0" fontId="0" fillId="3" borderId="23" xfId="0" applyFill="1" applyBorder="1" applyAlignment="1">
      <alignment horizontal="center"/>
    </xf>
    <xf numFmtId="0" fontId="0" fillId="0" borderId="19" xfId="0" applyFill="1" applyBorder="1" applyAlignment="1">
      <alignment horizontal="center"/>
    </xf>
    <xf numFmtId="0" fontId="0" fillId="0" borderId="19" xfId="0" applyFont="1" applyBorder="1" applyAlignment="1">
      <alignment horizontal="center"/>
    </xf>
    <xf numFmtId="0" fontId="0" fillId="0" borderId="19" xfId="0" applyFont="1" applyFill="1" applyBorder="1" applyAlignment="1">
      <alignment horizontal="center"/>
    </xf>
    <xf numFmtId="0" fontId="0" fillId="4" borderId="2" xfId="0" applyFill="1" applyBorder="1" applyAlignment="1">
      <alignment horizontal="right"/>
    </xf>
    <xf numFmtId="0" fontId="0" fillId="0" borderId="0" xfId="0" applyFill="1"/>
    <xf numFmtId="0" fontId="0" fillId="3" borderId="27" xfId="0" applyFill="1" applyBorder="1" applyAlignment="1">
      <alignment horizontal="center"/>
    </xf>
    <xf numFmtId="1" fontId="0" fillId="0" borderId="18" xfId="0" applyNumberFormat="1" applyBorder="1" applyAlignment="1">
      <alignment horizontal="center"/>
    </xf>
    <xf numFmtId="1" fontId="0" fillId="0" borderId="18" xfId="0" applyNumberFormat="1" applyBorder="1" applyAlignment="1">
      <alignment horizontal="center" vertical="center"/>
    </xf>
    <xf numFmtId="2" fontId="0" fillId="0" borderId="0" xfId="0" applyNumberFormat="1" applyBorder="1" applyAlignment="1">
      <alignment horizontal="center" vertical="center"/>
    </xf>
    <xf numFmtId="1" fontId="0" fillId="0" borderId="0" xfId="0" applyNumberFormat="1"/>
    <xf numFmtId="0" fontId="0" fillId="0" borderId="0" xfId="0" applyFont="1" applyAlignment="1">
      <alignment horizontal="center"/>
    </xf>
    <xf numFmtId="0" fontId="0" fillId="0" borderId="0" xfId="0" applyFill="1" applyBorder="1" applyAlignment="1"/>
    <xf numFmtId="0" fontId="0" fillId="0" borderId="27" xfId="0" applyBorder="1" applyAlignment="1">
      <alignment horizontal="center"/>
    </xf>
    <xf numFmtId="0" fontId="0" fillId="0" borderId="28" xfId="0" applyBorder="1" applyAlignment="1">
      <alignment horizontal="center"/>
    </xf>
    <xf numFmtId="0" fontId="0" fillId="4" borderId="2" xfId="0" applyFill="1" applyBorder="1" applyAlignment="1">
      <alignment horizontal="center"/>
    </xf>
    <xf numFmtId="1" fontId="0" fillId="0" borderId="8" xfId="0" applyNumberFormat="1" applyFont="1" applyBorder="1" applyAlignment="1">
      <alignment horizontal="center"/>
    </xf>
    <xf numFmtId="1" fontId="0" fillId="0" borderId="0" xfId="0" applyNumberFormat="1" applyBorder="1" applyAlignment="1">
      <alignment horizontal="center"/>
    </xf>
    <xf numFmtId="1" fontId="0" fillId="0" borderId="0" xfId="0" applyNumberFormat="1" applyFill="1" applyBorder="1" applyAlignment="1">
      <alignment horizontal="center"/>
    </xf>
    <xf numFmtId="0" fontId="0" fillId="0" borderId="4" xfId="0" applyFill="1" applyBorder="1"/>
    <xf numFmtId="0" fontId="0" fillId="0" borderId="32" xfId="0" applyBorder="1" applyAlignment="1">
      <alignment horizontal="center"/>
    </xf>
    <xf numFmtId="1" fontId="0" fillId="0" borderId="34" xfId="0" applyNumberFormat="1" applyFill="1" applyBorder="1" applyAlignment="1">
      <alignment horizontal="center"/>
    </xf>
    <xf numFmtId="0" fontId="0" fillId="0" borderId="23" xfId="0" applyFill="1" applyBorder="1"/>
    <xf numFmtId="0" fontId="0" fillId="0" borderId="33" xfId="0" applyBorder="1" applyAlignment="1">
      <alignment horizontal="center"/>
    </xf>
    <xf numFmtId="0" fontId="0" fillId="0" borderId="38" xfId="0" applyBorder="1"/>
    <xf numFmtId="2" fontId="0" fillId="0" borderId="38" xfId="0" applyNumberFormat="1" applyBorder="1" applyAlignment="1">
      <alignment horizontal="center"/>
    </xf>
    <xf numFmtId="0" fontId="0" fillId="0" borderId="38" xfId="0" applyFill="1" applyBorder="1"/>
    <xf numFmtId="1" fontId="0" fillId="0" borderId="38" xfId="0" applyNumberFormat="1" applyBorder="1" applyAlignment="1">
      <alignment horizontal="center"/>
    </xf>
    <xf numFmtId="168" fontId="0" fillId="0" borderId="0" xfId="0" applyNumberFormat="1" applyBorder="1" applyAlignment="1">
      <alignment horizontal="center"/>
    </xf>
    <xf numFmtId="0" fontId="0" fillId="0" borderId="8"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29" xfId="0" applyFill="1" applyBorder="1"/>
    <xf numFmtId="0" fontId="0" fillId="0" borderId="30" xfId="0" applyBorder="1"/>
    <xf numFmtId="168" fontId="0" fillId="0" borderId="23" xfId="0" applyNumberFormat="1" applyBorder="1" applyAlignment="1">
      <alignment horizontal="center"/>
    </xf>
    <xf numFmtId="0" fontId="0" fillId="0" borderId="39" xfId="0" applyFill="1" applyBorder="1" applyAlignment="1">
      <alignment horizontal="center"/>
    </xf>
    <xf numFmtId="0" fontId="0" fillId="0" borderId="39" xfId="0" applyBorder="1" applyAlignment="1">
      <alignment horizontal="center"/>
    </xf>
    <xf numFmtId="0" fontId="0" fillId="3" borderId="40" xfId="0" applyFill="1" applyBorder="1"/>
    <xf numFmtId="0" fontId="0" fillId="0" borderId="41" xfId="0" applyBorder="1" applyAlignment="1">
      <alignment horizontal="center"/>
    </xf>
    <xf numFmtId="0" fontId="0" fillId="0" borderId="41" xfId="0" applyBorder="1"/>
    <xf numFmtId="0" fontId="0" fillId="0" borderId="42" xfId="0" applyBorder="1"/>
    <xf numFmtId="0" fontId="0" fillId="0" borderId="43" xfId="0" applyBorder="1"/>
    <xf numFmtId="17" fontId="0" fillId="0" borderId="32" xfId="0" applyNumberFormat="1" applyBorder="1" applyAlignment="1">
      <alignment horizontal="center"/>
    </xf>
    <xf numFmtId="0" fontId="0" fillId="0" borderId="33" xfId="0" applyFill="1" applyBorder="1" applyAlignment="1">
      <alignment horizontal="center"/>
    </xf>
    <xf numFmtId="1" fontId="0" fillId="0" borderId="34" xfId="0" applyNumberFormat="1" applyBorder="1" applyAlignment="1">
      <alignment horizontal="center"/>
    </xf>
    <xf numFmtId="0" fontId="0" fillId="3" borderId="32" xfId="0" applyFill="1" applyBorder="1" applyAlignment="1">
      <alignment horizontal="center"/>
    </xf>
    <xf numFmtId="0" fontId="0" fillId="0" borderId="34" xfId="0" applyBorder="1" applyAlignment="1">
      <alignment horizontal="center"/>
    </xf>
    <xf numFmtId="17" fontId="0" fillId="0" borderId="19" xfId="0" applyNumberFormat="1" applyFill="1" applyBorder="1" applyAlignment="1">
      <alignment horizontal="center"/>
    </xf>
    <xf numFmtId="0" fontId="0" fillId="0" borderId="20" xfId="0" applyFont="1" applyFill="1" applyBorder="1" applyAlignment="1">
      <alignment horizontal="center"/>
    </xf>
    <xf numFmtId="0" fontId="0" fillId="0" borderId="19" xfId="0" applyFill="1" applyBorder="1"/>
    <xf numFmtId="0" fontId="0" fillId="3" borderId="44" xfId="0" applyFill="1" applyBorder="1" applyAlignment="1">
      <alignment horizontal="center"/>
    </xf>
    <xf numFmtId="0" fontId="0" fillId="0" borderId="45" xfId="0" applyFill="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22" xfId="0" applyFill="1" applyBorder="1"/>
    <xf numFmtId="0" fontId="0" fillId="0" borderId="21" xfId="0" applyBorder="1" applyAlignment="1">
      <alignment horizontal="center"/>
    </xf>
    <xf numFmtId="0" fontId="0" fillId="0" borderId="11" xfId="0" applyFill="1" applyBorder="1"/>
    <xf numFmtId="0" fontId="0" fillId="3" borderId="15" xfId="0" applyFill="1" applyBorder="1" applyAlignment="1">
      <alignment horizontal="center"/>
    </xf>
    <xf numFmtId="0" fontId="0" fillId="0" borderId="15" xfId="0" applyFill="1"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170" fontId="0" fillId="0" borderId="0" xfId="0" applyNumberFormat="1" applyBorder="1" applyAlignment="1">
      <alignment horizontal="center"/>
    </xf>
    <xf numFmtId="0" fontId="0" fillId="0" borderId="0" xfId="0" applyBorder="1" applyAlignment="1">
      <alignment horizontal="left"/>
    </xf>
    <xf numFmtId="170" fontId="0" fillId="0" borderId="17" xfId="0" applyNumberFormat="1" applyFont="1" applyBorder="1" applyAlignment="1">
      <alignment horizontal="center"/>
    </xf>
    <xf numFmtId="170" fontId="0" fillId="10" borderId="0" xfId="0" applyNumberFormat="1" applyFont="1" applyFill="1" applyBorder="1" applyAlignment="1">
      <alignment horizontal="center"/>
    </xf>
    <xf numFmtId="170" fontId="0" fillId="0" borderId="0" xfId="0" applyNumberFormat="1" applyFont="1" applyBorder="1" applyAlignment="1">
      <alignment horizontal="center"/>
    </xf>
    <xf numFmtId="170" fontId="2" fillId="0" borderId="0" xfId="0" applyNumberFormat="1" applyFont="1" applyBorder="1" applyAlignment="1">
      <alignment horizontal="center"/>
    </xf>
    <xf numFmtId="170" fontId="0" fillId="0" borderId="3" xfId="0" applyNumberFormat="1" applyFont="1" applyBorder="1" applyAlignment="1">
      <alignment horizontal="center"/>
    </xf>
    <xf numFmtId="2" fontId="0" fillId="0" borderId="17" xfId="0" applyNumberFormat="1" applyFont="1" applyBorder="1" applyAlignment="1">
      <alignment horizontal="center"/>
    </xf>
    <xf numFmtId="2" fontId="0" fillId="0" borderId="0" xfId="0" applyNumberFormat="1" applyFont="1" applyBorder="1" applyAlignment="1">
      <alignment horizontal="center"/>
    </xf>
    <xf numFmtId="2" fontId="0" fillId="0" borderId="3" xfId="0" applyNumberFormat="1" applyFont="1" applyBorder="1" applyAlignment="1">
      <alignment horizontal="center"/>
    </xf>
    <xf numFmtId="168" fontId="0" fillId="0" borderId="17" xfId="0" applyNumberFormat="1" applyFont="1" applyBorder="1" applyAlignment="1">
      <alignment horizontal="center"/>
    </xf>
    <xf numFmtId="168" fontId="0" fillId="0" borderId="0" xfId="0" applyNumberFormat="1" applyFont="1" applyBorder="1" applyAlignment="1">
      <alignment horizontal="center"/>
    </xf>
    <xf numFmtId="168" fontId="0" fillId="0" borderId="3" xfId="0" applyNumberFormat="1" applyFont="1" applyBorder="1" applyAlignment="1">
      <alignment horizontal="center"/>
    </xf>
    <xf numFmtId="0" fontId="0" fillId="0" borderId="33" xfId="0" applyBorder="1" applyAlignment="1">
      <alignment horizontal="left"/>
    </xf>
    <xf numFmtId="170" fontId="0" fillId="0" borderId="48" xfId="0" applyNumberFormat="1" applyFont="1" applyBorder="1" applyAlignment="1">
      <alignment horizontal="center"/>
    </xf>
    <xf numFmtId="170" fontId="0" fillId="10" borderId="33" xfId="0" applyNumberFormat="1" applyFont="1" applyFill="1" applyBorder="1" applyAlignment="1">
      <alignment horizontal="center"/>
    </xf>
    <xf numFmtId="170" fontId="0" fillId="0" borderId="33" xfId="0" applyNumberFormat="1" applyFont="1" applyBorder="1" applyAlignment="1">
      <alignment horizontal="center"/>
    </xf>
    <xf numFmtId="170" fontId="2" fillId="10" borderId="33" xfId="0" applyNumberFormat="1" applyFont="1" applyFill="1" applyBorder="1" applyAlignment="1">
      <alignment horizontal="center"/>
    </xf>
    <xf numFmtId="170" fontId="0" fillId="0" borderId="49" xfId="0" applyNumberFormat="1" applyFont="1" applyBorder="1" applyAlignment="1">
      <alignment horizontal="center"/>
    </xf>
    <xf numFmtId="0" fontId="0" fillId="0" borderId="19" xfId="0" applyBorder="1" applyAlignment="1">
      <alignment horizontal="left"/>
    </xf>
    <xf numFmtId="0" fontId="0" fillId="0" borderId="23" xfId="0" applyBorder="1" applyAlignment="1">
      <alignment horizontal="left"/>
    </xf>
    <xf numFmtId="168" fontId="0" fillId="0" borderId="50" xfId="0" applyNumberFormat="1" applyFont="1" applyBorder="1" applyAlignment="1">
      <alignment horizontal="center"/>
    </xf>
    <xf numFmtId="168" fontId="0" fillId="0" borderId="23" xfId="0" applyNumberFormat="1" applyFont="1" applyBorder="1" applyAlignment="1">
      <alignment horizontal="center"/>
    </xf>
    <xf numFmtId="168" fontId="0" fillId="0" borderId="51" xfId="0" applyNumberFormat="1" applyFont="1" applyBorder="1" applyAlignment="1">
      <alignment horizontal="center"/>
    </xf>
    <xf numFmtId="0" fontId="0" fillId="0" borderId="0" xfId="0" applyAlignment="1">
      <alignment horizontal="left"/>
    </xf>
    <xf numFmtId="170" fontId="0" fillId="0" borderId="17" xfId="0" applyNumberFormat="1" applyBorder="1" applyAlignment="1">
      <alignment horizontal="center"/>
    </xf>
    <xf numFmtId="170" fontId="2" fillId="10" borderId="0" xfId="0" applyNumberFormat="1" applyFont="1" applyFill="1" applyBorder="1" applyAlignment="1">
      <alignment horizontal="center"/>
    </xf>
    <xf numFmtId="2" fontId="0" fillId="0" borderId="17" xfId="0" applyNumberFormat="1" applyBorder="1" applyAlignment="1">
      <alignment horizontal="center"/>
    </xf>
    <xf numFmtId="2" fontId="0" fillId="0" borderId="3" xfId="0" applyNumberFormat="1" applyBorder="1" applyAlignment="1">
      <alignment horizontal="center"/>
    </xf>
    <xf numFmtId="168" fontId="0" fillId="0" borderId="17" xfId="0" applyNumberFormat="1" applyBorder="1" applyAlignment="1">
      <alignment horizontal="center"/>
    </xf>
    <xf numFmtId="170" fontId="0" fillId="0" borderId="48" xfId="0" applyNumberFormat="1" applyBorder="1" applyAlignment="1">
      <alignment horizontal="center"/>
    </xf>
    <xf numFmtId="170" fontId="0" fillId="0" borderId="33" xfId="0" applyNumberFormat="1" applyBorder="1" applyAlignment="1">
      <alignment horizontal="center"/>
    </xf>
    <xf numFmtId="168" fontId="0" fillId="0" borderId="50" xfId="0" applyNumberFormat="1" applyBorder="1" applyAlignment="1">
      <alignment horizontal="center"/>
    </xf>
    <xf numFmtId="170" fontId="0" fillId="0" borderId="33" xfId="0" applyNumberFormat="1" applyFont="1" applyFill="1" applyBorder="1" applyAlignment="1">
      <alignment horizontal="center"/>
    </xf>
    <xf numFmtId="170" fontId="0" fillId="0" borderId="48" xfId="0" applyNumberFormat="1" applyFill="1" applyBorder="1" applyAlignment="1">
      <alignment horizontal="center"/>
    </xf>
    <xf numFmtId="170" fontId="0" fillId="10" borderId="33" xfId="0" applyNumberFormat="1" applyFill="1" applyBorder="1" applyAlignment="1">
      <alignment horizontal="center"/>
    </xf>
    <xf numFmtId="0" fontId="0" fillId="7" borderId="0" xfId="0" applyFill="1"/>
    <xf numFmtId="0" fontId="0" fillId="7" borderId="0" xfId="0" applyFill="1" applyBorder="1" applyAlignment="1">
      <alignment horizontal="left"/>
    </xf>
    <xf numFmtId="170" fontId="0" fillId="7" borderId="17" xfId="0" applyNumberFormat="1" applyFont="1" applyFill="1" applyBorder="1" applyAlignment="1">
      <alignment horizontal="center"/>
    </xf>
    <xf numFmtId="170" fontId="0" fillId="7" borderId="0" xfId="0" applyNumberFormat="1" applyFont="1" applyFill="1" applyBorder="1" applyAlignment="1">
      <alignment horizontal="center"/>
    </xf>
    <xf numFmtId="170" fontId="0" fillId="7" borderId="17" xfId="0" applyNumberFormat="1" applyFill="1" applyBorder="1" applyAlignment="1">
      <alignment horizontal="center"/>
    </xf>
    <xf numFmtId="170" fontId="0" fillId="7" borderId="0" xfId="0" applyNumberFormat="1" applyFill="1" applyBorder="1" applyAlignment="1">
      <alignment horizontal="center"/>
    </xf>
    <xf numFmtId="0" fontId="0" fillId="7" borderId="0" xfId="0" applyFill="1" applyBorder="1"/>
    <xf numFmtId="2" fontId="0" fillId="7" borderId="17" xfId="0" applyNumberFormat="1" applyFont="1" applyFill="1" applyBorder="1" applyAlignment="1">
      <alignment horizontal="center"/>
    </xf>
    <xf numFmtId="2" fontId="0" fillId="7" borderId="0" xfId="0" applyNumberFormat="1" applyFont="1" applyFill="1" applyBorder="1" applyAlignment="1">
      <alignment horizontal="center"/>
    </xf>
    <xf numFmtId="2" fontId="0" fillId="7" borderId="3" xfId="0" applyNumberFormat="1" applyFont="1" applyFill="1" applyBorder="1" applyAlignment="1">
      <alignment horizontal="center"/>
    </xf>
    <xf numFmtId="2" fontId="0" fillId="7" borderId="17" xfId="0" applyNumberFormat="1" applyFill="1" applyBorder="1" applyAlignment="1">
      <alignment horizontal="center" vertical="center"/>
    </xf>
    <xf numFmtId="0" fontId="0" fillId="7" borderId="1" xfId="0" applyFill="1" applyBorder="1"/>
    <xf numFmtId="0" fontId="0" fillId="7" borderId="1" xfId="0" applyFill="1" applyBorder="1" applyAlignment="1">
      <alignment horizontal="left"/>
    </xf>
    <xf numFmtId="168" fontId="0" fillId="7" borderId="21" xfId="0" applyNumberFormat="1" applyFont="1" applyFill="1" applyBorder="1" applyAlignment="1">
      <alignment horizontal="center"/>
    </xf>
    <xf numFmtId="168" fontId="0" fillId="7" borderId="1" xfId="0" applyNumberFormat="1" applyFont="1" applyFill="1" applyBorder="1" applyAlignment="1">
      <alignment horizontal="center"/>
    </xf>
    <xf numFmtId="168" fontId="0" fillId="7" borderId="4" xfId="0" applyNumberFormat="1" applyFont="1" applyFill="1" applyBorder="1" applyAlignment="1">
      <alignment horizontal="center"/>
    </xf>
    <xf numFmtId="168" fontId="0" fillId="7" borderId="21" xfId="0" applyNumberFormat="1" applyFill="1" applyBorder="1" applyAlignment="1">
      <alignment horizontal="center"/>
    </xf>
    <xf numFmtId="168" fontId="0" fillId="7" borderId="1" xfId="0" applyNumberFormat="1" applyFill="1" applyBorder="1" applyAlignment="1">
      <alignment horizontal="center"/>
    </xf>
    <xf numFmtId="0" fontId="0" fillId="10" borderId="0" xfId="0" applyFill="1"/>
    <xf numFmtId="0" fontId="0" fillId="3" borderId="13" xfId="0" applyFill="1" applyBorder="1"/>
    <xf numFmtId="0" fontId="0" fillId="0" borderId="51" xfId="0" applyFill="1" applyBorder="1"/>
    <xf numFmtId="0" fontId="0" fillId="0" borderId="52" xfId="0" applyFill="1" applyBorder="1" applyAlignment="1">
      <alignment horizontal="center"/>
    </xf>
    <xf numFmtId="0" fontId="0" fillId="0" borderId="52" xfId="0" applyBorder="1" applyAlignment="1">
      <alignment horizontal="center"/>
    </xf>
    <xf numFmtId="0" fontId="0" fillId="0" borderId="14" xfId="0" applyBorder="1" applyAlignment="1">
      <alignment horizontal="center"/>
    </xf>
    <xf numFmtId="0" fontId="0" fillId="0" borderId="30" xfId="0" applyFill="1" applyBorder="1"/>
    <xf numFmtId="0" fontId="0" fillId="0" borderId="2" xfId="0" applyBorder="1" applyAlignment="1">
      <alignment horizontal="center"/>
    </xf>
    <xf numFmtId="170" fontId="0" fillId="0" borderId="0" xfId="0" applyNumberFormat="1"/>
    <xf numFmtId="0" fontId="0" fillId="0" borderId="0" xfId="0" applyFont="1" applyFill="1" applyBorder="1" applyAlignment="1">
      <alignment horizontal="right"/>
    </xf>
    <xf numFmtId="170" fontId="0" fillId="0" borderId="0" xfId="0" applyNumberFormat="1" applyFont="1"/>
    <xf numFmtId="168" fontId="0" fillId="0" borderId="0" xfId="0" applyNumberFormat="1" applyAlignment="1">
      <alignment horizontal="center" vertical="center"/>
    </xf>
    <xf numFmtId="168" fontId="0" fillId="0" borderId="0" xfId="0" applyNumberFormat="1" applyFont="1" applyAlignment="1">
      <alignment horizontal="center" vertical="center"/>
    </xf>
    <xf numFmtId="0" fontId="0" fillId="0" borderId="0" xfId="0" applyFont="1"/>
    <xf numFmtId="0" fontId="0" fillId="0" borderId="5"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29" xfId="0" applyBorder="1" applyAlignment="1">
      <alignment horizontal="center"/>
    </xf>
    <xf numFmtId="0" fontId="0" fillId="0" borderId="31" xfId="0" applyBorder="1" applyAlignment="1">
      <alignment horizontal="center"/>
    </xf>
    <xf numFmtId="0" fontId="0" fillId="0" borderId="30" xfId="0" applyBorder="1" applyAlignment="1">
      <alignment horizontal="center"/>
    </xf>
    <xf numFmtId="165" fontId="3" fillId="0" borderId="0" xfId="0" applyNumberFormat="1" applyFont="1"/>
    <xf numFmtId="166" fontId="3" fillId="0" borderId="0" xfId="0" applyNumberFormat="1" applyFont="1"/>
    <xf numFmtId="167" fontId="3" fillId="0" borderId="0" xfId="0" applyNumberFormat="1" applyFont="1"/>
    <xf numFmtId="2" fontId="0" fillId="0" borderId="19" xfId="0" applyNumberFormat="1" applyBorder="1" applyAlignment="1">
      <alignment horizontal="center"/>
    </xf>
    <xf numFmtId="2" fontId="0" fillId="0" borderId="20" xfId="0" applyNumberFormat="1" applyBorder="1" applyAlignment="1">
      <alignment horizontal="center"/>
    </xf>
    <xf numFmtId="2" fontId="0" fillId="0" borderId="22" xfId="0" applyNumberFormat="1" applyBorder="1" applyAlignment="1">
      <alignment horizontal="center"/>
    </xf>
    <xf numFmtId="2" fontId="0" fillId="0" borderId="24" xfId="0" applyNumberFormat="1"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4" xfId="0" applyFill="1" applyBorder="1" applyAlignment="1">
      <alignment horizontal="center"/>
    </xf>
    <xf numFmtId="0" fontId="0" fillId="0" borderId="55" xfId="0" applyBorder="1" applyAlignment="1">
      <alignment horizontal="center"/>
    </xf>
    <xf numFmtId="0" fontId="0" fillId="0" borderId="29" xfId="0" applyBorder="1"/>
    <xf numFmtId="168" fontId="0" fillId="0" borderId="20" xfId="0" applyNumberFormat="1" applyBorder="1" applyAlignment="1">
      <alignment horizontal="center"/>
    </xf>
    <xf numFmtId="168" fontId="0" fillId="0" borderId="24" xfId="0" applyNumberFormat="1" applyBorder="1" applyAlignment="1">
      <alignment horizontal="center"/>
    </xf>
    <xf numFmtId="2" fontId="0" fillId="0" borderId="30" xfId="0" applyNumberFormat="1" applyFill="1" applyBorder="1" applyAlignment="1">
      <alignment horizontal="center"/>
    </xf>
    <xf numFmtId="0" fontId="0" fillId="0" borderId="30" xfId="0" applyFill="1" applyBorder="1" applyAlignment="1">
      <alignment horizontal="center"/>
    </xf>
    <xf numFmtId="2" fontId="0" fillId="0" borderId="31" xfId="0" applyNumberFormat="1" applyFill="1" applyBorder="1" applyAlignment="1">
      <alignment horizontal="center"/>
    </xf>
    <xf numFmtId="2" fontId="0" fillId="0" borderId="30" xfId="0" applyNumberFormat="1" applyBorder="1" applyAlignment="1">
      <alignment horizontal="center"/>
    </xf>
    <xf numFmtId="0" fontId="0" fillId="0" borderId="56" xfId="0" applyBorder="1"/>
    <xf numFmtId="2" fontId="0" fillId="0" borderId="18" xfId="0" applyNumberFormat="1" applyBorder="1" applyAlignment="1">
      <alignment horizontal="center"/>
    </xf>
    <xf numFmtId="2" fontId="0" fillId="0" borderId="42" xfId="0" applyNumberFormat="1" applyBorder="1" applyAlignment="1">
      <alignment horizontal="center"/>
    </xf>
    <xf numFmtId="0" fontId="0" fillId="0" borderId="17" xfId="0" applyBorder="1"/>
    <xf numFmtId="0" fontId="0" fillId="0" borderId="21" xfId="0" applyBorder="1"/>
    <xf numFmtId="2" fontId="0" fillId="0" borderId="4" xfId="0" applyNumberFormat="1" applyBorder="1" applyAlignment="1">
      <alignment horizontal="center"/>
    </xf>
    <xf numFmtId="0" fontId="0" fillId="0" borderId="10" xfId="0" applyBorder="1"/>
    <xf numFmtId="2" fontId="0" fillId="0" borderId="25" xfId="0" applyNumberFormat="1" applyBorder="1" applyAlignment="1">
      <alignment horizontal="center"/>
    </xf>
    <xf numFmtId="2" fontId="0" fillId="0" borderId="23" xfId="0" applyNumberFormat="1" applyBorder="1" applyAlignment="1">
      <alignment horizontal="center"/>
    </xf>
    <xf numFmtId="0" fontId="0" fillId="0" borderId="31" xfId="0" applyFill="1" applyBorder="1" applyAlignment="1">
      <alignment horizontal="center"/>
    </xf>
    <xf numFmtId="2" fontId="0" fillId="0" borderId="31" xfId="0" applyNumberFormat="1" applyBorder="1" applyAlignment="1">
      <alignment horizontal="center"/>
    </xf>
    <xf numFmtId="0" fontId="0" fillId="0" borderId="57" xfId="0" applyBorder="1" applyAlignment="1">
      <alignment horizontal="center"/>
    </xf>
    <xf numFmtId="0" fontId="0" fillId="0" borderId="3" xfId="0" applyBorder="1"/>
    <xf numFmtId="0" fontId="0" fillId="0" borderId="51" xfId="0" applyBorder="1" applyAlignment="1">
      <alignment horizontal="center"/>
    </xf>
    <xf numFmtId="2" fontId="0" fillId="0" borderId="51" xfId="0" applyNumberFormat="1" applyBorder="1" applyAlignment="1">
      <alignment horizontal="center"/>
    </xf>
    <xf numFmtId="0" fontId="0" fillId="0" borderId="49" xfId="0" applyBorder="1" applyAlignment="1">
      <alignment horizontal="center"/>
    </xf>
    <xf numFmtId="0" fontId="6" fillId="4" borderId="0" xfId="0" applyFont="1" applyFill="1"/>
    <xf numFmtId="0" fontId="0" fillId="4" borderId="0" xfId="0" applyFill="1"/>
    <xf numFmtId="0" fontId="0" fillId="0" borderId="49" xfId="0" applyBorder="1"/>
    <xf numFmtId="0" fontId="7" fillId="0" borderId="2" xfId="0" applyFont="1" applyBorder="1" applyAlignment="1">
      <alignment horizontal="center"/>
    </xf>
    <xf numFmtId="2" fontId="7" fillId="0" borderId="18" xfId="0" applyNumberFormat="1" applyFont="1" applyBorder="1" applyAlignment="1">
      <alignment horizontal="center"/>
    </xf>
    <xf numFmtId="2" fontId="7" fillId="0" borderId="0" xfId="0" applyNumberFormat="1" applyFont="1" applyBorder="1" applyAlignment="1">
      <alignment horizontal="center"/>
    </xf>
    <xf numFmtId="2" fontId="7" fillId="0" borderId="38" xfId="0" applyNumberFormat="1" applyFont="1"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2" fontId="0" fillId="0" borderId="0" xfId="0" applyNumberFormat="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25" xfId="0" applyBorder="1" applyAlignment="1">
      <alignment horizontal="center"/>
    </xf>
    <xf numFmtId="170" fontId="0" fillId="0" borderId="49" xfId="0" applyNumberFormat="1" applyFont="1" applyFill="1" applyBorder="1" applyAlignment="1">
      <alignment horizontal="center"/>
    </xf>
    <xf numFmtId="170" fontId="0" fillId="7" borderId="3" xfId="0" applyNumberFormat="1" applyFont="1" applyFill="1" applyBorder="1" applyAlignment="1">
      <alignment horizontal="center"/>
    </xf>
    <xf numFmtId="17" fontId="0" fillId="0" borderId="2" xfId="0" applyNumberFormat="1" applyBorder="1" applyAlignment="1">
      <alignment horizontal="center"/>
    </xf>
    <xf numFmtId="17" fontId="0" fillId="4" borderId="2" xfId="0" applyNumberFormat="1" applyFont="1" applyFill="1" applyBorder="1" applyAlignment="1">
      <alignment horizontal="center"/>
    </xf>
    <xf numFmtId="0" fontId="0" fillId="4" borderId="2" xfId="0" applyFont="1" applyFill="1" applyBorder="1" applyAlignment="1">
      <alignment horizontal="center"/>
    </xf>
    <xf numFmtId="17" fontId="0" fillId="4" borderId="2" xfId="0" applyNumberFormat="1" applyFill="1" applyBorder="1" applyAlignment="1">
      <alignment horizontal="center"/>
    </xf>
    <xf numFmtId="0" fontId="0" fillId="11" borderId="2" xfId="0" applyFont="1" applyFill="1" applyBorder="1" applyAlignment="1">
      <alignment horizontal="center"/>
    </xf>
    <xf numFmtId="0" fontId="0" fillId="11" borderId="2" xfId="0" applyFill="1" applyBorder="1"/>
    <xf numFmtId="0" fontId="0" fillId="11" borderId="2" xfId="0"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0" fontId="0" fillId="0" borderId="10" xfId="0" applyFill="1" applyBorder="1"/>
    <xf numFmtId="17" fontId="0" fillId="0" borderId="10" xfId="0" applyNumberFormat="1" applyBorder="1" applyAlignment="1">
      <alignment horizontal="center"/>
    </xf>
    <xf numFmtId="1" fontId="0" fillId="0" borderId="2" xfId="0" applyNumberFormat="1" applyBorder="1" applyAlignment="1">
      <alignment horizontal="center"/>
    </xf>
    <xf numFmtId="17" fontId="0" fillId="0" borderId="2" xfId="0" applyNumberFormat="1" applyFill="1" applyBorder="1" applyAlignment="1">
      <alignment horizontal="center"/>
    </xf>
    <xf numFmtId="0" fontId="0" fillId="0" borderId="0" xfId="0" applyFill="1" applyAlignment="1">
      <alignment horizontal="center"/>
    </xf>
    <xf numFmtId="17" fontId="0" fillId="0" borderId="25" xfId="0" applyNumberFormat="1" applyBorder="1" applyAlignment="1">
      <alignment horizontal="center"/>
    </xf>
    <xf numFmtId="0" fontId="0" fillId="0" borderId="25" xfId="0" applyFont="1" applyFill="1" applyBorder="1" applyAlignment="1">
      <alignment horizontal="center"/>
    </xf>
    <xf numFmtId="0" fontId="0" fillId="0" borderId="25" xfId="0" applyFill="1" applyBorder="1" applyAlignment="1">
      <alignment horizontal="center"/>
    </xf>
    <xf numFmtId="0" fontId="0" fillId="12" borderId="2" xfId="0" applyFill="1" applyBorder="1"/>
    <xf numFmtId="0" fontId="0" fillId="2" borderId="29" xfId="0" applyFill="1" applyBorder="1" applyAlignment="1">
      <alignment horizontal="center"/>
    </xf>
    <xf numFmtId="0" fontId="0" fillId="2" borderId="30" xfId="0" applyFill="1" applyBorder="1" applyAlignment="1">
      <alignment horizontal="center"/>
    </xf>
    <xf numFmtId="0" fontId="0" fillId="2" borderId="31"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5" xfId="0" applyFill="1" applyBorder="1" applyAlignment="1">
      <alignment horizontal="center"/>
    </xf>
    <xf numFmtId="0" fontId="0" fillId="6" borderId="5" xfId="0" applyFill="1" applyBorder="1" applyAlignment="1">
      <alignment horizontal="center"/>
    </xf>
    <xf numFmtId="0" fontId="0" fillId="6" borderId="9" xfId="0" applyFill="1" applyBorder="1" applyAlignment="1">
      <alignment horizontal="center"/>
    </xf>
    <xf numFmtId="0" fontId="0" fillId="6" borderId="6" xfId="0" applyFill="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8" borderId="32" xfId="0" applyFill="1" applyBorder="1" applyAlignment="1">
      <alignment horizontal="center"/>
    </xf>
    <xf numFmtId="0" fontId="0" fillId="8" borderId="33" xfId="0" applyFill="1" applyBorder="1" applyAlignment="1">
      <alignment horizontal="center"/>
    </xf>
    <xf numFmtId="0" fontId="0" fillId="8" borderId="34" xfId="0" applyFill="1" applyBorder="1" applyAlignment="1">
      <alignment horizontal="center"/>
    </xf>
    <xf numFmtId="0" fontId="0" fillId="6" borderId="32"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8" borderId="5" xfId="0" applyFill="1" applyBorder="1" applyAlignment="1">
      <alignment horizontal="center"/>
    </xf>
    <xf numFmtId="0" fontId="0" fillId="8" borderId="9" xfId="0" applyFill="1" applyBorder="1" applyAlignment="1">
      <alignment horizontal="center"/>
    </xf>
    <xf numFmtId="0" fontId="0" fillId="8" borderId="6" xfId="0" applyFill="1" applyBorder="1" applyAlignment="1">
      <alignment horizontal="center"/>
    </xf>
    <xf numFmtId="0" fontId="0" fillId="8" borderId="29" xfId="0" applyFill="1" applyBorder="1" applyAlignment="1">
      <alignment horizontal="center"/>
    </xf>
    <xf numFmtId="0" fontId="0" fillId="8" borderId="30" xfId="0" applyFill="1" applyBorder="1" applyAlignment="1">
      <alignment horizontal="center"/>
    </xf>
    <xf numFmtId="0" fontId="0" fillId="8" borderId="31" xfId="0" applyFill="1" applyBorder="1" applyAlignment="1">
      <alignment horizontal="center"/>
    </xf>
    <xf numFmtId="0" fontId="0" fillId="9" borderId="35" xfId="0" applyFill="1" applyBorder="1" applyAlignment="1">
      <alignment horizontal="center"/>
    </xf>
    <xf numFmtId="0" fontId="0" fillId="9" borderId="36" xfId="0" applyFill="1" applyBorder="1" applyAlignment="1">
      <alignment horizontal="center"/>
    </xf>
    <xf numFmtId="0" fontId="0" fillId="9" borderId="37"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9" borderId="47" xfId="0" applyFill="1" applyBorder="1" applyAlignment="1">
      <alignment horizontal="center"/>
    </xf>
    <xf numFmtId="0" fontId="0" fillId="0" borderId="10" xfId="0" applyBorder="1" applyAlignment="1">
      <alignment horizontal="center"/>
    </xf>
    <xf numFmtId="0" fontId="0" fillId="0" borderId="38" xfId="0" applyBorder="1" applyAlignment="1">
      <alignment horizontal="center"/>
    </xf>
    <xf numFmtId="0" fontId="0" fillId="0" borderId="25"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23" xfId="0" applyBorder="1" applyAlignment="1">
      <alignment horizontal="center"/>
    </xf>
    <xf numFmtId="0" fontId="0" fillId="0" borderId="2" xfId="0" applyBorder="1" applyAlignment="1">
      <alignment horizontal="center"/>
    </xf>
    <xf numFmtId="0" fontId="0" fillId="0" borderId="2"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0863D"/>
      <color rgb="FF3FFF96"/>
      <color rgb="FFD749B9"/>
      <color rgb="FF8BE1FF"/>
      <color rgb="FFFF8585"/>
      <color rgb="FFFF6161"/>
      <color rgb="FF005D7E"/>
      <color rgb="FFFFCF37"/>
      <color rgb="FFFFDD71"/>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val>
            <c:numRef>
              <c:f>Input!$C$24:$Q$24</c:f>
              <c:numCache>
                <c:formatCode>0.00000000000000</c:formatCode>
                <c:ptCount val="15"/>
                <c:pt idx="0">
                  <c:v>5.4578424414954479E-3</c:v>
                </c:pt>
                <c:pt idx="1">
                  <c:v>1.1859776932108089E-2</c:v>
                </c:pt>
                <c:pt idx="2">
                  <c:v>2.3136458805967052E-2</c:v>
                </c:pt>
                <c:pt idx="3">
                  <c:v>4.052118117317733E-2</c:v>
                </c:pt>
                <c:pt idx="4">
                  <c:v>6.3713600163839632E-2</c:v>
                </c:pt>
                <c:pt idx="5">
                  <c:v>8.9938789119948376E-2</c:v>
                </c:pt>
                <c:pt idx="6">
                  <c:v>0.11397950528739258</c:v>
                </c:pt>
                <c:pt idx="7">
                  <c:v>0.12967950380807072</c:v>
                </c:pt>
                <c:pt idx="8">
                  <c:v>0.13245878087866944</c:v>
                </c:pt>
                <c:pt idx="9">
                  <c:v>0.12146607778229149</c:v>
                </c:pt>
                <c:pt idx="10">
                  <c:v>9.9998642305640234E-2</c:v>
                </c:pt>
                <c:pt idx="11">
                  <c:v>7.3909121481975384E-2</c:v>
                </c:pt>
                <c:pt idx="12">
                  <c:v>4.904184694590237E-2</c:v>
                </c:pt>
                <c:pt idx="13">
                  <c:v>2.9214633078713373E-2</c:v>
                </c:pt>
                <c:pt idx="14">
                  <c:v>1.5624239794808632E-2</c:v>
                </c:pt>
              </c:numCache>
            </c:numRef>
          </c:val>
          <c:smooth val="0"/>
        </c:ser>
        <c:ser>
          <c:idx val="2"/>
          <c:order val="1"/>
          <c:spPr>
            <a:ln w="28575" cap="rnd">
              <a:solidFill>
                <a:schemeClr val="accent3"/>
              </a:solidFill>
              <a:round/>
            </a:ln>
            <a:effectLst/>
          </c:spPr>
          <c:marker>
            <c:symbol val="none"/>
          </c:marker>
          <c:val>
            <c:numRef>
              <c:f>Input!$C$16:$Q$16</c:f>
              <c:numCache>
                <c:formatCode>0.00000000000000</c:formatCode>
                <c:ptCount val="15"/>
                <c:pt idx="0">
                  <c:v>6.4184375707532241E-12</c:v>
                </c:pt>
                <c:pt idx="1">
                  <c:v>4.3814011407623281E-10</c:v>
                </c:pt>
                <c:pt idx="2">
                  <c:v>2.0030703495055146E-8</c:v>
                </c:pt>
                <c:pt idx="3">
                  <c:v>6.1330834992113046E-7</c:v>
                </c:pt>
                <c:pt idx="4">
                  <c:v>1.2576536115897135E-5</c:v>
                </c:pt>
                <c:pt idx="5">
                  <c:v>1.7272002687912502E-4</c:v>
                </c:pt>
                <c:pt idx="6">
                  <c:v>1.5886339567035038E-3</c:v>
                </c:pt>
                <c:pt idx="7">
                  <c:v>9.7859834142053816E-3</c:v>
                </c:pt>
                <c:pt idx="8">
                  <c:v>4.0372402948442215E-2</c:v>
                </c:pt>
                <c:pt idx="9">
                  <c:v>0.11154862280619669</c:v>
                </c:pt>
                <c:pt idx="10">
                  <c:v>0.20641598015533824</c:v>
                </c:pt>
                <c:pt idx="11">
                  <c:v>0.25581258672548501</c:v>
                </c:pt>
                <c:pt idx="12">
                  <c:v>0.21232444231737616</c:v>
                </c:pt>
                <c:pt idx="13">
                  <c:v>0.11802596626597478</c:v>
                </c:pt>
                <c:pt idx="14">
                  <c:v>4.3939451063670941E-2</c:v>
                </c:pt>
              </c:numCache>
            </c:numRef>
          </c:val>
          <c:smooth val="0"/>
        </c:ser>
        <c:ser>
          <c:idx val="4"/>
          <c:order val="2"/>
          <c:spPr>
            <a:ln w="28575" cap="rnd">
              <a:solidFill>
                <a:schemeClr val="accent5"/>
              </a:solidFill>
              <a:round/>
            </a:ln>
            <a:effectLst/>
          </c:spPr>
          <c:marker>
            <c:symbol val="none"/>
          </c:marker>
          <c:val>
            <c:numRef>
              <c:f>Input!$C$18:$Q$18</c:f>
              <c:numCache>
                <c:formatCode>0.00000000000000</c:formatCode>
                <c:ptCount val="15"/>
                <c:pt idx="0">
                  <c:v>1.5229762818451142E-8</c:v>
                </c:pt>
                <c:pt idx="1">
                  <c:v>4.8687644924175087E-6</c:v>
                </c:pt>
                <c:pt idx="2">
                  <c:v>4.7977596156740734E-4</c:v>
                </c:pt>
                <c:pt idx="3">
                  <c:v>1.4573111583299051E-2</c:v>
                </c:pt>
                <c:pt idx="4">
                  <c:v>0.13644580403083567</c:v>
                </c:pt>
                <c:pt idx="5">
                  <c:v>0.39378771955745034</c:v>
                </c:pt>
                <c:pt idx="6">
                  <c:v>0.35031460248285917</c:v>
                </c:pt>
                <c:pt idx="7">
                  <c:v>9.6061287277113633E-2</c:v>
                </c:pt>
                <c:pt idx="8">
                  <c:v>8.1195629353266983E-3</c:v>
                </c:pt>
                <c:pt idx="9">
                  <c:v>2.1154900723084852E-4</c:v>
                </c:pt>
                <c:pt idx="10">
                  <c:v>1.698961039210994E-6</c:v>
                </c:pt>
                <c:pt idx="11">
                  <c:v>4.2058127834478352E-9</c:v>
                </c:pt>
                <c:pt idx="12">
                  <c:v>3.2093016738388568E-12</c:v>
                </c:pt>
                <c:pt idx="13" formatCode="0.000000000000000">
                  <c:v>7.5485795723479026E-16</c:v>
                </c:pt>
                <c:pt idx="14" formatCode="0.00000000000000000000">
                  <c:v>5.4728559992967789E-20</c:v>
                </c:pt>
              </c:numCache>
            </c:numRef>
          </c:val>
          <c:smooth val="0"/>
        </c:ser>
        <c:dLbls>
          <c:showLegendKey val="0"/>
          <c:showVal val="0"/>
          <c:showCatName val="0"/>
          <c:showSerName val="0"/>
          <c:showPercent val="0"/>
          <c:showBubbleSize val="0"/>
        </c:dLbls>
        <c:smooth val="0"/>
        <c:axId val="399886032"/>
        <c:axId val="399886592"/>
      </c:lineChart>
      <c:catAx>
        <c:axId val="399886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86592"/>
        <c:crosses val="autoZero"/>
        <c:auto val="1"/>
        <c:lblAlgn val="ctr"/>
        <c:lblOffset val="100"/>
        <c:noMultiLvlLbl val="0"/>
      </c:catAx>
      <c:valAx>
        <c:axId val="39988659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8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'Ex-Post Evaluation_3'!$C$145</c:f>
              <c:strCache>
                <c:ptCount val="1"/>
                <c:pt idx="0">
                  <c:v>Total cost (in 1000)</c:v>
                </c:pt>
              </c:strCache>
            </c:strRef>
          </c:tx>
          <c:spPr>
            <a:solidFill>
              <a:srgbClr val="002060"/>
            </a:solidFill>
            <a:ln>
              <a:solidFill>
                <a:schemeClr val="tx1"/>
              </a:solidFill>
            </a:ln>
            <a:effectLst/>
          </c:spPr>
          <c:invertIfNegative val="0"/>
          <c:cat>
            <c:strRef>
              <c:f>'Ex-Post Evaluation_3'!$D$143:$I$143</c:f>
              <c:strCache>
                <c:ptCount val="6"/>
                <c:pt idx="0">
                  <c:v>HK</c:v>
                </c:pt>
                <c:pt idx="1">
                  <c:v>MRS</c:v>
                </c:pt>
                <c:pt idx="2">
                  <c:v>CEC</c:v>
                </c:pt>
                <c:pt idx="3">
                  <c:v>HL</c:v>
                </c:pt>
                <c:pt idx="4">
                  <c:v>LL</c:v>
                </c:pt>
                <c:pt idx="5">
                  <c:v>Naive</c:v>
                </c:pt>
              </c:strCache>
            </c:strRef>
          </c:cat>
          <c:val>
            <c:numRef>
              <c:f>'Ex-Post Evaluation_3'!$D$145:$I$145</c:f>
              <c:numCache>
                <c:formatCode>0.00</c:formatCode>
                <c:ptCount val="6"/>
                <c:pt idx="0">
                  <c:v>7.3603214999999995</c:v>
                </c:pt>
                <c:pt idx="1">
                  <c:v>7.9619865000000001</c:v>
                </c:pt>
                <c:pt idx="2">
                  <c:v>7.9421519999999992</c:v>
                </c:pt>
                <c:pt idx="3">
                  <c:v>7.9765019999999991</c:v>
                </c:pt>
                <c:pt idx="4">
                  <c:v>7.8754709999999992</c:v>
                </c:pt>
                <c:pt idx="5">
                  <c:v>7.9478084999999981</c:v>
                </c:pt>
              </c:numCache>
            </c:numRef>
          </c:val>
        </c:ser>
        <c:dLbls>
          <c:showLegendKey val="0"/>
          <c:showVal val="0"/>
          <c:showCatName val="0"/>
          <c:showSerName val="0"/>
          <c:showPercent val="0"/>
          <c:showBubbleSize val="0"/>
        </c:dLbls>
        <c:gapWidth val="219"/>
        <c:overlap val="-27"/>
        <c:axId val="403916080"/>
        <c:axId val="403916640"/>
      </c:barChart>
      <c:catAx>
        <c:axId val="403916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03916640"/>
        <c:crosses val="autoZero"/>
        <c:auto val="1"/>
        <c:lblAlgn val="ctr"/>
        <c:lblOffset val="100"/>
        <c:noMultiLvlLbl val="0"/>
      </c:catAx>
      <c:valAx>
        <c:axId val="403916640"/>
        <c:scaling>
          <c:orientation val="minMax"/>
          <c:min val="6"/>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Total cost in Mio. USD (Jan-07 until Jul-15)</a:t>
                </a:r>
              </a:p>
            </c:rich>
          </c:tx>
          <c:layout>
            <c:manualLayout>
              <c:xMode val="edge"/>
              <c:yMode val="edge"/>
              <c:x val="1.6169034952396848E-2"/>
              <c:y val="0.153223921964983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03916080"/>
        <c:crosses val="autoZero"/>
        <c:crossBetween val="between"/>
      </c:valAx>
      <c:spPr>
        <a:noFill/>
        <a:ln w="9525">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Approximation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'Ex-Post Evaluation_3'!$C$21:$C$123</c:f>
              <c:numCache>
                <c:formatCode>General</c:formatCode>
                <c:ptCount val="103"/>
                <c:pt idx="0">
                  <c:v>365</c:v>
                </c:pt>
                <c:pt idx="1">
                  <c:v>374</c:v>
                </c:pt>
                <c:pt idx="2">
                  <c:v>395</c:v>
                </c:pt>
                <c:pt idx="3">
                  <c:v>330</c:v>
                </c:pt>
                <c:pt idx="4">
                  <c:v>350.5</c:v>
                </c:pt>
                <c:pt idx="5">
                  <c:v>376.5</c:v>
                </c:pt>
                <c:pt idx="6">
                  <c:v>316</c:v>
                </c:pt>
                <c:pt idx="7">
                  <c:v>288.5</c:v>
                </c:pt>
                <c:pt idx="8">
                  <c:v>299.5</c:v>
                </c:pt>
                <c:pt idx="9">
                  <c:v>329</c:v>
                </c:pt>
                <c:pt idx="10">
                  <c:v>352.5</c:v>
                </c:pt>
                <c:pt idx="11">
                  <c:v>374</c:v>
                </c:pt>
                <c:pt idx="12">
                  <c:v>430</c:v>
                </c:pt>
                <c:pt idx="13">
                  <c:v>469.5</c:v>
                </c:pt>
                <c:pt idx="14">
                  <c:v>528</c:v>
                </c:pt>
                <c:pt idx="15">
                  <c:v>550.5</c:v>
                </c:pt>
                <c:pt idx="16">
                  <c:v>572.5</c:v>
                </c:pt>
                <c:pt idx="17">
                  <c:v>571.5</c:v>
                </c:pt>
                <c:pt idx="18">
                  <c:v>674.5</c:v>
                </c:pt>
                <c:pt idx="19">
                  <c:v>515</c:v>
                </c:pt>
                <c:pt idx="20">
                  <c:v>534.5</c:v>
                </c:pt>
                <c:pt idx="21">
                  <c:v>437</c:v>
                </c:pt>
                <c:pt idx="22">
                  <c:v>365.5</c:v>
                </c:pt>
                <c:pt idx="23">
                  <c:v>308</c:v>
                </c:pt>
                <c:pt idx="24">
                  <c:v>378.5</c:v>
                </c:pt>
                <c:pt idx="25">
                  <c:v>345.5</c:v>
                </c:pt>
                <c:pt idx="26">
                  <c:v>330.5</c:v>
                </c:pt>
                <c:pt idx="27">
                  <c:v>385</c:v>
                </c:pt>
                <c:pt idx="28">
                  <c:v>391</c:v>
                </c:pt>
                <c:pt idx="29">
                  <c:v>425.5</c:v>
                </c:pt>
                <c:pt idx="30">
                  <c:v>340</c:v>
                </c:pt>
                <c:pt idx="31">
                  <c:v>351.5</c:v>
                </c:pt>
                <c:pt idx="32">
                  <c:v>307.5</c:v>
                </c:pt>
                <c:pt idx="33">
                  <c:v>322</c:v>
                </c:pt>
                <c:pt idx="34">
                  <c:v>360</c:v>
                </c:pt>
                <c:pt idx="35">
                  <c:v>371</c:v>
                </c:pt>
                <c:pt idx="36">
                  <c:v>377</c:v>
                </c:pt>
                <c:pt idx="37">
                  <c:v>331</c:v>
                </c:pt>
                <c:pt idx="38">
                  <c:v>354</c:v>
                </c:pt>
                <c:pt idx="39">
                  <c:v>321.5</c:v>
                </c:pt>
                <c:pt idx="40">
                  <c:v>347</c:v>
                </c:pt>
                <c:pt idx="41">
                  <c:v>329.5</c:v>
                </c:pt>
                <c:pt idx="42">
                  <c:v>342</c:v>
                </c:pt>
                <c:pt idx="43">
                  <c:v>363</c:v>
                </c:pt>
                <c:pt idx="44">
                  <c:v>393.5</c:v>
                </c:pt>
                <c:pt idx="45">
                  <c:v>440.5</c:v>
                </c:pt>
                <c:pt idx="46">
                  <c:v>556</c:v>
                </c:pt>
                <c:pt idx="47">
                  <c:v>539</c:v>
                </c:pt>
                <c:pt idx="48">
                  <c:v>597.5</c:v>
                </c:pt>
                <c:pt idx="49">
                  <c:v>634.5</c:v>
                </c:pt>
                <c:pt idx="50">
                  <c:v>704.5</c:v>
                </c:pt>
                <c:pt idx="51">
                  <c:v>715.5</c:v>
                </c:pt>
                <c:pt idx="52">
                  <c:v>711</c:v>
                </c:pt>
                <c:pt idx="53">
                  <c:v>753</c:v>
                </c:pt>
                <c:pt idx="54">
                  <c:v>630</c:v>
                </c:pt>
                <c:pt idx="55">
                  <c:v>706.5</c:v>
                </c:pt>
                <c:pt idx="56">
                  <c:v>726.5</c:v>
                </c:pt>
                <c:pt idx="57">
                  <c:v>575.5</c:v>
                </c:pt>
                <c:pt idx="58">
                  <c:v>645.5</c:v>
                </c:pt>
                <c:pt idx="59">
                  <c:v>591</c:v>
                </c:pt>
                <c:pt idx="60">
                  <c:v>646.5</c:v>
                </c:pt>
                <c:pt idx="61">
                  <c:v>641</c:v>
                </c:pt>
                <c:pt idx="62">
                  <c:v>653.5</c:v>
                </c:pt>
                <c:pt idx="63">
                  <c:v>655</c:v>
                </c:pt>
                <c:pt idx="64">
                  <c:v>647.5</c:v>
                </c:pt>
                <c:pt idx="65">
                  <c:v>579.5</c:v>
                </c:pt>
                <c:pt idx="66">
                  <c:v>692.5</c:v>
                </c:pt>
                <c:pt idx="67">
                  <c:v>813</c:v>
                </c:pt>
                <c:pt idx="68">
                  <c:v>808.5</c:v>
                </c:pt>
                <c:pt idx="69">
                  <c:v>758.5</c:v>
                </c:pt>
                <c:pt idx="70">
                  <c:v>751.5</c:v>
                </c:pt>
                <c:pt idx="71">
                  <c:v>752</c:v>
                </c:pt>
                <c:pt idx="72">
                  <c:v>694.5</c:v>
                </c:pt>
                <c:pt idx="73">
                  <c:v>743</c:v>
                </c:pt>
                <c:pt idx="74">
                  <c:v>727.5</c:v>
                </c:pt>
                <c:pt idx="75">
                  <c:v>657</c:v>
                </c:pt>
                <c:pt idx="76">
                  <c:v>673.5</c:v>
                </c:pt>
                <c:pt idx="77">
                  <c:v>688</c:v>
                </c:pt>
                <c:pt idx="78">
                  <c:v>657</c:v>
                </c:pt>
                <c:pt idx="79">
                  <c:v>597</c:v>
                </c:pt>
                <c:pt idx="80">
                  <c:v>588</c:v>
                </c:pt>
                <c:pt idx="81">
                  <c:v>419</c:v>
                </c:pt>
                <c:pt idx="82">
                  <c:v>413.5</c:v>
                </c:pt>
                <c:pt idx="83">
                  <c:v>406.5</c:v>
                </c:pt>
                <c:pt idx="84">
                  <c:v>405.5</c:v>
                </c:pt>
                <c:pt idx="85">
                  <c:v>421.5</c:v>
                </c:pt>
                <c:pt idx="86">
                  <c:v>450</c:v>
                </c:pt>
                <c:pt idx="87">
                  <c:v>489</c:v>
                </c:pt>
                <c:pt idx="88">
                  <c:v>485.5</c:v>
                </c:pt>
                <c:pt idx="89">
                  <c:v>452</c:v>
                </c:pt>
                <c:pt idx="90">
                  <c:v>408</c:v>
                </c:pt>
                <c:pt idx="91">
                  <c:v>346</c:v>
                </c:pt>
                <c:pt idx="92">
                  <c:v>362</c:v>
                </c:pt>
                <c:pt idx="93">
                  <c:v>279</c:v>
                </c:pt>
                <c:pt idx="94">
                  <c:v>337.5</c:v>
                </c:pt>
                <c:pt idx="95">
                  <c:v>355.5</c:v>
                </c:pt>
                <c:pt idx="96">
                  <c:v>372</c:v>
                </c:pt>
                <c:pt idx="97">
                  <c:v>351.5</c:v>
                </c:pt>
                <c:pt idx="98">
                  <c:v>364.5</c:v>
                </c:pt>
                <c:pt idx="99">
                  <c:v>357.5</c:v>
                </c:pt>
                <c:pt idx="100">
                  <c:v>347</c:v>
                </c:pt>
                <c:pt idx="101">
                  <c:v>344.5</c:v>
                </c:pt>
                <c:pt idx="102">
                  <c:v>397.5</c:v>
                </c:pt>
              </c:numCache>
            </c:numRef>
          </c:val>
          <c:smooth val="0"/>
        </c:ser>
        <c:ser>
          <c:idx val="1"/>
          <c:order val="1"/>
          <c:spPr>
            <a:ln w="28575" cap="rnd">
              <a:solidFill>
                <a:schemeClr val="accent2"/>
              </a:solidFill>
              <a:round/>
            </a:ln>
            <a:effectLst/>
          </c:spPr>
          <c:marker>
            <c:symbol val="none"/>
          </c:marker>
          <c:val>
            <c:numRef>
              <c:f>'Ex-Post Evaluation_3'!$D$21:$D$123</c:f>
              <c:numCache>
                <c:formatCode>General</c:formatCode>
                <c:ptCount val="103"/>
                <c:pt idx="0">
                  <c:v>350</c:v>
                </c:pt>
                <c:pt idx="1">
                  <c:v>350</c:v>
                </c:pt>
                <c:pt idx="2">
                  <c:v>400</c:v>
                </c:pt>
                <c:pt idx="3">
                  <c:v>350</c:v>
                </c:pt>
                <c:pt idx="4">
                  <c:v>350</c:v>
                </c:pt>
                <c:pt idx="5">
                  <c:v>400</c:v>
                </c:pt>
                <c:pt idx="6">
                  <c:v>300</c:v>
                </c:pt>
                <c:pt idx="7">
                  <c:v>300</c:v>
                </c:pt>
                <c:pt idx="8">
                  <c:v>300</c:v>
                </c:pt>
                <c:pt idx="9">
                  <c:v>350</c:v>
                </c:pt>
                <c:pt idx="10">
                  <c:v>350</c:v>
                </c:pt>
                <c:pt idx="11">
                  <c:v>350</c:v>
                </c:pt>
                <c:pt idx="12">
                  <c:v>450</c:v>
                </c:pt>
                <c:pt idx="13">
                  <c:v>450</c:v>
                </c:pt>
                <c:pt idx="14">
                  <c:v>550</c:v>
                </c:pt>
                <c:pt idx="15">
                  <c:v>550</c:v>
                </c:pt>
                <c:pt idx="16">
                  <c:v>550</c:v>
                </c:pt>
                <c:pt idx="17">
                  <c:v>550</c:v>
                </c:pt>
                <c:pt idx="18">
                  <c:v>650</c:v>
                </c:pt>
                <c:pt idx="19">
                  <c:v>500</c:v>
                </c:pt>
                <c:pt idx="20">
                  <c:v>550</c:v>
                </c:pt>
                <c:pt idx="21">
                  <c:v>450</c:v>
                </c:pt>
                <c:pt idx="22">
                  <c:v>350</c:v>
                </c:pt>
                <c:pt idx="23">
                  <c:v>300</c:v>
                </c:pt>
                <c:pt idx="24">
                  <c:v>400</c:v>
                </c:pt>
                <c:pt idx="25">
                  <c:v>350</c:v>
                </c:pt>
                <c:pt idx="26">
                  <c:v>350</c:v>
                </c:pt>
                <c:pt idx="27">
                  <c:v>400</c:v>
                </c:pt>
                <c:pt idx="28">
                  <c:v>400</c:v>
                </c:pt>
                <c:pt idx="29">
                  <c:v>450</c:v>
                </c:pt>
                <c:pt idx="30">
                  <c:v>350</c:v>
                </c:pt>
                <c:pt idx="31">
                  <c:v>350</c:v>
                </c:pt>
                <c:pt idx="32">
                  <c:v>300</c:v>
                </c:pt>
                <c:pt idx="33">
                  <c:v>300</c:v>
                </c:pt>
                <c:pt idx="34">
                  <c:v>350</c:v>
                </c:pt>
                <c:pt idx="35">
                  <c:v>350</c:v>
                </c:pt>
                <c:pt idx="36">
                  <c:v>400</c:v>
                </c:pt>
                <c:pt idx="37">
                  <c:v>350</c:v>
                </c:pt>
                <c:pt idx="38">
                  <c:v>350</c:v>
                </c:pt>
                <c:pt idx="39">
                  <c:v>300</c:v>
                </c:pt>
                <c:pt idx="40">
                  <c:v>350</c:v>
                </c:pt>
                <c:pt idx="41">
                  <c:v>350</c:v>
                </c:pt>
                <c:pt idx="42">
                  <c:v>350</c:v>
                </c:pt>
                <c:pt idx="43">
                  <c:v>350</c:v>
                </c:pt>
                <c:pt idx="44">
                  <c:v>400</c:v>
                </c:pt>
                <c:pt idx="45">
                  <c:v>450</c:v>
                </c:pt>
                <c:pt idx="46">
                  <c:v>550</c:v>
                </c:pt>
                <c:pt idx="47">
                  <c:v>550</c:v>
                </c:pt>
                <c:pt idx="48">
                  <c:v>600</c:v>
                </c:pt>
                <c:pt idx="49">
                  <c:v>650</c:v>
                </c:pt>
                <c:pt idx="50">
                  <c:v>700</c:v>
                </c:pt>
                <c:pt idx="51">
                  <c:v>700</c:v>
                </c:pt>
                <c:pt idx="52">
                  <c:v>700</c:v>
                </c:pt>
                <c:pt idx="53">
                  <c:v>750</c:v>
                </c:pt>
                <c:pt idx="54">
                  <c:v>650</c:v>
                </c:pt>
                <c:pt idx="55">
                  <c:v>700</c:v>
                </c:pt>
                <c:pt idx="56">
                  <c:v>750</c:v>
                </c:pt>
                <c:pt idx="57">
                  <c:v>600</c:v>
                </c:pt>
                <c:pt idx="58">
                  <c:v>650</c:v>
                </c:pt>
                <c:pt idx="59">
                  <c:v>600</c:v>
                </c:pt>
                <c:pt idx="60">
                  <c:v>650</c:v>
                </c:pt>
                <c:pt idx="61">
                  <c:v>650</c:v>
                </c:pt>
                <c:pt idx="62">
                  <c:v>650</c:v>
                </c:pt>
                <c:pt idx="63">
                  <c:v>650</c:v>
                </c:pt>
                <c:pt idx="64">
                  <c:v>650</c:v>
                </c:pt>
                <c:pt idx="65">
                  <c:v>600</c:v>
                </c:pt>
                <c:pt idx="66">
                  <c:v>700</c:v>
                </c:pt>
                <c:pt idx="67">
                  <c:v>800</c:v>
                </c:pt>
                <c:pt idx="68">
                  <c:v>800</c:v>
                </c:pt>
                <c:pt idx="69">
                  <c:v>750</c:v>
                </c:pt>
                <c:pt idx="70">
                  <c:v>750</c:v>
                </c:pt>
                <c:pt idx="71">
                  <c:v>750</c:v>
                </c:pt>
                <c:pt idx="72">
                  <c:v>700</c:v>
                </c:pt>
                <c:pt idx="73">
                  <c:v>750</c:v>
                </c:pt>
                <c:pt idx="74">
                  <c:v>750</c:v>
                </c:pt>
                <c:pt idx="75">
                  <c:v>650</c:v>
                </c:pt>
                <c:pt idx="76">
                  <c:v>650</c:v>
                </c:pt>
                <c:pt idx="77">
                  <c:v>700</c:v>
                </c:pt>
                <c:pt idx="78">
                  <c:v>650</c:v>
                </c:pt>
                <c:pt idx="79">
                  <c:v>600</c:v>
                </c:pt>
                <c:pt idx="80">
                  <c:v>600</c:v>
                </c:pt>
                <c:pt idx="81">
                  <c:v>400</c:v>
                </c:pt>
                <c:pt idx="82">
                  <c:v>400</c:v>
                </c:pt>
                <c:pt idx="83">
                  <c:v>400</c:v>
                </c:pt>
                <c:pt idx="84">
                  <c:v>400</c:v>
                </c:pt>
                <c:pt idx="85">
                  <c:v>400</c:v>
                </c:pt>
                <c:pt idx="86">
                  <c:v>450</c:v>
                </c:pt>
                <c:pt idx="87">
                  <c:v>500</c:v>
                </c:pt>
                <c:pt idx="88">
                  <c:v>500</c:v>
                </c:pt>
                <c:pt idx="89">
                  <c:v>450</c:v>
                </c:pt>
                <c:pt idx="90">
                  <c:v>400</c:v>
                </c:pt>
                <c:pt idx="91">
                  <c:v>350</c:v>
                </c:pt>
                <c:pt idx="92">
                  <c:v>350</c:v>
                </c:pt>
                <c:pt idx="93">
                  <c:v>300</c:v>
                </c:pt>
                <c:pt idx="94">
                  <c:v>350</c:v>
                </c:pt>
                <c:pt idx="95">
                  <c:v>350</c:v>
                </c:pt>
                <c:pt idx="96">
                  <c:v>350</c:v>
                </c:pt>
                <c:pt idx="97">
                  <c:v>350</c:v>
                </c:pt>
                <c:pt idx="98">
                  <c:v>350</c:v>
                </c:pt>
                <c:pt idx="99">
                  <c:v>350</c:v>
                </c:pt>
                <c:pt idx="100">
                  <c:v>350</c:v>
                </c:pt>
                <c:pt idx="101">
                  <c:v>350</c:v>
                </c:pt>
                <c:pt idx="102">
                  <c:v>400</c:v>
                </c:pt>
              </c:numCache>
            </c:numRef>
          </c:val>
          <c:smooth val="0"/>
        </c:ser>
        <c:dLbls>
          <c:showLegendKey val="0"/>
          <c:showVal val="0"/>
          <c:showCatName val="0"/>
          <c:showSerName val="0"/>
          <c:showPercent val="0"/>
          <c:showBubbleSize val="0"/>
        </c:dLbls>
        <c:smooth val="0"/>
        <c:axId val="403919440"/>
        <c:axId val="403920000"/>
      </c:lineChart>
      <c:catAx>
        <c:axId val="403919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20000"/>
        <c:crosses val="autoZero"/>
        <c:auto val="1"/>
        <c:lblAlgn val="ctr"/>
        <c:lblOffset val="100"/>
        <c:noMultiLvlLbl val="0"/>
      </c:catAx>
      <c:valAx>
        <c:axId val="40392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1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'Ex-Post Evaluation_4'!$C$146</c:f>
              <c:strCache>
                <c:ptCount val="1"/>
                <c:pt idx="0">
                  <c:v>Total cost (in 1000)</c:v>
                </c:pt>
              </c:strCache>
            </c:strRef>
          </c:tx>
          <c:spPr>
            <a:solidFill>
              <a:srgbClr val="002060"/>
            </a:solidFill>
            <a:ln>
              <a:solidFill>
                <a:schemeClr val="tx1"/>
              </a:solidFill>
            </a:ln>
            <a:effectLst/>
          </c:spPr>
          <c:invertIfNegative val="0"/>
          <c:cat>
            <c:strRef>
              <c:extLst>
                <c:ext xmlns:c15="http://schemas.microsoft.com/office/drawing/2012/chart" uri="{02D57815-91ED-43cb-92C2-25804820EDAC}">
                  <c15:fullRef>
                    <c15:sqref>'Ex-Post Evaluation_4'!$D$144:$I$144</c15:sqref>
                  </c15:fullRef>
                </c:ext>
              </c:extLst>
              <c:f>('Ex-Post Evaluation_4'!$D$144:$F$144,'Ex-Post Evaluation_4'!$I$144)</c:f>
              <c:strCache>
                <c:ptCount val="4"/>
                <c:pt idx="0">
                  <c:v>HK</c:v>
                </c:pt>
                <c:pt idx="1">
                  <c:v>MRS</c:v>
                </c:pt>
                <c:pt idx="2">
                  <c:v>CEC</c:v>
                </c:pt>
                <c:pt idx="3">
                  <c:v>Naive</c:v>
                </c:pt>
              </c:strCache>
            </c:strRef>
          </c:cat>
          <c:val>
            <c:numRef>
              <c:extLst>
                <c:ext xmlns:c15="http://schemas.microsoft.com/office/drawing/2012/chart" uri="{02D57815-91ED-43cb-92C2-25804820EDAC}">
                  <c15:fullRef>
                    <c15:sqref>'Ex-Post Evaluation_4'!$D$146:$I$146</c15:sqref>
                  </c15:fullRef>
                </c:ext>
              </c:extLst>
              <c:f>('Ex-Post Evaluation_4'!$D$146:$F$146,'Ex-Post Evaluation_4'!$I$146)</c:f>
              <c:numCache>
                <c:formatCode>0.000</c:formatCode>
                <c:ptCount val="4"/>
                <c:pt idx="0">
                  <c:v>7.8206834999999986</c:v>
                </c:pt>
                <c:pt idx="1">
                  <c:v>8.0118584999999989</c:v>
                </c:pt>
                <c:pt idx="2">
                  <c:v>8.4979364999999998</c:v>
                </c:pt>
                <c:pt idx="3">
                  <c:v>7.9478084999999981</c:v>
                </c:pt>
              </c:numCache>
            </c:numRef>
          </c:val>
        </c:ser>
        <c:dLbls>
          <c:showLegendKey val="0"/>
          <c:showVal val="0"/>
          <c:showCatName val="0"/>
          <c:showSerName val="0"/>
          <c:showPercent val="0"/>
          <c:showBubbleSize val="0"/>
        </c:dLbls>
        <c:gapWidth val="219"/>
        <c:overlap val="-27"/>
        <c:axId val="403922240"/>
        <c:axId val="403922800"/>
      </c:barChart>
      <c:catAx>
        <c:axId val="403922240"/>
        <c:scaling>
          <c:orientation val="minMax"/>
        </c:scaling>
        <c:delete val="0"/>
        <c:axPos val="b"/>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03922800"/>
        <c:crosses val="autoZero"/>
        <c:auto val="1"/>
        <c:lblAlgn val="ctr"/>
        <c:lblOffset val="100"/>
        <c:noMultiLvlLbl val="0"/>
      </c:catAx>
      <c:valAx>
        <c:axId val="403922800"/>
        <c:scaling>
          <c:orientation val="minMax"/>
          <c:max val="9"/>
          <c:min val="6"/>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100">
                    <a:solidFill>
                      <a:schemeClr val="tx1"/>
                    </a:solidFill>
                  </a:rPr>
                  <a:t>Total cost in Mio. USD</a:t>
                </a:r>
              </a:p>
            </c:rich>
          </c:tx>
          <c:layout>
            <c:manualLayout>
              <c:xMode val="edge"/>
              <c:yMode val="edge"/>
              <c:x val="1.3768929253994961E-2"/>
              <c:y val="0.336758967084370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03922240"/>
        <c:crosses val="autoZero"/>
        <c:crossBetween val="between"/>
      </c:valAx>
      <c:spPr>
        <a:noFill/>
        <a:ln w="9525">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Approximation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'Ex-Post Evaluation_4'!$C$21:$C$123</c:f>
              <c:numCache>
                <c:formatCode>General</c:formatCode>
                <c:ptCount val="103"/>
                <c:pt idx="0">
                  <c:v>365</c:v>
                </c:pt>
                <c:pt idx="1">
                  <c:v>374</c:v>
                </c:pt>
                <c:pt idx="2">
                  <c:v>395</c:v>
                </c:pt>
                <c:pt idx="3">
                  <c:v>330</c:v>
                </c:pt>
                <c:pt idx="4">
                  <c:v>350.5</c:v>
                </c:pt>
                <c:pt idx="5">
                  <c:v>376.5</c:v>
                </c:pt>
                <c:pt idx="6">
                  <c:v>316</c:v>
                </c:pt>
                <c:pt idx="7">
                  <c:v>288.5</c:v>
                </c:pt>
                <c:pt idx="8">
                  <c:v>299.5</c:v>
                </c:pt>
                <c:pt idx="9">
                  <c:v>329</c:v>
                </c:pt>
                <c:pt idx="10">
                  <c:v>352.5</c:v>
                </c:pt>
                <c:pt idx="11">
                  <c:v>374</c:v>
                </c:pt>
                <c:pt idx="12">
                  <c:v>430</c:v>
                </c:pt>
                <c:pt idx="13">
                  <c:v>469.5</c:v>
                </c:pt>
                <c:pt idx="14">
                  <c:v>528</c:v>
                </c:pt>
                <c:pt idx="15">
                  <c:v>550.5</c:v>
                </c:pt>
                <c:pt idx="16">
                  <c:v>572.5</c:v>
                </c:pt>
                <c:pt idx="17">
                  <c:v>571.5</c:v>
                </c:pt>
                <c:pt idx="18">
                  <c:v>674.5</c:v>
                </c:pt>
                <c:pt idx="19">
                  <c:v>515</c:v>
                </c:pt>
                <c:pt idx="20">
                  <c:v>534.5</c:v>
                </c:pt>
                <c:pt idx="21">
                  <c:v>437</c:v>
                </c:pt>
                <c:pt idx="22">
                  <c:v>365.5</c:v>
                </c:pt>
                <c:pt idx="23">
                  <c:v>308</c:v>
                </c:pt>
                <c:pt idx="24">
                  <c:v>378.5</c:v>
                </c:pt>
                <c:pt idx="25">
                  <c:v>345.5</c:v>
                </c:pt>
                <c:pt idx="26">
                  <c:v>330.5</c:v>
                </c:pt>
                <c:pt idx="27">
                  <c:v>385</c:v>
                </c:pt>
                <c:pt idx="28">
                  <c:v>391</c:v>
                </c:pt>
                <c:pt idx="29">
                  <c:v>425.5</c:v>
                </c:pt>
                <c:pt idx="30">
                  <c:v>340</c:v>
                </c:pt>
                <c:pt idx="31">
                  <c:v>351.5</c:v>
                </c:pt>
                <c:pt idx="32">
                  <c:v>307.5</c:v>
                </c:pt>
                <c:pt idx="33">
                  <c:v>322</c:v>
                </c:pt>
                <c:pt idx="34">
                  <c:v>360</c:v>
                </c:pt>
                <c:pt idx="35">
                  <c:v>371</c:v>
                </c:pt>
                <c:pt idx="36">
                  <c:v>377</c:v>
                </c:pt>
                <c:pt idx="37">
                  <c:v>331</c:v>
                </c:pt>
                <c:pt idx="38">
                  <c:v>354</c:v>
                </c:pt>
                <c:pt idx="39">
                  <c:v>321.5</c:v>
                </c:pt>
                <c:pt idx="40">
                  <c:v>347</c:v>
                </c:pt>
                <c:pt idx="41">
                  <c:v>329.5</c:v>
                </c:pt>
                <c:pt idx="42">
                  <c:v>342</c:v>
                </c:pt>
                <c:pt idx="43">
                  <c:v>363</c:v>
                </c:pt>
                <c:pt idx="44">
                  <c:v>393.5</c:v>
                </c:pt>
                <c:pt idx="45">
                  <c:v>440.5</c:v>
                </c:pt>
                <c:pt idx="46">
                  <c:v>556</c:v>
                </c:pt>
                <c:pt idx="47">
                  <c:v>539</c:v>
                </c:pt>
                <c:pt idx="48">
                  <c:v>597.5</c:v>
                </c:pt>
                <c:pt idx="49">
                  <c:v>634.5</c:v>
                </c:pt>
                <c:pt idx="50">
                  <c:v>704.5</c:v>
                </c:pt>
                <c:pt idx="51">
                  <c:v>715.5</c:v>
                </c:pt>
                <c:pt idx="52">
                  <c:v>711</c:v>
                </c:pt>
                <c:pt idx="53">
                  <c:v>753</c:v>
                </c:pt>
                <c:pt idx="54">
                  <c:v>630</c:v>
                </c:pt>
                <c:pt idx="55">
                  <c:v>706.5</c:v>
                </c:pt>
                <c:pt idx="56">
                  <c:v>726.5</c:v>
                </c:pt>
                <c:pt idx="57">
                  <c:v>575.5</c:v>
                </c:pt>
                <c:pt idx="58">
                  <c:v>645.5</c:v>
                </c:pt>
                <c:pt idx="59">
                  <c:v>591</c:v>
                </c:pt>
                <c:pt idx="60">
                  <c:v>646.5</c:v>
                </c:pt>
                <c:pt idx="61">
                  <c:v>641</c:v>
                </c:pt>
                <c:pt idx="62">
                  <c:v>653.5</c:v>
                </c:pt>
                <c:pt idx="63">
                  <c:v>655</c:v>
                </c:pt>
                <c:pt idx="64">
                  <c:v>647.5</c:v>
                </c:pt>
                <c:pt idx="65">
                  <c:v>579.5</c:v>
                </c:pt>
                <c:pt idx="66">
                  <c:v>692.5</c:v>
                </c:pt>
                <c:pt idx="67">
                  <c:v>813</c:v>
                </c:pt>
                <c:pt idx="68">
                  <c:v>808.5</c:v>
                </c:pt>
                <c:pt idx="69">
                  <c:v>758.5</c:v>
                </c:pt>
                <c:pt idx="70">
                  <c:v>751.5</c:v>
                </c:pt>
                <c:pt idx="71">
                  <c:v>752</c:v>
                </c:pt>
                <c:pt idx="72">
                  <c:v>694.5</c:v>
                </c:pt>
                <c:pt idx="73">
                  <c:v>743</c:v>
                </c:pt>
                <c:pt idx="74">
                  <c:v>727.5</c:v>
                </c:pt>
                <c:pt idx="75">
                  <c:v>657</c:v>
                </c:pt>
                <c:pt idx="76">
                  <c:v>673.5</c:v>
                </c:pt>
                <c:pt idx="77">
                  <c:v>688</c:v>
                </c:pt>
                <c:pt idx="78">
                  <c:v>657</c:v>
                </c:pt>
                <c:pt idx="79">
                  <c:v>597</c:v>
                </c:pt>
                <c:pt idx="80">
                  <c:v>588</c:v>
                </c:pt>
                <c:pt idx="81">
                  <c:v>419</c:v>
                </c:pt>
                <c:pt idx="82">
                  <c:v>413.5</c:v>
                </c:pt>
                <c:pt idx="83">
                  <c:v>406.5</c:v>
                </c:pt>
                <c:pt idx="84">
                  <c:v>405.5</c:v>
                </c:pt>
                <c:pt idx="85">
                  <c:v>421.5</c:v>
                </c:pt>
                <c:pt idx="86">
                  <c:v>450</c:v>
                </c:pt>
                <c:pt idx="87">
                  <c:v>489</c:v>
                </c:pt>
                <c:pt idx="88">
                  <c:v>485.5</c:v>
                </c:pt>
                <c:pt idx="89">
                  <c:v>452</c:v>
                </c:pt>
                <c:pt idx="90">
                  <c:v>408</c:v>
                </c:pt>
                <c:pt idx="91">
                  <c:v>346</c:v>
                </c:pt>
                <c:pt idx="92">
                  <c:v>362</c:v>
                </c:pt>
                <c:pt idx="93">
                  <c:v>279</c:v>
                </c:pt>
                <c:pt idx="94">
                  <c:v>337.5</c:v>
                </c:pt>
                <c:pt idx="95">
                  <c:v>355.5</c:v>
                </c:pt>
                <c:pt idx="96">
                  <c:v>372</c:v>
                </c:pt>
                <c:pt idx="97">
                  <c:v>351.5</c:v>
                </c:pt>
                <c:pt idx="98">
                  <c:v>364.5</c:v>
                </c:pt>
                <c:pt idx="99">
                  <c:v>357.5</c:v>
                </c:pt>
                <c:pt idx="100">
                  <c:v>347</c:v>
                </c:pt>
                <c:pt idx="101">
                  <c:v>344.5</c:v>
                </c:pt>
                <c:pt idx="102">
                  <c:v>397.5</c:v>
                </c:pt>
              </c:numCache>
            </c:numRef>
          </c:val>
          <c:smooth val="0"/>
        </c:ser>
        <c:ser>
          <c:idx val="1"/>
          <c:order val="1"/>
          <c:spPr>
            <a:ln w="28575" cap="rnd">
              <a:solidFill>
                <a:schemeClr val="accent2"/>
              </a:solidFill>
              <a:round/>
            </a:ln>
            <a:effectLst/>
          </c:spPr>
          <c:marker>
            <c:symbol val="none"/>
          </c:marker>
          <c:val>
            <c:numRef>
              <c:f>'Ex-Post Evaluation_4'!$D$21:$D$123</c:f>
              <c:numCache>
                <c:formatCode>General</c:formatCode>
                <c:ptCount val="103"/>
                <c:pt idx="0">
                  <c:v>350</c:v>
                </c:pt>
                <c:pt idx="1">
                  <c:v>350</c:v>
                </c:pt>
                <c:pt idx="2">
                  <c:v>400</c:v>
                </c:pt>
                <c:pt idx="3">
                  <c:v>350</c:v>
                </c:pt>
                <c:pt idx="4">
                  <c:v>350</c:v>
                </c:pt>
                <c:pt idx="5">
                  <c:v>400</c:v>
                </c:pt>
                <c:pt idx="6">
                  <c:v>300</c:v>
                </c:pt>
                <c:pt idx="7">
                  <c:v>300</c:v>
                </c:pt>
                <c:pt idx="8">
                  <c:v>300</c:v>
                </c:pt>
                <c:pt idx="9">
                  <c:v>350</c:v>
                </c:pt>
                <c:pt idx="10">
                  <c:v>350</c:v>
                </c:pt>
                <c:pt idx="11">
                  <c:v>350</c:v>
                </c:pt>
                <c:pt idx="12">
                  <c:v>450</c:v>
                </c:pt>
                <c:pt idx="13">
                  <c:v>450</c:v>
                </c:pt>
                <c:pt idx="14">
                  <c:v>550</c:v>
                </c:pt>
                <c:pt idx="15">
                  <c:v>550</c:v>
                </c:pt>
                <c:pt idx="16">
                  <c:v>550</c:v>
                </c:pt>
                <c:pt idx="17">
                  <c:v>550</c:v>
                </c:pt>
                <c:pt idx="18">
                  <c:v>650</c:v>
                </c:pt>
                <c:pt idx="19">
                  <c:v>500</c:v>
                </c:pt>
                <c:pt idx="20">
                  <c:v>550</c:v>
                </c:pt>
                <c:pt idx="21">
                  <c:v>450</c:v>
                </c:pt>
                <c:pt idx="22">
                  <c:v>350</c:v>
                </c:pt>
                <c:pt idx="23">
                  <c:v>300</c:v>
                </c:pt>
                <c:pt idx="24">
                  <c:v>400</c:v>
                </c:pt>
                <c:pt idx="25">
                  <c:v>350</c:v>
                </c:pt>
                <c:pt idx="26">
                  <c:v>350</c:v>
                </c:pt>
                <c:pt idx="27">
                  <c:v>400</c:v>
                </c:pt>
                <c:pt idx="28">
                  <c:v>400</c:v>
                </c:pt>
                <c:pt idx="29">
                  <c:v>450</c:v>
                </c:pt>
                <c:pt idx="30">
                  <c:v>350</c:v>
                </c:pt>
                <c:pt idx="31">
                  <c:v>350</c:v>
                </c:pt>
                <c:pt idx="32">
                  <c:v>300</c:v>
                </c:pt>
                <c:pt idx="33">
                  <c:v>300</c:v>
                </c:pt>
                <c:pt idx="34">
                  <c:v>350</c:v>
                </c:pt>
                <c:pt idx="35">
                  <c:v>350</c:v>
                </c:pt>
                <c:pt idx="36">
                  <c:v>400</c:v>
                </c:pt>
                <c:pt idx="37">
                  <c:v>350</c:v>
                </c:pt>
                <c:pt idx="38">
                  <c:v>350</c:v>
                </c:pt>
                <c:pt idx="39">
                  <c:v>300</c:v>
                </c:pt>
                <c:pt idx="40">
                  <c:v>350</c:v>
                </c:pt>
                <c:pt idx="41">
                  <c:v>350</c:v>
                </c:pt>
                <c:pt idx="42">
                  <c:v>350</c:v>
                </c:pt>
                <c:pt idx="43">
                  <c:v>350</c:v>
                </c:pt>
                <c:pt idx="44">
                  <c:v>400</c:v>
                </c:pt>
                <c:pt idx="45">
                  <c:v>450</c:v>
                </c:pt>
                <c:pt idx="46">
                  <c:v>550</c:v>
                </c:pt>
                <c:pt idx="47">
                  <c:v>550</c:v>
                </c:pt>
                <c:pt idx="48">
                  <c:v>600</c:v>
                </c:pt>
                <c:pt idx="49">
                  <c:v>650</c:v>
                </c:pt>
                <c:pt idx="50">
                  <c:v>700</c:v>
                </c:pt>
                <c:pt idx="51">
                  <c:v>700</c:v>
                </c:pt>
                <c:pt idx="52">
                  <c:v>700</c:v>
                </c:pt>
                <c:pt idx="53">
                  <c:v>750</c:v>
                </c:pt>
                <c:pt idx="54">
                  <c:v>650</c:v>
                </c:pt>
                <c:pt idx="55">
                  <c:v>700</c:v>
                </c:pt>
                <c:pt idx="56">
                  <c:v>750</c:v>
                </c:pt>
                <c:pt idx="57">
                  <c:v>600</c:v>
                </c:pt>
                <c:pt idx="58">
                  <c:v>650</c:v>
                </c:pt>
                <c:pt idx="59">
                  <c:v>600</c:v>
                </c:pt>
                <c:pt idx="60">
                  <c:v>650</c:v>
                </c:pt>
                <c:pt idx="61">
                  <c:v>650</c:v>
                </c:pt>
                <c:pt idx="62">
                  <c:v>650</c:v>
                </c:pt>
                <c:pt idx="63">
                  <c:v>650</c:v>
                </c:pt>
                <c:pt idx="64">
                  <c:v>650</c:v>
                </c:pt>
                <c:pt idx="65">
                  <c:v>600</c:v>
                </c:pt>
                <c:pt idx="66">
                  <c:v>700</c:v>
                </c:pt>
                <c:pt idx="67">
                  <c:v>800</c:v>
                </c:pt>
                <c:pt idx="68">
                  <c:v>800</c:v>
                </c:pt>
                <c:pt idx="69">
                  <c:v>750</c:v>
                </c:pt>
                <c:pt idx="70">
                  <c:v>750</c:v>
                </c:pt>
                <c:pt idx="71">
                  <c:v>750</c:v>
                </c:pt>
                <c:pt idx="72">
                  <c:v>700</c:v>
                </c:pt>
                <c:pt idx="73">
                  <c:v>750</c:v>
                </c:pt>
                <c:pt idx="74">
                  <c:v>750</c:v>
                </c:pt>
                <c:pt idx="75">
                  <c:v>650</c:v>
                </c:pt>
                <c:pt idx="76">
                  <c:v>650</c:v>
                </c:pt>
                <c:pt idx="77">
                  <c:v>700</c:v>
                </c:pt>
                <c:pt idx="78">
                  <c:v>650</c:v>
                </c:pt>
                <c:pt idx="79">
                  <c:v>600</c:v>
                </c:pt>
                <c:pt idx="80">
                  <c:v>600</c:v>
                </c:pt>
                <c:pt idx="81">
                  <c:v>400</c:v>
                </c:pt>
                <c:pt idx="82">
                  <c:v>400</c:v>
                </c:pt>
                <c:pt idx="83">
                  <c:v>400</c:v>
                </c:pt>
                <c:pt idx="84">
                  <c:v>400</c:v>
                </c:pt>
                <c:pt idx="85">
                  <c:v>400</c:v>
                </c:pt>
                <c:pt idx="86">
                  <c:v>450</c:v>
                </c:pt>
                <c:pt idx="87">
                  <c:v>500</c:v>
                </c:pt>
                <c:pt idx="88">
                  <c:v>500</c:v>
                </c:pt>
                <c:pt idx="89">
                  <c:v>450</c:v>
                </c:pt>
                <c:pt idx="90">
                  <c:v>400</c:v>
                </c:pt>
                <c:pt idx="91">
                  <c:v>350</c:v>
                </c:pt>
                <c:pt idx="92">
                  <c:v>350</c:v>
                </c:pt>
                <c:pt idx="93">
                  <c:v>300</c:v>
                </c:pt>
                <c:pt idx="94">
                  <c:v>350</c:v>
                </c:pt>
                <c:pt idx="95">
                  <c:v>350</c:v>
                </c:pt>
                <c:pt idx="96">
                  <c:v>350</c:v>
                </c:pt>
                <c:pt idx="97">
                  <c:v>350</c:v>
                </c:pt>
                <c:pt idx="98">
                  <c:v>350</c:v>
                </c:pt>
                <c:pt idx="99">
                  <c:v>350</c:v>
                </c:pt>
                <c:pt idx="100">
                  <c:v>350</c:v>
                </c:pt>
                <c:pt idx="101">
                  <c:v>350</c:v>
                </c:pt>
                <c:pt idx="102">
                  <c:v>400</c:v>
                </c:pt>
              </c:numCache>
            </c:numRef>
          </c:val>
          <c:smooth val="0"/>
        </c:ser>
        <c:dLbls>
          <c:showLegendKey val="0"/>
          <c:showVal val="0"/>
          <c:showCatName val="0"/>
          <c:showSerName val="0"/>
          <c:showPercent val="0"/>
          <c:showBubbleSize val="0"/>
        </c:dLbls>
        <c:smooth val="0"/>
        <c:axId val="404851648"/>
        <c:axId val="404852208"/>
      </c:lineChart>
      <c:catAx>
        <c:axId val="404851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52208"/>
        <c:crosses val="autoZero"/>
        <c:auto val="1"/>
        <c:lblAlgn val="ctr"/>
        <c:lblOffset val="100"/>
        <c:noMultiLvlLbl val="0"/>
      </c:catAx>
      <c:valAx>
        <c:axId val="40485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51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15759005262842"/>
          <c:y val="4.3523910789997018E-2"/>
          <c:w val="0.82586850747854323"/>
          <c:h val="0.74444244860370246"/>
        </c:manualLayout>
      </c:layout>
      <c:barChart>
        <c:barDir val="col"/>
        <c:grouping val="clustered"/>
        <c:varyColors val="0"/>
        <c:ser>
          <c:idx val="0"/>
          <c:order val="0"/>
          <c:tx>
            <c:strRef>
              <c:f>'Ex-Post Evaluation_4'!$B$191</c:f>
              <c:strCache>
                <c:ptCount val="1"/>
                <c:pt idx="0">
                  <c:v>HK</c:v>
                </c:pt>
              </c:strCache>
            </c:strRef>
          </c:tx>
          <c:spPr>
            <a:solidFill>
              <a:srgbClr val="3FFF96"/>
            </a:solidFill>
            <a:ln>
              <a:noFill/>
            </a:ln>
            <a:effectLst/>
          </c:spPr>
          <c:invertIfNegative val="0"/>
          <c:cat>
            <c:numRef>
              <c:f>'Ex-Post Evaluation_4'!$A$192:$A$302</c:f>
              <c:numCache>
                <c:formatCode>mmm\-yy</c:formatCode>
                <c:ptCount val="111"/>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numCache>
            </c:numRef>
          </c:cat>
          <c:val>
            <c:numRef>
              <c:f>'Ex-Post Evaluation_4'!$B$192:$B$302</c:f>
              <c:numCache>
                <c:formatCode>General</c:formatCode>
                <c:ptCount val="111"/>
                <c:pt idx="0">
                  <c:v>0</c:v>
                </c:pt>
                <c:pt idx="1">
                  <c:v>0</c:v>
                </c:pt>
                <c:pt idx="2">
                  <c:v>0</c:v>
                </c:pt>
                <c:pt idx="3">
                  <c:v>0</c:v>
                </c:pt>
                <c:pt idx="4">
                  <c:v>0</c:v>
                </c:pt>
                <c:pt idx="5">
                  <c:v>0</c:v>
                </c:pt>
                <c:pt idx="6">
                  <c:v>0</c:v>
                </c:pt>
                <c:pt idx="7">
                  <c:v>0</c:v>
                </c:pt>
                <c:pt idx="8">
                  <c:v>0</c:v>
                </c:pt>
                <c:pt idx="9">
                  <c:v>0</c:v>
                </c:pt>
                <c:pt idx="10">
                  <c:v>0</c:v>
                </c:pt>
                <c:pt idx="11">
                  <c:v>3</c:v>
                </c:pt>
                <c:pt idx="12">
                  <c:v>0</c:v>
                </c:pt>
                <c:pt idx="13">
                  <c:v>3</c:v>
                </c:pt>
                <c:pt idx="14">
                  <c:v>0</c:v>
                </c:pt>
                <c:pt idx="15">
                  <c:v>0</c:v>
                </c:pt>
                <c:pt idx="16">
                  <c:v>0</c:v>
                </c:pt>
                <c:pt idx="17">
                  <c:v>1</c:v>
                </c:pt>
                <c:pt idx="18">
                  <c:v>0</c:v>
                </c:pt>
                <c:pt idx="19">
                  <c:v>0</c:v>
                </c:pt>
                <c:pt idx="20">
                  <c:v>0</c:v>
                </c:pt>
                <c:pt idx="21">
                  <c:v>0</c:v>
                </c:pt>
                <c:pt idx="22">
                  <c:v>0</c:v>
                </c:pt>
                <c:pt idx="23">
                  <c:v>1</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3</c:v>
                </c:pt>
                <c:pt idx="45">
                  <c:v>3</c:v>
                </c:pt>
                <c:pt idx="46">
                  <c:v>0</c:v>
                </c:pt>
                <c:pt idx="47">
                  <c:v>3</c:v>
                </c:pt>
                <c:pt idx="48">
                  <c:v>0</c:v>
                </c:pt>
                <c:pt idx="49">
                  <c:v>2</c:v>
                </c:pt>
                <c:pt idx="50">
                  <c:v>0</c:v>
                </c:pt>
                <c:pt idx="51">
                  <c:v>0</c:v>
                </c:pt>
                <c:pt idx="52">
                  <c:v>1</c:v>
                </c:pt>
                <c:pt idx="53">
                  <c:v>0</c:v>
                </c:pt>
                <c:pt idx="54">
                  <c:v>2</c:v>
                </c:pt>
                <c:pt idx="55">
                  <c:v>0</c:v>
                </c:pt>
                <c:pt idx="56">
                  <c:v>0</c:v>
                </c:pt>
                <c:pt idx="57">
                  <c:v>1</c:v>
                </c:pt>
                <c:pt idx="58">
                  <c:v>0</c:v>
                </c:pt>
                <c:pt idx="59">
                  <c:v>1</c:v>
                </c:pt>
                <c:pt idx="60">
                  <c:v>0</c:v>
                </c:pt>
                <c:pt idx="61">
                  <c:v>0</c:v>
                </c:pt>
                <c:pt idx="62">
                  <c:v>0</c:v>
                </c:pt>
                <c:pt idx="63">
                  <c:v>0</c:v>
                </c:pt>
                <c:pt idx="64">
                  <c:v>0</c:v>
                </c:pt>
                <c:pt idx="65">
                  <c:v>3</c:v>
                </c:pt>
                <c:pt idx="66">
                  <c:v>2</c:v>
                </c:pt>
                <c:pt idx="67">
                  <c:v>0</c:v>
                </c:pt>
                <c:pt idx="68">
                  <c:v>0</c:v>
                </c:pt>
                <c:pt idx="69">
                  <c:v>0</c:v>
                </c:pt>
                <c:pt idx="70">
                  <c:v>0</c:v>
                </c:pt>
                <c:pt idx="71">
                  <c:v>0</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1</c:v>
                </c:pt>
                <c:pt idx="94">
                  <c:v>0</c:v>
                </c:pt>
                <c:pt idx="95">
                  <c:v>0</c:v>
                </c:pt>
                <c:pt idx="96">
                  <c:v>0</c:v>
                </c:pt>
                <c:pt idx="97">
                  <c:v>0</c:v>
                </c:pt>
                <c:pt idx="98">
                  <c:v>0</c:v>
                </c:pt>
                <c:pt idx="99">
                  <c:v>0</c:v>
                </c:pt>
                <c:pt idx="100">
                  <c:v>0</c:v>
                </c:pt>
                <c:pt idx="101">
                  <c:v>1</c:v>
                </c:pt>
                <c:pt idx="102">
                  <c:v>0</c:v>
                </c:pt>
                <c:pt idx="103">
                  <c:v>0</c:v>
                </c:pt>
                <c:pt idx="104">
                  <c:v>0</c:v>
                </c:pt>
                <c:pt idx="105">
                  <c:v>0</c:v>
                </c:pt>
                <c:pt idx="106">
                  <c:v>0</c:v>
                </c:pt>
                <c:pt idx="107">
                  <c:v>0</c:v>
                </c:pt>
                <c:pt idx="108">
                  <c:v>0</c:v>
                </c:pt>
                <c:pt idx="109">
                  <c:v>0</c:v>
                </c:pt>
                <c:pt idx="110">
                  <c:v>0</c:v>
                </c:pt>
              </c:numCache>
            </c:numRef>
          </c:val>
        </c:ser>
        <c:ser>
          <c:idx val="1"/>
          <c:order val="1"/>
          <c:tx>
            <c:strRef>
              <c:f>'Ex-Post Evaluation_4'!$C$191</c:f>
              <c:strCache>
                <c:ptCount val="1"/>
                <c:pt idx="0">
                  <c:v>MRS</c:v>
                </c:pt>
              </c:strCache>
            </c:strRef>
          </c:tx>
          <c:spPr>
            <a:solidFill>
              <a:schemeClr val="accent2">
                <a:lumMod val="40000"/>
                <a:lumOff val="60000"/>
              </a:schemeClr>
            </a:solidFill>
            <a:ln>
              <a:noFill/>
            </a:ln>
            <a:effectLst/>
          </c:spPr>
          <c:invertIfNegative val="0"/>
          <c:cat>
            <c:numRef>
              <c:f>'Ex-Post Evaluation_4'!$A$192:$A$302</c:f>
              <c:numCache>
                <c:formatCode>mmm\-yy</c:formatCode>
                <c:ptCount val="111"/>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numCache>
            </c:numRef>
          </c:cat>
          <c:val>
            <c:numRef>
              <c:f>'Ex-Post Evaluation_4'!$C$192:$C$302</c:f>
              <c:numCache>
                <c:formatCode>General</c:formatCode>
                <c:ptCount val="111"/>
                <c:pt idx="0">
                  <c:v>0</c:v>
                </c:pt>
                <c:pt idx="1">
                  <c:v>0</c:v>
                </c:pt>
                <c:pt idx="2">
                  <c:v>0</c:v>
                </c:pt>
                <c:pt idx="3">
                  <c:v>0</c:v>
                </c:pt>
                <c:pt idx="4">
                  <c:v>0</c:v>
                </c:pt>
                <c:pt idx="5">
                  <c:v>0</c:v>
                </c:pt>
                <c:pt idx="6">
                  <c:v>1</c:v>
                </c:pt>
                <c:pt idx="7">
                  <c:v>1</c:v>
                </c:pt>
                <c:pt idx="8">
                  <c:v>1</c:v>
                </c:pt>
                <c:pt idx="9">
                  <c:v>0</c:v>
                </c:pt>
                <c:pt idx="10">
                  <c:v>0</c:v>
                </c:pt>
                <c:pt idx="11">
                  <c:v>0</c:v>
                </c:pt>
                <c:pt idx="12">
                  <c:v>0</c:v>
                </c:pt>
                <c:pt idx="13">
                  <c:v>0</c:v>
                </c:pt>
                <c:pt idx="14">
                  <c:v>1</c:v>
                </c:pt>
                <c:pt idx="15">
                  <c:v>1</c:v>
                </c:pt>
                <c:pt idx="16">
                  <c:v>1</c:v>
                </c:pt>
                <c:pt idx="17">
                  <c:v>1</c:v>
                </c:pt>
                <c:pt idx="18">
                  <c:v>0</c:v>
                </c:pt>
                <c:pt idx="19">
                  <c:v>1</c:v>
                </c:pt>
                <c:pt idx="20">
                  <c:v>1</c:v>
                </c:pt>
                <c:pt idx="21">
                  <c:v>0</c:v>
                </c:pt>
                <c:pt idx="22">
                  <c:v>0</c:v>
                </c:pt>
                <c:pt idx="23">
                  <c:v>1</c:v>
                </c:pt>
                <c:pt idx="24">
                  <c:v>0</c:v>
                </c:pt>
                <c:pt idx="25">
                  <c:v>0</c:v>
                </c:pt>
                <c:pt idx="26">
                  <c:v>0</c:v>
                </c:pt>
                <c:pt idx="27">
                  <c:v>0</c:v>
                </c:pt>
                <c:pt idx="28">
                  <c:v>0</c:v>
                </c:pt>
                <c:pt idx="29">
                  <c:v>0</c:v>
                </c:pt>
                <c:pt idx="30">
                  <c:v>0</c:v>
                </c:pt>
                <c:pt idx="31">
                  <c:v>0</c:v>
                </c:pt>
                <c:pt idx="32">
                  <c:v>1</c:v>
                </c:pt>
                <c:pt idx="33">
                  <c:v>1</c:v>
                </c:pt>
                <c:pt idx="34">
                  <c:v>0</c:v>
                </c:pt>
                <c:pt idx="35">
                  <c:v>0</c:v>
                </c:pt>
                <c:pt idx="36">
                  <c:v>0</c:v>
                </c:pt>
                <c:pt idx="37">
                  <c:v>0</c:v>
                </c:pt>
                <c:pt idx="38">
                  <c:v>0</c:v>
                </c:pt>
                <c:pt idx="39">
                  <c:v>1</c:v>
                </c:pt>
                <c:pt idx="40">
                  <c:v>0</c:v>
                </c:pt>
                <c:pt idx="41">
                  <c:v>0</c:v>
                </c:pt>
                <c:pt idx="42">
                  <c:v>0</c:v>
                </c:pt>
                <c:pt idx="43">
                  <c:v>0</c:v>
                </c:pt>
                <c:pt idx="44">
                  <c:v>0</c:v>
                </c:pt>
                <c:pt idx="45">
                  <c:v>0</c:v>
                </c:pt>
                <c:pt idx="46">
                  <c:v>1</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1</c:v>
                </c:pt>
                <c:pt idx="89">
                  <c:v>0</c:v>
                </c:pt>
                <c:pt idx="90">
                  <c:v>0</c:v>
                </c:pt>
                <c:pt idx="91">
                  <c:v>0</c:v>
                </c:pt>
                <c:pt idx="92">
                  <c:v>0</c:v>
                </c:pt>
                <c:pt idx="93">
                  <c:v>1</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numCache>
            </c:numRef>
          </c:val>
        </c:ser>
        <c:ser>
          <c:idx val="2"/>
          <c:order val="2"/>
          <c:tx>
            <c:strRef>
              <c:f>'Ex-Post Evaluation_4'!$D$191</c:f>
              <c:strCache>
                <c:ptCount val="1"/>
                <c:pt idx="0">
                  <c:v>CEC</c:v>
                </c:pt>
              </c:strCache>
            </c:strRef>
          </c:tx>
          <c:spPr>
            <a:solidFill>
              <a:schemeClr val="accent1">
                <a:lumMod val="60000"/>
                <a:lumOff val="40000"/>
              </a:schemeClr>
            </a:solidFill>
            <a:ln>
              <a:noFill/>
            </a:ln>
            <a:effectLst/>
          </c:spPr>
          <c:invertIfNegative val="0"/>
          <c:cat>
            <c:numRef>
              <c:f>'Ex-Post Evaluation_4'!$A$192:$A$302</c:f>
              <c:numCache>
                <c:formatCode>mmm\-yy</c:formatCode>
                <c:ptCount val="111"/>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numCache>
            </c:numRef>
          </c:cat>
          <c:val>
            <c:numRef>
              <c:f>'Ex-Post Evaluation_4'!$D$192:$D$302</c:f>
              <c:numCache>
                <c:formatCode>General</c:formatCode>
                <c:ptCount val="111"/>
                <c:pt idx="0">
                  <c:v>2</c:v>
                </c:pt>
                <c:pt idx="1">
                  <c:v>2</c:v>
                </c:pt>
                <c:pt idx="2">
                  <c:v>1</c:v>
                </c:pt>
                <c:pt idx="3">
                  <c:v>2</c:v>
                </c:pt>
                <c:pt idx="4">
                  <c:v>2</c:v>
                </c:pt>
                <c:pt idx="5">
                  <c:v>1</c:v>
                </c:pt>
                <c:pt idx="6">
                  <c:v>3</c:v>
                </c:pt>
                <c:pt idx="7">
                  <c:v>3</c:v>
                </c:pt>
                <c:pt idx="8">
                  <c:v>3</c:v>
                </c:pt>
                <c:pt idx="9">
                  <c:v>2</c:v>
                </c:pt>
                <c:pt idx="10">
                  <c:v>2</c:v>
                </c:pt>
                <c:pt idx="11">
                  <c:v>2</c:v>
                </c:pt>
                <c:pt idx="12">
                  <c:v>0</c:v>
                </c:pt>
                <c:pt idx="13">
                  <c:v>0</c:v>
                </c:pt>
                <c:pt idx="14">
                  <c:v>0</c:v>
                </c:pt>
                <c:pt idx="15">
                  <c:v>0</c:v>
                </c:pt>
                <c:pt idx="16">
                  <c:v>0</c:v>
                </c:pt>
                <c:pt idx="17">
                  <c:v>0</c:v>
                </c:pt>
                <c:pt idx="18">
                  <c:v>0</c:v>
                </c:pt>
                <c:pt idx="19">
                  <c:v>0</c:v>
                </c:pt>
                <c:pt idx="20">
                  <c:v>0</c:v>
                </c:pt>
                <c:pt idx="21">
                  <c:v>0</c:v>
                </c:pt>
                <c:pt idx="22">
                  <c:v>2</c:v>
                </c:pt>
                <c:pt idx="23">
                  <c:v>3</c:v>
                </c:pt>
                <c:pt idx="24">
                  <c:v>1</c:v>
                </c:pt>
                <c:pt idx="25">
                  <c:v>2</c:v>
                </c:pt>
                <c:pt idx="26">
                  <c:v>2</c:v>
                </c:pt>
                <c:pt idx="27">
                  <c:v>1</c:v>
                </c:pt>
                <c:pt idx="28">
                  <c:v>1</c:v>
                </c:pt>
                <c:pt idx="29">
                  <c:v>0</c:v>
                </c:pt>
                <c:pt idx="30">
                  <c:v>2</c:v>
                </c:pt>
                <c:pt idx="31">
                  <c:v>2</c:v>
                </c:pt>
                <c:pt idx="32">
                  <c:v>3</c:v>
                </c:pt>
                <c:pt idx="33">
                  <c:v>3</c:v>
                </c:pt>
                <c:pt idx="34">
                  <c:v>2</c:v>
                </c:pt>
                <c:pt idx="35">
                  <c:v>2</c:v>
                </c:pt>
                <c:pt idx="36">
                  <c:v>1</c:v>
                </c:pt>
                <c:pt idx="37">
                  <c:v>2</c:v>
                </c:pt>
                <c:pt idx="38">
                  <c:v>2</c:v>
                </c:pt>
                <c:pt idx="39">
                  <c:v>3</c:v>
                </c:pt>
                <c:pt idx="40">
                  <c:v>2</c:v>
                </c:pt>
                <c:pt idx="41">
                  <c:v>2</c:v>
                </c:pt>
                <c:pt idx="42">
                  <c:v>2</c:v>
                </c:pt>
                <c:pt idx="43">
                  <c:v>2</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c:v>
                </c:pt>
                <c:pt idx="82">
                  <c:v>1</c:v>
                </c:pt>
                <c:pt idx="83">
                  <c:v>1</c:v>
                </c:pt>
                <c:pt idx="84">
                  <c:v>1</c:v>
                </c:pt>
                <c:pt idx="85">
                  <c:v>1</c:v>
                </c:pt>
                <c:pt idx="86">
                  <c:v>0</c:v>
                </c:pt>
                <c:pt idx="87">
                  <c:v>0</c:v>
                </c:pt>
                <c:pt idx="88">
                  <c:v>0</c:v>
                </c:pt>
                <c:pt idx="89">
                  <c:v>0</c:v>
                </c:pt>
                <c:pt idx="90">
                  <c:v>1</c:v>
                </c:pt>
                <c:pt idx="91">
                  <c:v>2</c:v>
                </c:pt>
                <c:pt idx="92">
                  <c:v>2</c:v>
                </c:pt>
                <c:pt idx="93">
                  <c:v>3</c:v>
                </c:pt>
                <c:pt idx="94">
                  <c:v>2</c:v>
                </c:pt>
                <c:pt idx="95">
                  <c:v>2</c:v>
                </c:pt>
                <c:pt idx="96">
                  <c:v>2</c:v>
                </c:pt>
                <c:pt idx="97">
                  <c:v>2</c:v>
                </c:pt>
                <c:pt idx="98">
                  <c:v>2</c:v>
                </c:pt>
                <c:pt idx="99">
                  <c:v>2</c:v>
                </c:pt>
                <c:pt idx="100">
                  <c:v>2</c:v>
                </c:pt>
                <c:pt idx="101">
                  <c:v>2</c:v>
                </c:pt>
                <c:pt idx="102">
                  <c:v>1</c:v>
                </c:pt>
                <c:pt idx="103">
                  <c:v>2</c:v>
                </c:pt>
                <c:pt idx="104">
                  <c:v>2</c:v>
                </c:pt>
                <c:pt idx="105">
                  <c:v>2</c:v>
                </c:pt>
                <c:pt idx="106">
                  <c:v>2</c:v>
                </c:pt>
                <c:pt idx="107">
                  <c:v>2</c:v>
                </c:pt>
                <c:pt idx="108">
                  <c:v>2</c:v>
                </c:pt>
                <c:pt idx="109">
                  <c:v>2</c:v>
                </c:pt>
                <c:pt idx="110">
                  <c:v>2</c:v>
                </c:pt>
              </c:numCache>
            </c:numRef>
          </c:val>
        </c:ser>
        <c:dLbls>
          <c:showLegendKey val="0"/>
          <c:showVal val="0"/>
          <c:showCatName val="0"/>
          <c:showSerName val="0"/>
          <c:showPercent val="0"/>
          <c:showBubbleSize val="0"/>
        </c:dLbls>
        <c:gapWidth val="219"/>
        <c:axId val="404856128"/>
        <c:axId val="404962304"/>
      </c:barChart>
      <c:lineChart>
        <c:grouping val="standard"/>
        <c:varyColors val="0"/>
        <c:ser>
          <c:idx val="3"/>
          <c:order val="3"/>
          <c:tx>
            <c:strRef>
              <c:f>'Ex-Post Evaluation_4'!$E$191</c:f>
              <c:strCache>
                <c:ptCount val="1"/>
                <c:pt idx="0">
                  <c:v>Price</c:v>
                </c:pt>
              </c:strCache>
            </c:strRef>
          </c:tx>
          <c:spPr>
            <a:ln w="12700" cap="rnd">
              <a:solidFill>
                <a:schemeClr val="tx1"/>
              </a:solidFill>
              <a:prstDash val="sysDot"/>
              <a:round/>
            </a:ln>
            <a:effectLst/>
          </c:spPr>
          <c:marker>
            <c:symbol val="x"/>
            <c:size val="2"/>
            <c:spPr>
              <a:noFill/>
              <a:ln w="9525">
                <a:solidFill>
                  <a:schemeClr val="bg1">
                    <a:lumMod val="75000"/>
                  </a:schemeClr>
                </a:solidFill>
              </a:ln>
              <a:effectLst/>
            </c:spPr>
          </c:marker>
          <c:cat>
            <c:numRef>
              <c:f>'Ex-Post Evaluation_4'!$A$192:$A$302</c:f>
              <c:numCache>
                <c:formatCode>mmm\-yy</c:formatCode>
                <c:ptCount val="111"/>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numCache>
            </c:numRef>
          </c:cat>
          <c:val>
            <c:numRef>
              <c:f>'Ex-Post Evaluation_4'!$E$192:$E$302</c:f>
              <c:numCache>
                <c:formatCode>General</c:formatCode>
                <c:ptCount val="111"/>
                <c:pt idx="0">
                  <c:v>365</c:v>
                </c:pt>
                <c:pt idx="1">
                  <c:v>374</c:v>
                </c:pt>
                <c:pt idx="2">
                  <c:v>395</c:v>
                </c:pt>
                <c:pt idx="3">
                  <c:v>330</c:v>
                </c:pt>
                <c:pt idx="4">
                  <c:v>350.5</c:v>
                </c:pt>
                <c:pt idx="5">
                  <c:v>376.5</c:v>
                </c:pt>
                <c:pt idx="6">
                  <c:v>316</c:v>
                </c:pt>
                <c:pt idx="7">
                  <c:v>288.5</c:v>
                </c:pt>
                <c:pt idx="8">
                  <c:v>299.5</c:v>
                </c:pt>
                <c:pt idx="9">
                  <c:v>329</c:v>
                </c:pt>
                <c:pt idx="10">
                  <c:v>352.5</c:v>
                </c:pt>
                <c:pt idx="11">
                  <c:v>374</c:v>
                </c:pt>
                <c:pt idx="12">
                  <c:v>430</c:v>
                </c:pt>
                <c:pt idx="13">
                  <c:v>469.5</c:v>
                </c:pt>
                <c:pt idx="14">
                  <c:v>528</c:v>
                </c:pt>
                <c:pt idx="15">
                  <c:v>550.5</c:v>
                </c:pt>
                <c:pt idx="16">
                  <c:v>572.5</c:v>
                </c:pt>
                <c:pt idx="17">
                  <c:v>571.5</c:v>
                </c:pt>
                <c:pt idx="18">
                  <c:v>674.5</c:v>
                </c:pt>
                <c:pt idx="19">
                  <c:v>515</c:v>
                </c:pt>
                <c:pt idx="20">
                  <c:v>534.5</c:v>
                </c:pt>
                <c:pt idx="21">
                  <c:v>437</c:v>
                </c:pt>
                <c:pt idx="22">
                  <c:v>365.5</c:v>
                </c:pt>
                <c:pt idx="23">
                  <c:v>308</c:v>
                </c:pt>
                <c:pt idx="24">
                  <c:v>378.5</c:v>
                </c:pt>
                <c:pt idx="25">
                  <c:v>345.5</c:v>
                </c:pt>
                <c:pt idx="26">
                  <c:v>330.5</c:v>
                </c:pt>
                <c:pt idx="27">
                  <c:v>385</c:v>
                </c:pt>
                <c:pt idx="28">
                  <c:v>391</c:v>
                </c:pt>
                <c:pt idx="29">
                  <c:v>425.5</c:v>
                </c:pt>
                <c:pt idx="30">
                  <c:v>340</c:v>
                </c:pt>
                <c:pt idx="31">
                  <c:v>351.5</c:v>
                </c:pt>
                <c:pt idx="32">
                  <c:v>307.5</c:v>
                </c:pt>
                <c:pt idx="33">
                  <c:v>322</c:v>
                </c:pt>
                <c:pt idx="34">
                  <c:v>360</c:v>
                </c:pt>
                <c:pt idx="35">
                  <c:v>371</c:v>
                </c:pt>
                <c:pt idx="36">
                  <c:v>377</c:v>
                </c:pt>
                <c:pt idx="37">
                  <c:v>331</c:v>
                </c:pt>
                <c:pt idx="38">
                  <c:v>354</c:v>
                </c:pt>
                <c:pt idx="39">
                  <c:v>321.5</c:v>
                </c:pt>
                <c:pt idx="40">
                  <c:v>347</c:v>
                </c:pt>
                <c:pt idx="41">
                  <c:v>329.5</c:v>
                </c:pt>
                <c:pt idx="42">
                  <c:v>342</c:v>
                </c:pt>
                <c:pt idx="43">
                  <c:v>363</c:v>
                </c:pt>
                <c:pt idx="44">
                  <c:v>393.5</c:v>
                </c:pt>
                <c:pt idx="45">
                  <c:v>440.5</c:v>
                </c:pt>
                <c:pt idx="46">
                  <c:v>556</c:v>
                </c:pt>
                <c:pt idx="47">
                  <c:v>539</c:v>
                </c:pt>
                <c:pt idx="48">
                  <c:v>597.5</c:v>
                </c:pt>
                <c:pt idx="49">
                  <c:v>634.5</c:v>
                </c:pt>
                <c:pt idx="50">
                  <c:v>704.5</c:v>
                </c:pt>
                <c:pt idx="51">
                  <c:v>715.5</c:v>
                </c:pt>
                <c:pt idx="52">
                  <c:v>711</c:v>
                </c:pt>
                <c:pt idx="53">
                  <c:v>753</c:v>
                </c:pt>
                <c:pt idx="54">
                  <c:v>630</c:v>
                </c:pt>
                <c:pt idx="55">
                  <c:v>706.5</c:v>
                </c:pt>
                <c:pt idx="56">
                  <c:v>726.5</c:v>
                </c:pt>
                <c:pt idx="57">
                  <c:v>575.5</c:v>
                </c:pt>
                <c:pt idx="58">
                  <c:v>645.5</c:v>
                </c:pt>
                <c:pt idx="59">
                  <c:v>591</c:v>
                </c:pt>
                <c:pt idx="60">
                  <c:v>646.5</c:v>
                </c:pt>
                <c:pt idx="61">
                  <c:v>641</c:v>
                </c:pt>
                <c:pt idx="62">
                  <c:v>653.5</c:v>
                </c:pt>
                <c:pt idx="63">
                  <c:v>655</c:v>
                </c:pt>
                <c:pt idx="64">
                  <c:v>647.5</c:v>
                </c:pt>
                <c:pt idx="65">
                  <c:v>579.5</c:v>
                </c:pt>
                <c:pt idx="66">
                  <c:v>692.5</c:v>
                </c:pt>
                <c:pt idx="67">
                  <c:v>813</c:v>
                </c:pt>
                <c:pt idx="68">
                  <c:v>808.5</c:v>
                </c:pt>
                <c:pt idx="69">
                  <c:v>758.5</c:v>
                </c:pt>
                <c:pt idx="70">
                  <c:v>751.5</c:v>
                </c:pt>
                <c:pt idx="71">
                  <c:v>752</c:v>
                </c:pt>
                <c:pt idx="72">
                  <c:v>694.5</c:v>
                </c:pt>
                <c:pt idx="73">
                  <c:v>743</c:v>
                </c:pt>
                <c:pt idx="74">
                  <c:v>727.5</c:v>
                </c:pt>
                <c:pt idx="75">
                  <c:v>657</c:v>
                </c:pt>
                <c:pt idx="76">
                  <c:v>673.5</c:v>
                </c:pt>
                <c:pt idx="77">
                  <c:v>688</c:v>
                </c:pt>
                <c:pt idx="78">
                  <c:v>657</c:v>
                </c:pt>
                <c:pt idx="79">
                  <c:v>597</c:v>
                </c:pt>
                <c:pt idx="80">
                  <c:v>588</c:v>
                </c:pt>
                <c:pt idx="81">
                  <c:v>419</c:v>
                </c:pt>
                <c:pt idx="82">
                  <c:v>413.5</c:v>
                </c:pt>
                <c:pt idx="83">
                  <c:v>406.5</c:v>
                </c:pt>
                <c:pt idx="84">
                  <c:v>405.5</c:v>
                </c:pt>
                <c:pt idx="85">
                  <c:v>421.5</c:v>
                </c:pt>
                <c:pt idx="86">
                  <c:v>450</c:v>
                </c:pt>
                <c:pt idx="87">
                  <c:v>489</c:v>
                </c:pt>
                <c:pt idx="88">
                  <c:v>485.5</c:v>
                </c:pt>
                <c:pt idx="89">
                  <c:v>452</c:v>
                </c:pt>
                <c:pt idx="90">
                  <c:v>408</c:v>
                </c:pt>
                <c:pt idx="91">
                  <c:v>346</c:v>
                </c:pt>
                <c:pt idx="92">
                  <c:v>362</c:v>
                </c:pt>
                <c:pt idx="93">
                  <c:v>279</c:v>
                </c:pt>
                <c:pt idx="94">
                  <c:v>337.5</c:v>
                </c:pt>
                <c:pt idx="95">
                  <c:v>355.5</c:v>
                </c:pt>
                <c:pt idx="96">
                  <c:v>372</c:v>
                </c:pt>
                <c:pt idx="97">
                  <c:v>351.5</c:v>
                </c:pt>
                <c:pt idx="98">
                  <c:v>364.5</c:v>
                </c:pt>
                <c:pt idx="99">
                  <c:v>357.5</c:v>
                </c:pt>
                <c:pt idx="100">
                  <c:v>347</c:v>
                </c:pt>
                <c:pt idx="101">
                  <c:v>344.5</c:v>
                </c:pt>
                <c:pt idx="102">
                  <c:v>397.5</c:v>
                </c:pt>
                <c:pt idx="103">
                  <c:v>350.98</c:v>
                </c:pt>
                <c:pt idx="104">
                  <c:v>353.95</c:v>
                </c:pt>
                <c:pt idx="105">
                  <c:v>366.55</c:v>
                </c:pt>
                <c:pt idx="106">
                  <c:v>361.45</c:v>
                </c:pt>
                <c:pt idx="107">
                  <c:v>364.75</c:v>
                </c:pt>
                <c:pt idx="108">
                  <c:v>363.75</c:v>
                </c:pt>
                <c:pt idx="109">
                  <c:v>369.23</c:v>
                </c:pt>
                <c:pt idx="110">
                  <c:v>365.23</c:v>
                </c:pt>
              </c:numCache>
            </c:numRef>
          </c:val>
          <c:smooth val="0"/>
        </c:ser>
        <c:dLbls>
          <c:showLegendKey val="0"/>
          <c:showVal val="0"/>
          <c:showCatName val="0"/>
          <c:showSerName val="0"/>
          <c:showPercent val="0"/>
          <c:showBubbleSize val="0"/>
        </c:dLbls>
        <c:marker val="1"/>
        <c:smooth val="0"/>
        <c:axId val="404963424"/>
        <c:axId val="404962864"/>
      </c:lineChart>
      <c:dateAx>
        <c:axId val="404856128"/>
        <c:scaling>
          <c:orientation val="minMax"/>
        </c:scaling>
        <c:delete val="0"/>
        <c:axPos val="b"/>
        <c:numFmt formatCode="[$-409]mmm\-yy;@" sourceLinked="0"/>
        <c:majorTickMark val="out"/>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4962304"/>
        <c:crosses val="autoZero"/>
        <c:auto val="1"/>
        <c:lblOffset val="100"/>
        <c:baseTimeUnit val="months"/>
        <c:majorUnit val="3"/>
        <c:majorTimeUnit val="months"/>
      </c:dateAx>
      <c:valAx>
        <c:axId val="404962304"/>
        <c:scaling>
          <c:orientation val="minMax"/>
          <c:max val="3.0000010000000001"/>
          <c:min val="0"/>
        </c:scaling>
        <c:delete val="0"/>
        <c:axPos val="l"/>
        <c:majorGridlines>
          <c:spPr>
            <a:ln w="6350" cap="flat" cmpd="sng" algn="ctr">
              <a:solidFill>
                <a:schemeClr val="tx1">
                  <a:lumMod val="15000"/>
                  <a:lumOff val="85000"/>
                </a:schemeClr>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200">
                    <a:solidFill>
                      <a:schemeClr val="tx1"/>
                    </a:solidFill>
                  </a:rPr>
                  <a:t>Number of forward buying periods</a:t>
                </a:r>
              </a:p>
            </c:rich>
          </c:tx>
          <c:layout>
            <c:manualLayout>
              <c:xMode val="edge"/>
              <c:yMode val="edge"/>
              <c:x val="4.3796792072605631E-2"/>
              <c:y val="8.592947106636472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04856128"/>
        <c:crosses val="autoZero"/>
        <c:crossBetween val="between"/>
        <c:majorUnit val="1"/>
        <c:minorUnit val="1"/>
      </c:valAx>
      <c:valAx>
        <c:axId val="404962864"/>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CBOT price [Cts./bu]</a:t>
                </a:r>
              </a:p>
            </c:rich>
          </c:tx>
          <c:layout>
            <c:manualLayout>
              <c:xMode val="edge"/>
              <c:yMode val="edge"/>
              <c:x val="0.97189053305747475"/>
              <c:y val="0.2498337211319865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04963424"/>
        <c:crosses val="max"/>
        <c:crossBetween val="between"/>
      </c:valAx>
      <c:dateAx>
        <c:axId val="404963424"/>
        <c:scaling>
          <c:orientation val="minMax"/>
        </c:scaling>
        <c:delete val="1"/>
        <c:axPos val="b"/>
        <c:numFmt formatCode="mmm\-yy" sourceLinked="1"/>
        <c:majorTickMark val="out"/>
        <c:minorTickMark val="none"/>
        <c:tickLblPos val="nextTo"/>
        <c:crossAx val="404962864"/>
        <c:crosses val="autoZero"/>
        <c:auto val="1"/>
        <c:lblOffset val="100"/>
        <c:baseTimeUnit val="months"/>
      </c:dateAx>
      <c:spPr>
        <a:noFill/>
        <a:ln>
          <a:solidFill>
            <a:schemeClr val="tx1"/>
          </a:solidFill>
        </a:ln>
        <a:effectLst/>
      </c:spPr>
    </c:plotArea>
    <c:legend>
      <c:legendPos val="b"/>
      <c:layout>
        <c:manualLayout>
          <c:xMode val="edge"/>
          <c:yMode val="edge"/>
          <c:x val="0.38257994883349927"/>
          <c:y val="0.91922016879251511"/>
          <c:w val="0.29561723842422888"/>
          <c:h val="5.9591788159609922E-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9525" cap="rnd">
              <a:solidFill>
                <a:schemeClr val="tx1"/>
              </a:solidFill>
              <a:round/>
            </a:ln>
            <a:effectLst/>
          </c:spPr>
          <c:marker>
            <c:symbol val="x"/>
            <c:size val="5"/>
            <c:spPr>
              <a:noFill/>
              <a:ln w="9525">
                <a:solidFill>
                  <a:schemeClr val="tx1"/>
                </a:solidFill>
              </a:ln>
              <a:effectLst/>
            </c:spPr>
          </c:marker>
          <c:cat>
            <c:numRef>
              <c:f>'[1]Ex-Post Evaluation'!$B$21:$B$131</c:f>
              <c:numCache>
                <c:formatCode>General</c:formatCode>
                <c:ptCount val="111"/>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numCache>
            </c:numRef>
          </c:cat>
          <c:val>
            <c:numRef>
              <c:f>'[1]Ex-Post Evaluation'!$C$21:$C$131</c:f>
              <c:numCache>
                <c:formatCode>General</c:formatCode>
                <c:ptCount val="111"/>
                <c:pt idx="0">
                  <c:v>365</c:v>
                </c:pt>
                <c:pt idx="1">
                  <c:v>374</c:v>
                </c:pt>
                <c:pt idx="2">
                  <c:v>395</c:v>
                </c:pt>
                <c:pt idx="3">
                  <c:v>330</c:v>
                </c:pt>
                <c:pt idx="4">
                  <c:v>350.5</c:v>
                </c:pt>
                <c:pt idx="5">
                  <c:v>376.5</c:v>
                </c:pt>
                <c:pt idx="6">
                  <c:v>316</c:v>
                </c:pt>
                <c:pt idx="7">
                  <c:v>288.5</c:v>
                </c:pt>
                <c:pt idx="8">
                  <c:v>299.5</c:v>
                </c:pt>
                <c:pt idx="9">
                  <c:v>329</c:v>
                </c:pt>
                <c:pt idx="10">
                  <c:v>352.5</c:v>
                </c:pt>
                <c:pt idx="11">
                  <c:v>374</c:v>
                </c:pt>
                <c:pt idx="12">
                  <c:v>430</c:v>
                </c:pt>
                <c:pt idx="13">
                  <c:v>469.5</c:v>
                </c:pt>
                <c:pt idx="14">
                  <c:v>528</c:v>
                </c:pt>
                <c:pt idx="15">
                  <c:v>550.5</c:v>
                </c:pt>
                <c:pt idx="16">
                  <c:v>572.5</c:v>
                </c:pt>
                <c:pt idx="17">
                  <c:v>571.5</c:v>
                </c:pt>
                <c:pt idx="18">
                  <c:v>674.5</c:v>
                </c:pt>
                <c:pt idx="19">
                  <c:v>515</c:v>
                </c:pt>
                <c:pt idx="20">
                  <c:v>534.5</c:v>
                </c:pt>
                <c:pt idx="21">
                  <c:v>437</c:v>
                </c:pt>
                <c:pt idx="22">
                  <c:v>365.5</c:v>
                </c:pt>
                <c:pt idx="23">
                  <c:v>308</c:v>
                </c:pt>
                <c:pt idx="24">
                  <c:v>378.5</c:v>
                </c:pt>
                <c:pt idx="25">
                  <c:v>345.5</c:v>
                </c:pt>
                <c:pt idx="26">
                  <c:v>330.5</c:v>
                </c:pt>
                <c:pt idx="27">
                  <c:v>385</c:v>
                </c:pt>
                <c:pt idx="28">
                  <c:v>391</c:v>
                </c:pt>
                <c:pt idx="29">
                  <c:v>425.5</c:v>
                </c:pt>
                <c:pt idx="30">
                  <c:v>340</c:v>
                </c:pt>
                <c:pt idx="31">
                  <c:v>351.5</c:v>
                </c:pt>
                <c:pt idx="32">
                  <c:v>307.5</c:v>
                </c:pt>
                <c:pt idx="33">
                  <c:v>322</c:v>
                </c:pt>
                <c:pt idx="34">
                  <c:v>360</c:v>
                </c:pt>
                <c:pt idx="35">
                  <c:v>371</c:v>
                </c:pt>
                <c:pt idx="36">
                  <c:v>377</c:v>
                </c:pt>
                <c:pt idx="37">
                  <c:v>331</c:v>
                </c:pt>
                <c:pt idx="38">
                  <c:v>354</c:v>
                </c:pt>
                <c:pt idx="39">
                  <c:v>321.5</c:v>
                </c:pt>
                <c:pt idx="40">
                  <c:v>347</c:v>
                </c:pt>
                <c:pt idx="41">
                  <c:v>329.5</c:v>
                </c:pt>
                <c:pt idx="42">
                  <c:v>342</c:v>
                </c:pt>
                <c:pt idx="43">
                  <c:v>363</c:v>
                </c:pt>
                <c:pt idx="44">
                  <c:v>393.5</c:v>
                </c:pt>
                <c:pt idx="45">
                  <c:v>440.5</c:v>
                </c:pt>
                <c:pt idx="46">
                  <c:v>556</c:v>
                </c:pt>
                <c:pt idx="47">
                  <c:v>539</c:v>
                </c:pt>
                <c:pt idx="48">
                  <c:v>597.5</c:v>
                </c:pt>
                <c:pt idx="49">
                  <c:v>634.5</c:v>
                </c:pt>
                <c:pt idx="50">
                  <c:v>704.5</c:v>
                </c:pt>
                <c:pt idx="51">
                  <c:v>715.5</c:v>
                </c:pt>
                <c:pt idx="52">
                  <c:v>711</c:v>
                </c:pt>
                <c:pt idx="53">
                  <c:v>753</c:v>
                </c:pt>
                <c:pt idx="54">
                  <c:v>630</c:v>
                </c:pt>
                <c:pt idx="55">
                  <c:v>706.5</c:v>
                </c:pt>
                <c:pt idx="56">
                  <c:v>726.5</c:v>
                </c:pt>
                <c:pt idx="57">
                  <c:v>575.5</c:v>
                </c:pt>
                <c:pt idx="58">
                  <c:v>645.5</c:v>
                </c:pt>
                <c:pt idx="59">
                  <c:v>591</c:v>
                </c:pt>
                <c:pt idx="60">
                  <c:v>646.5</c:v>
                </c:pt>
                <c:pt idx="61">
                  <c:v>641</c:v>
                </c:pt>
                <c:pt idx="62">
                  <c:v>653.5</c:v>
                </c:pt>
                <c:pt idx="63">
                  <c:v>655</c:v>
                </c:pt>
                <c:pt idx="64">
                  <c:v>647.5</c:v>
                </c:pt>
                <c:pt idx="65">
                  <c:v>579.5</c:v>
                </c:pt>
                <c:pt idx="66">
                  <c:v>692.5</c:v>
                </c:pt>
                <c:pt idx="67">
                  <c:v>813</c:v>
                </c:pt>
                <c:pt idx="68">
                  <c:v>808.5</c:v>
                </c:pt>
                <c:pt idx="69">
                  <c:v>758.5</c:v>
                </c:pt>
                <c:pt idx="70">
                  <c:v>751.5</c:v>
                </c:pt>
                <c:pt idx="71">
                  <c:v>752</c:v>
                </c:pt>
                <c:pt idx="72">
                  <c:v>694.5</c:v>
                </c:pt>
                <c:pt idx="73">
                  <c:v>743</c:v>
                </c:pt>
                <c:pt idx="74">
                  <c:v>727.5</c:v>
                </c:pt>
                <c:pt idx="75">
                  <c:v>657</c:v>
                </c:pt>
                <c:pt idx="76">
                  <c:v>673.5</c:v>
                </c:pt>
                <c:pt idx="77">
                  <c:v>688</c:v>
                </c:pt>
                <c:pt idx="78">
                  <c:v>657</c:v>
                </c:pt>
                <c:pt idx="79">
                  <c:v>597</c:v>
                </c:pt>
                <c:pt idx="80">
                  <c:v>588</c:v>
                </c:pt>
                <c:pt idx="81">
                  <c:v>419</c:v>
                </c:pt>
                <c:pt idx="82">
                  <c:v>413.5</c:v>
                </c:pt>
                <c:pt idx="83">
                  <c:v>406.5</c:v>
                </c:pt>
                <c:pt idx="84">
                  <c:v>405.5</c:v>
                </c:pt>
                <c:pt idx="85">
                  <c:v>421.5</c:v>
                </c:pt>
                <c:pt idx="86">
                  <c:v>450</c:v>
                </c:pt>
                <c:pt idx="87">
                  <c:v>489</c:v>
                </c:pt>
                <c:pt idx="88">
                  <c:v>485.5</c:v>
                </c:pt>
                <c:pt idx="89">
                  <c:v>452</c:v>
                </c:pt>
                <c:pt idx="90">
                  <c:v>408</c:v>
                </c:pt>
                <c:pt idx="91">
                  <c:v>346</c:v>
                </c:pt>
                <c:pt idx="92">
                  <c:v>362</c:v>
                </c:pt>
                <c:pt idx="93">
                  <c:v>279</c:v>
                </c:pt>
                <c:pt idx="94">
                  <c:v>337.5</c:v>
                </c:pt>
                <c:pt idx="95">
                  <c:v>355.5</c:v>
                </c:pt>
                <c:pt idx="96">
                  <c:v>372</c:v>
                </c:pt>
                <c:pt idx="97">
                  <c:v>351.5</c:v>
                </c:pt>
                <c:pt idx="98">
                  <c:v>364.5</c:v>
                </c:pt>
                <c:pt idx="99">
                  <c:v>357.5</c:v>
                </c:pt>
                <c:pt idx="100">
                  <c:v>347</c:v>
                </c:pt>
                <c:pt idx="101">
                  <c:v>344.5</c:v>
                </c:pt>
                <c:pt idx="102">
                  <c:v>397.5</c:v>
                </c:pt>
                <c:pt idx="103">
                  <c:v>350.98</c:v>
                </c:pt>
                <c:pt idx="104">
                  <c:v>353.95</c:v>
                </c:pt>
                <c:pt idx="105">
                  <c:v>366.55</c:v>
                </c:pt>
                <c:pt idx="106">
                  <c:v>361.45</c:v>
                </c:pt>
                <c:pt idx="107">
                  <c:v>364.75</c:v>
                </c:pt>
                <c:pt idx="108">
                  <c:v>363.75</c:v>
                </c:pt>
                <c:pt idx="109">
                  <c:v>369.23</c:v>
                </c:pt>
                <c:pt idx="110">
                  <c:v>365.23</c:v>
                </c:pt>
              </c:numCache>
            </c:numRef>
          </c:val>
          <c:smooth val="0"/>
        </c:ser>
        <c:dLbls>
          <c:showLegendKey val="0"/>
          <c:showVal val="0"/>
          <c:showCatName val="0"/>
          <c:showSerName val="0"/>
          <c:showPercent val="0"/>
          <c:showBubbleSize val="0"/>
        </c:dLbls>
        <c:marker val="1"/>
        <c:smooth val="0"/>
        <c:axId val="404966224"/>
        <c:axId val="404966784"/>
      </c:lineChart>
      <c:catAx>
        <c:axId val="404966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66784"/>
        <c:crosses val="autoZero"/>
        <c:auto val="1"/>
        <c:lblAlgn val="ctr"/>
        <c:lblOffset val="100"/>
        <c:tickLblSkip val="3"/>
        <c:noMultiLvlLbl val="0"/>
      </c:catAx>
      <c:valAx>
        <c:axId val="40496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966224"/>
        <c:crossesAt val="39083"/>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r>
              <a:rPr lang="en-US" sz="1050">
                <a:solidFill>
                  <a:schemeClr val="tx1"/>
                </a:solidFill>
              </a:rPr>
              <a:t>Relationship between Price</a:t>
            </a:r>
            <a:r>
              <a:rPr lang="en-US" sz="1050" baseline="0">
                <a:solidFill>
                  <a:schemeClr val="tx1"/>
                </a:solidFill>
              </a:rPr>
              <a:t> Forecast Accuracy and Inventory Performance (Instances from Table 2)</a:t>
            </a:r>
            <a:endParaRPr lang="en-US" sz="1050">
              <a:solidFill>
                <a:schemeClr val="tx1"/>
              </a:solidFill>
            </a:endParaRPr>
          </a:p>
        </c:rich>
      </c:tx>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v>MRS</c:v>
          </c:tx>
          <c:spPr>
            <a:ln w="19050" cap="rnd">
              <a:noFill/>
              <a:round/>
            </a:ln>
            <a:effectLst/>
          </c:spPr>
          <c:marker>
            <c:symbol val="square"/>
            <c:size val="5"/>
            <c:spPr>
              <a:noFill/>
              <a:ln w="9525">
                <a:solidFill>
                  <a:schemeClr val="accent1">
                    <a:lumMod val="50000"/>
                  </a:schemeClr>
                </a:solidFill>
              </a:ln>
              <a:effectLst/>
            </c:spPr>
          </c:marker>
          <c:xVal>
            <c:numRef>
              <c:f>FC_vs_InventoryPerformance!$E$3:$E$20</c:f>
              <c:numCache>
                <c:formatCode>0.00</c:formatCode>
                <c:ptCount val="18"/>
                <c:pt idx="0">
                  <c:v>19.78</c:v>
                </c:pt>
                <c:pt idx="1">
                  <c:v>9.6</c:v>
                </c:pt>
                <c:pt idx="2">
                  <c:v>12.92</c:v>
                </c:pt>
                <c:pt idx="3">
                  <c:v>8.41</c:v>
                </c:pt>
                <c:pt idx="4">
                  <c:v>14.31</c:v>
                </c:pt>
                <c:pt idx="5">
                  <c:v>12.99</c:v>
                </c:pt>
                <c:pt idx="6">
                  <c:v>19.78</c:v>
                </c:pt>
                <c:pt idx="7">
                  <c:v>9.6</c:v>
                </c:pt>
                <c:pt idx="8">
                  <c:v>12.92</c:v>
                </c:pt>
                <c:pt idx="9">
                  <c:v>8.41</c:v>
                </c:pt>
                <c:pt idx="10">
                  <c:v>14.31</c:v>
                </c:pt>
                <c:pt idx="11">
                  <c:v>12.99</c:v>
                </c:pt>
                <c:pt idx="12">
                  <c:v>19.78</c:v>
                </c:pt>
                <c:pt idx="13" formatCode="General">
                  <c:v>9.6</c:v>
                </c:pt>
                <c:pt idx="14" formatCode="General">
                  <c:v>12.92</c:v>
                </c:pt>
                <c:pt idx="15" formatCode="General">
                  <c:v>8.41</c:v>
                </c:pt>
                <c:pt idx="16" formatCode="General">
                  <c:v>14.31</c:v>
                </c:pt>
                <c:pt idx="17" formatCode="General">
                  <c:v>12.99</c:v>
                </c:pt>
              </c:numCache>
            </c:numRef>
          </c:xVal>
          <c:yVal>
            <c:numRef>
              <c:f>FC_vs_InventoryPerformance!$G$3:$G$20</c:f>
              <c:numCache>
                <c:formatCode>General</c:formatCode>
                <c:ptCount val="18"/>
                <c:pt idx="0" formatCode="0.00">
                  <c:v>10.6</c:v>
                </c:pt>
                <c:pt idx="1">
                  <c:v>4.7</c:v>
                </c:pt>
                <c:pt idx="2">
                  <c:v>9.9</c:v>
                </c:pt>
                <c:pt idx="3">
                  <c:v>5.7</c:v>
                </c:pt>
                <c:pt idx="4">
                  <c:v>7</c:v>
                </c:pt>
                <c:pt idx="5">
                  <c:v>7.9</c:v>
                </c:pt>
                <c:pt idx="6">
                  <c:v>12.5</c:v>
                </c:pt>
                <c:pt idx="7">
                  <c:v>3.9</c:v>
                </c:pt>
                <c:pt idx="8">
                  <c:v>11.9</c:v>
                </c:pt>
                <c:pt idx="9">
                  <c:v>4.2</c:v>
                </c:pt>
                <c:pt idx="10">
                  <c:v>4.5999999999999996</c:v>
                </c:pt>
                <c:pt idx="11" formatCode="0.0">
                  <c:v>7</c:v>
                </c:pt>
                <c:pt idx="12">
                  <c:v>3.9</c:v>
                </c:pt>
                <c:pt idx="13">
                  <c:v>1.2</c:v>
                </c:pt>
                <c:pt idx="14">
                  <c:v>4.0999999999999996</c:v>
                </c:pt>
                <c:pt idx="15">
                  <c:v>2.5</c:v>
                </c:pt>
                <c:pt idx="16">
                  <c:v>1.1000000000000001</c:v>
                </c:pt>
                <c:pt idx="17">
                  <c:v>2.4</c:v>
                </c:pt>
              </c:numCache>
            </c:numRef>
          </c:yVal>
          <c:smooth val="0"/>
        </c:ser>
        <c:ser>
          <c:idx val="1"/>
          <c:order val="1"/>
          <c:tx>
            <c:v>CEC</c:v>
          </c:tx>
          <c:spPr>
            <a:ln w="25400" cap="rnd">
              <a:noFill/>
              <a:round/>
            </a:ln>
            <a:effectLst/>
          </c:spPr>
          <c:marker>
            <c:symbol val="circle"/>
            <c:size val="5"/>
            <c:spPr>
              <a:noFill/>
              <a:ln w="9525">
                <a:solidFill>
                  <a:srgbClr val="FF0000"/>
                </a:solidFill>
              </a:ln>
              <a:effectLst/>
            </c:spPr>
          </c:marker>
          <c:xVal>
            <c:numRef>
              <c:f>FC_vs_InventoryPerformance!$E$21:$E$38</c:f>
              <c:numCache>
                <c:formatCode>General</c:formatCode>
                <c:ptCount val="18"/>
                <c:pt idx="0">
                  <c:v>28.06</c:v>
                </c:pt>
                <c:pt idx="1">
                  <c:v>35.53</c:v>
                </c:pt>
                <c:pt idx="2">
                  <c:v>24.31</c:v>
                </c:pt>
                <c:pt idx="3">
                  <c:v>29.18</c:v>
                </c:pt>
                <c:pt idx="4">
                  <c:v>26.51</c:v>
                </c:pt>
                <c:pt idx="5">
                  <c:v>28.83</c:v>
                </c:pt>
                <c:pt idx="6">
                  <c:v>28.06</c:v>
                </c:pt>
                <c:pt idx="7">
                  <c:v>35.53</c:v>
                </c:pt>
                <c:pt idx="8">
                  <c:v>24.31</c:v>
                </c:pt>
                <c:pt idx="9">
                  <c:v>29.18</c:v>
                </c:pt>
                <c:pt idx="10">
                  <c:v>26.51</c:v>
                </c:pt>
                <c:pt idx="11">
                  <c:v>28.83</c:v>
                </c:pt>
                <c:pt idx="12">
                  <c:v>28.06</c:v>
                </c:pt>
                <c:pt idx="13">
                  <c:v>35.53</c:v>
                </c:pt>
                <c:pt idx="14">
                  <c:v>24.31</c:v>
                </c:pt>
                <c:pt idx="15">
                  <c:v>29.18</c:v>
                </c:pt>
                <c:pt idx="16">
                  <c:v>26.51</c:v>
                </c:pt>
                <c:pt idx="17">
                  <c:v>28.83</c:v>
                </c:pt>
              </c:numCache>
            </c:numRef>
          </c:xVal>
          <c:yVal>
            <c:numRef>
              <c:f>FC_vs_InventoryPerformance!$G$21:$G$38</c:f>
              <c:numCache>
                <c:formatCode>General</c:formatCode>
                <c:ptCount val="18"/>
                <c:pt idx="0">
                  <c:v>7.6</c:v>
                </c:pt>
                <c:pt idx="1">
                  <c:v>6.6</c:v>
                </c:pt>
                <c:pt idx="2">
                  <c:v>14.8</c:v>
                </c:pt>
                <c:pt idx="3">
                  <c:v>7</c:v>
                </c:pt>
                <c:pt idx="4">
                  <c:v>5.3</c:v>
                </c:pt>
                <c:pt idx="5">
                  <c:v>7.9</c:v>
                </c:pt>
                <c:pt idx="6">
                  <c:v>7.7</c:v>
                </c:pt>
                <c:pt idx="7">
                  <c:v>9.6</c:v>
                </c:pt>
                <c:pt idx="8">
                  <c:v>11.2</c:v>
                </c:pt>
                <c:pt idx="9">
                  <c:v>5.3</c:v>
                </c:pt>
                <c:pt idx="10">
                  <c:v>8.4</c:v>
                </c:pt>
                <c:pt idx="11">
                  <c:v>7.8</c:v>
                </c:pt>
                <c:pt idx="12">
                  <c:v>8.4</c:v>
                </c:pt>
                <c:pt idx="13">
                  <c:v>16.7</c:v>
                </c:pt>
                <c:pt idx="14">
                  <c:v>3.7</c:v>
                </c:pt>
                <c:pt idx="15">
                  <c:v>2.5</c:v>
                </c:pt>
                <c:pt idx="16">
                  <c:v>14.3</c:v>
                </c:pt>
                <c:pt idx="17">
                  <c:v>8.5</c:v>
                </c:pt>
              </c:numCache>
            </c:numRef>
          </c:yVal>
          <c:smooth val="0"/>
        </c:ser>
        <c:ser>
          <c:idx val="2"/>
          <c:order val="2"/>
          <c:tx>
            <c:v>NAIVE</c:v>
          </c:tx>
          <c:spPr>
            <a:ln w="25400" cap="rnd">
              <a:noFill/>
              <a:round/>
            </a:ln>
            <a:effectLst/>
          </c:spPr>
          <c:marker>
            <c:symbol val="triangle"/>
            <c:size val="5"/>
            <c:spPr>
              <a:noFill/>
              <a:ln w="9525">
                <a:solidFill>
                  <a:srgbClr val="00863D"/>
                </a:solidFill>
              </a:ln>
              <a:effectLst/>
            </c:spPr>
          </c:marker>
          <c:xVal>
            <c:numRef>
              <c:f>FC_vs_InventoryPerformance!$E$39:$E$56</c:f>
              <c:numCache>
                <c:formatCode>General</c:formatCode>
                <c:ptCount val="18"/>
                <c:pt idx="0">
                  <c:v>16.13</c:v>
                </c:pt>
                <c:pt idx="1">
                  <c:v>9.83</c:v>
                </c:pt>
                <c:pt idx="2">
                  <c:v>12.84</c:v>
                </c:pt>
                <c:pt idx="3">
                  <c:v>8.17</c:v>
                </c:pt>
                <c:pt idx="4">
                  <c:v>10.199999999999999</c:v>
                </c:pt>
                <c:pt idx="5">
                  <c:v>11.1</c:v>
                </c:pt>
                <c:pt idx="6">
                  <c:v>16.13</c:v>
                </c:pt>
                <c:pt idx="7">
                  <c:v>9.83</c:v>
                </c:pt>
                <c:pt idx="8">
                  <c:v>12.84</c:v>
                </c:pt>
                <c:pt idx="9">
                  <c:v>8.17</c:v>
                </c:pt>
                <c:pt idx="10">
                  <c:v>10.199999999999999</c:v>
                </c:pt>
                <c:pt idx="11">
                  <c:v>11.1</c:v>
                </c:pt>
                <c:pt idx="12">
                  <c:v>16.13</c:v>
                </c:pt>
                <c:pt idx="13">
                  <c:v>9.83</c:v>
                </c:pt>
                <c:pt idx="14">
                  <c:v>12.84</c:v>
                </c:pt>
                <c:pt idx="15">
                  <c:v>8.17</c:v>
                </c:pt>
                <c:pt idx="16">
                  <c:v>10.199999999999999</c:v>
                </c:pt>
                <c:pt idx="17">
                  <c:v>11.1</c:v>
                </c:pt>
              </c:numCache>
            </c:numRef>
          </c:xVal>
          <c:yVal>
            <c:numRef>
              <c:f>FC_vs_InventoryPerformance!$G$39:$G$56</c:f>
              <c:numCache>
                <c:formatCode>General</c:formatCode>
                <c:ptCount val="18"/>
                <c:pt idx="0">
                  <c:v>11.5</c:v>
                </c:pt>
                <c:pt idx="1">
                  <c:v>7.4</c:v>
                </c:pt>
                <c:pt idx="2">
                  <c:v>20.3</c:v>
                </c:pt>
                <c:pt idx="3">
                  <c:v>7</c:v>
                </c:pt>
                <c:pt idx="4">
                  <c:v>5</c:v>
                </c:pt>
                <c:pt idx="5">
                  <c:v>9.4</c:v>
                </c:pt>
                <c:pt idx="6">
                  <c:v>7</c:v>
                </c:pt>
                <c:pt idx="7">
                  <c:v>4.3</c:v>
                </c:pt>
                <c:pt idx="8">
                  <c:v>15.5</c:v>
                </c:pt>
                <c:pt idx="9">
                  <c:v>5.3</c:v>
                </c:pt>
                <c:pt idx="10">
                  <c:v>3</c:v>
                </c:pt>
                <c:pt idx="11">
                  <c:v>6.4</c:v>
                </c:pt>
                <c:pt idx="12">
                  <c:v>1.1000000000000001</c:v>
                </c:pt>
                <c:pt idx="13">
                  <c:v>0.6</c:v>
                </c:pt>
                <c:pt idx="14">
                  <c:v>3.5</c:v>
                </c:pt>
                <c:pt idx="15">
                  <c:v>2.5</c:v>
                </c:pt>
                <c:pt idx="16">
                  <c:v>0.3</c:v>
                </c:pt>
                <c:pt idx="17">
                  <c:v>1.6</c:v>
                </c:pt>
              </c:numCache>
            </c:numRef>
          </c:yVal>
          <c:smooth val="0"/>
        </c:ser>
        <c:dLbls>
          <c:showLegendKey val="0"/>
          <c:showVal val="0"/>
          <c:showCatName val="0"/>
          <c:showSerName val="0"/>
          <c:showPercent val="0"/>
          <c:showBubbleSize val="0"/>
        </c:dLbls>
        <c:axId val="405417424"/>
        <c:axId val="405417984"/>
      </c:scatterChart>
      <c:valAx>
        <c:axId val="40541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Price Forecast Accuracy (MAPE</a:t>
                </a:r>
                <a:r>
                  <a:rPr lang="en-US" baseline="0">
                    <a:solidFill>
                      <a:schemeClr val="tx1"/>
                    </a:solidFill>
                  </a:rPr>
                  <a:t> in %)</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5417984"/>
        <c:crosses val="autoZero"/>
        <c:crossBetween val="midCat"/>
      </c:valAx>
      <c:valAx>
        <c:axId val="405417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Inventory Performance (%</a:t>
                </a:r>
                <a:r>
                  <a:rPr lang="en-US" baseline="0">
                    <a:solidFill>
                      <a:schemeClr val="tx1"/>
                    </a:solidFill>
                  </a:rPr>
                  <a:t> above HK Cost)</a:t>
                </a:r>
                <a:endParaRPr lang="en-US">
                  <a:solidFill>
                    <a:schemeClr val="tx1"/>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5417424"/>
        <c:crosses val="autoZero"/>
        <c:crossBetween val="midCat"/>
      </c:valAx>
      <c:spPr>
        <a:noFill/>
        <a:ln>
          <a:solidFill>
            <a:schemeClr val="tx1"/>
          </a:solidFill>
        </a:ln>
        <a:effectLst/>
      </c:spPr>
    </c:plotArea>
    <c:legend>
      <c:legendPos val="b"/>
      <c:layout>
        <c:manualLayout>
          <c:xMode val="edge"/>
          <c:yMode val="edge"/>
          <c:x val="0.80436155397930631"/>
          <c:y val="0.1720151116391751"/>
          <c:w val="0.13397644302726622"/>
          <c:h val="0.15361613029476104"/>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val>
            <c:numRef>
              <c:f>Input_2!$C$24:$Q$24</c:f>
              <c:numCache>
                <c:formatCode>0.00000000000000</c:formatCode>
                <c:ptCount val="15"/>
                <c:pt idx="0">
                  <c:v>5.4578424414954479E-3</c:v>
                </c:pt>
                <c:pt idx="1">
                  <c:v>1.1859776932108089E-2</c:v>
                </c:pt>
                <c:pt idx="2">
                  <c:v>2.3136458805967052E-2</c:v>
                </c:pt>
                <c:pt idx="3">
                  <c:v>4.052118117317733E-2</c:v>
                </c:pt>
                <c:pt idx="4">
                  <c:v>6.3713600163839632E-2</c:v>
                </c:pt>
                <c:pt idx="5">
                  <c:v>8.9938789119948376E-2</c:v>
                </c:pt>
                <c:pt idx="6">
                  <c:v>0.11397950528739258</c:v>
                </c:pt>
                <c:pt idx="7">
                  <c:v>0.12967950380807072</c:v>
                </c:pt>
                <c:pt idx="8">
                  <c:v>0.13245878087866944</c:v>
                </c:pt>
                <c:pt idx="9">
                  <c:v>0.12146607778229149</c:v>
                </c:pt>
                <c:pt idx="10">
                  <c:v>9.9998642305640234E-2</c:v>
                </c:pt>
                <c:pt idx="11">
                  <c:v>7.3909121481975384E-2</c:v>
                </c:pt>
                <c:pt idx="12">
                  <c:v>4.904184694590237E-2</c:v>
                </c:pt>
                <c:pt idx="13">
                  <c:v>2.9214633078713373E-2</c:v>
                </c:pt>
                <c:pt idx="14">
                  <c:v>1.5624239794808632E-2</c:v>
                </c:pt>
              </c:numCache>
            </c:numRef>
          </c:val>
          <c:smooth val="0"/>
        </c:ser>
        <c:ser>
          <c:idx val="2"/>
          <c:order val="1"/>
          <c:spPr>
            <a:ln w="28575" cap="rnd">
              <a:solidFill>
                <a:schemeClr val="accent3"/>
              </a:solidFill>
              <a:round/>
            </a:ln>
            <a:effectLst/>
          </c:spPr>
          <c:marker>
            <c:symbol val="none"/>
          </c:marker>
          <c:val>
            <c:numRef>
              <c:f>Input_2!$C$16:$Q$16</c:f>
              <c:numCache>
                <c:formatCode>0.00000000000000</c:formatCode>
                <c:ptCount val="15"/>
                <c:pt idx="0">
                  <c:v>6.4184375707532241E-12</c:v>
                </c:pt>
                <c:pt idx="1">
                  <c:v>4.3814011407623281E-10</c:v>
                </c:pt>
                <c:pt idx="2">
                  <c:v>2.0030703495055146E-8</c:v>
                </c:pt>
                <c:pt idx="3">
                  <c:v>6.1330834992113046E-7</c:v>
                </c:pt>
                <c:pt idx="4">
                  <c:v>1.2576536115897135E-5</c:v>
                </c:pt>
                <c:pt idx="5">
                  <c:v>1.7272002687912502E-4</c:v>
                </c:pt>
                <c:pt idx="6">
                  <c:v>1.5886339567035038E-3</c:v>
                </c:pt>
                <c:pt idx="7">
                  <c:v>9.7859834142053816E-3</c:v>
                </c:pt>
                <c:pt idx="8">
                  <c:v>4.0372402948442215E-2</c:v>
                </c:pt>
                <c:pt idx="9">
                  <c:v>0.11154862280619669</c:v>
                </c:pt>
                <c:pt idx="10">
                  <c:v>0.20641598015533824</c:v>
                </c:pt>
                <c:pt idx="11">
                  <c:v>0.25581258672548501</c:v>
                </c:pt>
                <c:pt idx="12">
                  <c:v>0.21232444231737616</c:v>
                </c:pt>
                <c:pt idx="13">
                  <c:v>0.11802596626597478</c:v>
                </c:pt>
                <c:pt idx="14">
                  <c:v>4.3939451063670941E-2</c:v>
                </c:pt>
              </c:numCache>
            </c:numRef>
          </c:val>
          <c:smooth val="0"/>
        </c:ser>
        <c:ser>
          <c:idx val="4"/>
          <c:order val="2"/>
          <c:spPr>
            <a:ln w="28575" cap="rnd">
              <a:solidFill>
                <a:schemeClr val="accent5"/>
              </a:solidFill>
              <a:round/>
            </a:ln>
            <a:effectLst/>
          </c:spPr>
          <c:marker>
            <c:symbol val="none"/>
          </c:marker>
          <c:val>
            <c:numRef>
              <c:f>Input_2!$C$18:$Q$18</c:f>
              <c:numCache>
                <c:formatCode>0.00000000000000</c:formatCode>
                <c:ptCount val="15"/>
                <c:pt idx="0">
                  <c:v>1.5229762818451142E-8</c:v>
                </c:pt>
                <c:pt idx="1">
                  <c:v>4.8687644924175087E-6</c:v>
                </c:pt>
                <c:pt idx="2">
                  <c:v>4.7977596156740734E-4</c:v>
                </c:pt>
                <c:pt idx="3">
                  <c:v>1.4573111583299051E-2</c:v>
                </c:pt>
                <c:pt idx="4">
                  <c:v>0.13644580403083567</c:v>
                </c:pt>
                <c:pt idx="5">
                  <c:v>0.39378771955745034</c:v>
                </c:pt>
                <c:pt idx="6">
                  <c:v>0.35031460248285917</c:v>
                </c:pt>
                <c:pt idx="7">
                  <c:v>9.6061287277113633E-2</c:v>
                </c:pt>
                <c:pt idx="8">
                  <c:v>8.1195629353266983E-3</c:v>
                </c:pt>
                <c:pt idx="9">
                  <c:v>2.1154900723084852E-4</c:v>
                </c:pt>
                <c:pt idx="10">
                  <c:v>1.698961039210994E-6</c:v>
                </c:pt>
                <c:pt idx="11">
                  <c:v>4.2058127834478352E-9</c:v>
                </c:pt>
                <c:pt idx="12">
                  <c:v>3.2093016738388568E-12</c:v>
                </c:pt>
                <c:pt idx="13" formatCode="0.000000000000000">
                  <c:v>7.5485795723479026E-16</c:v>
                </c:pt>
                <c:pt idx="14" formatCode="0.00000000000000000000">
                  <c:v>5.4728559992967789E-20</c:v>
                </c:pt>
              </c:numCache>
            </c:numRef>
          </c:val>
          <c:smooth val="0"/>
        </c:ser>
        <c:dLbls>
          <c:showLegendKey val="0"/>
          <c:showVal val="0"/>
          <c:showCatName val="0"/>
          <c:showSerName val="0"/>
          <c:showPercent val="0"/>
          <c:showBubbleSize val="0"/>
        </c:dLbls>
        <c:smooth val="0"/>
        <c:axId val="399889952"/>
        <c:axId val="399890512"/>
      </c:lineChart>
      <c:catAx>
        <c:axId val="399889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90512"/>
        <c:crosses val="autoZero"/>
        <c:auto val="1"/>
        <c:lblAlgn val="ctr"/>
        <c:lblOffset val="100"/>
        <c:noMultiLvlLbl val="0"/>
      </c:catAx>
      <c:valAx>
        <c:axId val="39989051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8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val>
            <c:numRef>
              <c:f>Input_3!$C$24:$Q$24</c:f>
              <c:numCache>
                <c:formatCode>0.00000000000000</c:formatCode>
                <c:ptCount val="15"/>
                <c:pt idx="0">
                  <c:v>5.4578424414954479E-3</c:v>
                </c:pt>
                <c:pt idx="1">
                  <c:v>1.1859776932108089E-2</c:v>
                </c:pt>
                <c:pt idx="2">
                  <c:v>2.3136458805967052E-2</c:v>
                </c:pt>
                <c:pt idx="3">
                  <c:v>4.052118117317733E-2</c:v>
                </c:pt>
                <c:pt idx="4">
                  <c:v>6.3713600163839632E-2</c:v>
                </c:pt>
                <c:pt idx="5">
                  <c:v>8.9938789119948376E-2</c:v>
                </c:pt>
                <c:pt idx="6">
                  <c:v>0.11397950528739258</c:v>
                </c:pt>
                <c:pt idx="7">
                  <c:v>0.12967950380807072</c:v>
                </c:pt>
                <c:pt idx="8">
                  <c:v>0.13245878087866944</c:v>
                </c:pt>
                <c:pt idx="9">
                  <c:v>0.12146607778229149</c:v>
                </c:pt>
                <c:pt idx="10">
                  <c:v>9.9998642305640234E-2</c:v>
                </c:pt>
                <c:pt idx="11">
                  <c:v>7.3909121481975384E-2</c:v>
                </c:pt>
                <c:pt idx="12">
                  <c:v>4.904184694590237E-2</c:v>
                </c:pt>
                <c:pt idx="13">
                  <c:v>2.9214633078713373E-2</c:v>
                </c:pt>
                <c:pt idx="14">
                  <c:v>1.5624239794808632E-2</c:v>
                </c:pt>
              </c:numCache>
            </c:numRef>
          </c:val>
          <c:smooth val="0"/>
        </c:ser>
        <c:ser>
          <c:idx val="2"/>
          <c:order val="1"/>
          <c:spPr>
            <a:ln w="28575" cap="rnd">
              <a:solidFill>
                <a:schemeClr val="accent3"/>
              </a:solidFill>
              <a:round/>
            </a:ln>
            <a:effectLst/>
          </c:spPr>
          <c:marker>
            <c:symbol val="none"/>
          </c:marker>
          <c:val>
            <c:numRef>
              <c:f>Input_3!$C$16:$Q$16</c:f>
              <c:numCache>
                <c:formatCode>0.00000000000000</c:formatCode>
                <c:ptCount val="15"/>
                <c:pt idx="0">
                  <c:v>6.4184375707532241E-12</c:v>
                </c:pt>
                <c:pt idx="1">
                  <c:v>4.3814011407623281E-10</c:v>
                </c:pt>
                <c:pt idx="2">
                  <c:v>2.0030703495055146E-8</c:v>
                </c:pt>
                <c:pt idx="3">
                  <c:v>6.1330834992113046E-7</c:v>
                </c:pt>
                <c:pt idx="4">
                  <c:v>1.2576536115897135E-5</c:v>
                </c:pt>
                <c:pt idx="5">
                  <c:v>1.7272002687912502E-4</c:v>
                </c:pt>
                <c:pt idx="6">
                  <c:v>1.5886339567035038E-3</c:v>
                </c:pt>
                <c:pt idx="7">
                  <c:v>9.7859834142053816E-3</c:v>
                </c:pt>
                <c:pt idx="8">
                  <c:v>4.0372402948442215E-2</c:v>
                </c:pt>
                <c:pt idx="9">
                  <c:v>0.11154862280619669</c:v>
                </c:pt>
                <c:pt idx="10">
                  <c:v>0.20641598015533824</c:v>
                </c:pt>
                <c:pt idx="11">
                  <c:v>0.25581258672548501</c:v>
                </c:pt>
                <c:pt idx="12">
                  <c:v>0.21232444231737616</c:v>
                </c:pt>
                <c:pt idx="13">
                  <c:v>0.11802596626597478</c:v>
                </c:pt>
                <c:pt idx="14">
                  <c:v>4.3939451063670941E-2</c:v>
                </c:pt>
              </c:numCache>
            </c:numRef>
          </c:val>
          <c:smooth val="0"/>
        </c:ser>
        <c:ser>
          <c:idx val="4"/>
          <c:order val="2"/>
          <c:spPr>
            <a:ln w="28575" cap="rnd">
              <a:solidFill>
                <a:schemeClr val="accent5"/>
              </a:solidFill>
              <a:round/>
            </a:ln>
            <a:effectLst/>
          </c:spPr>
          <c:marker>
            <c:symbol val="none"/>
          </c:marker>
          <c:val>
            <c:numRef>
              <c:f>Input_3!$C$18:$Q$18</c:f>
              <c:numCache>
                <c:formatCode>0.00000000000000</c:formatCode>
                <c:ptCount val="15"/>
                <c:pt idx="0">
                  <c:v>1.5229762818451142E-8</c:v>
                </c:pt>
                <c:pt idx="1">
                  <c:v>4.8687644924175087E-6</c:v>
                </c:pt>
                <c:pt idx="2">
                  <c:v>4.7977596156740734E-4</c:v>
                </c:pt>
                <c:pt idx="3">
                  <c:v>1.4573111583299051E-2</c:v>
                </c:pt>
                <c:pt idx="4">
                  <c:v>0.13644580403083567</c:v>
                </c:pt>
                <c:pt idx="5">
                  <c:v>0.39378771955745034</c:v>
                </c:pt>
                <c:pt idx="6">
                  <c:v>0.35031460248285917</c:v>
                </c:pt>
                <c:pt idx="7">
                  <c:v>9.6061287277113633E-2</c:v>
                </c:pt>
                <c:pt idx="8">
                  <c:v>8.1195629353266983E-3</c:v>
                </c:pt>
                <c:pt idx="9">
                  <c:v>2.1154900723084852E-4</c:v>
                </c:pt>
                <c:pt idx="10">
                  <c:v>1.698961039210994E-6</c:v>
                </c:pt>
                <c:pt idx="11">
                  <c:v>4.2058127834478352E-9</c:v>
                </c:pt>
                <c:pt idx="12">
                  <c:v>3.2093016738388568E-12</c:v>
                </c:pt>
                <c:pt idx="13" formatCode="0.000000000000000">
                  <c:v>7.5485795723479026E-16</c:v>
                </c:pt>
                <c:pt idx="14" formatCode="0.00000000000000000000">
                  <c:v>5.4728559992967789E-20</c:v>
                </c:pt>
              </c:numCache>
            </c:numRef>
          </c:val>
          <c:smooth val="0"/>
        </c:ser>
        <c:dLbls>
          <c:showLegendKey val="0"/>
          <c:showVal val="0"/>
          <c:showCatName val="0"/>
          <c:showSerName val="0"/>
          <c:showPercent val="0"/>
          <c:showBubbleSize val="0"/>
        </c:dLbls>
        <c:smooth val="0"/>
        <c:axId val="338524448"/>
        <c:axId val="338525008"/>
      </c:lineChart>
      <c:catAx>
        <c:axId val="338524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25008"/>
        <c:crosses val="autoZero"/>
        <c:auto val="1"/>
        <c:lblAlgn val="ctr"/>
        <c:lblOffset val="100"/>
        <c:noMultiLvlLbl val="0"/>
      </c:catAx>
      <c:valAx>
        <c:axId val="3385250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2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'Ex-Post Evaluation'!$C$148</c:f>
              <c:strCache>
                <c:ptCount val="1"/>
                <c:pt idx="0">
                  <c:v>Total cost (in 1000)</c:v>
                </c:pt>
              </c:strCache>
            </c:strRef>
          </c:tx>
          <c:spPr>
            <a:solidFill>
              <a:srgbClr val="002060"/>
            </a:solidFill>
            <a:ln>
              <a:solidFill>
                <a:schemeClr val="tx1"/>
              </a:solidFill>
            </a:ln>
            <a:effectLst/>
          </c:spPr>
          <c:invertIfNegative val="0"/>
          <c:cat>
            <c:strRef>
              <c:f>'Ex-Post Evaluation'!$D$146:$I$146</c:f>
              <c:strCache>
                <c:ptCount val="6"/>
                <c:pt idx="0">
                  <c:v>HK</c:v>
                </c:pt>
                <c:pt idx="1">
                  <c:v>MRS</c:v>
                </c:pt>
                <c:pt idx="2">
                  <c:v>CEC</c:v>
                </c:pt>
                <c:pt idx="3">
                  <c:v>HL</c:v>
                </c:pt>
                <c:pt idx="4">
                  <c:v>LL</c:v>
                </c:pt>
                <c:pt idx="5">
                  <c:v>Naive</c:v>
                </c:pt>
              </c:strCache>
            </c:strRef>
          </c:cat>
          <c:val>
            <c:numRef>
              <c:f>'Ex-Post Evaluation'!$D$148:$I$148</c:f>
              <c:numCache>
                <c:formatCode>0.00</c:formatCode>
                <c:ptCount val="6"/>
                <c:pt idx="0">
                  <c:v>7.4725934999999994</c:v>
                </c:pt>
                <c:pt idx="1">
                  <c:v>7.9869284999999985</c:v>
                </c:pt>
                <c:pt idx="2">
                  <c:v>8.1620696999999964</c:v>
                </c:pt>
                <c:pt idx="3">
                  <c:v>8.3279834999999984</c:v>
                </c:pt>
                <c:pt idx="4">
                  <c:v>7.9173584999999989</c:v>
                </c:pt>
                <c:pt idx="5">
                  <c:v>7.9478084999999981</c:v>
                </c:pt>
              </c:numCache>
            </c:numRef>
          </c:val>
        </c:ser>
        <c:dLbls>
          <c:showLegendKey val="0"/>
          <c:showVal val="0"/>
          <c:showCatName val="0"/>
          <c:showSerName val="0"/>
          <c:showPercent val="0"/>
          <c:showBubbleSize val="0"/>
        </c:dLbls>
        <c:gapWidth val="219"/>
        <c:overlap val="-27"/>
        <c:axId val="338527248"/>
        <c:axId val="338527808"/>
      </c:barChart>
      <c:catAx>
        <c:axId val="3385272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38527808"/>
        <c:crosses val="autoZero"/>
        <c:auto val="1"/>
        <c:lblAlgn val="ctr"/>
        <c:lblOffset val="100"/>
        <c:noMultiLvlLbl val="0"/>
      </c:catAx>
      <c:valAx>
        <c:axId val="338527808"/>
        <c:scaling>
          <c:orientation val="minMax"/>
          <c:min val="6"/>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Total cost in Mio. USD (Jan-07 until Jul-15)</a:t>
                </a:r>
              </a:p>
            </c:rich>
          </c:tx>
          <c:layout>
            <c:manualLayout>
              <c:xMode val="edge"/>
              <c:yMode val="edge"/>
              <c:x val="1.6169034952396848E-2"/>
              <c:y val="0.153223921964983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38527248"/>
        <c:crosses val="autoZero"/>
        <c:crossBetween val="between"/>
      </c:valAx>
      <c:spPr>
        <a:noFill/>
        <a:ln w="9525">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Approximation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'Ex-Post Evaluation'!$B$21:$B$131</c:f>
              <c:numCache>
                <c:formatCode>mmm\-yy</c:formatCode>
                <c:ptCount val="111"/>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numCache>
            </c:numRef>
          </c:cat>
          <c:val>
            <c:numRef>
              <c:f>'Ex-Post Evaluation'!$C$21:$C$131</c:f>
              <c:numCache>
                <c:formatCode>General</c:formatCode>
                <c:ptCount val="111"/>
                <c:pt idx="0">
                  <c:v>365</c:v>
                </c:pt>
                <c:pt idx="1">
                  <c:v>374</c:v>
                </c:pt>
                <c:pt idx="2">
                  <c:v>395</c:v>
                </c:pt>
                <c:pt idx="3">
                  <c:v>330</c:v>
                </c:pt>
                <c:pt idx="4">
                  <c:v>350.5</c:v>
                </c:pt>
                <c:pt idx="5">
                  <c:v>376.5</c:v>
                </c:pt>
                <c:pt idx="6">
                  <c:v>316</c:v>
                </c:pt>
                <c:pt idx="7">
                  <c:v>288.5</c:v>
                </c:pt>
                <c:pt idx="8">
                  <c:v>299.5</c:v>
                </c:pt>
                <c:pt idx="9">
                  <c:v>329</c:v>
                </c:pt>
                <c:pt idx="10">
                  <c:v>352.5</c:v>
                </c:pt>
                <c:pt idx="11">
                  <c:v>374</c:v>
                </c:pt>
                <c:pt idx="12">
                  <c:v>430</c:v>
                </c:pt>
                <c:pt idx="13">
                  <c:v>469.5</c:v>
                </c:pt>
                <c:pt idx="14">
                  <c:v>528</c:v>
                </c:pt>
                <c:pt idx="15">
                  <c:v>550.5</c:v>
                </c:pt>
                <c:pt idx="16">
                  <c:v>572.5</c:v>
                </c:pt>
                <c:pt idx="17">
                  <c:v>571.5</c:v>
                </c:pt>
                <c:pt idx="18">
                  <c:v>674.5</c:v>
                </c:pt>
                <c:pt idx="19">
                  <c:v>515</c:v>
                </c:pt>
                <c:pt idx="20">
                  <c:v>534.5</c:v>
                </c:pt>
                <c:pt idx="21">
                  <c:v>437</c:v>
                </c:pt>
                <c:pt idx="22">
                  <c:v>365.5</c:v>
                </c:pt>
                <c:pt idx="23">
                  <c:v>308</c:v>
                </c:pt>
                <c:pt idx="24">
                  <c:v>378.5</c:v>
                </c:pt>
                <c:pt idx="25">
                  <c:v>345.5</c:v>
                </c:pt>
                <c:pt idx="26">
                  <c:v>330.5</c:v>
                </c:pt>
                <c:pt idx="27">
                  <c:v>385</c:v>
                </c:pt>
                <c:pt idx="28">
                  <c:v>391</c:v>
                </c:pt>
                <c:pt idx="29">
                  <c:v>425.5</c:v>
                </c:pt>
                <c:pt idx="30">
                  <c:v>340</c:v>
                </c:pt>
                <c:pt idx="31">
                  <c:v>351.5</c:v>
                </c:pt>
                <c:pt idx="32">
                  <c:v>307.5</c:v>
                </c:pt>
                <c:pt idx="33">
                  <c:v>322</c:v>
                </c:pt>
                <c:pt idx="34">
                  <c:v>360</c:v>
                </c:pt>
                <c:pt idx="35">
                  <c:v>371</c:v>
                </c:pt>
                <c:pt idx="36">
                  <c:v>377</c:v>
                </c:pt>
                <c:pt idx="37">
                  <c:v>331</c:v>
                </c:pt>
                <c:pt idx="38">
                  <c:v>354</c:v>
                </c:pt>
                <c:pt idx="39">
                  <c:v>321.5</c:v>
                </c:pt>
                <c:pt idx="40">
                  <c:v>347</c:v>
                </c:pt>
                <c:pt idx="41">
                  <c:v>329.5</c:v>
                </c:pt>
                <c:pt idx="42">
                  <c:v>342</c:v>
                </c:pt>
                <c:pt idx="43">
                  <c:v>363</c:v>
                </c:pt>
                <c:pt idx="44">
                  <c:v>393.5</c:v>
                </c:pt>
                <c:pt idx="45">
                  <c:v>440.5</c:v>
                </c:pt>
                <c:pt idx="46">
                  <c:v>556</c:v>
                </c:pt>
                <c:pt idx="47">
                  <c:v>539</c:v>
                </c:pt>
                <c:pt idx="48">
                  <c:v>597.5</c:v>
                </c:pt>
                <c:pt idx="49">
                  <c:v>634.5</c:v>
                </c:pt>
                <c:pt idx="50">
                  <c:v>704.5</c:v>
                </c:pt>
                <c:pt idx="51">
                  <c:v>715.5</c:v>
                </c:pt>
                <c:pt idx="52">
                  <c:v>711</c:v>
                </c:pt>
                <c:pt idx="53">
                  <c:v>753</c:v>
                </c:pt>
                <c:pt idx="54">
                  <c:v>630</c:v>
                </c:pt>
                <c:pt idx="55">
                  <c:v>706.5</c:v>
                </c:pt>
                <c:pt idx="56">
                  <c:v>726.5</c:v>
                </c:pt>
                <c:pt idx="57">
                  <c:v>575.5</c:v>
                </c:pt>
                <c:pt idx="58">
                  <c:v>645.5</c:v>
                </c:pt>
                <c:pt idx="59">
                  <c:v>591</c:v>
                </c:pt>
                <c:pt idx="60">
                  <c:v>646.5</c:v>
                </c:pt>
                <c:pt idx="61">
                  <c:v>641</c:v>
                </c:pt>
                <c:pt idx="62">
                  <c:v>653.5</c:v>
                </c:pt>
                <c:pt idx="63">
                  <c:v>655</c:v>
                </c:pt>
                <c:pt idx="64">
                  <c:v>647.5</c:v>
                </c:pt>
                <c:pt idx="65">
                  <c:v>579.5</c:v>
                </c:pt>
                <c:pt idx="66">
                  <c:v>692.5</c:v>
                </c:pt>
                <c:pt idx="67">
                  <c:v>813</c:v>
                </c:pt>
                <c:pt idx="68">
                  <c:v>808.5</c:v>
                </c:pt>
                <c:pt idx="69">
                  <c:v>758.5</c:v>
                </c:pt>
                <c:pt idx="70">
                  <c:v>751.5</c:v>
                </c:pt>
                <c:pt idx="71">
                  <c:v>752</c:v>
                </c:pt>
                <c:pt idx="72">
                  <c:v>694.5</c:v>
                </c:pt>
                <c:pt idx="73">
                  <c:v>743</c:v>
                </c:pt>
                <c:pt idx="74">
                  <c:v>727.5</c:v>
                </c:pt>
                <c:pt idx="75">
                  <c:v>657</c:v>
                </c:pt>
                <c:pt idx="76">
                  <c:v>673.5</c:v>
                </c:pt>
                <c:pt idx="77">
                  <c:v>688</c:v>
                </c:pt>
                <c:pt idx="78">
                  <c:v>657</c:v>
                </c:pt>
                <c:pt idx="79">
                  <c:v>597</c:v>
                </c:pt>
                <c:pt idx="80">
                  <c:v>588</c:v>
                </c:pt>
                <c:pt idx="81">
                  <c:v>419</c:v>
                </c:pt>
                <c:pt idx="82">
                  <c:v>413.5</c:v>
                </c:pt>
                <c:pt idx="83">
                  <c:v>406.5</c:v>
                </c:pt>
                <c:pt idx="84">
                  <c:v>405.5</c:v>
                </c:pt>
                <c:pt idx="85">
                  <c:v>421.5</c:v>
                </c:pt>
                <c:pt idx="86">
                  <c:v>450</c:v>
                </c:pt>
                <c:pt idx="87">
                  <c:v>489</c:v>
                </c:pt>
                <c:pt idx="88">
                  <c:v>485.5</c:v>
                </c:pt>
                <c:pt idx="89">
                  <c:v>452</c:v>
                </c:pt>
                <c:pt idx="90">
                  <c:v>408</c:v>
                </c:pt>
                <c:pt idx="91">
                  <c:v>346</c:v>
                </c:pt>
                <c:pt idx="92">
                  <c:v>362</c:v>
                </c:pt>
                <c:pt idx="93">
                  <c:v>279</c:v>
                </c:pt>
                <c:pt idx="94">
                  <c:v>337.5</c:v>
                </c:pt>
                <c:pt idx="95">
                  <c:v>355.5</c:v>
                </c:pt>
                <c:pt idx="96">
                  <c:v>372</c:v>
                </c:pt>
                <c:pt idx="97">
                  <c:v>351.5</c:v>
                </c:pt>
                <c:pt idx="98">
                  <c:v>364.5</c:v>
                </c:pt>
                <c:pt idx="99">
                  <c:v>357.5</c:v>
                </c:pt>
                <c:pt idx="100">
                  <c:v>347</c:v>
                </c:pt>
                <c:pt idx="101">
                  <c:v>344.5</c:v>
                </c:pt>
                <c:pt idx="102">
                  <c:v>397.5</c:v>
                </c:pt>
                <c:pt idx="103" formatCode="0.0">
                  <c:v>350.98</c:v>
                </c:pt>
                <c:pt idx="104" formatCode="0.0">
                  <c:v>353.95</c:v>
                </c:pt>
                <c:pt idx="105" formatCode="0.0">
                  <c:v>366.55</c:v>
                </c:pt>
                <c:pt idx="106" formatCode="0.0">
                  <c:v>361.45</c:v>
                </c:pt>
                <c:pt idx="107" formatCode="0.0">
                  <c:v>364.75</c:v>
                </c:pt>
                <c:pt idx="108" formatCode="0.0">
                  <c:v>363.75</c:v>
                </c:pt>
                <c:pt idx="109" formatCode="0.0">
                  <c:v>369.23</c:v>
                </c:pt>
                <c:pt idx="110" formatCode="0.0">
                  <c:v>365.23</c:v>
                </c:pt>
              </c:numCache>
            </c:numRef>
          </c:val>
          <c:smooth val="0"/>
        </c:ser>
        <c:ser>
          <c:idx val="1"/>
          <c:order val="1"/>
          <c:spPr>
            <a:ln w="28575" cap="rnd">
              <a:solidFill>
                <a:schemeClr val="accent2"/>
              </a:solidFill>
              <a:round/>
            </a:ln>
            <a:effectLst/>
          </c:spPr>
          <c:marker>
            <c:symbol val="none"/>
          </c:marker>
          <c:cat>
            <c:numRef>
              <c:f>'Ex-Post Evaluation'!$B$21:$B$131</c:f>
              <c:numCache>
                <c:formatCode>mmm\-yy</c:formatCode>
                <c:ptCount val="111"/>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numCache>
            </c:numRef>
          </c:cat>
          <c:val>
            <c:numRef>
              <c:f>'Ex-Post Evaluation'!$D$21:$D$131</c:f>
              <c:numCache>
                <c:formatCode>General</c:formatCode>
                <c:ptCount val="111"/>
                <c:pt idx="0">
                  <c:v>350</c:v>
                </c:pt>
                <c:pt idx="1">
                  <c:v>350</c:v>
                </c:pt>
                <c:pt idx="2">
                  <c:v>400</c:v>
                </c:pt>
                <c:pt idx="3">
                  <c:v>350</c:v>
                </c:pt>
                <c:pt idx="4">
                  <c:v>350</c:v>
                </c:pt>
                <c:pt idx="5">
                  <c:v>400</c:v>
                </c:pt>
                <c:pt idx="6">
                  <c:v>300</c:v>
                </c:pt>
                <c:pt idx="7">
                  <c:v>300</c:v>
                </c:pt>
                <c:pt idx="8">
                  <c:v>300</c:v>
                </c:pt>
                <c:pt idx="9">
                  <c:v>350</c:v>
                </c:pt>
                <c:pt idx="10">
                  <c:v>350</c:v>
                </c:pt>
                <c:pt idx="11">
                  <c:v>350</c:v>
                </c:pt>
                <c:pt idx="12">
                  <c:v>450</c:v>
                </c:pt>
                <c:pt idx="13">
                  <c:v>450</c:v>
                </c:pt>
                <c:pt idx="14">
                  <c:v>550</c:v>
                </c:pt>
                <c:pt idx="15">
                  <c:v>550</c:v>
                </c:pt>
                <c:pt idx="16">
                  <c:v>550</c:v>
                </c:pt>
                <c:pt idx="17">
                  <c:v>550</c:v>
                </c:pt>
                <c:pt idx="18">
                  <c:v>650</c:v>
                </c:pt>
                <c:pt idx="19">
                  <c:v>500</c:v>
                </c:pt>
                <c:pt idx="20">
                  <c:v>550</c:v>
                </c:pt>
                <c:pt idx="21">
                  <c:v>450</c:v>
                </c:pt>
                <c:pt idx="22">
                  <c:v>350</c:v>
                </c:pt>
                <c:pt idx="23">
                  <c:v>300</c:v>
                </c:pt>
                <c:pt idx="24">
                  <c:v>400</c:v>
                </c:pt>
                <c:pt idx="25">
                  <c:v>350</c:v>
                </c:pt>
                <c:pt idx="26">
                  <c:v>350</c:v>
                </c:pt>
                <c:pt idx="27">
                  <c:v>400</c:v>
                </c:pt>
                <c:pt idx="28">
                  <c:v>400</c:v>
                </c:pt>
                <c:pt idx="29">
                  <c:v>450</c:v>
                </c:pt>
                <c:pt idx="30">
                  <c:v>350</c:v>
                </c:pt>
                <c:pt idx="31">
                  <c:v>350</c:v>
                </c:pt>
                <c:pt idx="32">
                  <c:v>300</c:v>
                </c:pt>
                <c:pt idx="33">
                  <c:v>300</c:v>
                </c:pt>
                <c:pt idx="34">
                  <c:v>350</c:v>
                </c:pt>
                <c:pt idx="35">
                  <c:v>350</c:v>
                </c:pt>
                <c:pt idx="36">
                  <c:v>400</c:v>
                </c:pt>
                <c:pt idx="37">
                  <c:v>350</c:v>
                </c:pt>
                <c:pt idx="38">
                  <c:v>350</c:v>
                </c:pt>
                <c:pt idx="39">
                  <c:v>300</c:v>
                </c:pt>
                <c:pt idx="40">
                  <c:v>350</c:v>
                </c:pt>
                <c:pt idx="41">
                  <c:v>350</c:v>
                </c:pt>
                <c:pt idx="42">
                  <c:v>350</c:v>
                </c:pt>
                <c:pt idx="43">
                  <c:v>350</c:v>
                </c:pt>
                <c:pt idx="44">
                  <c:v>400</c:v>
                </c:pt>
                <c:pt idx="45">
                  <c:v>450</c:v>
                </c:pt>
                <c:pt idx="46">
                  <c:v>550</c:v>
                </c:pt>
                <c:pt idx="47">
                  <c:v>550</c:v>
                </c:pt>
                <c:pt idx="48">
                  <c:v>600</c:v>
                </c:pt>
                <c:pt idx="49">
                  <c:v>650</c:v>
                </c:pt>
                <c:pt idx="50">
                  <c:v>700</c:v>
                </c:pt>
                <c:pt idx="51">
                  <c:v>700</c:v>
                </c:pt>
                <c:pt idx="52">
                  <c:v>700</c:v>
                </c:pt>
                <c:pt idx="53">
                  <c:v>750</c:v>
                </c:pt>
                <c:pt idx="54">
                  <c:v>650</c:v>
                </c:pt>
                <c:pt idx="55">
                  <c:v>700</c:v>
                </c:pt>
                <c:pt idx="56">
                  <c:v>750</c:v>
                </c:pt>
                <c:pt idx="57">
                  <c:v>600</c:v>
                </c:pt>
                <c:pt idx="58">
                  <c:v>650</c:v>
                </c:pt>
                <c:pt idx="59">
                  <c:v>600</c:v>
                </c:pt>
                <c:pt idx="60">
                  <c:v>650</c:v>
                </c:pt>
                <c:pt idx="61">
                  <c:v>650</c:v>
                </c:pt>
                <c:pt idx="62">
                  <c:v>650</c:v>
                </c:pt>
                <c:pt idx="63">
                  <c:v>650</c:v>
                </c:pt>
                <c:pt idx="64">
                  <c:v>650</c:v>
                </c:pt>
                <c:pt idx="65">
                  <c:v>600</c:v>
                </c:pt>
                <c:pt idx="66">
                  <c:v>700</c:v>
                </c:pt>
                <c:pt idx="67">
                  <c:v>800</c:v>
                </c:pt>
                <c:pt idx="68">
                  <c:v>800</c:v>
                </c:pt>
                <c:pt idx="69">
                  <c:v>750</c:v>
                </c:pt>
                <c:pt idx="70">
                  <c:v>750</c:v>
                </c:pt>
                <c:pt idx="71">
                  <c:v>750</c:v>
                </c:pt>
                <c:pt idx="72">
                  <c:v>700</c:v>
                </c:pt>
                <c:pt idx="73">
                  <c:v>750</c:v>
                </c:pt>
                <c:pt idx="74">
                  <c:v>750</c:v>
                </c:pt>
                <c:pt idx="75">
                  <c:v>650</c:v>
                </c:pt>
                <c:pt idx="76">
                  <c:v>650</c:v>
                </c:pt>
                <c:pt idx="77">
                  <c:v>700</c:v>
                </c:pt>
                <c:pt idx="78">
                  <c:v>650</c:v>
                </c:pt>
                <c:pt idx="79">
                  <c:v>600</c:v>
                </c:pt>
                <c:pt idx="80">
                  <c:v>600</c:v>
                </c:pt>
                <c:pt idx="81">
                  <c:v>400</c:v>
                </c:pt>
                <c:pt idx="82">
                  <c:v>400</c:v>
                </c:pt>
                <c:pt idx="83">
                  <c:v>400</c:v>
                </c:pt>
                <c:pt idx="84">
                  <c:v>400</c:v>
                </c:pt>
                <c:pt idx="85">
                  <c:v>400</c:v>
                </c:pt>
                <c:pt idx="86">
                  <c:v>450</c:v>
                </c:pt>
                <c:pt idx="87">
                  <c:v>500</c:v>
                </c:pt>
                <c:pt idx="88">
                  <c:v>500</c:v>
                </c:pt>
                <c:pt idx="89">
                  <c:v>450</c:v>
                </c:pt>
                <c:pt idx="90">
                  <c:v>400</c:v>
                </c:pt>
                <c:pt idx="91">
                  <c:v>350</c:v>
                </c:pt>
                <c:pt idx="92">
                  <c:v>350</c:v>
                </c:pt>
                <c:pt idx="93">
                  <c:v>300</c:v>
                </c:pt>
                <c:pt idx="94">
                  <c:v>350</c:v>
                </c:pt>
                <c:pt idx="95">
                  <c:v>350</c:v>
                </c:pt>
                <c:pt idx="96">
                  <c:v>350</c:v>
                </c:pt>
                <c:pt idx="97">
                  <c:v>350</c:v>
                </c:pt>
                <c:pt idx="98">
                  <c:v>350</c:v>
                </c:pt>
                <c:pt idx="99">
                  <c:v>350</c:v>
                </c:pt>
                <c:pt idx="100">
                  <c:v>350</c:v>
                </c:pt>
                <c:pt idx="101">
                  <c:v>350</c:v>
                </c:pt>
                <c:pt idx="102">
                  <c:v>400</c:v>
                </c:pt>
                <c:pt idx="103">
                  <c:v>350</c:v>
                </c:pt>
                <c:pt idx="104">
                  <c:v>350</c:v>
                </c:pt>
                <c:pt idx="105">
                  <c:v>350</c:v>
                </c:pt>
                <c:pt idx="106">
                  <c:v>350</c:v>
                </c:pt>
                <c:pt idx="107">
                  <c:v>350</c:v>
                </c:pt>
                <c:pt idx="108">
                  <c:v>350</c:v>
                </c:pt>
                <c:pt idx="109">
                  <c:v>350</c:v>
                </c:pt>
                <c:pt idx="110">
                  <c:v>350</c:v>
                </c:pt>
              </c:numCache>
            </c:numRef>
          </c:val>
          <c:smooth val="0"/>
        </c:ser>
        <c:dLbls>
          <c:showLegendKey val="0"/>
          <c:showVal val="0"/>
          <c:showCatName val="0"/>
          <c:showSerName val="0"/>
          <c:showPercent val="0"/>
          <c:showBubbleSize val="0"/>
        </c:dLbls>
        <c:smooth val="0"/>
        <c:axId val="398421616"/>
        <c:axId val="398422176"/>
      </c:lineChart>
      <c:dateAx>
        <c:axId val="39842161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22176"/>
        <c:crosses val="autoZero"/>
        <c:auto val="1"/>
        <c:lblOffset val="100"/>
        <c:baseTimeUnit val="months"/>
      </c:dateAx>
      <c:valAx>
        <c:axId val="3984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21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'Ex-Post Evaluation_1'!$C$145</c:f>
              <c:strCache>
                <c:ptCount val="1"/>
                <c:pt idx="0">
                  <c:v>Total cost (in 1000)</c:v>
                </c:pt>
              </c:strCache>
            </c:strRef>
          </c:tx>
          <c:spPr>
            <a:solidFill>
              <a:srgbClr val="002060"/>
            </a:solidFill>
            <a:ln>
              <a:solidFill>
                <a:schemeClr val="tx1"/>
              </a:solidFill>
            </a:ln>
            <a:effectLst/>
          </c:spPr>
          <c:invertIfNegative val="0"/>
          <c:cat>
            <c:strRef>
              <c:f>'Ex-Post Evaluation_1'!$D$143:$I$143</c:f>
              <c:strCache>
                <c:ptCount val="6"/>
                <c:pt idx="0">
                  <c:v>HK</c:v>
                </c:pt>
                <c:pt idx="1">
                  <c:v>MRS</c:v>
                </c:pt>
                <c:pt idx="2">
                  <c:v>CEC</c:v>
                </c:pt>
                <c:pt idx="3">
                  <c:v>HL</c:v>
                </c:pt>
                <c:pt idx="4">
                  <c:v>LL</c:v>
                </c:pt>
                <c:pt idx="5">
                  <c:v>Naive</c:v>
                </c:pt>
              </c:strCache>
            </c:strRef>
          </c:cat>
          <c:val>
            <c:numRef>
              <c:f>'Ex-Post Evaluation_1'!$D$145:$I$145</c:f>
              <c:numCache>
                <c:formatCode>0.00</c:formatCode>
                <c:ptCount val="6"/>
                <c:pt idx="0">
                  <c:v>7.4725934999999994</c:v>
                </c:pt>
                <c:pt idx="1">
                  <c:v>7.9954709999999993</c:v>
                </c:pt>
                <c:pt idx="2">
                  <c:v>8.0589269999999988</c:v>
                </c:pt>
                <c:pt idx="3">
                  <c:v>8.1587519999999998</c:v>
                </c:pt>
                <c:pt idx="4">
                  <c:v>7.9341989999999987</c:v>
                </c:pt>
                <c:pt idx="5">
                  <c:v>7.9478084999999981</c:v>
                </c:pt>
              </c:numCache>
            </c:numRef>
          </c:val>
        </c:ser>
        <c:dLbls>
          <c:showLegendKey val="0"/>
          <c:showVal val="0"/>
          <c:showCatName val="0"/>
          <c:showSerName val="0"/>
          <c:showPercent val="0"/>
          <c:showBubbleSize val="0"/>
        </c:dLbls>
        <c:gapWidth val="219"/>
        <c:overlap val="-27"/>
        <c:axId val="398424416"/>
        <c:axId val="398424976"/>
      </c:barChart>
      <c:catAx>
        <c:axId val="3984244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8424976"/>
        <c:crosses val="autoZero"/>
        <c:auto val="1"/>
        <c:lblAlgn val="ctr"/>
        <c:lblOffset val="100"/>
        <c:noMultiLvlLbl val="0"/>
      </c:catAx>
      <c:valAx>
        <c:axId val="398424976"/>
        <c:scaling>
          <c:orientation val="minMax"/>
          <c:min val="6"/>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Total cost in Mio. USD (Jan-07 until Jul-15)</a:t>
                </a:r>
              </a:p>
            </c:rich>
          </c:tx>
          <c:layout>
            <c:manualLayout>
              <c:xMode val="edge"/>
              <c:yMode val="edge"/>
              <c:x val="1.6169034952396848E-2"/>
              <c:y val="0.153223921964983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8424416"/>
        <c:crosses val="autoZero"/>
        <c:crossBetween val="between"/>
      </c:valAx>
      <c:spPr>
        <a:noFill/>
        <a:ln w="9525">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Approximation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'Ex-Post Evaluation_1'!$C$21:$C$123</c:f>
              <c:numCache>
                <c:formatCode>General</c:formatCode>
                <c:ptCount val="103"/>
                <c:pt idx="0">
                  <c:v>365</c:v>
                </c:pt>
                <c:pt idx="1">
                  <c:v>374</c:v>
                </c:pt>
                <c:pt idx="2">
                  <c:v>395</c:v>
                </c:pt>
                <c:pt idx="3">
                  <c:v>330</c:v>
                </c:pt>
                <c:pt idx="4">
                  <c:v>350.5</c:v>
                </c:pt>
                <c:pt idx="5">
                  <c:v>376.5</c:v>
                </c:pt>
                <c:pt idx="6">
                  <c:v>316</c:v>
                </c:pt>
                <c:pt idx="7">
                  <c:v>288.5</c:v>
                </c:pt>
                <c:pt idx="8">
                  <c:v>299.5</c:v>
                </c:pt>
                <c:pt idx="9">
                  <c:v>329</c:v>
                </c:pt>
                <c:pt idx="10">
                  <c:v>352.5</c:v>
                </c:pt>
                <c:pt idx="11">
                  <c:v>374</c:v>
                </c:pt>
                <c:pt idx="12">
                  <c:v>430</c:v>
                </c:pt>
                <c:pt idx="13">
                  <c:v>469.5</c:v>
                </c:pt>
                <c:pt idx="14">
                  <c:v>528</c:v>
                </c:pt>
                <c:pt idx="15">
                  <c:v>550.5</c:v>
                </c:pt>
                <c:pt idx="16">
                  <c:v>572.5</c:v>
                </c:pt>
                <c:pt idx="17">
                  <c:v>571.5</c:v>
                </c:pt>
                <c:pt idx="18">
                  <c:v>674.5</c:v>
                </c:pt>
                <c:pt idx="19">
                  <c:v>515</c:v>
                </c:pt>
                <c:pt idx="20">
                  <c:v>534.5</c:v>
                </c:pt>
                <c:pt idx="21">
                  <c:v>437</c:v>
                </c:pt>
                <c:pt idx="22">
                  <c:v>365.5</c:v>
                </c:pt>
                <c:pt idx="23">
                  <c:v>308</c:v>
                </c:pt>
                <c:pt idx="24">
                  <c:v>378.5</c:v>
                </c:pt>
                <c:pt idx="25">
                  <c:v>345.5</c:v>
                </c:pt>
                <c:pt idx="26">
                  <c:v>330.5</c:v>
                </c:pt>
                <c:pt idx="27">
                  <c:v>385</c:v>
                </c:pt>
                <c:pt idx="28">
                  <c:v>391</c:v>
                </c:pt>
                <c:pt idx="29">
                  <c:v>425.5</c:v>
                </c:pt>
                <c:pt idx="30">
                  <c:v>340</c:v>
                </c:pt>
                <c:pt idx="31">
                  <c:v>351.5</c:v>
                </c:pt>
                <c:pt idx="32">
                  <c:v>307.5</c:v>
                </c:pt>
                <c:pt idx="33">
                  <c:v>322</c:v>
                </c:pt>
                <c:pt idx="34">
                  <c:v>360</c:v>
                </c:pt>
                <c:pt idx="35">
                  <c:v>371</c:v>
                </c:pt>
                <c:pt idx="36">
                  <c:v>377</c:v>
                </c:pt>
                <c:pt idx="37">
                  <c:v>331</c:v>
                </c:pt>
                <c:pt idx="38">
                  <c:v>354</c:v>
                </c:pt>
                <c:pt idx="39">
                  <c:v>321.5</c:v>
                </c:pt>
                <c:pt idx="40">
                  <c:v>347</c:v>
                </c:pt>
                <c:pt idx="41">
                  <c:v>329.5</c:v>
                </c:pt>
                <c:pt idx="42">
                  <c:v>342</c:v>
                </c:pt>
                <c:pt idx="43">
                  <c:v>363</c:v>
                </c:pt>
                <c:pt idx="44">
                  <c:v>393.5</c:v>
                </c:pt>
                <c:pt idx="45">
                  <c:v>440.5</c:v>
                </c:pt>
                <c:pt idx="46">
                  <c:v>556</c:v>
                </c:pt>
                <c:pt idx="47">
                  <c:v>539</c:v>
                </c:pt>
                <c:pt idx="48">
                  <c:v>597.5</c:v>
                </c:pt>
                <c:pt idx="49">
                  <c:v>634.5</c:v>
                </c:pt>
                <c:pt idx="50">
                  <c:v>704.5</c:v>
                </c:pt>
                <c:pt idx="51">
                  <c:v>715.5</c:v>
                </c:pt>
                <c:pt idx="52">
                  <c:v>711</c:v>
                </c:pt>
                <c:pt idx="53">
                  <c:v>753</c:v>
                </c:pt>
                <c:pt idx="54">
                  <c:v>630</c:v>
                </c:pt>
                <c:pt idx="55">
                  <c:v>706.5</c:v>
                </c:pt>
                <c:pt idx="56">
                  <c:v>726.5</c:v>
                </c:pt>
                <c:pt idx="57">
                  <c:v>575.5</c:v>
                </c:pt>
                <c:pt idx="58">
                  <c:v>645.5</c:v>
                </c:pt>
                <c:pt idx="59">
                  <c:v>591</c:v>
                </c:pt>
                <c:pt idx="60">
                  <c:v>646.5</c:v>
                </c:pt>
                <c:pt idx="61">
                  <c:v>641</c:v>
                </c:pt>
                <c:pt idx="62">
                  <c:v>653.5</c:v>
                </c:pt>
                <c:pt idx="63">
                  <c:v>655</c:v>
                </c:pt>
                <c:pt idx="64">
                  <c:v>647.5</c:v>
                </c:pt>
                <c:pt idx="65">
                  <c:v>579.5</c:v>
                </c:pt>
                <c:pt idx="66">
                  <c:v>692.5</c:v>
                </c:pt>
                <c:pt idx="67">
                  <c:v>813</c:v>
                </c:pt>
                <c:pt idx="68">
                  <c:v>808.5</c:v>
                </c:pt>
                <c:pt idx="69">
                  <c:v>758.5</c:v>
                </c:pt>
                <c:pt idx="70">
                  <c:v>751.5</c:v>
                </c:pt>
                <c:pt idx="71">
                  <c:v>752</c:v>
                </c:pt>
                <c:pt idx="72">
                  <c:v>694.5</c:v>
                </c:pt>
                <c:pt idx="73">
                  <c:v>743</c:v>
                </c:pt>
                <c:pt idx="74">
                  <c:v>727.5</c:v>
                </c:pt>
                <c:pt idx="75">
                  <c:v>657</c:v>
                </c:pt>
                <c:pt idx="76">
                  <c:v>673.5</c:v>
                </c:pt>
                <c:pt idx="77">
                  <c:v>688</c:v>
                </c:pt>
                <c:pt idx="78">
                  <c:v>657</c:v>
                </c:pt>
                <c:pt idx="79">
                  <c:v>597</c:v>
                </c:pt>
                <c:pt idx="80">
                  <c:v>588</c:v>
                </c:pt>
                <c:pt idx="81">
                  <c:v>419</c:v>
                </c:pt>
                <c:pt idx="82">
                  <c:v>413.5</c:v>
                </c:pt>
                <c:pt idx="83">
                  <c:v>406.5</c:v>
                </c:pt>
                <c:pt idx="84">
                  <c:v>405.5</c:v>
                </c:pt>
                <c:pt idx="85">
                  <c:v>421.5</c:v>
                </c:pt>
                <c:pt idx="86">
                  <c:v>450</c:v>
                </c:pt>
                <c:pt idx="87">
                  <c:v>489</c:v>
                </c:pt>
                <c:pt idx="88">
                  <c:v>485.5</c:v>
                </c:pt>
                <c:pt idx="89">
                  <c:v>452</c:v>
                </c:pt>
                <c:pt idx="90">
                  <c:v>408</c:v>
                </c:pt>
                <c:pt idx="91">
                  <c:v>346</c:v>
                </c:pt>
                <c:pt idx="92">
                  <c:v>362</c:v>
                </c:pt>
                <c:pt idx="93">
                  <c:v>279</c:v>
                </c:pt>
                <c:pt idx="94">
                  <c:v>337.5</c:v>
                </c:pt>
                <c:pt idx="95">
                  <c:v>355.5</c:v>
                </c:pt>
                <c:pt idx="96">
                  <c:v>372</c:v>
                </c:pt>
                <c:pt idx="97">
                  <c:v>351.5</c:v>
                </c:pt>
                <c:pt idx="98">
                  <c:v>364.5</c:v>
                </c:pt>
                <c:pt idx="99">
                  <c:v>357.5</c:v>
                </c:pt>
                <c:pt idx="100">
                  <c:v>347</c:v>
                </c:pt>
                <c:pt idx="101">
                  <c:v>344.5</c:v>
                </c:pt>
                <c:pt idx="102">
                  <c:v>397.5</c:v>
                </c:pt>
              </c:numCache>
            </c:numRef>
          </c:val>
          <c:smooth val="0"/>
        </c:ser>
        <c:ser>
          <c:idx val="1"/>
          <c:order val="1"/>
          <c:spPr>
            <a:ln w="28575" cap="rnd">
              <a:solidFill>
                <a:schemeClr val="accent2"/>
              </a:solidFill>
              <a:round/>
            </a:ln>
            <a:effectLst/>
          </c:spPr>
          <c:marker>
            <c:symbol val="none"/>
          </c:marker>
          <c:val>
            <c:numRef>
              <c:f>'Ex-Post Evaluation_1'!$D$21:$D$123</c:f>
              <c:numCache>
                <c:formatCode>General</c:formatCode>
                <c:ptCount val="103"/>
                <c:pt idx="0">
                  <c:v>350</c:v>
                </c:pt>
                <c:pt idx="1">
                  <c:v>350</c:v>
                </c:pt>
                <c:pt idx="2">
                  <c:v>400</c:v>
                </c:pt>
                <c:pt idx="3">
                  <c:v>350</c:v>
                </c:pt>
                <c:pt idx="4">
                  <c:v>350</c:v>
                </c:pt>
                <c:pt idx="5">
                  <c:v>400</c:v>
                </c:pt>
                <c:pt idx="6">
                  <c:v>300</c:v>
                </c:pt>
                <c:pt idx="7">
                  <c:v>300</c:v>
                </c:pt>
                <c:pt idx="8">
                  <c:v>300</c:v>
                </c:pt>
                <c:pt idx="9">
                  <c:v>350</c:v>
                </c:pt>
                <c:pt idx="10">
                  <c:v>350</c:v>
                </c:pt>
                <c:pt idx="11">
                  <c:v>350</c:v>
                </c:pt>
                <c:pt idx="12">
                  <c:v>450</c:v>
                </c:pt>
                <c:pt idx="13">
                  <c:v>450</c:v>
                </c:pt>
                <c:pt idx="14">
                  <c:v>550</c:v>
                </c:pt>
                <c:pt idx="15">
                  <c:v>550</c:v>
                </c:pt>
                <c:pt idx="16">
                  <c:v>550</c:v>
                </c:pt>
                <c:pt idx="17">
                  <c:v>550</c:v>
                </c:pt>
                <c:pt idx="18">
                  <c:v>650</c:v>
                </c:pt>
                <c:pt idx="19">
                  <c:v>500</c:v>
                </c:pt>
                <c:pt idx="20">
                  <c:v>550</c:v>
                </c:pt>
                <c:pt idx="21">
                  <c:v>450</c:v>
                </c:pt>
                <c:pt idx="22">
                  <c:v>350</c:v>
                </c:pt>
                <c:pt idx="23">
                  <c:v>300</c:v>
                </c:pt>
                <c:pt idx="24">
                  <c:v>400</c:v>
                </c:pt>
                <c:pt idx="25">
                  <c:v>350</c:v>
                </c:pt>
                <c:pt idx="26">
                  <c:v>350</c:v>
                </c:pt>
                <c:pt idx="27">
                  <c:v>400</c:v>
                </c:pt>
                <c:pt idx="28">
                  <c:v>400</c:v>
                </c:pt>
                <c:pt idx="29">
                  <c:v>450</c:v>
                </c:pt>
                <c:pt idx="30">
                  <c:v>350</c:v>
                </c:pt>
                <c:pt idx="31">
                  <c:v>350</c:v>
                </c:pt>
                <c:pt idx="32">
                  <c:v>300</c:v>
                </c:pt>
                <c:pt idx="33">
                  <c:v>300</c:v>
                </c:pt>
                <c:pt idx="34">
                  <c:v>350</c:v>
                </c:pt>
                <c:pt idx="35">
                  <c:v>350</c:v>
                </c:pt>
                <c:pt idx="36">
                  <c:v>400</c:v>
                </c:pt>
                <c:pt idx="37">
                  <c:v>350</c:v>
                </c:pt>
                <c:pt idx="38">
                  <c:v>350</c:v>
                </c:pt>
                <c:pt idx="39">
                  <c:v>300</c:v>
                </c:pt>
                <c:pt idx="40">
                  <c:v>350</c:v>
                </c:pt>
                <c:pt idx="41">
                  <c:v>350</c:v>
                </c:pt>
                <c:pt idx="42">
                  <c:v>350</c:v>
                </c:pt>
                <c:pt idx="43">
                  <c:v>350</c:v>
                </c:pt>
                <c:pt idx="44">
                  <c:v>400</c:v>
                </c:pt>
                <c:pt idx="45">
                  <c:v>450</c:v>
                </c:pt>
                <c:pt idx="46">
                  <c:v>550</c:v>
                </c:pt>
                <c:pt idx="47">
                  <c:v>550</c:v>
                </c:pt>
                <c:pt idx="48">
                  <c:v>600</c:v>
                </c:pt>
                <c:pt idx="49">
                  <c:v>650</c:v>
                </c:pt>
                <c:pt idx="50">
                  <c:v>700</c:v>
                </c:pt>
                <c:pt idx="51">
                  <c:v>700</c:v>
                </c:pt>
                <c:pt idx="52">
                  <c:v>700</c:v>
                </c:pt>
                <c:pt idx="53">
                  <c:v>750</c:v>
                </c:pt>
                <c:pt idx="54">
                  <c:v>650</c:v>
                </c:pt>
                <c:pt idx="55">
                  <c:v>700</c:v>
                </c:pt>
                <c:pt idx="56">
                  <c:v>750</c:v>
                </c:pt>
                <c:pt idx="57">
                  <c:v>600</c:v>
                </c:pt>
                <c:pt idx="58">
                  <c:v>650</c:v>
                </c:pt>
                <c:pt idx="59">
                  <c:v>600</c:v>
                </c:pt>
                <c:pt idx="60">
                  <c:v>650</c:v>
                </c:pt>
                <c:pt idx="61">
                  <c:v>650</c:v>
                </c:pt>
                <c:pt idx="62">
                  <c:v>650</c:v>
                </c:pt>
                <c:pt idx="63">
                  <c:v>650</c:v>
                </c:pt>
                <c:pt idx="64">
                  <c:v>650</c:v>
                </c:pt>
                <c:pt idx="65">
                  <c:v>600</c:v>
                </c:pt>
                <c:pt idx="66">
                  <c:v>700</c:v>
                </c:pt>
                <c:pt idx="67">
                  <c:v>800</c:v>
                </c:pt>
                <c:pt idx="68">
                  <c:v>800</c:v>
                </c:pt>
                <c:pt idx="69">
                  <c:v>750</c:v>
                </c:pt>
                <c:pt idx="70">
                  <c:v>750</c:v>
                </c:pt>
                <c:pt idx="71">
                  <c:v>750</c:v>
                </c:pt>
                <c:pt idx="72">
                  <c:v>700</c:v>
                </c:pt>
                <c:pt idx="73">
                  <c:v>750</c:v>
                </c:pt>
                <c:pt idx="74">
                  <c:v>750</c:v>
                </c:pt>
                <c:pt idx="75">
                  <c:v>650</c:v>
                </c:pt>
                <c:pt idx="76">
                  <c:v>650</c:v>
                </c:pt>
                <c:pt idx="77">
                  <c:v>700</c:v>
                </c:pt>
                <c:pt idx="78">
                  <c:v>650</c:v>
                </c:pt>
                <c:pt idx="79">
                  <c:v>600</c:v>
                </c:pt>
                <c:pt idx="80">
                  <c:v>600</c:v>
                </c:pt>
                <c:pt idx="81">
                  <c:v>400</c:v>
                </c:pt>
                <c:pt idx="82">
                  <c:v>400</c:v>
                </c:pt>
                <c:pt idx="83">
                  <c:v>400</c:v>
                </c:pt>
                <c:pt idx="84">
                  <c:v>400</c:v>
                </c:pt>
                <c:pt idx="85">
                  <c:v>400</c:v>
                </c:pt>
                <c:pt idx="86">
                  <c:v>450</c:v>
                </c:pt>
                <c:pt idx="87">
                  <c:v>500</c:v>
                </c:pt>
                <c:pt idx="88">
                  <c:v>500</c:v>
                </c:pt>
                <c:pt idx="89">
                  <c:v>450</c:v>
                </c:pt>
                <c:pt idx="90">
                  <c:v>400</c:v>
                </c:pt>
                <c:pt idx="91">
                  <c:v>350</c:v>
                </c:pt>
                <c:pt idx="92">
                  <c:v>350</c:v>
                </c:pt>
                <c:pt idx="93">
                  <c:v>300</c:v>
                </c:pt>
                <c:pt idx="94">
                  <c:v>350</c:v>
                </c:pt>
                <c:pt idx="95">
                  <c:v>350</c:v>
                </c:pt>
                <c:pt idx="96">
                  <c:v>350</c:v>
                </c:pt>
                <c:pt idx="97">
                  <c:v>350</c:v>
                </c:pt>
                <c:pt idx="98">
                  <c:v>350</c:v>
                </c:pt>
                <c:pt idx="99">
                  <c:v>350</c:v>
                </c:pt>
                <c:pt idx="100">
                  <c:v>350</c:v>
                </c:pt>
                <c:pt idx="101">
                  <c:v>350</c:v>
                </c:pt>
                <c:pt idx="102">
                  <c:v>400</c:v>
                </c:pt>
              </c:numCache>
            </c:numRef>
          </c:val>
          <c:smooth val="0"/>
        </c:ser>
        <c:dLbls>
          <c:showLegendKey val="0"/>
          <c:showVal val="0"/>
          <c:showCatName val="0"/>
          <c:showSerName val="0"/>
          <c:showPercent val="0"/>
          <c:showBubbleSize val="0"/>
        </c:dLbls>
        <c:smooth val="0"/>
        <c:axId val="398427776"/>
        <c:axId val="398428336"/>
      </c:lineChart>
      <c:catAx>
        <c:axId val="398427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28336"/>
        <c:crosses val="autoZero"/>
        <c:auto val="1"/>
        <c:lblAlgn val="ctr"/>
        <c:lblOffset val="100"/>
        <c:noMultiLvlLbl val="0"/>
      </c:catAx>
      <c:valAx>
        <c:axId val="39842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2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'Ex-Post Evaluation_2'!$C$145</c:f>
              <c:strCache>
                <c:ptCount val="1"/>
                <c:pt idx="0">
                  <c:v>Total cost (in 1000)</c:v>
                </c:pt>
              </c:strCache>
            </c:strRef>
          </c:tx>
          <c:spPr>
            <a:solidFill>
              <a:srgbClr val="002060"/>
            </a:solidFill>
            <a:ln>
              <a:solidFill>
                <a:schemeClr val="tx1"/>
              </a:solidFill>
            </a:ln>
            <a:effectLst/>
          </c:spPr>
          <c:invertIfNegative val="0"/>
          <c:cat>
            <c:strRef>
              <c:extLst>
                <c:ext xmlns:c15="http://schemas.microsoft.com/office/drawing/2012/chart" uri="{02D57815-91ED-43cb-92C2-25804820EDAC}">
                  <c15:fullRef>
                    <c15:sqref>'Ex-Post Evaluation_2'!$D$143:$I$143</c15:sqref>
                  </c15:fullRef>
                </c:ext>
              </c:extLst>
              <c:f>('Ex-Post Evaluation_2'!$D$143:$F$143,'Ex-Post Evaluation_2'!$I$143)</c:f>
              <c:strCache>
                <c:ptCount val="4"/>
                <c:pt idx="0">
                  <c:v>HK</c:v>
                </c:pt>
                <c:pt idx="1">
                  <c:v>MRS</c:v>
                </c:pt>
                <c:pt idx="2">
                  <c:v>CEC</c:v>
                </c:pt>
                <c:pt idx="3">
                  <c:v>Naive</c:v>
                </c:pt>
              </c:strCache>
            </c:strRef>
          </c:cat>
          <c:val>
            <c:numRef>
              <c:extLst>
                <c:ext xmlns:c15="http://schemas.microsoft.com/office/drawing/2012/chart" uri="{02D57815-91ED-43cb-92C2-25804820EDAC}">
                  <c15:fullRef>
                    <c15:sqref>'Ex-Post Evaluation_2'!$D$145:$I$145</c15:sqref>
                  </c15:fullRef>
                </c:ext>
              </c:extLst>
              <c:f>('Ex-Post Evaluation_2'!$D$145:$F$145,'Ex-Post Evaluation_2'!$I$145)</c:f>
              <c:numCache>
                <c:formatCode>0.00</c:formatCode>
                <c:ptCount val="4"/>
                <c:pt idx="0">
                  <c:v>7.2666000000000004</c:v>
                </c:pt>
                <c:pt idx="1">
                  <c:v>7.8376739999999998</c:v>
                </c:pt>
                <c:pt idx="2">
                  <c:v>7.8336239999999995</c:v>
                </c:pt>
                <c:pt idx="3">
                  <c:v>7.9478084999999981</c:v>
                </c:pt>
              </c:numCache>
            </c:numRef>
          </c:val>
        </c:ser>
        <c:dLbls>
          <c:showLegendKey val="0"/>
          <c:showVal val="0"/>
          <c:showCatName val="0"/>
          <c:showSerName val="0"/>
          <c:showPercent val="0"/>
          <c:showBubbleSize val="0"/>
        </c:dLbls>
        <c:gapWidth val="219"/>
        <c:overlap val="-27"/>
        <c:axId val="338791616"/>
        <c:axId val="338792176"/>
      </c:barChart>
      <c:catAx>
        <c:axId val="3387916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38792176"/>
        <c:crosses val="autoZero"/>
        <c:auto val="1"/>
        <c:lblAlgn val="ctr"/>
        <c:lblOffset val="100"/>
        <c:noMultiLvlLbl val="0"/>
      </c:catAx>
      <c:valAx>
        <c:axId val="338792176"/>
        <c:scaling>
          <c:orientation val="minMax"/>
          <c:min val="6"/>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chemeClr val="tx1"/>
                    </a:solidFill>
                  </a:rPr>
                  <a:t>Total cost in Mio. USD</a:t>
                </a:r>
              </a:p>
            </c:rich>
          </c:tx>
          <c:layout>
            <c:manualLayout>
              <c:xMode val="edge"/>
              <c:yMode val="edge"/>
              <c:x val="2.2853691041551015E-2"/>
              <c:y val="0.307626437472415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38791616"/>
        <c:crosses val="autoZero"/>
        <c:crossBetween val="between"/>
      </c:valAx>
      <c:spPr>
        <a:noFill/>
        <a:ln w="9525">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Approximation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'Ex-Post Evaluation_2'!$C$21:$C$123</c:f>
              <c:numCache>
                <c:formatCode>General</c:formatCode>
                <c:ptCount val="103"/>
                <c:pt idx="0">
                  <c:v>365</c:v>
                </c:pt>
                <c:pt idx="1">
                  <c:v>374</c:v>
                </c:pt>
                <c:pt idx="2">
                  <c:v>395</c:v>
                </c:pt>
                <c:pt idx="3">
                  <c:v>330</c:v>
                </c:pt>
                <c:pt idx="4">
                  <c:v>350.5</c:v>
                </c:pt>
                <c:pt idx="5">
                  <c:v>376.5</c:v>
                </c:pt>
                <c:pt idx="6">
                  <c:v>316</c:v>
                </c:pt>
                <c:pt idx="7">
                  <c:v>288.5</c:v>
                </c:pt>
                <c:pt idx="8">
                  <c:v>299.5</c:v>
                </c:pt>
                <c:pt idx="9">
                  <c:v>329</c:v>
                </c:pt>
                <c:pt idx="10">
                  <c:v>352.5</c:v>
                </c:pt>
                <c:pt idx="11">
                  <c:v>374</c:v>
                </c:pt>
                <c:pt idx="12">
                  <c:v>430</c:v>
                </c:pt>
                <c:pt idx="13">
                  <c:v>469.5</c:v>
                </c:pt>
                <c:pt idx="14">
                  <c:v>528</c:v>
                </c:pt>
                <c:pt idx="15">
                  <c:v>550.5</c:v>
                </c:pt>
                <c:pt idx="16">
                  <c:v>572.5</c:v>
                </c:pt>
                <c:pt idx="17">
                  <c:v>571.5</c:v>
                </c:pt>
                <c:pt idx="18">
                  <c:v>674.5</c:v>
                </c:pt>
                <c:pt idx="19">
                  <c:v>515</c:v>
                </c:pt>
                <c:pt idx="20">
                  <c:v>534.5</c:v>
                </c:pt>
                <c:pt idx="21">
                  <c:v>437</c:v>
                </c:pt>
                <c:pt idx="22">
                  <c:v>365.5</c:v>
                </c:pt>
                <c:pt idx="23">
                  <c:v>308</c:v>
                </c:pt>
                <c:pt idx="24">
                  <c:v>378.5</c:v>
                </c:pt>
                <c:pt idx="25">
                  <c:v>345.5</c:v>
                </c:pt>
                <c:pt idx="26">
                  <c:v>330.5</c:v>
                </c:pt>
                <c:pt idx="27">
                  <c:v>385</c:v>
                </c:pt>
                <c:pt idx="28">
                  <c:v>391</c:v>
                </c:pt>
                <c:pt idx="29">
                  <c:v>425.5</c:v>
                </c:pt>
                <c:pt idx="30">
                  <c:v>340</c:v>
                </c:pt>
                <c:pt idx="31">
                  <c:v>351.5</c:v>
                </c:pt>
                <c:pt idx="32">
                  <c:v>307.5</c:v>
                </c:pt>
                <c:pt idx="33">
                  <c:v>322</c:v>
                </c:pt>
                <c:pt idx="34">
                  <c:v>360</c:v>
                </c:pt>
                <c:pt idx="35">
                  <c:v>371</c:v>
                </c:pt>
                <c:pt idx="36">
                  <c:v>377</c:v>
                </c:pt>
                <c:pt idx="37">
                  <c:v>331</c:v>
                </c:pt>
                <c:pt idx="38">
                  <c:v>354</c:v>
                </c:pt>
                <c:pt idx="39">
                  <c:v>321.5</c:v>
                </c:pt>
                <c:pt idx="40">
                  <c:v>347</c:v>
                </c:pt>
                <c:pt idx="41">
                  <c:v>329.5</c:v>
                </c:pt>
                <c:pt idx="42">
                  <c:v>342</c:v>
                </c:pt>
                <c:pt idx="43">
                  <c:v>363</c:v>
                </c:pt>
                <c:pt idx="44">
                  <c:v>393.5</c:v>
                </c:pt>
                <c:pt idx="45">
                  <c:v>440.5</c:v>
                </c:pt>
                <c:pt idx="46">
                  <c:v>556</c:v>
                </c:pt>
                <c:pt idx="47">
                  <c:v>539</c:v>
                </c:pt>
                <c:pt idx="48">
                  <c:v>597.5</c:v>
                </c:pt>
                <c:pt idx="49">
                  <c:v>634.5</c:v>
                </c:pt>
                <c:pt idx="50">
                  <c:v>704.5</c:v>
                </c:pt>
                <c:pt idx="51">
                  <c:v>715.5</c:v>
                </c:pt>
                <c:pt idx="52">
                  <c:v>711</c:v>
                </c:pt>
                <c:pt idx="53">
                  <c:v>753</c:v>
                </c:pt>
                <c:pt idx="54">
                  <c:v>630</c:v>
                </c:pt>
                <c:pt idx="55">
                  <c:v>706.5</c:v>
                </c:pt>
                <c:pt idx="56">
                  <c:v>726.5</c:v>
                </c:pt>
                <c:pt idx="57">
                  <c:v>575.5</c:v>
                </c:pt>
                <c:pt idx="58">
                  <c:v>645.5</c:v>
                </c:pt>
                <c:pt idx="59">
                  <c:v>591</c:v>
                </c:pt>
                <c:pt idx="60">
                  <c:v>646.5</c:v>
                </c:pt>
                <c:pt idx="61">
                  <c:v>641</c:v>
                </c:pt>
                <c:pt idx="62">
                  <c:v>653.5</c:v>
                </c:pt>
                <c:pt idx="63">
                  <c:v>655</c:v>
                </c:pt>
                <c:pt idx="64">
                  <c:v>647.5</c:v>
                </c:pt>
                <c:pt idx="65">
                  <c:v>579.5</c:v>
                </c:pt>
                <c:pt idx="66">
                  <c:v>692.5</c:v>
                </c:pt>
                <c:pt idx="67">
                  <c:v>813</c:v>
                </c:pt>
                <c:pt idx="68">
                  <c:v>808.5</c:v>
                </c:pt>
                <c:pt idx="69">
                  <c:v>758.5</c:v>
                </c:pt>
                <c:pt idx="70">
                  <c:v>751.5</c:v>
                </c:pt>
                <c:pt idx="71">
                  <c:v>752</c:v>
                </c:pt>
                <c:pt idx="72">
                  <c:v>694.5</c:v>
                </c:pt>
                <c:pt idx="73">
                  <c:v>743</c:v>
                </c:pt>
                <c:pt idx="74">
                  <c:v>727.5</c:v>
                </c:pt>
                <c:pt idx="75">
                  <c:v>657</c:v>
                </c:pt>
                <c:pt idx="76">
                  <c:v>673.5</c:v>
                </c:pt>
                <c:pt idx="77">
                  <c:v>688</c:v>
                </c:pt>
                <c:pt idx="78">
                  <c:v>657</c:v>
                </c:pt>
                <c:pt idx="79">
                  <c:v>597</c:v>
                </c:pt>
                <c:pt idx="80">
                  <c:v>588</c:v>
                </c:pt>
                <c:pt idx="81">
                  <c:v>419</c:v>
                </c:pt>
                <c:pt idx="82">
                  <c:v>413.5</c:v>
                </c:pt>
                <c:pt idx="83">
                  <c:v>406.5</c:v>
                </c:pt>
                <c:pt idx="84">
                  <c:v>405.5</c:v>
                </c:pt>
                <c:pt idx="85">
                  <c:v>421.5</c:v>
                </c:pt>
                <c:pt idx="86">
                  <c:v>450</c:v>
                </c:pt>
                <c:pt idx="87">
                  <c:v>489</c:v>
                </c:pt>
                <c:pt idx="88">
                  <c:v>485.5</c:v>
                </c:pt>
                <c:pt idx="89">
                  <c:v>452</c:v>
                </c:pt>
                <c:pt idx="90">
                  <c:v>408</c:v>
                </c:pt>
                <c:pt idx="91">
                  <c:v>346</c:v>
                </c:pt>
                <c:pt idx="92">
                  <c:v>362</c:v>
                </c:pt>
                <c:pt idx="93">
                  <c:v>279</c:v>
                </c:pt>
                <c:pt idx="94">
                  <c:v>337.5</c:v>
                </c:pt>
                <c:pt idx="95">
                  <c:v>355.5</c:v>
                </c:pt>
                <c:pt idx="96">
                  <c:v>372</c:v>
                </c:pt>
                <c:pt idx="97">
                  <c:v>351.5</c:v>
                </c:pt>
                <c:pt idx="98">
                  <c:v>364.5</c:v>
                </c:pt>
                <c:pt idx="99">
                  <c:v>357.5</c:v>
                </c:pt>
                <c:pt idx="100">
                  <c:v>347</c:v>
                </c:pt>
                <c:pt idx="101">
                  <c:v>344.5</c:v>
                </c:pt>
                <c:pt idx="102">
                  <c:v>397.5</c:v>
                </c:pt>
              </c:numCache>
            </c:numRef>
          </c:val>
          <c:smooth val="0"/>
        </c:ser>
        <c:ser>
          <c:idx val="1"/>
          <c:order val="1"/>
          <c:spPr>
            <a:ln w="28575" cap="rnd">
              <a:solidFill>
                <a:schemeClr val="accent2"/>
              </a:solidFill>
              <a:round/>
            </a:ln>
            <a:effectLst/>
          </c:spPr>
          <c:marker>
            <c:symbol val="none"/>
          </c:marker>
          <c:val>
            <c:numRef>
              <c:f>'Ex-Post Evaluation_2'!$D$21:$D$123</c:f>
              <c:numCache>
                <c:formatCode>General</c:formatCode>
                <c:ptCount val="103"/>
                <c:pt idx="0">
                  <c:v>350</c:v>
                </c:pt>
                <c:pt idx="1">
                  <c:v>350</c:v>
                </c:pt>
                <c:pt idx="2">
                  <c:v>400</c:v>
                </c:pt>
                <c:pt idx="3">
                  <c:v>350</c:v>
                </c:pt>
                <c:pt idx="4">
                  <c:v>350</c:v>
                </c:pt>
                <c:pt idx="5">
                  <c:v>400</c:v>
                </c:pt>
                <c:pt idx="6">
                  <c:v>300</c:v>
                </c:pt>
                <c:pt idx="7">
                  <c:v>300</c:v>
                </c:pt>
                <c:pt idx="8">
                  <c:v>300</c:v>
                </c:pt>
                <c:pt idx="9">
                  <c:v>350</c:v>
                </c:pt>
                <c:pt idx="10">
                  <c:v>350</c:v>
                </c:pt>
                <c:pt idx="11">
                  <c:v>350</c:v>
                </c:pt>
                <c:pt idx="12">
                  <c:v>450</c:v>
                </c:pt>
                <c:pt idx="13">
                  <c:v>450</c:v>
                </c:pt>
                <c:pt idx="14">
                  <c:v>550</c:v>
                </c:pt>
                <c:pt idx="15">
                  <c:v>550</c:v>
                </c:pt>
                <c:pt idx="16">
                  <c:v>550</c:v>
                </c:pt>
                <c:pt idx="17">
                  <c:v>550</c:v>
                </c:pt>
                <c:pt idx="18">
                  <c:v>650</c:v>
                </c:pt>
                <c:pt idx="19">
                  <c:v>500</c:v>
                </c:pt>
                <c:pt idx="20">
                  <c:v>550</c:v>
                </c:pt>
                <c:pt idx="21">
                  <c:v>450</c:v>
                </c:pt>
                <c:pt idx="22">
                  <c:v>350</c:v>
                </c:pt>
                <c:pt idx="23">
                  <c:v>300</c:v>
                </c:pt>
                <c:pt idx="24">
                  <c:v>400</c:v>
                </c:pt>
                <c:pt idx="25">
                  <c:v>350</c:v>
                </c:pt>
                <c:pt idx="26">
                  <c:v>350</c:v>
                </c:pt>
                <c:pt idx="27">
                  <c:v>400</c:v>
                </c:pt>
                <c:pt idx="28">
                  <c:v>400</c:v>
                </c:pt>
                <c:pt idx="29">
                  <c:v>450</c:v>
                </c:pt>
                <c:pt idx="30">
                  <c:v>350</c:v>
                </c:pt>
                <c:pt idx="31">
                  <c:v>350</c:v>
                </c:pt>
                <c:pt idx="32">
                  <c:v>300</c:v>
                </c:pt>
                <c:pt idx="33">
                  <c:v>300</c:v>
                </c:pt>
                <c:pt idx="34">
                  <c:v>350</c:v>
                </c:pt>
                <c:pt idx="35">
                  <c:v>350</c:v>
                </c:pt>
                <c:pt idx="36">
                  <c:v>400</c:v>
                </c:pt>
                <c:pt idx="37">
                  <c:v>350</c:v>
                </c:pt>
                <c:pt idx="38">
                  <c:v>350</c:v>
                </c:pt>
                <c:pt idx="39">
                  <c:v>300</c:v>
                </c:pt>
                <c:pt idx="40">
                  <c:v>350</c:v>
                </c:pt>
                <c:pt idx="41">
                  <c:v>350</c:v>
                </c:pt>
                <c:pt idx="42">
                  <c:v>350</c:v>
                </c:pt>
                <c:pt idx="43">
                  <c:v>350</c:v>
                </c:pt>
                <c:pt idx="44">
                  <c:v>400</c:v>
                </c:pt>
                <c:pt idx="45">
                  <c:v>450</c:v>
                </c:pt>
                <c:pt idx="46">
                  <c:v>550</c:v>
                </c:pt>
                <c:pt idx="47">
                  <c:v>550</c:v>
                </c:pt>
                <c:pt idx="48">
                  <c:v>600</c:v>
                </c:pt>
                <c:pt idx="49">
                  <c:v>650</c:v>
                </c:pt>
                <c:pt idx="50">
                  <c:v>700</c:v>
                </c:pt>
                <c:pt idx="51">
                  <c:v>700</c:v>
                </c:pt>
                <c:pt idx="52">
                  <c:v>700</c:v>
                </c:pt>
                <c:pt idx="53">
                  <c:v>750</c:v>
                </c:pt>
                <c:pt idx="54">
                  <c:v>650</c:v>
                </c:pt>
                <c:pt idx="55">
                  <c:v>700</c:v>
                </c:pt>
                <c:pt idx="56">
                  <c:v>750</c:v>
                </c:pt>
                <c:pt idx="57">
                  <c:v>600</c:v>
                </c:pt>
                <c:pt idx="58">
                  <c:v>650</c:v>
                </c:pt>
                <c:pt idx="59">
                  <c:v>600</c:v>
                </c:pt>
                <c:pt idx="60">
                  <c:v>650</c:v>
                </c:pt>
                <c:pt idx="61">
                  <c:v>650</c:v>
                </c:pt>
                <c:pt idx="62">
                  <c:v>650</c:v>
                </c:pt>
                <c:pt idx="63">
                  <c:v>650</c:v>
                </c:pt>
                <c:pt idx="64">
                  <c:v>650</c:v>
                </c:pt>
                <c:pt idx="65">
                  <c:v>600</c:v>
                </c:pt>
                <c:pt idx="66">
                  <c:v>700</c:v>
                </c:pt>
                <c:pt idx="67">
                  <c:v>800</c:v>
                </c:pt>
                <c:pt idx="68">
                  <c:v>800</c:v>
                </c:pt>
                <c:pt idx="69">
                  <c:v>750</c:v>
                </c:pt>
                <c:pt idx="70">
                  <c:v>750</c:v>
                </c:pt>
                <c:pt idx="71">
                  <c:v>750</c:v>
                </c:pt>
                <c:pt idx="72">
                  <c:v>700</c:v>
                </c:pt>
                <c:pt idx="73">
                  <c:v>750</c:v>
                </c:pt>
                <c:pt idx="74">
                  <c:v>750</c:v>
                </c:pt>
                <c:pt idx="75">
                  <c:v>650</c:v>
                </c:pt>
                <c:pt idx="76">
                  <c:v>650</c:v>
                </c:pt>
                <c:pt idx="77">
                  <c:v>700</c:v>
                </c:pt>
                <c:pt idx="78">
                  <c:v>650</c:v>
                </c:pt>
                <c:pt idx="79">
                  <c:v>600</c:v>
                </c:pt>
                <c:pt idx="80">
                  <c:v>600</c:v>
                </c:pt>
                <c:pt idx="81">
                  <c:v>400</c:v>
                </c:pt>
                <c:pt idx="82">
                  <c:v>400</c:v>
                </c:pt>
                <c:pt idx="83">
                  <c:v>400</c:v>
                </c:pt>
                <c:pt idx="84">
                  <c:v>400</c:v>
                </c:pt>
                <c:pt idx="85">
                  <c:v>400</c:v>
                </c:pt>
                <c:pt idx="86">
                  <c:v>450</c:v>
                </c:pt>
                <c:pt idx="87">
                  <c:v>500</c:v>
                </c:pt>
                <c:pt idx="88">
                  <c:v>500</c:v>
                </c:pt>
                <c:pt idx="89">
                  <c:v>450</c:v>
                </c:pt>
                <c:pt idx="90">
                  <c:v>400</c:v>
                </c:pt>
                <c:pt idx="91">
                  <c:v>350</c:v>
                </c:pt>
                <c:pt idx="92">
                  <c:v>350</c:v>
                </c:pt>
                <c:pt idx="93">
                  <c:v>300</c:v>
                </c:pt>
                <c:pt idx="94">
                  <c:v>350</c:v>
                </c:pt>
                <c:pt idx="95">
                  <c:v>350</c:v>
                </c:pt>
                <c:pt idx="96">
                  <c:v>350</c:v>
                </c:pt>
                <c:pt idx="97">
                  <c:v>350</c:v>
                </c:pt>
                <c:pt idx="98">
                  <c:v>350</c:v>
                </c:pt>
                <c:pt idx="99">
                  <c:v>350</c:v>
                </c:pt>
                <c:pt idx="100">
                  <c:v>350</c:v>
                </c:pt>
                <c:pt idx="101">
                  <c:v>350</c:v>
                </c:pt>
                <c:pt idx="102">
                  <c:v>400</c:v>
                </c:pt>
              </c:numCache>
            </c:numRef>
          </c:val>
          <c:smooth val="0"/>
        </c:ser>
        <c:dLbls>
          <c:showLegendKey val="0"/>
          <c:showVal val="0"/>
          <c:showCatName val="0"/>
          <c:showSerName val="0"/>
          <c:showPercent val="0"/>
          <c:showBubbleSize val="0"/>
        </c:dLbls>
        <c:smooth val="0"/>
        <c:axId val="338795536"/>
        <c:axId val="338796096"/>
      </c:lineChart>
      <c:catAx>
        <c:axId val="338795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96096"/>
        <c:crosses val="autoZero"/>
        <c:auto val="1"/>
        <c:lblAlgn val="ctr"/>
        <c:lblOffset val="100"/>
        <c:noMultiLvlLbl val="0"/>
      </c:catAx>
      <c:valAx>
        <c:axId val="33879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95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828675</xdr:colOff>
      <xdr:row>29</xdr:row>
      <xdr:rowOff>109537</xdr:rowOff>
    </xdr:from>
    <xdr:to>
      <xdr:col>6</xdr:col>
      <xdr:colOff>942975</xdr:colOff>
      <xdr:row>43</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428624</xdr:colOff>
      <xdr:row>5</xdr:row>
      <xdr:rowOff>90487</xdr:rowOff>
    </xdr:from>
    <xdr:to>
      <xdr:col>18</xdr:col>
      <xdr:colOff>95249</xdr:colOff>
      <xdr:row>24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590549</xdr:colOff>
      <xdr:row>8</xdr:row>
      <xdr:rowOff>114300</xdr:rowOff>
    </xdr:from>
    <xdr:to>
      <xdr:col>12</xdr:col>
      <xdr:colOff>28574</xdr:colOff>
      <xdr:row>9</xdr:row>
      <xdr:rowOff>171450</xdr:rowOff>
    </xdr:to>
    <xdr:sp macro="" textlink="">
      <xdr:nvSpPr>
        <xdr:cNvPr id="3" name="TextBox 2"/>
        <xdr:cNvSpPr txBox="1"/>
      </xdr:nvSpPr>
      <xdr:spPr>
        <a:xfrm>
          <a:off x="5686424" y="1638300"/>
          <a:ext cx="12668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r=0.35 (p&lt;0.01)</a:t>
          </a:r>
        </a:p>
      </xdr:txBody>
    </xdr:sp>
    <xdr:clientData/>
  </xdr:twoCellAnchor>
  <xdr:twoCellAnchor>
    <xdr:from>
      <xdr:col>16</xdr:col>
      <xdr:colOff>504825</xdr:colOff>
      <xdr:row>12</xdr:row>
      <xdr:rowOff>123825</xdr:rowOff>
    </xdr:from>
    <xdr:to>
      <xdr:col>16</xdr:col>
      <xdr:colOff>514350</xdr:colOff>
      <xdr:row>15</xdr:row>
      <xdr:rowOff>95250</xdr:rowOff>
    </xdr:to>
    <xdr:cxnSp macro="">
      <xdr:nvCxnSpPr>
        <xdr:cNvPr id="5" name="Straight Arrow Connector 4"/>
        <xdr:cNvCxnSpPr/>
      </xdr:nvCxnSpPr>
      <xdr:spPr>
        <a:xfrm flipH="1">
          <a:off x="9867900" y="2409825"/>
          <a:ext cx="9525" cy="542925"/>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504825</xdr:colOff>
      <xdr:row>16</xdr:row>
      <xdr:rowOff>19050</xdr:rowOff>
    </xdr:from>
    <xdr:to>
      <xdr:col>16</xdr:col>
      <xdr:colOff>504826</xdr:colOff>
      <xdr:row>17</xdr:row>
      <xdr:rowOff>9525</xdr:rowOff>
    </xdr:to>
    <xdr:cxnSp macro="">
      <xdr:nvCxnSpPr>
        <xdr:cNvPr id="6" name="Straight Arrow Connector 5"/>
        <xdr:cNvCxnSpPr/>
      </xdr:nvCxnSpPr>
      <xdr:spPr>
        <a:xfrm flipH="1">
          <a:off x="9867900" y="3067050"/>
          <a:ext cx="1" cy="180975"/>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600074</xdr:colOff>
      <xdr:row>12</xdr:row>
      <xdr:rowOff>95249</xdr:rowOff>
    </xdr:from>
    <xdr:to>
      <xdr:col>19</xdr:col>
      <xdr:colOff>342900</xdr:colOff>
      <xdr:row>15</xdr:row>
      <xdr:rowOff>123824</xdr:rowOff>
    </xdr:to>
    <xdr:sp macro="" textlink="">
      <xdr:nvSpPr>
        <xdr:cNvPr id="8" name="TextBox 7"/>
        <xdr:cNvSpPr txBox="1"/>
      </xdr:nvSpPr>
      <xdr:spPr>
        <a:xfrm>
          <a:off x="9963149" y="3905249"/>
          <a:ext cx="1571626" cy="600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Variation in c</a:t>
          </a:r>
          <a:r>
            <a:rPr lang="en-US" sz="1000" baseline="-25000"/>
            <a:t>h</a:t>
          </a:r>
        </a:p>
        <a:p>
          <a:r>
            <a:rPr lang="en-US" sz="1200" baseline="-25000"/>
            <a:t>(speculation/misspeculation)</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828675</xdr:colOff>
      <xdr:row>29</xdr:row>
      <xdr:rowOff>109537</xdr:rowOff>
    </xdr:from>
    <xdr:to>
      <xdr:col>6</xdr:col>
      <xdr:colOff>942975</xdr:colOff>
      <xdr:row>43</xdr:row>
      <xdr:rowOff>185737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828675</xdr:colOff>
      <xdr:row>29</xdr:row>
      <xdr:rowOff>109537</xdr:rowOff>
    </xdr:from>
    <xdr:to>
      <xdr:col>6</xdr:col>
      <xdr:colOff>942975</xdr:colOff>
      <xdr:row>43</xdr:row>
      <xdr:rowOff>185737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382700</xdr:colOff>
      <xdr:row>152</xdr:row>
      <xdr:rowOff>35719</xdr:rowOff>
    </xdr:from>
    <xdr:to>
      <xdr:col>8</xdr:col>
      <xdr:colOff>797719</xdr:colOff>
      <xdr:row>170</xdr:row>
      <xdr:rowOff>190498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15</xdr:col>
      <xdr:colOff>1145266</xdr:colOff>
      <xdr:row>16</xdr:row>
      <xdr:rowOff>15876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382700</xdr:colOff>
      <xdr:row>149</xdr:row>
      <xdr:rowOff>35719</xdr:rowOff>
    </xdr:from>
    <xdr:to>
      <xdr:col>10</xdr:col>
      <xdr:colOff>503464</xdr:colOff>
      <xdr:row>172</xdr:row>
      <xdr:rowOff>13607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619125</xdr:colOff>
      <xdr:row>1</xdr:row>
      <xdr:rowOff>154781</xdr:rowOff>
    </xdr:from>
    <xdr:to>
      <xdr:col>16</xdr:col>
      <xdr:colOff>238126</xdr:colOff>
      <xdr:row>16</xdr:row>
      <xdr:rowOff>170657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382701</xdr:colOff>
      <xdr:row>149</xdr:row>
      <xdr:rowOff>35719</xdr:rowOff>
    </xdr:from>
    <xdr:to>
      <xdr:col>5</xdr:col>
      <xdr:colOff>1387928</xdr:colOff>
      <xdr:row>172</xdr:row>
      <xdr:rowOff>13607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115661</xdr:colOff>
      <xdr:row>1</xdr:row>
      <xdr:rowOff>73138</xdr:rowOff>
    </xdr:from>
    <xdr:to>
      <xdr:col>13</xdr:col>
      <xdr:colOff>306162</xdr:colOff>
      <xdr:row>16</xdr:row>
      <xdr:rowOff>89014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382700</xdr:colOff>
      <xdr:row>149</xdr:row>
      <xdr:rowOff>35719</xdr:rowOff>
    </xdr:from>
    <xdr:to>
      <xdr:col>10</xdr:col>
      <xdr:colOff>503464</xdr:colOff>
      <xdr:row>172</xdr:row>
      <xdr:rowOff>13607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619125</xdr:colOff>
      <xdr:row>1</xdr:row>
      <xdr:rowOff>154781</xdr:rowOff>
    </xdr:from>
    <xdr:to>
      <xdr:col>15</xdr:col>
      <xdr:colOff>238126</xdr:colOff>
      <xdr:row>16</xdr:row>
      <xdr:rowOff>170657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494958</xdr:colOff>
      <xdr:row>154</xdr:row>
      <xdr:rowOff>127567</xdr:rowOff>
    </xdr:from>
    <xdr:to>
      <xdr:col>7</xdr:col>
      <xdr:colOff>127567</xdr:colOff>
      <xdr:row>177</xdr:row>
      <xdr:rowOff>105455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619125</xdr:colOff>
      <xdr:row>1</xdr:row>
      <xdr:rowOff>154781</xdr:rowOff>
    </xdr:from>
    <xdr:to>
      <xdr:col>16</xdr:col>
      <xdr:colOff>238126</xdr:colOff>
      <xdr:row>16</xdr:row>
      <xdr:rowOff>170657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119060</xdr:colOff>
      <xdr:row>156</xdr:row>
      <xdr:rowOff>36398</xdr:rowOff>
    </xdr:from>
    <xdr:to>
      <xdr:col>17</xdr:col>
      <xdr:colOff>1245393</xdr:colOff>
      <xdr:row>175</xdr:row>
      <xdr:rowOff>13266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84378</xdr:colOff>
      <xdr:row>56</xdr:row>
      <xdr:rowOff>187130</xdr:rowOff>
    </xdr:from>
    <xdr:to>
      <xdr:col>22</xdr:col>
      <xdr:colOff>291042</xdr:colOff>
      <xdr:row>88</xdr:row>
      <xdr:rowOff>101405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tian-Mandl/Desktop/Case_Study_alt%20-%20Kopi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et_Regimes"/>
      <sheetName val="Stoch_Regimes"/>
      <sheetName val="Ex-Post Evaluation"/>
      <sheetName val="Stoch_Regimes_1"/>
      <sheetName val="Stoch_Regimes_2"/>
      <sheetName val="Stoch_Regimes_3"/>
      <sheetName val="Stoch_Regimes_4"/>
      <sheetName val="Ex-Post Evaluation_1"/>
      <sheetName val="Ex-Post Evaluation_2"/>
      <sheetName val="Ex-Post Evaluation_3"/>
      <sheetName val="Ex-Post Evaluation_4"/>
      <sheetName val="Graphics"/>
    </sheetNames>
    <sheetDataSet>
      <sheetData sheetId="0" refreshError="1"/>
      <sheetData sheetId="1" refreshError="1"/>
      <sheetData sheetId="2" refreshError="1"/>
      <sheetData sheetId="3">
        <row r="21">
          <cell r="B21">
            <v>39083</v>
          </cell>
          <cell r="C21">
            <v>365</v>
          </cell>
        </row>
        <row r="22">
          <cell r="B22">
            <v>39114</v>
          </cell>
          <cell r="C22">
            <v>374</v>
          </cell>
        </row>
        <row r="23">
          <cell r="B23">
            <v>39142</v>
          </cell>
          <cell r="C23">
            <v>395</v>
          </cell>
        </row>
        <row r="24">
          <cell r="B24">
            <v>39173</v>
          </cell>
          <cell r="C24">
            <v>330</v>
          </cell>
        </row>
        <row r="25">
          <cell r="B25">
            <v>39203</v>
          </cell>
          <cell r="C25">
            <v>350.5</v>
          </cell>
        </row>
        <row r="26">
          <cell r="B26">
            <v>39234</v>
          </cell>
          <cell r="C26">
            <v>376.5</v>
          </cell>
        </row>
        <row r="27">
          <cell r="B27">
            <v>39264</v>
          </cell>
          <cell r="C27">
            <v>316</v>
          </cell>
        </row>
        <row r="28">
          <cell r="B28">
            <v>39295</v>
          </cell>
          <cell r="C28">
            <v>288.5</v>
          </cell>
        </row>
        <row r="29">
          <cell r="B29">
            <v>39326</v>
          </cell>
          <cell r="C29">
            <v>299.5</v>
          </cell>
        </row>
        <row r="30">
          <cell r="B30">
            <v>39356</v>
          </cell>
          <cell r="C30">
            <v>329</v>
          </cell>
        </row>
        <row r="31">
          <cell r="B31">
            <v>39387</v>
          </cell>
          <cell r="C31">
            <v>352.5</v>
          </cell>
        </row>
        <row r="32">
          <cell r="B32">
            <v>39417</v>
          </cell>
          <cell r="C32">
            <v>374</v>
          </cell>
        </row>
        <row r="33">
          <cell r="B33">
            <v>39448</v>
          </cell>
          <cell r="C33">
            <v>430</v>
          </cell>
        </row>
        <row r="34">
          <cell r="B34">
            <v>39479</v>
          </cell>
          <cell r="C34">
            <v>469.5</v>
          </cell>
        </row>
        <row r="35">
          <cell r="B35">
            <v>39508</v>
          </cell>
          <cell r="C35">
            <v>528</v>
          </cell>
        </row>
        <row r="36">
          <cell r="B36">
            <v>39539</v>
          </cell>
          <cell r="C36">
            <v>550.5</v>
          </cell>
        </row>
        <row r="37">
          <cell r="B37">
            <v>39569</v>
          </cell>
          <cell r="C37">
            <v>572.5</v>
          </cell>
        </row>
        <row r="38">
          <cell r="B38">
            <v>39600</v>
          </cell>
          <cell r="C38">
            <v>571.5</v>
          </cell>
        </row>
        <row r="39">
          <cell r="B39">
            <v>39630</v>
          </cell>
          <cell r="C39">
            <v>674.5</v>
          </cell>
        </row>
        <row r="40">
          <cell r="B40">
            <v>39661</v>
          </cell>
          <cell r="C40">
            <v>515</v>
          </cell>
        </row>
        <row r="41">
          <cell r="B41">
            <v>39692</v>
          </cell>
          <cell r="C41">
            <v>534.5</v>
          </cell>
        </row>
        <row r="42">
          <cell r="B42">
            <v>39722</v>
          </cell>
          <cell r="C42">
            <v>437</v>
          </cell>
        </row>
        <row r="43">
          <cell r="B43">
            <v>39753</v>
          </cell>
          <cell r="C43">
            <v>365.5</v>
          </cell>
        </row>
        <row r="44">
          <cell r="B44">
            <v>39783</v>
          </cell>
          <cell r="C44">
            <v>308</v>
          </cell>
        </row>
        <row r="45">
          <cell r="B45">
            <v>39814</v>
          </cell>
          <cell r="C45">
            <v>378.5</v>
          </cell>
        </row>
        <row r="46">
          <cell r="B46">
            <v>39845</v>
          </cell>
          <cell r="C46">
            <v>345.5</v>
          </cell>
        </row>
        <row r="47">
          <cell r="B47">
            <v>39873</v>
          </cell>
          <cell r="C47">
            <v>330.5</v>
          </cell>
        </row>
        <row r="48">
          <cell r="B48">
            <v>39904</v>
          </cell>
          <cell r="C48">
            <v>385</v>
          </cell>
        </row>
        <row r="49">
          <cell r="B49">
            <v>39934</v>
          </cell>
          <cell r="C49">
            <v>391</v>
          </cell>
        </row>
        <row r="50">
          <cell r="B50">
            <v>39965</v>
          </cell>
          <cell r="C50">
            <v>425.5</v>
          </cell>
        </row>
        <row r="51">
          <cell r="B51">
            <v>39995</v>
          </cell>
          <cell r="C51">
            <v>340</v>
          </cell>
        </row>
        <row r="52">
          <cell r="B52">
            <v>40026</v>
          </cell>
          <cell r="C52">
            <v>351.5</v>
          </cell>
        </row>
        <row r="53">
          <cell r="B53">
            <v>40057</v>
          </cell>
          <cell r="C53">
            <v>307.5</v>
          </cell>
        </row>
        <row r="54">
          <cell r="B54">
            <v>40087</v>
          </cell>
          <cell r="C54">
            <v>322</v>
          </cell>
        </row>
        <row r="55">
          <cell r="B55">
            <v>40118</v>
          </cell>
          <cell r="C55">
            <v>360</v>
          </cell>
        </row>
        <row r="56">
          <cell r="B56">
            <v>40148</v>
          </cell>
          <cell r="C56">
            <v>371</v>
          </cell>
        </row>
        <row r="57">
          <cell r="B57">
            <v>40179</v>
          </cell>
          <cell r="C57">
            <v>377</v>
          </cell>
        </row>
        <row r="58">
          <cell r="B58">
            <v>40210</v>
          </cell>
          <cell r="C58">
            <v>331</v>
          </cell>
        </row>
        <row r="59">
          <cell r="B59">
            <v>40238</v>
          </cell>
          <cell r="C59">
            <v>354</v>
          </cell>
        </row>
        <row r="60">
          <cell r="B60">
            <v>40269</v>
          </cell>
          <cell r="C60">
            <v>321.5</v>
          </cell>
        </row>
        <row r="61">
          <cell r="B61">
            <v>40299</v>
          </cell>
          <cell r="C61">
            <v>347</v>
          </cell>
        </row>
        <row r="62">
          <cell r="B62">
            <v>40330</v>
          </cell>
          <cell r="C62">
            <v>329.5</v>
          </cell>
        </row>
        <row r="63">
          <cell r="B63">
            <v>40360</v>
          </cell>
          <cell r="C63">
            <v>342</v>
          </cell>
        </row>
        <row r="64">
          <cell r="B64">
            <v>40391</v>
          </cell>
          <cell r="C64">
            <v>363</v>
          </cell>
        </row>
        <row r="65">
          <cell r="B65">
            <v>40422</v>
          </cell>
          <cell r="C65">
            <v>393.5</v>
          </cell>
        </row>
        <row r="66">
          <cell r="B66">
            <v>40452</v>
          </cell>
          <cell r="C66">
            <v>440.5</v>
          </cell>
        </row>
        <row r="67">
          <cell r="B67">
            <v>40483</v>
          </cell>
          <cell r="C67">
            <v>556</v>
          </cell>
        </row>
        <row r="68">
          <cell r="B68">
            <v>40513</v>
          </cell>
          <cell r="C68">
            <v>539</v>
          </cell>
        </row>
        <row r="69">
          <cell r="B69">
            <v>40544</v>
          </cell>
          <cell r="C69">
            <v>597.5</v>
          </cell>
        </row>
        <row r="70">
          <cell r="B70">
            <v>40575</v>
          </cell>
          <cell r="C70">
            <v>634.5</v>
          </cell>
        </row>
        <row r="71">
          <cell r="B71">
            <v>40603</v>
          </cell>
          <cell r="C71">
            <v>704.5</v>
          </cell>
        </row>
        <row r="72">
          <cell r="B72">
            <v>40634</v>
          </cell>
          <cell r="C72">
            <v>715.5</v>
          </cell>
        </row>
        <row r="73">
          <cell r="B73">
            <v>40664</v>
          </cell>
          <cell r="C73">
            <v>711</v>
          </cell>
        </row>
        <row r="74">
          <cell r="B74">
            <v>40695</v>
          </cell>
          <cell r="C74">
            <v>753</v>
          </cell>
        </row>
        <row r="75">
          <cell r="B75">
            <v>40725</v>
          </cell>
          <cell r="C75">
            <v>630</v>
          </cell>
        </row>
        <row r="76">
          <cell r="B76">
            <v>40756</v>
          </cell>
          <cell r="C76">
            <v>706.5</v>
          </cell>
        </row>
        <row r="77">
          <cell r="B77">
            <v>40787</v>
          </cell>
          <cell r="C77">
            <v>726.5</v>
          </cell>
        </row>
        <row r="78">
          <cell r="B78">
            <v>40817</v>
          </cell>
          <cell r="C78">
            <v>575.5</v>
          </cell>
        </row>
        <row r="79">
          <cell r="B79">
            <v>40848</v>
          </cell>
          <cell r="C79">
            <v>645.5</v>
          </cell>
        </row>
        <row r="80">
          <cell r="B80">
            <v>40878</v>
          </cell>
          <cell r="C80">
            <v>591</v>
          </cell>
        </row>
        <row r="81">
          <cell r="B81">
            <v>40909</v>
          </cell>
          <cell r="C81">
            <v>646.5</v>
          </cell>
        </row>
        <row r="82">
          <cell r="B82">
            <v>40940</v>
          </cell>
          <cell r="C82">
            <v>641</v>
          </cell>
        </row>
        <row r="83">
          <cell r="B83">
            <v>40969</v>
          </cell>
          <cell r="C83">
            <v>653.5</v>
          </cell>
        </row>
        <row r="84">
          <cell r="B84">
            <v>41000</v>
          </cell>
          <cell r="C84">
            <v>655</v>
          </cell>
        </row>
        <row r="85">
          <cell r="B85">
            <v>41030</v>
          </cell>
          <cell r="C85">
            <v>647.5</v>
          </cell>
        </row>
        <row r="86">
          <cell r="B86">
            <v>41061</v>
          </cell>
          <cell r="C86">
            <v>579.5</v>
          </cell>
        </row>
        <row r="87">
          <cell r="B87">
            <v>41091</v>
          </cell>
          <cell r="C87">
            <v>692.5</v>
          </cell>
        </row>
        <row r="88">
          <cell r="B88">
            <v>41122</v>
          </cell>
          <cell r="C88">
            <v>813</v>
          </cell>
        </row>
        <row r="89">
          <cell r="B89">
            <v>41153</v>
          </cell>
          <cell r="C89">
            <v>808.5</v>
          </cell>
        </row>
        <row r="90">
          <cell r="B90">
            <v>41183</v>
          </cell>
          <cell r="C90">
            <v>758.5</v>
          </cell>
        </row>
        <row r="91">
          <cell r="B91">
            <v>41214</v>
          </cell>
          <cell r="C91">
            <v>751.5</v>
          </cell>
        </row>
        <row r="92">
          <cell r="B92">
            <v>41244</v>
          </cell>
          <cell r="C92">
            <v>752</v>
          </cell>
        </row>
        <row r="93">
          <cell r="B93">
            <v>41275</v>
          </cell>
          <cell r="C93">
            <v>694.5</v>
          </cell>
        </row>
        <row r="94">
          <cell r="B94">
            <v>41306</v>
          </cell>
          <cell r="C94">
            <v>743</v>
          </cell>
        </row>
        <row r="95">
          <cell r="B95">
            <v>41334</v>
          </cell>
          <cell r="C95">
            <v>727.5</v>
          </cell>
        </row>
        <row r="96">
          <cell r="B96">
            <v>41365</v>
          </cell>
          <cell r="C96">
            <v>657</v>
          </cell>
        </row>
        <row r="97">
          <cell r="B97">
            <v>41395</v>
          </cell>
          <cell r="C97">
            <v>673.5</v>
          </cell>
        </row>
        <row r="98">
          <cell r="B98">
            <v>41426</v>
          </cell>
          <cell r="C98">
            <v>688</v>
          </cell>
        </row>
        <row r="99">
          <cell r="B99">
            <v>41456</v>
          </cell>
          <cell r="C99">
            <v>657</v>
          </cell>
        </row>
        <row r="100">
          <cell r="B100">
            <v>41487</v>
          </cell>
          <cell r="C100">
            <v>597</v>
          </cell>
        </row>
        <row r="101">
          <cell r="B101">
            <v>41518</v>
          </cell>
          <cell r="C101">
            <v>588</v>
          </cell>
        </row>
        <row r="102">
          <cell r="B102">
            <v>41548</v>
          </cell>
          <cell r="C102">
            <v>419</v>
          </cell>
        </row>
        <row r="103">
          <cell r="B103">
            <v>41579</v>
          </cell>
          <cell r="C103">
            <v>413.5</v>
          </cell>
        </row>
        <row r="104">
          <cell r="B104">
            <v>41609</v>
          </cell>
          <cell r="C104">
            <v>406.5</v>
          </cell>
        </row>
        <row r="105">
          <cell r="B105">
            <v>41640</v>
          </cell>
          <cell r="C105">
            <v>405.5</v>
          </cell>
        </row>
        <row r="106">
          <cell r="B106">
            <v>41671</v>
          </cell>
          <cell r="C106">
            <v>421.5</v>
          </cell>
        </row>
        <row r="107">
          <cell r="B107">
            <v>41699</v>
          </cell>
          <cell r="C107">
            <v>450</v>
          </cell>
        </row>
        <row r="108">
          <cell r="B108">
            <v>41730</v>
          </cell>
          <cell r="C108">
            <v>489</v>
          </cell>
        </row>
        <row r="109">
          <cell r="B109">
            <v>41760</v>
          </cell>
          <cell r="C109">
            <v>485.5</v>
          </cell>
        </row>
        <row r="110">
          <cell r="B110">
            <v>41791</v>
          </cell>
          <cell r="C110">
            <v>452</v>
          </cell>
        </row>
        <row r="111">
          <cell r="B111">
            <v>41821</v>
          </cell>
          <cell r="C111">
            <v>408</v>
          </cell>
        </row>
        <row r="112">
          <cell r="B112">
            <v>41852</v>
          </cell>
          <cell r="C112">
            <v>346</v>
          </cell>
        </row>
        <row r="113">
          <cell r="B113">
            <v>41883</v>
          </cell>
          <cell r="C113">
            <v>362</v>
          </cell>
        </row>
        <row r="114">
          <cell r="B114">
            <v>41913</v>
          </cell>
          <cell r="C114">
            <v>279</v>
          </cell>
        </row>
        <row r="115">
          <cell r="B115">
            <v>41944</v>
          </cell>
          <cell r="C115">
            <v>337.5</v>
          </cell>
        </row>
        <row r="116">
          <cell r="B116">
            <v>41974</v>
          </cell>
          <cell r="C116">
            <v>355.5</v>
          </cell>
        </row>
        <row r="117">
          <cell r="B117">
            <v>42005</v>
          </cell>
          <cell r="C117">
            <v>372</v>
          </cell>
        </row>
        <row r="118">
          <cell r="B118">
            <v>42036</v>
          </cell>
          <cell r="C118">
            <v>351.5</v>
          </cell>
        </row>
        <row r="119">
          <cell r="B119">
            <v>42064</v>
          </cell>
          <cell r="C119">
            <v>364.5</v>
          </cell>
        </row>
        <row r="120">
          <cell r="B120">
            <v>42095</v>
          </cell>
          <cell r="C120">
            <v>357.5</v>
          </cell>
        </row>
        <row r="121">
          <cell r="B121">
            <v>42125</v>
          </cell>
          <cell r="C121">
            <v>347</v>
          </cell>
        </row>
        <row r="122">
          <cell r="B122">
            <v>42156</v>
          </cell>
          <cell r="C122">
            <v>344.5</v>
          </cell>
        </row>
        <row r="123">
          <cell r="B123">
            <v>42186</v>
          </cell>
          <cell r="C123">
            <v>397.5</v>
          </cell>
        </row>
        <row r="124">
          <cell r="B124">
            <v>42217</v>
          </cell>
          <cell r="C124">
            <v>350.98</v>
          </cell>
        </row>
        <row r="125">
          <cell r="B125">
            <v>42248</v>
          </cell>
          <cell r="C125">
            <v>353.95</v>
          </cell>
        </row>
        <row r="126">
          <cell r="B126">
            <v>42278</v>
          </cell>
          <cell r="C126">
            <v>366.55</v>
          </cell>
        </row>
        <row r="127">
          <cell r="B127">
            <v>42309</v>
          </cell>
          <cell r="C127">
            <v>361.45</v>
          </cell>
        </row>
        <row r="128">
          <cell r="B128">
            <v>42339</v>
          </cell>
          <cell r="C128">
            <v>364.75</v>
          </cell>
        </row>
        <row r="129">
          <cell r="B129">
            <v>42370</v>
          </cell>
          <cell r="C129">
            <v>363.75</v>
          </cell>
        </row>
        <row r="130">
          <cell r="B130">
            <v>42401</v>
          </cell>
          <cell r="C130">
            <v>369.23</v>
          </cell>
        </row>
        <row r="131">
          <cell r="B131">
            <v>42430</v>
          </cell>
          <cell r="C131">
            <v>365.23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4.bin"/><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H60"/>
  <sheetViews>
    <sheetView showGridLines="0" zoomScale="80" zoomScaleNormal="80" workbookViewId="0">
      <selection activeCell="Q26" sqref="Q26:Q27"/>
    </sheetView>
  </sheetViews>
  <sheetFormatPr defaultRowHeight="15" x14ac:dyDescent="0.25"/>
  <cols>
    <col min="2" max="2" width="16.42578125" bestFit="1" customWidth="1"/>
    <col min="3" max="15" width="16.7109375" bestFit="1" customWidth="1"/>
    <col min="16" max="16" width="17.85546875" bestFit="1" customWidth="1"/>
    <col min="17" max="17" width="23" bestFit="1" customWidth="1"/>
    <col min="18" max="18" width="10.5703125" bestFit="1" customWidth="1"/>
  </cols>
  <sheetData>
    <row r="2" spans="2:18" x14ac:dyDescent="0.25">
      <c r="C2" t="s">
        <v>80</v>
      </c>
      <c r="D2" t="s">
        <v>1</v>
      </c>
      <c r="E2" s="1">
        <v>484.83173076923077</v>
      </c>
    </row>
    <row r="3" spans="2:18" x14ac:dyDescent="0.25">
      <c r="D3" t="s">
        <v>2</v>
      </c>
      <c r="E3" s="1">
        <v>152.25661161177734</v>
      </c>
    </row>
    <row r="4" spans="2:18" x14ac:dyDescent="0.25">
      <c r="G4" t="s">
        <v>106</v>
      </c>
    </row>
    <row r="5" spans="2:18" x14ac:dyDescent="0.25">
      <c r="C5" s="5" t="s">
        <v>0</v>
      </c>
      <c r="D5" s="5" t="s">
        <v>1</v>
      </c>
      <c r="E5" s="5">
        <v>651.76</v>
      </c>
    </row>
    <row r="6" spans="2:18" x14ac:dyDescent="0.25">
      <c r="C6" s="4"/>
      <c r="D6" s="4" t="s">
        <v>2</v>
      </c>
      <c r="E6" s="4">
        <v>78.97</v>
      </c>
      <c r="G6" s="224">
        <v>0.95</v>
      </c>
      <c r="H6" s="224">
        <v>0.05</v>
      </c>
    </row>
    <row r="7" spans="2:18" x14ac:dyDescent="0.25">
      <c r="C7" t="s">
        <v>3</v>
      </c>
      <c r="D7" t="s">
        <v>1</v>
      </c>
      <c r="E7">
        <v>370.03</v>
      </c>
      <c r="G7" s="224">
        <v>0.03</v>
      </c>
      <c r="H7" s="224">
        <v>0.97</v>
      </c>
    </row>
    <row r="8" spans="2:18" x14ac:dyDescent="0.25">
      <c r="C8" s="4"/>
      <c r="D8" s="4" t="s">
        <v>2</v>
      </c>
      <c r="E8" s="4">
        <v>46.09</v>
      </c>
    </row>
    <row r="10" spans="2:18" x14ac:dyDescent="0.25">
      <c r="C10" s="6" t="s">
        <v>4</v>
      </c>
      <c r="D10" s="6">
        <v>0.375</v>
      </c>
    </row>
    <row r="11" spans="2:18" x14ac:dyDescent="0.25">
      <c r="C11" s="6" t="s">
        <v>5</v>
      </c>
      <c r="D11" s="6">
        <v>0.625</v>
      </c>
    </row>
    <row r="14" spans="2:18" x14ac:dyDescent="0.25">
      <c r="B14" s="4"/>
      <c r="C14" s="4">
        <v>100</v>
      </c>
      <c r="D14" s="4">
        <v>150</v>
      </c>
      <c r="E14" s="4">
        <v>200</v>
      </c>
      <c r="F14" s="4">
        <v>250</v>
      </c>
      <c r="G14" s="4">
        <v>300</v>
      </c>
      <c r="H14" s="4">
        <v>350</v>
      </c>
      <c r="I14" s="4">
        <v>400</v>
      </c>
      <c r="J14" s="4">
        <v>450</v>
      </c>
      <c r="K14" s="4">
        <v>500</v>
      </c>
      <c r="L14" s="4">
        <v>550</v>
      </c>
      <c r="M14" s="4">
        <v>600</v>
      </c>
      <c r="N14" s="4">
        <v>650</v>
      </c>
      <c r="O14" s="4">
        <v>700</v>
      </c>
      <c r="P14" s="4">
        <v>750</v>
      </c>
      <c r="Q14" s="4">
        <v>800</v>
      </c>
    </row>
    <row r="15" spans="2:18" x14ac:dyDescent="0.25">
      <c r="C15" s="2">
        <f>_xlfn.NORM.DIST(C14,$E$5,$E$6,FALSE)</f>
        <v>1.2672067605394296E-13</v>
      </c>
      <c r="D15" s="2">
        <f t="shared" ref="D15:Q15" si="0">_xlfn.NORM.DIST(D14,$E$5,$E$6,FALSE)</f>
        <v>8.650300147045958E-12</v>
      </c>
      <c r="E15" s="2">
        <f t="shared" si="0"/>
        <v>3.9547074513830448E-10</v>
      </c>
      <c r="F15" s="2">
        <f t="shared" si="0"/>
        <v>1.2108686557250929E-8</v>
      </c>
      <c r="G15" s="2">
        <f t="shared" si="0"/>
        <v>2.4830141938052508E-7</v>
      </c>
      <c r="H15" s="2">
        <f t="shared" si="0"/>
        <v>3.4100508625200185E-6</v>
      </c>
      <c r="I15" s="2">
        <f t="shared" si="0"/>
        <v>3.1364762339207996E-5</v>
      </c>
      <c r="J15" s="2">
        <f t="shared" si="0"/>
        <v>1.9320690127944189E-4</v>
      </c>
      <c r="K15" s="2">
        <f t="shared" si="0"/>
        <v>7.9708155437405257E-4</v>
      </c>
      <c r="L15" s="2">
        <f t="shared" si="0"/>
        <v>2.2023298877749584E-3</v>
      </c>
      <c r="M15" s="2">
        <f t="shared" si="0"/>
        <v>4.0753177491063622E-3</v>
      </c>
      <c r="N15" s="2">
        <f t="shared" si="0"/>
        <v>5.0505662126674187E-3</v>
      </c>
      <c r="O15" s="2">
        <f t="shared" si="0"/>
        <v>4.1919698644162133E-3</v>
      </c>
      <c r="P15" s="2">
        <f t="shared" si="0"/>
        <v>2.3302135562236243E-3</v>
      </c>
      <c r="Q15" s="2">
        <f t="shared" si="0"/>
        <v>8.675065984281434E-4</v>
      </c>
      <c r="R15" s="2">
        <f>SUM(C15:Q15)</f>
        <v>1.9743227951825648E-2</v>
      </c>
    </row>
    <row r="16" spans="2:18" x14ac:dyDescent="0.25">
      <c r="B16" t="s">
        <v>0</v>
      </c>
      <c r="C16" s="231">
        <f>C15/$R$15</f>
        <v>6.4184375707532241E-12</v>
      </c>
      <c r="D16" s="231">
        <f t="shared" ref="D16:Q16" si="1">D15/$R$15</f>
        <v>4.3814011407623281E-10</v>
      </c>
      <c r="E16" s="231">
        <f t="shared" si="1"/>
        <v>2.0030703495055146E-8</v>
      </c>
      <c r="F16" s="231">
        <f t="shared" si="1"/>
        <v>6.1330834992113046E-7</v>
      </c>
      <c r="G16" s="231">
        <f t="shared" si="1"/>
        <v>1.2576536115897135E-5</v>
      </c>
      <c r="H16" s="231">
        <f t="shared" si="1"/>
        <v>1.7272002687912502E-4</v>
      </c>
      <c r="I16" s="231">
        <f t="shared" si="1"/>
        <v>1.5886339567035038E-3</v>
      </c>
      <c r="J16" s="231">
        <f t="shared" si="1"/>
        <v>9.7859834142053816E-3</v>
      </c>
      <c r="K16" s="231">
        <f t="shared" si="1"/>
        <v>4.0372402948442215E-2</v>
      </c>
      <c r="L16" s="231">
        <f t="shared" si="1"/>
        <v>0.11154862280619669</v>
      </c>
      <c r="M16" s="231">
        <f t="shared" si="1"/>
        <v>0.20641598015533824</v>
      </c>
      <c r="N16" s="231">
        <f t="shared" si="1"/>
        <v>0.25581258672548501</v>
      </c>
      <c r="O16" s="231">
        <f t="shared" si="1"/>
        <v>0.21232444231737616</v>
      </c>
      <c r="P16" s="231">
        <f t="shared" si="1"/>
        <v>0.11802596626597478</v>
      </c>
      <c r="Q16" s="231">
        <f t="shared" si="1"/>
        <v>4.3939451063670941E-2</v>
      </c>
      <c r="R16" s="2"/>
    </row>
    <row r="17" spans="2:18" x14ac:dyDescent="0.25">
      <c r="C17" s="1">
        <f>_xlfn.NORM.DIST(C14,$E$7,$E$8,FALSE)</f>
        <v>3.0459523068415339E-10</v>
      </c>
      <c r="D17" s="1">
        <f t="shared" ref="D17:Q17" si="2">_xlfn.NORM.DIST(D14,$E$7,$E$8,FALSE)</f>
        <v>9.7375281637219005E-8</v>
      </c>
      <c r="E17" s="1">
        <f t="shared" si="2"/>
        <v>9.595518422209943E-6</v>
      </c>
      <c r="F17" s="1">
        <f t="shared" si="2"/>
        <v>2.9146220708854849E-4</v>
      </c>
      <c r="G17" s="1">
        <f t="shared" si="2"/>
        <v>2.7289158505019897E-3</v>
      </c>
      <c r="H17" s="1">
        <f t="shared" si="2"/>
        <v>7.8757537270292641E-3</v>
      </c>
      <c r="I17" s="1">
        <f t="shared" si="2"/>
        <v>7.0062914588544948E-3</v>
      </c>
      <c r="J17" s="1">
        <f t="shared" si="2"/>
        <v>1.9212255835357036E-3</v>
      </c>
      <c r="K17" s="1">
        <f t="shared" si="2"/>
        <v>1.6239124501295801E-4</v>
      </c>
      <c r="L17" s="1">
        <f t="shared" si="2"/>
        <v>4.2309797878413141E-6</v>
      </c>
      <c r="M17" s="1">
        <f t="shared" si="2"/>
        <v>3.3979217918936094E-8</v>
      </c>
      <c r="N17" s="1">
        <f t="shared" si="2"/>
        <v>8.4116248575888127E-11</v>
      </c>
      <c r="O17" s="1">
        <f t="shared" si="2"/>
        <v>6.418602806431632E-14</v>
      </c>
      <c r="P17" s="1">
        <f t="shared" si="2"/>
        <v>1.5097157871634084E-17</v>
      </c>
      <c r="Q17" s="1">
        <f t="shared" si="2"/>
        <v>1.0945711075600906E-21</v>
      </c>
      <c r="R17" s="2">
        <f t="shared" ref="R17" si="3">SUM(C17:Q17)</f>
        <v>1.9999998313508245E-2</v>
      </c>
    </row>
    <row r="18" spans="2:18" x14ac:dyDescent="0.25">
      <c r="B18" t="s">
        <v>3</v>
      </c>
      <c r="C18" s="231">
        <f>C17/$R$17</f>
        <v>1.5229762818451142E-8</v>
      </c>
      <c r="D18" s="231">
        <f t="shared" ref="D18:Q18" si="4">D17/$R$17</f>
        <v>4.8687644924175087E-6</v>
      </c>
      <c r="E18" s="231">
        <f t="shared" si="4"/>
        <v>4.7977596156740734E-4</v>
      </c>
      <c r="F18" s="231">
        <f t="shared" si="4"/>
        <v>1.4573111583299051E-2</v>
      </c>
      <c r="G18" s="231">
        <f t="shared" si="4"/>
        <v>0.13644580403083567</v>
      </c>
      <c r="H18" s="231">
        <f t="shared" si="4"/>
        <v>0.39378771955745034</v>
      </c>
      <c r="I18" s="231">
        <f t="shared" si="4"/>
        <v>0.35031460248285917</v>
      </c>
      <c r="J18" s="231">
        <f t="shared" si="4"/>
        <v>9.6061287277113633E-2</v>
      </c>
      <c r="K18" s="231">
        <f t="shared" si="4"/>
        <v>8.1195629353266983E-3</v>
      </c>
      <c r="L18" s="231">
        <f t="shared" si="4"/>
        <v>2.1154900723084852E-4</v>
      </c>
      <c r="M18" s="231">
        <f t="shared" si="4"/>
        <v>1.698961039210994E-6</v>
      </c>
      <c r="N18" s="231">
        <f t="shared" si="4"/>
        <v>4.2058127834478352E-9</v>
      </c>
      <c r="O18" s="231">
        <f t="shared" si="4"/>
        <v>3.2093016738388568E-12</v>
      </c>
      <c r="P18" s="232">
        <f t="shared" si="4"/>
        <v>7.5485795723479026E-16</v>
      </c>
      <c r="Q18" s="233">
        <f t="shared" si="4"/>
        <v>5.4728559992967789E-20</v>
      </c>
    </row>
    <row r="20" spans="2:18" x14ac:dyDescent="0.25">
      <c r="B20" t="s">
        <v>79</v>
      </c>
    </row>
    <row r="22" spans="2:18" x14ac:dyDescent="0.25">
      <c r="B22" s="4"/>
      <c r="C22" s="4">
        <v>100</v>
      </c>
      <c r="D22" s="4">
        <v>150</v>
      </c>
      <c r="E22" s="4">
        <v>200</v>
      </c>
      <c r="F22" s="4">
        <v>250</v>
      </c>
      <c r="G22" s="4">
        <v>300</v>
      </c>
      <c r="H22" s="4">
        <v>350</v>
      </c>
      <c r="I22" s="4">
        <v>400</v>
      </c>
      <c r="J22" s="4">
        <v>450</v>
      </c>
      <c r="K22" s="4">
        <v>500</v>
      </c>
      <c r="L22" s="4">
        <v>550</v>
      </c>
      <c r="M22" s="4">
        <v>600</v>
      </c>
      <c r="N22" s="4">
        <v>650</v>
      </c>
      <c r="O22" s="4">
        <v>700</v>
      </c>
      <c r="P22" s="4">
        <v>750</v>
      </c>
      <c r="Q22" s="4">
        <v>800</v>
      </c>
    </row>
    <row r="23" spans="2:18" x14ac:dyDescent="0.25">
      <c r="C23">
        <f>_xlfn.NORM.DIST(C22,$E$2,$E$3,FALSE)</f>
        <v>1.0742837660403488E-4</v>
      </c>
      <c r="D23">
        <f t="shared" ref="D23:Q23" si="5">_xlfn.NORM.DIST(D22,$E$2,$E$3,FALSE)</f>
        <v>2.3343960481813698E-4</v>
      </c>
      <c r="E23">
        <f t="shared" si="5"/>
        <v>4.5540197184771382E-4</v>
      </c>
      <c r="F23">
        <f t="shared" si="5"/>
        <v>7.9759076194945387E-4</v>
      </c>
      <c r="G23">
        <f t="shared" si="5"/>
        <v>1.2540942151720361E-3</v>
      </c>
      <c r="H23">
        <f t="shared" si="5"/>
        <v>1.770292604167098E-3</v>
      </c>
      <c r="I23">
        <f t="shared" si="5"/>
        <v>2.2434933493244206E-3</v>
      </c>
      <c r="J23">
        <f t="shared" si="5"/>
        <v>2.5525212063653188E-3</v>
      </c>
      <c r="K23">
        <f t="shared" si="5"/>
        <v>2.6072265642109785E-3</v>
      </c>
      <c r="L23">
        <f t="shared" si="5"/>
        <v>2.3908538380297412E-3</v>
      </c>
      <c r="M23">
        <f t="shared" si="5"/>
        <v>1.9683037611761835E-3</v>
      </c>
      <c r="N23">
        <f t="shared" si="5"/>
        <v>1.4547757693905644E-3</v>
      </c>
      <c r="O23">
        <f t="shared" si="5"/>
        <v>9.6530562388647359E-4</v>
      </c>
      <c r="P23">
        <f t="shared" si="5"/>
        <v>5.7504052899496531E-4</v>
      </c>
      <c r="Q23">
        <f t="shared" si="5"/>
        <v>3.0753667494449425E-4</v>
      </c>
      <c r="R23" s="2">
        <f>SUM(C23:Q23)</f>
        <v>1.968330485088161E-2</v>
      </c>
    </row>
    <row r="24" spans="2:18" x14ac:dyDescent="0.25">
      <c r="C24" s="3">
        <f>C23/$R$23</f>
        <v>5.4578424414954479E-3</v>
      </c>
      <c r="D24" s="3">
        <f t="shared" ref="D24:Q24" si="6">D23/$R$23</f>
        <v>1.1859776932108089E-2</v>
      </c>
      <c r="E24" s="3">
        <f t="shared" si="6"/>
        <v>2.3136458805967052E-2</v>
      </c>
      <c r="F24" s="3">
        <f t="shared" si="6"/>
        <v>4.052118117317733E-2</v>
      </c>
      <c r="G24" s="3">
        <f t="shared" si="6"/>
        <v>6.3713600163839632E-2</v>
      </c>
      <c r="H24" s="3">
        <f t="shared" si="6"/>
        <v>8.9938789119948376E-2</v>
      </c>
      <c r="I24" s="3">
        <f t="shared" si="6"/>
        <v>0.11397950528739258</v>
      </c>
      <c r="J24" s="3">
        <f t="shared" si="6"/>
        <v>0.12967950380807072</v>
      </c>
      <c r="K24" s="3">
        <f t="shared" si="6"/>
        <v>0.13245878087866944</v>
      </c>
      <c r="L24" s="3">
        <f t="shared" si="6"/>
        <v>0.12146607778229149</v>
      </c>
      <c r="M24" s="3">
        <f t="shared" si="6"/>
        <v>9.9998642305640234E-2</v>
      </c>
      <c r="N24" s="3">
        <f t="shared" si="6"/>
        <v>7.3909121481975384E-2</v>
      </c>
      <c r="O24" s="3">
        <f t="shared" si="6"/>
        <v>4.904184694590237E-2</v>
      </c>
      <c r="P24" s="3">
        <f t="shared" si="6"/>
        <v>2.9214633078713373E-2</v>
      </c>
      <c r="Q24" s="3">
        <f t="shared" si="6"/>
        <v>1.5624239794808632E-2</v>
      </c>
    </row>
    <row r="26" spans="2:18" x14ac:dyDescent="0.25">
      <c r="B26" t="s">
        <v>107</v>
      </c>
      <c r="C26">
        <f>($D$10*$G$6*C16+$D$11*$G$7*C18)/($D$10*C16+$D$11*C18)</f>
        <v>3.0232576299145681E-2</v>
      </c>
      <c r="D26">
        <f t="shared" ref="D26:Q26" si="7">($D$10*$G$6*D16+$D$11*$G$7*D18)/($D$10*D16+$D$11*D18)</f>
        <v>3.0049671797726593E-2</v>
      </c>
      <c r="E26">
        <f t="shared" si="7"/>
        <v>3.002304548840409E-2</v>
      </c>
      <c r="F26">
        <f t="shared" si="7"/>
        <v>3.0023230293600753E-2</v>
      </c>
      <c r="G26">
        <f t="shared" si="7"/>
        <v>3.0050876346666401E-2</v>
      </c>
      <c r="H26">
        <f t="shared" si="7"/>
        <v>3.0242050135034421E-2</v>
      </c>
      <c r="I26">
        <f t="shared" si="7"/>
        <v>3.2496459928571426E-2</v>
      </c>
      <c r="J26">
        <f t="shared" si="7"/>
        <v>8.2994313379229634E-2</v>
      </c>
      <c r="K26">
        <f t="shared" si="7"/>
        <v>0.71903822113082227</v>
      </c>
      <c r="L26">
        <f t="shared" si="7"/>
        <v>0.94710123634581278</v>
      </c>
      <c r="M26">
        <f t="shared" si="7"/>
        <v>0.94998737966965652</v>
      </c>
      <c r="N26">
        <f t="shared" si="7"/>
        <v>0.94999997479047893</v>
      </c>
      <c r="O26">
        <f t="shared" si="7"/>
        <v>0.94999999997682338</v>
      </c>
      <c r="P26">
        <f t="shared" si="7"/>
        <v>0.94999999999999007</v>
      </c>
      <c r="Q26">
        <f t="shared" si="7"/>
        <v>0.95000000000000007</v>
      </c>
    </row>
    <row r="27" spans="2:18" x14ac:dyDescent="0.25">
      <c r="B27" t="s">
        <v>108</v>
      </c>
      <c r="C27">
        <f>1-C26</f>
        <v>0.96976742370085434</v>
      </c>
      <c r="D27">
        <f t="shared" ref="D27:Q27" si="8">1-D26</f>
        <v>0.96995032820227345</v>
      </c>
      <c r="E27">
        <f t="shared" si="8"/>
        <v>0.96997695451159593</v>
      </c>
      <c r="F27">
        <f t="shared" si="8"/>
        <v>0.96997676970639923</v>
      </c>
      <c r="G27">
        <f t="shared" si="8"/>
        <v>0.96994912365333363</v>
      </c>
      <c r="H27">
        <f t="shared" si="8"/>
        <v>0.96975794986496555</v>
      </c>
      <c r="I27">
        <f t="shared" si="8"/>
        <v>0.96750354007142858</v>
      </c>
      <c r="J27">
        <f t="shared" si="8"/>
        <v>0.91700568662077031</v>
      </c>
      <c r="K27">
        <f t="shared" si="8"/>
        <v>0.28096177886917773</v>
      </c>
      <c r="L27">
        <f t="shared" si="8"/>
        <v>5.289876365418722E-2</v>
      </c>
      <c r="M27">
        <f t="shared" si="8"/>
        <v>5.0012620330343482E-2</v>
      </c>
      <c r="N27">
        <f t="shared" si="8"/>
        <v>5.0000025209521071E-2</v>
      </c>
      <c r="O27">
        <f t="shared" si="8"/>
        <v>5.0000000023176616E-2</v>
      </c>
      <c r="P27">
        <f t="shared" si="8"/>
        <v>5.0000000000009925E-2</v>
      </c>
      <c r="Q27">
        <f t="shared" si="8"/>
        <v>4.9999999999999933E-2</v>
      </c>
    </row>
    <row r="51" spans="2:112" x14ac:dyDescent="0.25">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60"/>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row>
    <row r="53" spans="2:112" s="5" customFormat="1" x14ac:dyDescent="0.25">
      <c r="B53" s="49"/>
    </row>
    <row r="54" spans="2:112" s="5" customFormat="1" x14ac:dyDescent="0.25">
      <c r="B54" s="49"/>
    </row>
    <row r="55" spans="2:112" s="5" customFormat="1" x14ac:dyDescent="0.25">
      <c r="B55" s="49"/>
    </row>
    <row r="56" spans="2:112" s="5" customFormat="1" x14ac:dyDescent="0.25">
      <c r="B56" s="49"/>
    </row>
    <row r="57" spans="2:112" s="5" customFormat="1" x14ac:dyDescent="0.25">
      <c r="B57" s="49"/>
    </row>
    <row r="58" spans="2:112" s="5" customFormat="1" x14ac:dyDescent="0.25">
      <c r="B58" s="49"/>
    </row>
    <row r="59" spans="2:112" s="5" customFormat="1" x14ac:dyDescent="0.25">
      <c r="B59" s="49"/>
    </row>
    <row r="60" spans="2:112" s="5" customFormat="1"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BV150"/>
  <sheetViews>
    <sheetView showGridLines="0" zoomScale="70" zoomScaleNormal="70" workbookViewId="0">
      <selection activeCell="I137" sqref="I137"/>
    </sheetView>
  </sheetViews>
  <sheetFormatPr defaultRowHeight="15" x14ac:dyDescent="0.25"/>
  <cols>
    <col min="2" max="2" width="30.42578125" bestFit="1" customWidth="1"/>
    <col min="3" max="3" width="24" bestFit="1" customWidth="1"/>
    <col min="4" max="4" width="20.7109375" customWidth="1"/>
    <col min="5" max="6" width="25.42578125" customWidth="1"/>
    <col min="7" max="7" width="13" bestFit="1" customWidth="1"/>
    <col min="8" max="8" width="13" customWidth="1"/>
    <col min="9" max="9" width="13" bestFit="1" customWidth="1"/>
    <col min="10" max="10" width="12.5703125" bestFit="1" customWidth="1"/>
    <col min="11" max="11" width="20.42578125" bestFit="1" customWidth="1"/>
    <col min="12" max="12" width="10.5703125" bestFit="1" customWidth="1"/>
    <col min="13" max="13" width="10.5703125" customWidth="1"/>
    <col min="16" max="16" width="20.42578125" bestFit="1" customWidth="1"/>
    <col min="17" max="18" width="10.5703125" customWidth="1"/>
    <col min="21" max="21" width="20.42578125" bestFit="1" customWidth="1"/>
    <col min="22" max="22" width="10.5703125" bestFit="1" customWidth="1"/>
    <col min="23" max="23" width="10.5703125" customWidth="1"/>
    <col min="26" max="26" width="20.42578125" bestFit="1" customWidth="1"/>
    <col min="27" max="27" width="10.5703125" bestFit="1" customWidth="1"/>
    <col min="28" max="28" width="10.5703125" customWidth="1"/>
    <col min="31" max="31" width="20.42578125" bestFit="1" customWidth="1"/>
    <col min="32" max="32" width="10.5703125" bestFit="1" customWidth="1"/>
    <col min="33" max="33" width="10.5703125" customWidth="1"/>
    <col min="36" max="36" width="20.42578125" bestFit="1" customWidth="1"/>
    <col min="37" max="37" width="10.5703125" bestFit="1" customWidth="1"/>
    <col min="38" max="38" width="10.5703125" customWidth="1"/>
    <col min="41" max="41" width="20.42578125" bestFit="1" customWidth="1"/>
    <col min="46" max="46" width="20.42578125" bestFit="1" customWidth="1"/>
    <col min="47" max="48" width="9.85546875" customWidth="1"/>
    <col min="50" max="50" width="11.42578125" bestFit="1" customWidth="1"/>
    <col min="51" max="51" width="20.42578125" bestFit="1" customWidth="1"/>
    <col min="52" max="52" width="13.85546875" bestFit="1" customWidth="1"/>
    <col min="53" max="53" width="13.85546875" customWidth="1"/>
    <col min="56" max="56" width="20.42578125" bestFit="1" customWidth="1"/>
    <col min="61" max="61" width="20.42578125" bestFit="1" customWidth="1"/>
    <col min="66" max="66" width="20.42578125" bestFit="1" customWidth="1"/>
    <col min="67" max="67" width="14.28515625" bestFit="1" customWidth="1"/>
    <col min="68" max="68" width="14.28515625" customWidth="1"/>
    <col min="71" max="71" width="20.42578125" bestFit="1" customWidth="1"/>
    <col min="72" max="72" width="10.5703125" bestFit="1" customWidth="1"/>
    <col min="74" max="74" width="10.5703125" bestFit="1" customWidth="1"/>
  </cols>
  <sheetData>
    <row r="3" spans="2:9" x14ac:dyDescent="0.25">
      <c r="B3" t="s">
        <v>60</v>
      </c>
      <c r="H3" s="98"/>
    </row>
    <row r="4" spans="2:9" x14ac:dyDescent="0.25">
      <c r="B4" s="6" t="s">
        <v>74</v>
      </c>
      <c r="C4" s="6">
        <v>10</v>
      </c>
      <c r="D4" s="5"/>
      <c r="E4" s="5"/>
      <c r="H4" s="98"/>
      <c r="I4" s="98"/>
    </row>
    <row r="5" spans="2:9" x14ac:dyDescent="0.25">
      <c r="B5" s="6" t="s">
        <v>43</v>
      </c>
      <c r="C5" s="6">
        <v>1000</v>
      </c>
      <c r="D5" s="5"/>
      <c r="E5" s="5"/>
      <c r="F5" s="42">
        <v>0.95</v>
      </c>
      <c r="G5" s="42">
        <v>0.05</v>
      </c>
      <c r="H5" s="50"/>
      <c r="I5" s="50"/>
    </row>
    <row r="6" spans="2:9" x14ac:dyDescent="0.25">
      <c r="B6" s="6" t="s">
        <v>41</v>
      </c>
      <c r="C6" s="6">
        <v>15</v>
      </c>
      <c r="D6" s="5"/>
      <c r="E6" s="5"/>
      <c r="F6" s="42">
        <v>0.03</v>
      </c>
      <c r="G6" s="42">
        <v>0.97</v>
      </c>
      <c r="H6" s="50"/>
      <c r="I6" s="50"/>
    </row>
    <row r="7" spans="2:9" x14ac:dyDescent="0.25">
      <c r="B7" s="51" t="s">
        <v>71</v>
      </c>
      <c r="C7" s="6"/>
      <c r="D7" s="5"/>
      <c r="E7" s="5"/>
      <c r="H7" s="98"/>
      <c r="I7" s="98"/>
    </row>
    <row r="8" spans="2:9" x14ac:dyDescent="0.25">
      <c r="B8" s="51" t="s">
        <v>70</v>
      </c>
      <c r="C8" s="6"/>
      <c r="D8" s="5"/>
      <c r="E8" s="5"/>
      <c r="H8" s="98"/>
      <c r="I8" s="98"/>
    </row>
    <row r="9" spans="2:9" x14ac:dyDescent="0.25">
      <c r="B9" s="50"/>
      <c r="C9" s="5"/>
      <c r="D9" s="5"/>
      <c r="E9" s="5"/>
      <c r="H9" s="98"/>
    </row>
    <row r="10" spans="2:9" x14ac:dyDescent="0.25">
      <c r="B10" s="50"/>
      <c r="C10" s="5"/>
      <c r="D10" s="5"/>
      <c r="E10" s="5"/>
    </row>
    <row r="11" spans="2:9" x14ac:dyDescent="0.25">
      <c r="B11" s="50"/>
      <c r="C11" s="5"/>
      <c r="D11" s="5"/>
      <c r="E11" s="5"/>
    </row>
    <row r="12" spans="2:9" x14ac:dyDescent="0.25">
      <c r="B12" s="50"/>
      <c r="C12" s="5"/>
      <c r="D12" s="5"/>
      <c r="E12" s="5"/>
    </row>
    <row r="13" spans="2:9" x14ac:dyDescent="0.25">
      <c r="B13" s="50"/>
      <c r="C13" s="5"/>
      <c r="D13" s="5"/>
      <c r="E13" s="5"/>
    </row>
    <row r="14" spans="2:9" x14ac:dyDescent="0.25">
      <c r="B14" s="50"/>
      <c r="C14" s="5"/>
      <c r="D14" s="5"/>
      <c r="E14" s="5"/>
    </row>
    <row r="15" spans="2:9" x14ac:dyDescent="0.25">
      <c r="B15" s="50"/>
      <c r="C15" s="5"/>
      <c r="D15" s="5"/>
      <c r="E15" s="5"/>
    </row>
    <row r="16" spans="2:9" x14ac:dyDescent="0.25">
      <c r="B16" s="50"/>
      <c r="C16" s="5"/>
      <c r="D16" s="5"/>
      <c r="E16" s="5"/>
    </row>
    <row r="17" spans="1:74" ht="15.75" thickBot="1" x14ac:dyDescent="0.3">
      <c r="B17" s="50"/>
      <c r="C17" s="5"/>
      <c r="D17" s="5"/>
      <c r="E17" s="5"/>
    </row>
    <row r="18" spans="1:74" ht="15.75" thickBot="1" x14ac:dyDescent="0.3">
      <c r="B18" s="50"/>
      <c r="C18" s="5"/>
      <c r="D18" s="5"/>
      <c r="E18" s="5"/>
      <c r="K18" s="310" t="s">
        <v>45</v>
      </c>
      <c r="L18" s="311"/>
      <c r="M18" s="311"/>
      <c r="N18" s="311"/>
      <c r="O18" s="311"/>
      <c r="P18" s="311"/>
      <c r="Q18" s="311"/>
      <c r="R18" s="311"/>
      <c r="S18" s="311"/>
      <c r="T18" s="311"/>
      <c r="U18" s="311"/>
      <c r="V18" s="311"/>
      <c r="W18" s="311"/>
      <c r="X18" s="311"/>
      <c r="Y18" s="311"/>
      <c r="Z18" s="311"/>
      <c r="AA18" s="311"/>
      <c r="AB18" s="311"/>
      <c r="AC18" s="311"/>
      <c r="AD18" s="311"/>
      <c r="AE18" s="311"/>
      <c r="AF18" s="311"/>
      <c r="AG18" s="311"/>
      <c r="AH18" s="311"/>
      <c r="AI18" s="312"/>
      <c r="AJ18" s="313" t="s">
        <v>30</v>
      </c>
      <c r="AK18" s="314"/>
      <c r="AL18" s="314"/>
      <c r="AM18" s="314"/>
      <c r="AN18" s="314"/>
      <c r="AO18" s="314"/>
      <c r="AP18" s="314"/>
      <c r="AQ18" s="314"/>
      <c r="AR18" s="314"/>
      <c r="AS18" s="314"/>
      <c r="AT18" s="314"/>
      <c r="AU18" s="314"/>
      <c r="AV18" s="314"/>
      <c r="AW18" s="314"/>
      <c r="AX18" s="314"/>
      <c r="AY18" s="314"/>
      <c r="AZ18" s="314"/>
      <c r="BA18" s="314"/>
      <c r="BB18" s="314"/>
      <c r="BC18" s="314"/>
      <c r="BD18" s="314"/>
      <c r="BE18" s="314"/>
      <c r="BF18" s="314"/>
      <c r="BG18" s="314"/>
      <c r="BH18" s="315"/>
    </row>
    <row r="19" spans="1:74" ht="15.75" thickBot="1" x14ac:dyDescent="0.3">
      <c r="B19" s="69"/>
      <c r="C19" s="64"/>
      <c r="D19" s="70"/>
      <c r="E19" s="316" t="s">
        <v>44</v>
      </c>
      <c r="F19" s="317"/>
      <c r="G19" s="317"/>
      <c r="H19" s="317"/>
      <c r="I19" s="317"/>
      <c r="J19" s="318"/>
      <c r="K19" s="319" t="s">
        <v>49</v>
      </c>
      <c r="L19" s="320"/>
      <c r="M19" s="320"/>
      <c r="N19" s="320"/>
      <c r="O19" s="321"/>
      <c r="P19" s="319" t="s">
        <v>50</v>
      </c>
      <c r="Q19" s="320"/>
      <c r="R19" s="320"/>
      <c r="S19" s="320"/>
      <c r="T19" s="321"/>
      <c r="U19" s="319" t="s">
        <v>51</v>
      </c>
      <c r="V19" s="320"/>
      <c r="W19" s="320"/>
      <c r="X19" s="320"/>
      <c r="Y19" s="321"/>
      <c r="Z19" s="319" t="s">
        <v>52</v>
      </c>
      <c r="AA19" s="320"/>
      <c r="AB19" s="320"/>
      <c r="AC19" s="320"/>
      <c r="AD19" s="321"/>
      <c r="AE19" s="319" t="s">
        <v>53</v>
      </c>
      <c r="AF19" s="320"/>
      <c r="AG19" s="320"/>
      <c r="AH19" s="320"/>
      <c r="AI19" s="321"/>
      <c r="AJ19" s="304" t="s">
        <v>49</v>
      </c>
      <c r="AK19" s="305"/>
      <c r="AL19" s="305"/>
      <c r="AM19" s="305"/>
      <c r="AN19" s="306"/>
      <c r="AO19" s="304" t="s">
        <v>50</v>
      </c>
      <c r="AP19" s="305"/>
      <c r="AQ19" s="305"/>
      <c r="AR19" s="305"/>
      <c r="AS19" s="306"/>
      <c r="AT19" s="304" t="s">
        <v>51</v>
      </c>
      <c r="AU19" s="305"/>
      <c r="AV19" s="305"/>
      <c r="AW19" s="305"/>
      <c r="AX19" s="306"/>
      <c r="AY19" s="304" t="s">
        <v>52</v>
      </c>
      <c r="AZ19" s="305"/>
      <c r="BA19" s="305"/>
      <c r="BB19" s="305"/>
      <c r="BC19" s="306"/>
      <c r="BD19" s="304" t="s">
        <v>53</v>
      </c>
      <c r="BE19" s="305"/>
      <c r="BF19" s="305"/>
      <c r="BG19" s="305"/>
      <c r="BH19" s="306"/>
      <c r="BI19" s="307" t="s">
        <v>56</v>
      </c>
      <c r="BJ19" s="308"/>
      <c r="BK19" s="308"/>
      <c r="BL19" s="308"/>
      <c r="BM19" s="309"/>
      <c r="BN19" s="307" t="s">
        <v>57</v>
      </c>
      <c r="BO19" s="308"/>
      <c r="BP19" s="308"/>
      <c r="BQ19" s="308"/>
      <c r="BR19" s="309"/>
      <c r="BS19" s="307" t="s">
        <v>36</v>
      </c>
      <c r="BT19" s="308"/>
      <c r="BU19" s="308"/>
      <c r="BV19" s="309"/>
    </row>
    <row r="20" spans="1:74" x14ac:dyDescent="0.25">
      <c r="B20" s="123" t="s">
        <v>69</v>
      </c>
      <c r="C20" s="124" t="s">
        <v>42</v>
      </c>
      <c r="D20" s="125" t="s">
        <v>55</v>
      </c>
      <c r="E20" s="78" t="s">
        <v>68</v>
      </c>
      <c r="F20" s="99" t="s">
        <v>47</v>
      </c>
      <c r="G20" s="77" t="s">
        <v>54</v>
      </c>
      <c r="H20" s="77" t="s">
        <v>77</v>
      </c>
      <c r="I20" s="106" t="s">
        <v>46</v>
      </c>
      <c r="J20" s="57" t="s">
        <v>48</v>
      </c>
      <c r="K20" s="65" t="s">
        <v>47</v>
      </c>
      <c r="L20" s="77" t="s">
        <v>54</v>
      </c>
      <c r="M20" s="77" t="s">
        <v>77</v>
      </c>
      <c r="N20" s="106" t="s">
        <v>46</v>
      </c>
      <c r="O20" s="25" t="s">
        <v>48</v>
      </c>
      <c r="P20" s="65" t="s">
        <v>47</v>
      </c>
      <c r="Q20" s="77" t="s">
        <v>54</v>
      </c>
      <c r="R20" s="77" t="s">
        <v>77</v>
      </c>
      <c r="S20" s="106" t="s">
        <v>46</v>
      </c>
      <c r="T20" s="25" t="s">
        <v>48</v>
      </c>
      <c r="U20" s="65" t="s">
        <v>47</v>
      </c>
      <c r="V20" s="77" t="s">
        <v>54</v>
      </c>
      <c r="W20" s="77" t="s">
        <v>77</v>
      </c>
      <c r="X20" s="106" t="s">
        <v>46</v>
      </c>
      <c r="Y20" s="25" t="s">
        <v>48</v>
      </c>
      <c r="Z20" s="65" t="s">
        <v>47</v>
      </c>
      <c r="AA20" s="77" t="s">
        <v>54</v>
      </c>
      <c r="AB20" s="77" t="s">
        <v>77</v>
      </c>
      <c r="AC20" s="106" t="s">
        <v>46</v>
      </c>
      <c r="AD20" s="25" t="s">
        <v>48</v>
      </c>
      <c r="AE20" s="65" t="s">
        <v>47</v>
      </c>
      <c r="AF20" s="77" t="s">
        <v>54</v>
      </c>
      <c r="AG20" s="77" t="s">
        <v>77</v>
      </c>
      <c r="AH20" s="106" t="s">
        <v>46</v>
      </c>
      <c r="AI20" s="25" t="s">
        <v>48</v>
      </c>
      <c r="AJ20" s="65" t="s">
        <v>47</v>
      </c>
      <c r="AK20" s="77" t="s">
        <v>54</v>
      </c>
      <c r="AL20" s="77" t="s">
        <v>77</v>
      </c>
      <c r="AM20" s="106" t="s">
        <v>46</v>
      </c>
      <c r="AN20" s="25" t="s">
        <v>48</v>
      </c>
      <c r="AO20" s="65" t="s">
        <v>47</v>
      </c>
      <c r="AP20" s="77" t="s">
        <v>54</v>
      </c>
      <c r="AQ20" s="77" t="s">
        <v>77</v>
      </c>
      <c r="AR20" s="106" t="s">
        <v>46</v>
      </c>
      <c r="AS20" s="25" t="s">
        <v>48</v>
      </c>
      <c r="AT20" s="65" t="s">
        <v>47</v>
      </c>
      <c r="AU20" s="77" t="s">
        <v>54</v>
      </c>
      <c r="AV20" s="77" t="s">
        <v>77</v>
      </c>
      <c r="AW20" s="106" t="s">
        <v>46</v>
      </c>
      <c r="AX20" s="25" t="s">
        <v>48</v>
      </c>
      <c r="AY20" s="65" t="s">
        <v>47</v>
      </c>
      <c r="AZ20" s="77" t="s">
        <v>54</v>
      </c>
      <c r="BA20" s="77" t="s">
        <v>77</v>
      </c>
      <c r="BB20" s="106" t="s">
        <v>46</v>
      </c>
      <c r="BC20" s="25" t="s">
        <v>48</v>
      </c>
      <c r="BD20" s="65" t="s">
        <v>47</v>
      </c>
      <c r="BE20" s="77" t="s">
        <v>54</v>
      </c>
      <c r="BF20" s="77" t="s">
        <v>77</v>
      </c>
      <c r="BG20" s="106" t="s">
        <v>46</v>
      </c>
      <c r="BH20" s="25" t="s">
        <v>48</v>
      </c>
      <c r="BI20" s="65" t="s">
        <v>47</v>
      </c>
      <c r="BJ20" s="77" t="s">
        <v>54</v>
      </c>
      <c r="BK20" s="77" t="s">
        <v>77</v>
      </c>
      <c r="BL20" s="106" t="s">
        <v>46</v>
      </c>
      <c r="BM20" s="25" t="s">
        <v>48</v>
      </c>
      <c r="BN20" s="65" t="s">
        <v>47</v>
      </c>
      <c r="BO20" s="77" t="s">
        <v>54</v>
      </c>
      <c r="BP20" s="77" t="s">
        <v>77</v>
      </c>
      <c r="BQ20" s="106" t="s">
        <v>46</v>
      </c>
      <c r="BR20" s="25" t="s">
        <v>48</v>
      </c>
      <c r="BS20" s="65" t="s">
        <v>47</v>
      </c>
      <c r="BT20" s="43" t="s">
        <v>54</v>
      </c>
      <c r="BU20" s="6" t="s">
        <v>46</v>
      </c>
      <c r="BV20" s="25" t="s">
        <v>48</v>
      </c>
    </row>
    <row r="21" spans="1:74" x14ac:dyDescent="0.25">
      <c r="A21" s="49"/>
      <c r="B21" s="85">
        <v>39083</v>
      </c>
      <c r="C21" s="49">
        <v>365</v>
      </c>
      <c r="D21" s="62">
        <v>350</v>
      </c>
      <c r="E21" s="58">
        <v>0</v>
      </c>
      <c r="F21" s="91">
        <f>IF(E21=0,15,IF(E21=1,30,IF(E21=2,45,IF(E21=3,60))))</f>
        <v>15</v>
      </c>
      <c r="G21" s="49">
        <v>0</v>
      </c>
      <c r="H21" s="49">
        <f>F21-G21</f>
        <v>15</v>
      </c>
      <c r="I21" s="60">
        <f>IF(H21&gt;0,H21,0)</f>
        <v>15</v>
      </c>
      <c r="J21" s="74">
        <f>G21*$C$4+I21*C21</f>
        <v>5475</v>
      </c>
      <c r="K21" s="66">
        <f>Stoch_Regimes!$E$45</f>
        <v>30</v>
      </c>
      <c r="L21" s="49">
        <v>0</v>
      </c>
      <c r="M21" s="49">
        <f>K21-L21</f>
        <v>30</v>
      </c>
      <c r="N21" s="60">
        <f>IF(M21&gt;0,M21,0)</f>
        <v>30</v>
      </c>
      <c r="O21" s="74">
        <f>L21*$C$4+N21*C21</f>
        <v>10950</v>
      </c>
      <c r="P21" s="66">
        <f>Stoch_Regimes!$E$46</f>
        <v>30</v>
      </c>
      <c r="Q21" s="49">
        <v>0</v>
      </c>
      <c r="R21" s="49">
        <f>P21-Q21</f>
        <v>30</v>
      </c>
      <c r="S21" s="60">
        <f>IF(R21&gt;0,R21,0)</f>
        <v>30</v>
      </c>
      <c r="T21" s="84">
        <f>Q21*$C$4+S21*C21</f>
        <v>10950</v>
      </c>
      <c r="U21" s="66">
        <f>Stoch_Regimes!$E$47</f>
        <v>30</v>
      </c>
      <c r="V21" s="49">
        <v>0</v>
      </c>
      <c r="W21" s="49">
        <f>U21-V21</f>
        <v>30</v>
      </c>
      <c r="X21" s="60">
        <f>IF(W21&gt;0,W21,0)</f>
        <v>30</v>
      </c>
      <c r="Y21" s="62">
        <f>V21*$C$4+X21*C21</f>
        <v>10950</v>
      </c>
      <c r="Z21" s="66">
        <f>Stoch_Regimes!$E$48</f>
        <v>30</v>
      </c>
      <c r="AA21" s="49">
        <v>0</v>
      </c>
      <c r="AB21" s="49">
        <f>Z21-AA21</f>
        <v>30</v>
      </c>
      <c r="AC21" s="60">
        <f>IF(AB21&gt;0,AB21,0)</f>
        <v>30</v>
      </c>
      <c r="AD21" s="62">
        <f>AA21*$C$4+AC21*C21</f>
        <v>10950</v>
      </c>
      <c r="AE21" s="66">
        <f>Stoch_Regimes!$E$49</f>
        <v>30</v>
      </c>
      <c r="AF21" s="49">
        <v>0</v>
      </c>
      <c r="AG21" s="49">
        <f>AE21-AF21</f>
        <v>30</v>
      </c>
      <c r="AH21" s="60">
        <f>IF(AG21&gt;0,AG21,0)</f>
        <v>30</v>
      </c>
      <c r="AI21" s="62">
        <f>AF21*$C$4+AH21*C21</f>
        <v>10950</v>
      </c>
      <c r="AJ21" s="66">
        <f>Stoch_Regimes!$G$45</f>
        <v>45</v>
      </c>
      <c r="AK21" s="49">
        <v>0</v>
      </c>
      <c r="AL21" s="49">
        <f>AJ21-AK21</f>
        <v>45</v>
      </c>
      <c r="AM21" s="60">
        <f>IF(AL21&gt;0,AL21,0)</f>
        <v>45</v>
      </c>
      <c r="AN21" s="74">
        <f>AK21*$C$4+AM21*C21</f>
        <v>16425</v>
      </c>
      <c r="AO21" s="66">
        <f>Stoch_Regimes!$G$46</f>
        <v>60</v>
      </c>
      <c r="AP21" s="49">
        <v>0</v>
      </c>
      <c r="AQ21" s="49">
        <f>AO21-AP21</f>
        <v>60</v>
      </c>
      <c r="AR21" s="60">
        <f>IF(AQ21&gt;0,AQ21,0)</f>
        <v>60</v>
      </c>
      <c r="AS21" s="83">
        <f>AP21*$C$4+AR21*C21</f>
        <v>21900</v>
      </c>
      <c r="AT21" s="66">
        <f>Stoch_Regimes!$G$47</f>
        <v>60</v>
      </c>
      <c r="AU21" s="49">
        <v>0</v>
      </c>
      <c r="AV21" s="49">
        <f>AT21-AU21</f>
        <v>60</v>
      </c>
      <c r="AW21" s="60">
        <f>IF(AV21&gt;0,AV21,0)</f>
        <v>60</v>
      </c>
      <c r="AX21" s="74">
        <f>AU21*$C$4+AW21*C21</f>
        <v>21900</v>
      </c>
      <c r="AY21" s="66">
        <f>Stoch_Regimes!$G$48</f>
        <v>60</v>
      </c>
      <c r="AZ21" s="49">
        <v>0</v>
      </c>
      <c r="BA21" s="49">
        <f>AY21-AZ21</f>
        <v>60</v>
      </c>
      <c r="BB21" s="60">
        <f>IF(BA21&gt;0,BA21,0)</f>
        <v>60</v>
      </c>
      <c r="BC21" s="74">
        <f>AZ21*$C$4+BB21*C21</f>
        <v>21900</v>
      </c>
      <c r="BD21" s="66">
        <f>Stoch_Regimes!$G$49</f>
        <v>60</v>
      </c>
      <c r="BE21" s="49">
        <v>0</v>
      </c>
      <c r="BF21" s="49">
        <f>BD21-BE21</f>
        <v>60</v>
      </c>
      <c r="BG21" s="60">
        <f>IF(BF21&gt;0,BF21,0)</f>
        <v>60</v>
      </c>
      <c r="BH21" s="62">
        <f>BE21*$C$4+BG21*C21</f>
        <v>21900</v>
      </c>
      <c r="BI21" s="66">
        <f>Stoch_Regimes!$J$45</f>
        <v>60</v>
      </c>
      <c r="BJ21" s="49">
        <v>0</v>
      </c>
      <c r="BK21" s="49">
        <f>BI21-BJ21</f>
        <v>60</v>
      </c>
      <c r="BL21" s="60">
        <f>IF(BK21&gt;0,BK21,0)</f>
        <v>60</v>
      </c>
      <c r="BM21" s="74">
        <f>BJ21*$C$4+BL21*C21</f>
        <v>21900</v>
      </c>
      <c r="BN21" s="66">
        <f>Stoch_Regimes!$M$45</f>
        <v>30</v>
      </c>
      <c r="BO21" s="49">
        <v>0</v>
      </c>
      <c r="BP21" s="49">
        <f>BN21-BO21</f>
        <v>30</v>
      </c>
      <c r="BQ21" s="60">
        <f>IF(BP21&gt;0,BP21,0)</f>
        <v>30</v>
      </c>
      <c r="BR21" s="74">
        <f>BO21*$C$4+BQ21*C21</f>
        <v>10950</v>
      </c>
      <c r="BS21" s="66">
        <v>15</v>
      </c>
      <c r="BT21" s="49">
        <v>0</v>
      </c>
      <c r="BU21" s="49">
        <v>15</v>
      </c>
      <c r="BV21" s="62">
        <f>BU21*C21+BT21*$C$4</f>
        <v>5475</v>
      </c>
    </row>
    <row r="22" spans="1:74" x14ac:dyDescent="0.25">
      <c r="A22" s="60"/>
      <c r="B22" s="85">
        <v>39114</v>
      </c>
      <c r="C22" s="49">
        <v>374</v>
      </c>
      <c r="D22" s="142">
        <v>350</v>
      </c>
      <c r="E22" s="94">
        <v>1</v>
      </c>
      <c r="F22" s="91">
        <f t="shared" ref="F22:F54" si="0">IF(E22=0,15,IF(E22=1,30,IF(E22=2,45,IF(E22=3,60))))</f>
        <v>30</v>
      </c>
      <c r="G22" s="49">
        <f>G21+I21-15</f>
        <v>0</v>
      </c>
      <c r="H22" s="49">
        <f t="shared" ref="H22:H85" si="1">F22-G22</f>
        <v>30</v>
      </c>
      <c r="I22" s="60">
        <f t="shared" ref="I22:I85" si="2">IF(H22&gt;0,H22,0)</f>
        <v>30</v>
      </c>
      <c r="J22" s="74">
        <f t="shared" ref="J22:J85" si="3">G22*$C$4+I22*C22</f>
        <v>11220</v>
      </c>
      <c r="K22" s="66">
        <f>Stoch_Regimes!$E$45</f>
        <v>30</v>
      </c>
      <c r="L22" s="49">
        <f>L21+N21-15</f>
        <v>15</v>
      </c>
      <c r="M22" s="49">
        <f t="shared" ref="M22:M85" si="4">K22-L22</f>
        <v>15</v>
      </c>
      <c r="N22" s="60">
        <f t="shared" ref="N22:N85" si="5">IF(M22&gt;0,M22,0)</f>
        <v>15</v>
      </c>
      <c r="O22" s="74">
        <f t="shared" ref="O22:O85" si="6">L22*$C$4+N22*C22</f>
        <v>5760</v>
      </c>
      <c r="P22" s="66">
        <f>Stoch_Regimes!$E$46</f>
        <v>30</v>
      </c>
      <c r="Q22" s="49">
        <f>Q21+S21-15</f>
        <v>15</v>
      </c>
      <c r="R22" s="49">
        <f t="shared" ref="R22:R85" si="7">P22-Q22</f>
        <v>15</v>
      </c>
      <c r="S22" s="60">
        <f t="shared" ref="S22:S85" si="8">IF(R22&gt;0,R22,0)</f>
        <v>15</v>
      </c>
      <c r="T22" s="84">
        <f t="shared" ref="T22:T85" si="9">Q22*$C$4+S22*C22</f>
        <v>5760</v>
      </c>
      <c r="U22" s="66">
        <f>Stoch_Regimes!$E$47</f>
        <v>30</v>
      </c>
      <c r="V22" s="49">
        <f>V21+X21-15</f>
        <v>15</v>
      </c>
      <c r="W22" s="49">
        <f t="shared" ref="W22:W85" si="10">U22-V22</f>
        <v>15</v>
      </c>
      <c r="X22" s="60">
        <f t="shared" ref="X22:X85" si="11">IF(W22&gt;0,W22,0)</f>
        <v>15</v>
      </c>
      <c r="Y22" s="62">
        <f t="shared" ref="Y22:Y85" si="12">V22*$C$4+X22*C22</f>
        <v>5760</v>
      </c>
      <c r="Z22" s="66">
        <f>Stoch_Regimes!$E$48</f>
        <v>30</v>
      </c>
      <c r="AA22" s="49">
        <f>AA21+AC21-15</f>
        <v>15</v>
      </c>
      <c r="AB22" s="49">
        <f t="shared" ref="AB22:AB85" si="13">Z22-AA22</f>
        <v>15</v>
      </c>
      <c r="AC22" s="60">
        <f t="shared" ref="AC22:AC85" si="14">IF(AB22&gt;0,AB22,0)</f>
        <v>15</v>
      </c>
      <c r="AD22" s="62">
        <f t="shared" ref="AD22:AD85" si="15">AA22*$C$4+AC22*C22</f>
        <v>5760</v>
      </c>
      <c r="AE22" s="66">
        <f>Stoch_Regimes!$E$49</f>
        <v>30</v>
      </c>
      <c r="AF22" s="49">
        <f>AF21+AH21-15</f>
        <v>15</v>
      </c>
      <c r="AG22" s="49">
        <f t="shared" ref="AG22:AG85" si="16">AE22-AF22</f>
        <v>15</v>
      </c>
      <c r="AH22" s="60">
        <f t="shared" ref="AH22:AH85" si="17">IF(AG22&gt;0,AG22,0)</f>
        <v>15</v>
      </c>
      <c r="AI22" s="62">
        <f t="shared" ref="AI22:AI85" si="18">AF22*$C$4+AH22*C22</f>
        <v>5760</v>
      </c>
      <c r="AJ22" s="66">
        <f>Stoch_Regimes!$G$45</f>
        <v>45</v>
      </c>
      <c r="AK22" s="49">
        <f>AK21+AM21-15</f>
        <v>30</v>
      </c>
      <c r="AL22" s="49">
        <f t="shared" ref="AL22:AL85" si="19">AJ22-AK22</f>
        <v>15</v>
      </c>
      <c r="AM22" s="60">
        <f t="shared" ref="AM22:AM85" si="20">IF(AL22&gt;0,AL22,0)</f>
        <v>15</v>
      </c>
      <c r="AN22" s="74">
        <f t="shared" ref="AN22:AN85" si="21">AK22*$C$4+AM22*C22</f>
        <v>5910</v>
      </c>
      <c r="AO22" s="66">
        <f>Stoch_Regimes!$G$46</f>
        <v>60</v>
      </c>
      <c r="AP22" s="49">
        <f>AP21+AR21-15</f>
        <v>45</v>
      </c>
      <c r="AQ22" s="49">
        <f t="shared" ref="AQ22:AQ85" si="22">AO22-AP22</f>
        <v>15</v>
      </c>
      <c r="AR22" s="60">
        <f t="shared" ref="AR22:AR85" si="23">IF(AQ22&gt;0,AQ22,0)</f>
        <v>15</v>
      </c>
      <c r="AS22" s="83">
        <f t="shared" ref="AS22:AS85" si="24">AP22*$C$4+AR22*C22</f>
        <v>6060</v>
      </c>
      <c r="AT22" s="66">
        <f>Stoch_Regimes!$G$47</f>
        <v>60</v>
      </c>
      <c r="AU22" s="49">
        <f>AU21+AW21-15</f>
        <v>45</v>
      </c>
      <c r="AV22" s="49">
        <f t="shared" ref="AV22:AV85" si="25">AT22-AU22</f>
        <v>15</v>
      </c>
      <c r="AW22" s="60">
        <f t="shared" ref="AW22:AW85" si="26">IF(AV22&gt;0,AV22,0)</f>
        <v>15</v>
      </c>
      <c r="AX22" s="74">
        <f t="shared" ref="AX22:AX85" si="27">AU22*$C$4+AW22*C22</f>
        <v>6060</v>
      </c>
      <c r="AY22" s="66">
        <f>Stoch_Regimes!$G$48</f>
        <v>60</v>
      </c>
      <c r="AZ22" s="49">
        <f>AZ21+BB21-15</f>
        <v>45</v>
      </c>
      <c r="BA22" s="49">
        <f t="shared" ref="BA22:BA85" si="28">AY22-AZ22</f>
        <v>15</v>
      </c>
      <c r="BB22" s="60">
        <f t="shared" ref="BB22:BB85" si="29">IF(BA22&gt;0,BA22,0)</f>
        <v>15</v>
      </c>
      <c r="BC22" s="74">
        <f t="shared" ref="BC22:BC85" si="30">AZ22*$C$4+BB22*C22</f>
        <v>6060</v>
      </c>
      <c r="BD22" s="66">
        <f>Stoch_Regimes!$G$49</f>
        <v>60</v>
      </c>
      <c r="BE22" s="49">
        <f>BE21+BG21-15</f>
        <v>45</v>
      </c>
      <c r="BF22" s="49">
        <f t="shared" ref="BF22:BF85" si="31">BD22-BE22</f>
        <v>15</v>
      </c>
      <c r="BG22" s="60">
        <f t="shared" ref="BG22:BG85" si="32">IF(BF22&gt;0,BF22,0)</f>
        <v>15</v>
      </c>
      <c r="BH22" s="62">
        <f t="shared" ref="BH22:BH85" si="33">BE22*$C$4+BG22*C22</f>
        <v>6060</v>
      </c>
      <c r="BI22" s="66">
        <f>Stoch_Regimes!$J$45</f>
        <v>60</v>
      </c>
      <c r="BJ22" s="49">
        <f>BJ21+BL21-15</f>
        <v>45</v>
      </c>
      <c r="BK22" s="49">
        <f t="shared" ref="BK22:BK85" si="34">BI22-BJ22</f>
        <v>15</v>
      </c>
      <c r="BL22" s="60">
        <f t="shared" ref="BL22:BL85" si="35">IF(BK22&gt;0,BK22,0)</f>
        <v>15</v>
      </c>
      <c r="BM22" s="74">
        <f t="shared" ref="BM22:BM85" si="36">BJ22*$C$4+BL22*C22</f>
        <v>6060</v>
      </c>
      <c r="BN22" s="66">
        <f>Stoch_Regimes!$M$45</f>
        <v>30</v>
      </c>
      <c r="BO22" s="49">
        <f>BO21+BQ21-15</f>
        <v>15</v>
      </c>
      <c r="BP22" s="49">
        <f t="shared" ref="BP22:BP85" si="37">BN22-BO22</f>
        <v>15</v>
      </c>
      <c r="BQ22" s="60">
        <f t="shared" ref="BQ22:BQ85" si="38">IF(BP22&gt;0,BP22,0)</f>
        <v>15</v>
      </c>
      <c r="BR22" s="74">
        <f t="shared" ref="BR22:BR85" si="39">BO22*$C$4+BQ22*C22</f>
        <v>5760</v>
      </c>
      <c r="BS22" s="66">
        <v>15</v>
      </c>
      <c r="BT22" s="49">
        <v>0</v>
      </c>
      <c r="BU22" s="49">
        <v>15</v>
      </c>
      <c r="BV22" s="62">
        <f t="shared" ref="BV22:BV84" si="40">BU22*C22+BT22*$C$4</f>
        <v>5610</v>
      </c>
    </row>
    <row r="23" spans="1:74" x14ac:dyDescent="0.25">
      <c r="A23" s="49"/>
      <c r="B23" s="85">
        <v>39142</v>
      </c>
      <c r="C23" s="49">
        <v>395</v>
      </c>
      <c r="D23" s="83">
        <v>400</v>
      </c>
      <c r="E23" s="58">
        <v>0</v>
      </c>
      <c r="F23" s="91">
        <f t="shared" si="0"/>
        <v>15</v>
      </c>
      <c r="G23" s="49">
        <f t="shared" ref="G23:G86" si="41">G22+I22-15</f>
        <v>15</v>
      </c>
      <c r="H23" s="49">
        <f t="shared" si="1"/>
        <v>0</v>
      </c>
      <c r="I23" s="60">
        <f t="shared" si="2"/>
        <v>0</v>
      </c>
      <c r="J23" s="74">
        <f t="shared" si="3"/>
        <v>150</v>
      </c>
      <c r="K23" s="66">
        <f>Stoch_Regimes!$E$50</f>
        <v>15</v>
      </c>
      <c r="L23" s="49">
        <f t="shared" ref="L23:L86" si="42">L22+N22-15</f>
        <v>15</v>
      </c>
      <c r="M23" s="49">
        <f t="shared" si="4"/>
        <v>0</v>
      </c>
      <c r="N23" s="60">
        <f t="shared" si="5"/>
        <v>0</v>
      </c>
      <c r="O23" s="74">
        <f t="shared" si="6"/>
        <v>150</v>
      </c>
      <c r="P23" s="66">
        <f>Stoch_Regimes!$E$51</f>
        <v>15</v>
      </c>
      <c r="Q23" s="49">
        <f t="shared" ref="Q23:Q86" si="43">Q22+S22-15</f>
        <v>15</v>
      </c>
      <c r="R23" s="49">
        <f t="shared" si="7"/>
        <v>0</v>
      </c>
      <c r="S23" s="60">
        <f t="shared" si="8"/>
        <v>0</v>
      </c>
      <c r="T23" s="84">
        <f t="shared" si="9"/>
        <v>150</v>
      </c>
      <c r="U23" s="68">
        <f>Stoch_Regimes!$E$52</f>
        <v>15</v>
      </c>
      <c r="V23" s="49">
        <f t="shared" ref="V23:V86" si="44">V22+X22-15</f>
        <v>15</v>
      </c>
      <c r="W23" s="49">
        <f t="shared" si="10"/>
        <v>0</v>
      </c>
      <c r="X23" s="60">
        <f t="shared" si="11"/>
        <v>0</v>
      </c>
      <c r="Y23" s="62">
        <f t="shared" si="12"/>
        <v>150</v>
      </c>
      <c r="Z23" s="66">
        <f>Stoch_Regimes!$E$53</f>
        <v>15</v>
      </c>
      <c r="AA23" s="49">
        <f t="shared" ref="AA23:AA86" si="45">AA22+AC22-15</f>
        <v>15</v>
      </c>
      <c r="AB23" s="49">
        <f t="shared" si="13"/>
        <v>0</v>
      </c>
      <c r="AC23" s="60">
        <f t="shared" si="14"/>
        <v>0</v>
      </c>
      <c r="AD23" s="62">
        <f t="shared" si="15"/>
        <v>150</v>
      </c>
      <c r="AE23" s="66">
        <f>Stoch_Regimes!$E$54</f>
        <v>15</v>
      </c>
      <c r="AF23" s="49">
        <f t="shared" ref="AF23:AF86" si="46">AF22+AH22-15</f>
        <v>15</v>
      </c>
      <c r="AG23" s="49">
        <f t="shared" si="16"/>
        <v>0</v>
      </c>
      <c r="AH23" s="60">
        <f t="shared" si="17"/>
        <v>0</v>
      </c>
      <c r="AI23" s="62">
        <f t="shared" si="18"/>
        <v>150</v>
      </c>
      <c r="AJ23" s="66">
        <f>Stoch_Regimes!$G$50</f>
        <v>15</v>
      </c>
      <c r="AK23" s="49">
        <f t="shared" ref="AK23:AK86" si="47">AK22+AM22-15</f>
        <v>30</v>
      </c>
      <c r="AL23" s="49">
        <f t="shared" si="19"/>
        <v>-15</v>
      </c>
      <c r="AM23" s="60">
        <f t="shared" si="20"/>
        <v>0</v>
      </c>
      <c r="AN23" s="74">
        <f t="shared" si="21"/>
        <v>300</v>
      </c>
      <c r="AO23" s="66">
        <f>Stoch_Regimes!$G$51</f>
        <v>30</v>
      </c>
      <c r="AP23" s="49">
        <f t="shared" ref="AP23:AP86" si="48">AP22+AR22-15</f>
        <v>45</v>
      </c>
      <c r="AQ23" s="49">
        <f t="shared" si="22"/>
        <v>-15</v>
      </c>
      <c r="AR23" s="60">
        <f t="shared" si="23"/>
        <v>0</v>
      </c>
      <c r="AS23" s="83">
        <f t="shared" si="24"/>
        <v>450</v>
      </c>
      <c r="AT23" s="66">
        <f>Stoch_Regimes!$G$52</f>
        <v>45</v>
      </c>
      <c r="AU23" s="49">
        <f t="shared" ref="AU23:AU86" si="49">AU22+AW22-15</f>
        <v>45</v>
      </c>
      <c r="AV23" s="49">
        <f t="shared" si="25"/>
        <v>0</v>
      </c>
      <c r="AW23" s="60">
        <f t="shared" si="26"/>
        <v>0</v>
      </c>
      <c r="AX23" s="74">
        <f t="shared" si="27"/>
        <v>450</v>
      </c>
      <c r="AY23" s="66">
        <f>Stoch_Regimes!$G$53</f>
        <v>60</v>
      </c>
      <c r="AZ23" s="49">
        <f t="shared" ref="AZ23:AZ86" si="50">AZ22+BB22-15</f>
        <v>45</v>
      </c>
      <c r="BA23" s="49">
        <f t="shared" si="28"/>
        <v>15</v>
      </c>
      <c r="BB23" s="60">
        <f t="shared" si="29"/>
        <v>15</v>
      </c>
      <c r="BC23" s="74">
        <f t="shared" si="30"/>
        <v>6375</v>
      </c>
      <c r="BD23" s="66">
        <f>Stoch_Regimes!$G$54</f>
        <v>60</v>
      </c>
      <c r="BE23" s="49">
        <f t="shared" ref="BE23:BE86" si="51">BE22+BG22-15</f>
        <v>45</v>
      </c>
      <c r="BF23" s="49">
        <f t="shared" si="31"/>
        <v>15</v>
      </c>
      <c r="BG23" s="60">
        <f t="shared" si="32"/>
        <v>15</v>
      </c>
      <c r="BH23" s="62">
        <f t="shared" si="33"/>
        <v>6375</v>
      </c>
      <c r="BI23" s="66">
        <f>Stoch_Regimes!$J$50</f>
        <v>60</v>
      </c>
      <c r="BJ23" s="49">
        <f t="shared" ref="BJ23:BJ86" si="52">BJ22+BL22-15</f>
        <v>45</v>
      </c>
      <c r="BK23" s="49">
        <f t="shared" si="34"/>
        <v>15</v>
      </c>
      <c r="BL23" s="60">
        <f t="shared" si="35"/>
        <v>15</v>
      </c>
      <c r="BM23" s="74">
        <f t="shared" si="36"/>
        <v>6375</v>
      </c>
      <c r="BN23" s="66">
        <f>Stoch_Regimes!$M$50</f>
        <v>15</v>
      </c>
      <c r="BO23" s="49">
        <f t="shared" ref="BO23:BO86" si="53">BO22+BQ22-15</f>
        <v>15</v>
      </c>
      <c r="BP23" s="49">
        <f t="shared" si="37"/>
        <v>0</v>
      </c>
      <c r="BQ23" s="60">
        <f t="shared" si="38"/>
        <v>0</v>
      </c>
      <c r="BR23" s="74">
        <f t="shared" si="39"/>
        <v>150</v>
      </c>
      <c r="BS23" s="66">
        <v>15</v>
      </c>
      <c r="BT23" s="49">
        <v>0</v>
      </c>
      <c r="BU23" s="49">
        <v>15</v>
      </c>
      <c r="BV23" s="62">
        <f t="shared" si="40"/>
        <v>5925</v>
      </c>
    </row>
    <row r="24" spans="1:74" x14ac:dyDescent="0.25">
      <c r="A24" s="60"/>
      <c r="B24" s="85">
        <v>39173</v>
      </c>
      <c r="C24" s="49">
        <v>330</v>
      </c>
      <c r="D24" s="142">
        <v>350</v>
      </c>
      <c r="E24" s="94">
        <v>2</v>
      </c>
      <c r="F24" s="91">
        <f t="shared" si="0"/>
        <v>45</v>
      </c>
      <c r="G24" s="49">
        <f t="shared" si="41"/>
        <v>0</v>
      </c>
      <c r="H24" s="49">
        <f t="shared" si="1"/>
        <v>45</v>
      </c>
      <c r="I24" s="60">
        <f t="shared" si="2"/>
        <v>45</v>
      </c>
      <c r="J24" s="74">
        <f t="shared" si="3"/>
        <v>14850</v>
      </c>
      <c r="K24" s="66">
        <f>Stoch_Regimes!$E$45</f>
        <v>30</v>
      </c>
      <c r="L24" s="49">
        <f t="shared" si="42"/>
        <v>0</v>
      </c>
      <c r="M24" s="49">
        <f t="shared" si="4"/>
        <v>30</v>
      </c>
      <c r="N24" s="60">
        <f t="shared" si="5"/>
        <v>30</v>
      </c>
      <c r="O24" s="74">
        <f t="shared" si="6"/>
        <v>9900</v>
      </c>
      <c r="P24" s="66">
        <f>Stoch_Regimes!$E$46</f>
        <v>30</v>
      </c>
      <c r="Q24" s="49">
        <f t="shared" si="43"/>
        <v>0</v>
      </c>
      <c r="R24" s="49">
        <f t="shared" si="7"/>
        <v>30</v>
      </c>
      <c r="S24" s="60">
        <f t="shared" si="8"/>
        <v>30</v>
      </c>
      <c r="T24" s="84">
        <f t="shared" si="9"/>
        <v>9900</v>
      </c>
      <c r="U24" s="66">
        <f>Stoch_Regimes!$E$47</f>
        <v>30</v>
      </c>
      <c r="V24" s="49">
        <f t="shared" si="44"/>
        <v>0</v>
      </c>
      <c r="W24" s="49">
        <f t="shared" si="10"/>
        <v>30</v>
      </c>
      <c r="X24" s="60">
        <f t="shared" si="11"/>
        <v>30</v>
      </c>
      <c r="Y24" s="62">
        <f t="shared" si="12"/>
        <v>9900</v>
      </c>
      <c r="Z24" s="66">
        <f>Stoch_Regimes!$E$48</f>
        <v>30</v>
      </c>
      <c r="AA24" s="49">
        <f t="shared" si="45"/>
        <v>0</v>
      </c>
      <c r="AB24" s="49">
        <f t="shared" si="13"/>
        <v>30</v>
      </c>
      <c r="AC24" s="60">
        <f t="shared" si="14"/>
        <v>30</v>
      </c>
      <c r="AD24" s="62">
        <f t="shared" si="15"/>
        <v>9900</v>
      </c>
      <c r="AE24" s="66">
        <f>Stoch_Regimes!$E$49</f>
        <v>30</v>
      </c>
      <c r="AF24" s="49">
        <f t="shared" si="46"/>
        <v>0</v>
      </c>
      <c r="AG24" s="49">
        <f t="shared" si="16"/>
        <v>30</v>
      </c>
      <c r="AH24" s="60">
        <f t="shared" si="17"/>
        <v>30</v>
      </c>
      <c r="AI24" s="62">
        <f t="shared" si="18"/>
        <v>9900</v>
      </c>
      <c r="AJ24" s="66">
        <f>Stoch_Regimes!$G$45</f>
        <v>45</v>
      </c>
      <c r="AK24" s="49">
        <f t="shared" si="47"/>
        <v>15</v>
      </c>
      <c r="AL24" s="49">
        <f t="shared" si="19"/>
        <v>30</v>
      </c>
      <c r="AM24" s="60">
        <f t="shared" si="20"/>
        <v>30</v>
      </c>
      <c r="AN24" s="74">
        <f t="shared" si="21"/>
        <v>10050</v>
      </c>
      <c r="AO24" s="66">
        <f>Stoch_Regimes!$G$46</f>
        <v>60</v>
      </c>
      <c r="AP24" s="49">
        <f t="shared" si="48"/>
        <v>30</v>
      </c>
      <c r="AQ24" s="49">
        <f t="shared" si="22"/>
        <v>30</v>
      </c>
      <c r="AR24" s="60">
        <f t="shared" si="23"/>
        <v>30</v>
      </c>
      <c r="AS24" s="83">
        <f t="shared" si="24"/>
        <v>10200</v>
      </c>
      <c r="AT24" s="66">
        <f>Stoch_Regimes!$G$47</f>
        <v>60</v>
      </c>
      <c r="AU24" s="49">
        <f t="shared" si="49"/>
        <v>30</v>
      </c>
      <c r="AV24" s="49">
        <f t="shared" si="25"/>
        <v>30</v>
      </c>
      <c r="AW24" s="60">
        <f t="shared" si="26"/>
        <v>30</v>
      </c>
      <c r="AX24" s="74">
        <f t="shared" si="27"/>
        <v>10200</v>
      </c>
      <c r="AY24" s="66">
        <f>Stoch_Regimes!$G$48</f>
        <v>60</v>
      </c>
      <c r="AZ24" s="49">
        <f t="shared" si="50"/>
        <v>45</v>
      </c>
      <c r="BA24" s="49">
        <f t="shared" si="28"/>
        <v>15</v>
      </c>
      <c r="BB24" s="60">
        <f t="shared" si="29"/>
        <v>15</v>
      </c>
      <c r="BC24" s="74">
        <f t="shared" si="30"/>
        <v>5400</v>
      </c>
      <c r="BD24" s="66">
        <f>Stoch_Regimes!$G$49</f>
        <v>60</v>
      </c>
      <c r="BE24" s="49">
        <f t="shared" si="51"/>
        <v>45</v>
      </c>
      <c r="BF24" s="49">
        <f t="shared" si="31"/>
        <v>15</v>
      </c>
      <c r="BG24" s="60">
        <f t="shared" si="32"/>
        <v>15</v>
      </c>
      <c r="BH24" s="62">
        <f t="shared" si="33"/>
        <v>5400</v>
      </c>
      <c r="BI24" s="66">
        <f>Stoch_Regimes!$J$45</f>
        <v>60</v>
      </c>
      <c r="BJ24" s="49">
        <f t="shared" si="52"/>
        <v>45</v>
      </c>
      <c r="BK24" s="49">
        <f t="shared" si="34"/>
        <v>15</v>
      </c>
      <c r="BL24" s="60">
        <f t="shared" si="35"/>
        <v>15</v>
      </c>
      <c r="BM24" s="74">
        <f t="shared" si="36"/>
        <v>5400</v>
      </c>
      <c r="BN24" s="66">
        <f>Stoch_Regimes!$M$45</f>
        <v>30</v>
      </c>
      <c r="BO24" s="49">
        <f t="shared" si="53"/>
        <v>0</v>
      </c>
      <c r="BP24" s="49">
        <f t="shared" si="37"/>
        <v>30</v>
      </c>
      <c r="BQ24" s="60">
        <f t="shared" si="38"/>
        <v>30</v>
      </c>
      <c r="BR24" s="74">
        <f t="shared" si="39"/>
        <v>9900</v>
      </c>
      <c r="BS24" s="66">
        <v>15</v>
      </c>
      <c r="BT24" s="60">
        <v>0</v>
      </c>
      <c r="BU24" s="60">
        <v>15</v>
      </c>
      <c r="BV24" s="62">
        <f t="shared" si="40"/>
        <v>4950</v>
      </c>
    </row>
    <row r="25" spans="1:74" x14ac:dyDescent="0.25">
      <c r="A25" s="60"/>
      <c r="B25" s="85">
        <v>39203</v>
      </c>
      <c r="C25" s="49">
        <v>350.5</v>
      </c>
      <c r="D25" s="142">
        <v>350</v>
      </c>
      <c r="E25" s="94">
        <v>1</v>
      </c>
      <c r="F25" s="91">
        <f t="shared" si="0"/>
        <v>30</v>
      </c>
      <c r="G25" s="49">
        <f t="shared" si="41"/>
        <v>30</v>
      </c>
      <c r="H25" s="49">
        <f t="shared" si="1"/>
        <v>0</v>
      </c>
      <c r="I25" s="60">
        <f t="shared" si="2"/>
        <v>0</v>
      </c>
      <c r="J25" s="74">
        <f t="shared" si="3"/>
        <v>300</v>
      </c>
      <c r="K25" s="66">
        <f>Stoch_Regimes!$E$45</f>
        <v>30</v>
      </c>
      <c r="L25" s="49">
        <f t="shared" si="42"/>
        <v>15</v>
      </c>
      <c r="M25" s="49">
        <f t="shared" si="4"/>
        <v>15</v>
      </c>
      <c r="N25" s="60">
        <f t="shared" si="5"/>
        <v>15</v>
      </c>
      <c r="O25" s="74">
        <f t="shared" si="6"/>
        <v>5407.5</v>
      </c>
      <c r="P25" s="66">
        <f>Stoch_Regimes!$E$46</f>
        <v>30</v>
      </c>
      <c r="Q25" s="49">
        <f t="shared" si="43"/>
        <v>15</v>
      </c>
      <c r="R25" s="49">
        <f t="shared" si="7"/>
        <v>15</v>
      </c>
      <c r="S25" s="60">
        <f t="shared" si="8"/>
        <v>15</v>
      </c>
      <c r="T25" s="84">
        <f t="shared" si="9"/>
        <v>5407.5</v>
      </c>
      <c r="U25" s="66">
        <f>Stoch_Regimes!$E$47</f>
        <v>30</v>
      </c>
      <c r="V25" s="49">
        <f t="shared" si="44"/>
        <v>15</v>
      </c>
      <c r="W25" s="49">
        <f t="shared" si="10"/>
        <v>15</v>
      </c>
      <c r="X25" s="60">
        <f t="shared" si="11"/>
        <v>15</v>
      </c>
      <c r="Y25" s="62">
        <f t="shared" si="12"/>
        <v>5407.5</v>
      </c>
      <c r="Z25" s="66">
        <f>Stoch_Regimes!$E$48</f>
        <v>30</v>
      </c>
      <c r="AA25" s="49">
        <f t="shared" si="45"/>
        <v>15</v>
      </c>
      <c r="AB25" s="49">
        <f t="shared" si="13"/>
        <v>15</v>
      </c>
      <c r="AC25" s="60">
        <f t="shared" si="14"/>
        <v>15</v>
      </c>
      <c r="AD25" s="62">
        <f t="shared" si="15"/>
        <v>5407.5</v>
      </c>
      <c r="AE25" s="66">
        <f>Stoch_Regimes!$E$49</f>
        <v>30</v>
      </c>
      <c r="AF25" s="49">
        <f t="shared" si="46"/>
        <v>15</v>
      </c>
      <c r="AG25" s="49">
        <f t="shared" si="16"/>
        <v>15</v>
      </c>
      <c r="AH25" s="60">
        <f t="shared" si="17"/>
        <v>15</v>
      </c>
      <c r="AI25" s="62">
        <f t="shared" si="18"/>
        <v>5407.5</v>
      </c>
      <c r="AJ25" s="66">
        <f>Stoch_Regimes!$G$45</f>
        <v>45</v>
      </c>
      <c r="AK25" s="49">
        <f t="shared" si="47"/>
        <v>30</v>
      </c>
      <c r="AL25" s="49">
        <f t="shared" si="19"/>
        <v>15</v>
      </c>
      <c r="AM25" s="60">
        <f t="shared" si="20"/>
        <v>15</v>
      </c>
      <c r="AN25" s="74">
        <f t="shared" si="21"/>
        <v>5557.5</v>
      </c>
      <c r="AO25" s="66">
        <f>Stoch_Regimes!$G$46</f>
        <v>60</v>
      </c>
      <c r="AP25" s="49">
        <f t="shared" si="48"/>
        <v>45</v>
      </c>
      <c r="AQ25" s="49">
        <f t="shared" si="22"/>
        <v>15</v>
      </c>
      <c r="AR25" s="60">
        <f t="shared" si="23"/>
        <v>15</v>
      </c>
      <c r="AS25" s="83">
        <f t="shared" si="24"/>
        <v>5707.5</v>
      </c>
      <c r="AT25" s="66">
        <f>Stoch_Regimes!$G$47</f>
        <v>60</v>
      </c>
      <c r="AU25" s="49">
        <f t="shared" si="49"/>
        <v>45</v>
      </c>
      <c r="AV25" s="49">
        <f t="shared" si="25"/>
        <v>15</v>
      </c>
      <c r="AW25" s="60">
        <f t="shared" si="26"/>
        <v>15</v>
      </c>
      <c r="AX25" s="74">
        <f t="shared" si="27"/>
        <v>5707.5</v>
      </c>
      <c r="AY25" s="66">
        <f>Stoch_Regimes!$G$48</f>
        <v>60</v>
      </c>
      <c r="AZ25" s="49">
        <f t="shared" si="50"/>
        <v>45</v>
      </c>
      <c r="BA25" s="49">
        <f t="shared" si="28"/>
        <v>15</v>
      </c>
      <c r="BB25" s="60">
        <f t="shared" si="29"/>
        <v>15</v>
      </c>
      <c r="BC25" s="74">
        <f t="shared" si="30"/>
        <v>5707.5</v>
      </c>
      <c r="BD25" s="66">
        <f>Stoch_Regimes!$G$49</f>
        <v>60</v>
      </c>
      <c r="BE25" s="49">
        <f t="shared" si="51"/>
        <v>45</v>
      </c>
      <c r="BF25" s="49">
        <f t="shared" si="31"/>
        <v>15</v>
      </c>
      <c r="BG25" s="60">
        <f t="shared" si="32"/>
        <v>15</v>
      </c>
      <c r="BH25" s="62">
        <f t="shared" si="33"/>
        <v>5707.5</v>
      </c>
      <c r="BI25" s="66">
        <f>Stoch_Regimes!$J$45</f>
        <v>60</v>
      </c>
      <c r="BJ25" s="49">
        <f t="shared" si="52"/>
        <v>45</v>
      </c>
      <c r="BK25" s="49">
        <f t="shared" si="34"/>
        <v>15</v>
      </c>
      <c r="BL25" s="60">
        <f t="shared" si="35"/>
        <v>15</v>
      </c>
      <c r="BM25" s="74">
        <f t="shared" si="36"/>
        <v>5707.5</v>
      </c>
      <c r="BN25" s="66">
        <f>Stoch_Regimes!$M$45</f>
        <v>30</v>
      </c>
      <c r="BO25" s="49">
        <f t="shared" si="53"/>
        <v>15</v>
      </c>
      <c r="BP25" s="49">
        <f t="shared" si="37"/>
        <v>15</v>
      </c>
      <c r="BQ25" s="60">
        <f t="shared" si="38"/>
        <v>15</v>
      </c>
      <c r="BR25" s="74">
        <f t="shared" si="39"/>
        <v>5407.5</v>
      </c>
      <c r="BS25" s="66">
        <v>15</v>
      </c>
      <c r="BT25" s="60">
        <v>0</v>
      </c>
      <c r="BU25" s="60">
        <v>15</v>
      </c>
      <c r="BV25" s="62">
        <f t="shared" si="40"/>
        <v>5257.5</v>
      </c>
    </row>
    <row r="26" spans="1:74" x14ac:dyDescent="0.25">
      <c r="A26" s="49"/>
      <c r="B26" s="85">
        <v>39234</v>
      </c>
      <c r="C26" s="49">
        <v>376.5</v>
      </c>
      <c r="D26" s="83">
        <v>400</v>
      </c>
      <c r="E26" s="95">
        <v>0</v>
      </c>
      <c r="F26" s="91">
        <f t="shared" si="0"/>
        <v>15</v>
      </c>
      <c r="G26" s="49">
        <f t="shared" si="41"/>
        <v>15</v>
      </c>
      <c r="H26" s="49">
        <f t="shared" si="1"/>
        <v>0</v>
      </c>
      <c r="I26" s="60">
        <f t="shared" si="2"/>
        <v>0</v>
      </c>
      <c r="J26" s="74">
        <f t="shared" si="3"/>
        <v>150</v>
      </c>
      <c r="K26" s="88">
        <f>Stoch_Regimes!$E$50</f>
        <v>15</v>
      </c>
      <c r="L26" s="49">
        <f t="shared" si="42"/>
        <v>15</v>
      </c>
      <c r="M26" s="49">
        <f t="shared" si="4"/>
        <v>0</v>
      </c>
      <c r="N26" s="60">
        <f t="shared" si="5"/>
        <v>0</v>
      </c>
      <c r="O26" s="74">
        <f t="shared" si="6"/>
        <v>150</v>
      </c>
      <c r="P26" s="88">
        <f>Stoch_Regimes!$E$51</f>
        <v>15</v>
      </c>
      <c r="Q26" s="49">
        <f t="shared" si="43"/>
        <v>15</v>
      </c>
      <c r="R26" s="49">
        <f t="shared" si="7"/>
        <v>0</v>
      </c>
      <c r="S26" s="60">
        <f t="shared" si="8"/>
        <v>0</v>
      </c>
      <c r="T26" s="84">
        <f t="shared" si="9"/>
        <v>150</v>
      </c>
      <c r="U26" s="88">
        <f>Stoch_Regimes!$E$52</f>
        <v>15</v>
      </c>
      <c r="V26" s="49">
        <f t="shared" si="44"/>
        <v>15</v>
      </c>
      <c r="W26" s="49">
        <f t="shared" si="10"/>
        <v>0</v>
      </c>
      <c r="X26" s="60">
        <f t="shared" si="11"/>
        <v>0</v>
      </c>
      <c r="Y26" s="62">
        <f t="shared" si="12"/>
        <v>150</v>
      </c>
      <c r="Z26" s="88">
        <f>Stoch_Regimes!$E$53</f>
        <v>15</v>
      </c>
      <c r="AA26" s="49">
        <f t="shared" si="45"/>
        <v>15</v>
      </c>
      <c r="AB26" s="49">
        <f t="shared" si="13"/>
        <v>0</v>
      </c>
      <c r="AC26" s="60">
        <f t="shared" si="14"/>
        <v>0</v>
      </c>
      <c r="AD26" s="62">
        <f t="shared" si="15"/>
        <v>150</v>
      </c>
      <c r="AE26" s="88">
        <f>Stoch_Regimes!$E$54</f>
        <v>15</v>
      </c>
      <c r="AF26" s="49">
        <f t="shared" si="46"/>
        <v>15</v>
      </c>
      <c r="AG26" s="49">
        <f t="shared" si="16"/>
        <v>0</v>
      </c>
      <c r="AH26" s="60">
        <f t="shared" si="17"/>
        <v>0</v>
      </c>
      <c r="AI26" s="62">
        <f t="shared" si="18"/>
        <v>150</v>
      </c>
      <c r="AJ26" s="88">
        <f>Stoch_Regimes!$G$50</f>
        <v>15</v>
      </c>
      <c r="AK26" s="49">
        <f t="shared" si="47"/>
        <v>30</v>
      </c>
      <c r="AL26" s="49">
        <f t="shared" si="19"/>
        <v>-15</v>
      </c>
      <c r="AM26" s="60">
        <f t="shared" si="20"/>
        <v>0</v>
      </c>
      <c r="AN26" s="74">
        <f t="shared" si="21"/>
        <v>300</v>
      </c>
      <c r="AO26" s="88">
        <f>Stoch_Regimes!$G$51</f>
        <v>30</v>
      </c>
      <c r="AP26" s="49">
        <f t="shared" si="48"/>
        <v>45</v>
      </c>
      <c r="AQ26" s="49">
        <f t="shared" si="22"/>
        <v>-15</v>
      </c>
      <c r="AR26" s="60">
        <f t="shared" si="23"/>
        <v>0</v>
      </c>
      <c r="AS26" s="83">
        <f t="shared" si="24"/>
        <v>450</v>
      </c>
      <c r="AT26" s="88">
        <f>Stoch_Regimes!$G$52</f>
        <v>45</v>
      </c>
      <c r="AU26" s="49">
        <f t="shared" si="49"/>
        <v>45</v>
      </c>
      <c r="AV26" s="49">
        <f t="shared" si="25"/>
        <v>0</v>
      </c>
      <c r="AW26" s="60">
        <f t="shared" si="26"/>
        <v>0</v>
      </c>
      <c r="AX26" s="74">
        <f t="shared" si="27"/>
        <v>450</v>
      </c>
      <c r="AY26" s="88">
        <f>Stoch_Regimes!$G$53</f>
        <v>60</v>
      </c>
      <c r="AZ26" s="49">
        <f t="shared" si="50"/>
        <v>45</v>
      </c>
      <c r="BA26" s="49">
        <f t="shared" si="28"/>
        <v>15</v>
      </c>
      <c r="BB26" s="60">
        <f t="shared" si="29"/>
        <v>15</v>
      </c>
      <c r="BC26" s="74">
        <f t="shared" si="30"/>
        <v>6097.5</v>
      </c>
      <c r="BD26" s="88">
        <f>Stoch_Regimes!$G$54</f>
        <v>60</v>
      </c>
      <c r="BE26" s="49">
        <f t="shared" si="51"/>
        <v>45</v>
      </c>
      <c r="BF26" s="49">
        <f t="shared" si="31"/>
        <v>15</v>
      </c>
      <c r="BG26" s="60">
        <f t="shared" si="32"/>
        <v>15</v>
      </c>
      <c r="BH26" s="62">
        <f t="shared" si="33"/>
        <v>6097.5</v>
      </c>
      <c r="BI26" s="88">
        <f>Stoch_Regimes!$J$50</f>
        <v>60</v>
      </c>
      <c r="BJ26" s="49">
        <f t="shared" si="52"/>
        <v>45</v>
      </c>
      <c r="BK26" s="49">
        <f t="shared" si="34"/>
        <v>15</v>
      </c>
      <c r="BL26" s="60">
        <f t="shared" si="35"/>
        <v>15</v>
      </c>
      <c r="BM26" s="74">
        <f t="shared" si="36"/>
        <v>6097.5</v>
      </c>
      <c r="BN26" s="88">
        <f>Stoch_Regimes!$M$50</f>
        <v>15</v>
      </c>
      <c r="BO26" s="49">
        <f t="shared" si="53"/>
        <v>15</v>
      </c>
      <c r="BP26" s="49">
        <f t="shared" si="37"/>
        <v>0</v>
      </c>
      <c r="BQ26" s="60">
        <f t="shared" si="38"/>
        <v>0</v>
      </c>
      <c r="BR26" s="74">
        <f t="shared" si="39"/>
        <v>150</v>
      </c>
      <c r="BS26" s="66">
        <v>15</v>
      </c>
      <c r="BT26" s="60">
        <v>0</v>
      </c>
      <c r="BU26" s="60">
        <v>15</v>
      </c>
      <c r="BV26" s="62">
        <f t="shared" si="40"/>
        <v>5647.5</v>
      </c>
    </row>
    <row r="27" spans="1:74" x14ac:dyDescent="0.25">
      <c r="A27" s="60"/>
      <c r="B27" s="85">
        <v>39264</v>
      </c>
      <c r="C27" s="49">
        <v>316</v>
      </c>
      <c r="D27" s="142">
        <v>300</v>
      </c>
      <c r="E27" s="96">
        <v>0</v>
      </c>
      <c r="F27" s="91">
        <f t="shared" si="0"/>
        <v>15</v>
      </c>
      <c r="G27" s="49">
        <f t="shared" si="41"/>
        <v>0</v>
      </c>
      <c r="H27" s="49">
        <f t="shared" si="1"/>
        <v>15</v>
      </c>
      <c r="I27" s="60">
        <f t="shared" si="2"/>
        <v>15</v>
      </c>
      <c r="J27" s="74">
        <f t="shared" si="3"/>
        <v>4740</v>
      </c>
      <c r="K27" s="88">
        <f>Stoch_Regimes!$E$40</f>
        <v>60</v>
      </c>
      <c r="L27" s="49">
        <f t="shared" si="42"/>
        <v>0</v>
      </c>
      <c r="M27" s="49">
        <f t="shared" si="4"/>
        <v>60</v>
      </c>
      <c r="N27" s="60">
        <f t="shared" si="5"/>
        <v>60</v>
      </c>
      <c r="O27" s="74">
        <f t="shared" si="6"/>
        <v>18960</v>
      </c>
      <c r="P27" s="88">
        <f>Stoch_Regimes!$E$41</f>
        <v>60</v>
      </c>
      <c r="Q27" s="49">
        <f t="shared" si="43"/>
        <v>0</v>
      </c>
      <c r="R27" s="49">
        <f t="shared" si="7"/>
        <v>60</v>
      </c>
      <c r="S27" s="60">
        <f t="shared" si="8"/>
        <v>60</v>
      </c>
      <c r="T27" s="84">
        <f t="shared" si="9"/>
        <v>18960</v>
      </c>
      <c r="U27" s="88">
        <f>Stoch_Regimes!$E$42</f>
        <v>60</v>
      </c>
      <c r="V27" s="49">
        <f t="shared" si="44"/>
        <v>0</v>
      </c>
      <c r="W27" s="49">
        <f t="shared" si="10"/>
        <v>60</v>
      </c>
      <c r="X27" s="60">
        <f t="shared" si="11"/>
        <v>60</v>
      </c>
      <c r="Y27" s="62">
        <f t="shared" si="12"/>
        <v>18960</v>
      </c>
      <c r="Z27" s="90">
        <f>Stoch_Regimes!$E$43</f>
        <v>60</v>
      </c>
      <c r="AA27" s="49">
        <f t="shared" si="45"/>
        <v>0</v>
      </c>
      <c r="AB27" s="49">
        <f t="shared" si="13"/>
        <v>60</v>
      </c>
      <c r="AC27" s="60">
        <f t="shared" si="14"/>
        <v>60</v>
      </c>
      <c r="AD27" s="62">
        <f t="shared" si="15"/>
        <v>18960</v>
      </c>
      <c r="AE27" s="88">
        <f>Stoch_Regimes!$E$44</f>
        <v>60</v>
      </c>
      <c r="AF27" s="49">
        <f t="shared" si="46"/>
        <v>0</v>
      </c>
      <c r="AG27" s="49">
        <f t="shared" si="16"/>
        <v>60</v>
      </c>
      <c r="AH27" s="60">
        <f t="shared" si="17"/>
        <v>60</v>
      </c>
      <c r="AI27" s="62">
        <f t="shared" si="18"/>
        <v>18960</v>
      </c>
      <c r="AJ27" s="88">
        <f>Stoch_Regimes!$G$40</f>
        <v>60</v>
      </c>
      <c r="AK27" s="49">
        <f t="shared" si="47"/>
        <v>15</v>
      </c>
      <c r="AL27" s="49">
        <f t="shared" si="19"/>
        <v>45</v>
      </c>
      <c r="AM27" s="60">
        <f t="shared" si="20"/>
        <v>45</v>
      </c>
      <c r="AN27" s="74">
        <f t="shared" si="21"/>
        <v>14370</v>
      </c>
      <c r="AO27" s="88">
        <f>Stoch_Regimes!$G$41</f>
        <v>60</v>
      </c>
      <c r="AP27" s="49">
        <f t="shared" si="48"/>
        <v>30</v>
      </c>
      <c r="AQ27" s="49">
        <f t="shared" si="22"/>
        <v>30</v>
      </c>
      <c r="AR27" s="60">
        <f t="shared" si="23"/>
        <v>30</v>
      </c>
      <c r="AS27" s="83">
        <f t="shared" si="24"/>
        <v>9780</v>
      </c>
      <c r="AT27" s="88">
        <f>Stoch_Regimes!$G$42</f>
        <v>60</v>
      </c>
      <c r="AU27" s="49">
        <f t="shared" si="49"/>
        <v>30</v>
      </c>
      <c r="AV27" s="49">
        <f t="shared" si="25"/>
        <v>30</v>
      </c>
      <c r="AW27" s="60">
        <f t="shared" si="26"/>
        <v>30</v>
      </c>
      <c r="AX27" s="74">
        <f t="shared" si="27"/>
        <v>9780</v>
      </c>
      <c r="AY27" s="88">
        <f>Stoch_Regimes!$G$43</f>
        <v>60</v>
      </c>
      <c r="AZ27" s="49">
        <f t="shared" si="50"/>
        <v>45</v>
      </c>
      <c r="BA27" s="49">
        <f t="shared" si="28"/>
        <v>15</v>
      </c>
      <c r="BB27" s="60">
        <f t="shared" si="29"/>
        <v>15</v>
      </c>
      <c r="BC27" s="74">
        <f t="shared" si="30"/>
        <v>5190</v>
      </c>
      <c r="BD27" s="88">
        <f>Stoch_Regimes!$G$44</f>
        <v>60</v>
      </c>
      <c r="BE27" s="49">
        <f t="shared" si="51"/>
        <v>45</v>
      </c>
      <c r="BF27" s="49">
        <f t="shared" si="31"/>
        <v>15</v>
      </c>
      <c r="BG27" s="60">
        <f t="shared" si="32"/>
        <v>15</v>
      </c>
      <c r="BH27" s="62">
        <f t="shared" si="33"/>
        <v>5190</v>
      </c>
      <c r="BI27" s="88">
        <f>Stoch_Regimes!$J$40</f>
        <v>60</v>
      </c>
      <c r="BJ27" s="49">
        <f t="shared" si="52"/>
        <v>45</v>
      </c>
      <c r="BK27" s="49">
        <f t="shared" si="34"/>
        <v>15</v>
      </c>
      <c r="BL27" s="60">
        <f t="shared" si="35"/>
        <v>15</v>
      </c>
      <c r="BM27" s="74">
        <f t="shared" si="36"/>
        <v>5190</v>
      </c>
      <c r="BN27" s="88">
        <f>Stoch_Regimes!$M$40</f>
        <v>60</v>
      </c>
      <c r="BO27" s="49">
        <f t="shared" si="53"/>
        <v>0</v>
      </c>
      <c r="BP27" s="49">
        <f t="shared" si="37"/>
        <v>60</v>
      </c>
      <c r="BQ27" s="60">
        <f t="shared" si="38"/>
        <v>60</v>
      </c>
      <c r="BR27" s="74">
        <f t="shared" si="39"/>
        <v>18960</v>
      </c>
      <c r="BS27" s="66">
        <v>15</v>
      </c>
      <c r="BT27" s="60">
        <v>0</v>
      </c>
      <c r="BU27" s="60">
        <v>15</v>
      </c>
      <c r="BV27" s="62">
        <f t="shared" si="40"/>
        <v>4740</v>
      </c>
    </row>
    <row r="28" spans="1:74" x14ac:dyDescent="0.25">
      <c r="A28" s="49"/>
      <c r="B28" s="85">
        <v>39295</v>
      </c>
      <c r="C28" s="49">
        <v>288.5</v>
      </c>
      <c r="D28" s="83">
        <v>300</v>
      </c>
      <c r="E28" s="95">
        <v>3</v>
      </c>
      <c r="F28" s="91">
        <f t="shared" si="0"/>
        <v>60</v>
      </c>
      <c r="G28" s="49">
        <f t="shared" si="41"/>
        <v>0</v>
      </c>
      <c r="H28" s="49">
        <f t="shared" si="1"/>
        <v>60</v>
      </c>
      <c r="I28" s="60">
        <f t="shared" si="2"/>
        <v>60</v>
      </c>
      <c r="J28" s="74">
        <f t="shared" si="3"/>
        <v>17310</v>
      </c>
      <c r="K28" s="88">
        <f>Stoch_Regimes!$E$40</f>
        <v>60</v>
      </c>
      <c r="L28" s="49">
        <f t="shared" si="42"/>
        <v>45</v>
      </c>
      <c r="M28" s="49">
        <f t="shared" si="4"/>
        <v>15</v>
      </c>
      <c r="N28" s="60">
        <f t="shared" si="5"/>
        <v>15</v>
      </c>
      <c r="O28" s="74">
        <f t="shared" si="6"/>
        <v>4777.5</v>
      </c>
      <c r="P28" s="88">
        <f>Stoch_Regimes!$E$41</f>
        <v>60</v>
      </c>
      <c r="Q28" s="49">
        <f t="shared" si="43"/>
        <v>45</v>
      </c>
      <c r="R28" s="49">
        <f t="shared" si="7"/>
        <v>15</v>
      </c>
      <c r="S28" s="60">
        <f t="shared" si="8"/>
        <v>15</v>
      </c>
      <c r="T28" s="84">
        <f t="shared" si="9"/>
        <v>4777.5</v>
      </c>
      <c r="U28" s="88">
        <f>Stoch_Regimes!$E$42</f>
        <v>60</v>
      </c>
      <c r="V28" s="49">
        <f t="shared" si="44"/>
        <v>45</v>
      </c>
      <c r="W28" s="49">
        <f t="shared" si="10"/>
        <v>15</v>
      </c>
      <c r="X28" s="60">
        <f t="shared" si="11"/>
        <v>15</v>
      </c>
      <c r="Y28" s="62">
        <f t="shared" si="12"/>
        <v>4777.5</v>
      </c>
      <c r="Z28" s="88">
        <f>Stoch_Regimes!$E$43</f>
        <v>60</v>
      </c>
      <c r="AA28" s="49">
        <f t="shared" si="45"/>
        <v>45</v>
      </c>
      <c r="AB28" s="49">
        <f t="shared" si="13"/>
        <v>15</v>
      </c>
      <c r="AC28" s="60">
        <f t="shared" si="14"/>
        <v>15</v>
      </c>
      <c r="AD28" s="62">
        <f t="shared" si="15"/>
        <v>4777.5</v>
      </c>
      <c r="AE28" s="88">
        <f>Stoch_Regimes!$E$44</f>
        <v>60</v>
      </c>
      <c r="AF28" s="49">
        <f t="shared" si="46"/>
        <v>45</v>
      </c>
      <c r="AG28" s="49">
        <f t="shared" si="16"/>
        <v>15</v>
      </c>
      <c r="AH28" s="60">
        <f t="shared" si="17"/>
        <v>15</v>
      </c>
      <c r="AI28" s="62">
        <f t="shared" si="18"/>
        <v>4777.5</v>
      </c>
      <c r="AJ28" s="88">
        <f>Stoch_Regimes!$G$40</f>
        <v>60</v>
      </c>
      <c r="AK28" s="49">
        <f t="shared" si="47"/>
        <v>45</v>
      </c>
      <c r="AL28" s="49">
        <f t="shared" si="19"/>
        <v>15</v>
      </c>
      <c r="AM28" s="60">
        <f t="shared" si="20"/>
        <v>15</v>
      </c>
      <c r="AN28" s="74">
        <f t="shared" si="21"/>
        <v>4777.5</v>
      </c>
      <c r="AO28" s="88">
        <f>Stoch_Regimes!$G$41</f>
        <v>60</v>
      </c>
      <c r="AP28" s="49">
        <f t="shared" si="48"/>
        <v>45</v>
      </c>
      <c r="AQ28" s="49">
        <f t="shared" si="22"/>
        <v>15</v>
      </c>
      <c r="AR28" s="60">
        <f t="shared" si="23"/>
        <v>15</v>
      </c>
      <c r="AS28" s="83">
        <f t="shared" si="24"/>
        <v>4777.5</v>
      </c>
      <c r="AT28" s="88">
        <f>Stoch_Regimes!$G$42</f>
        <v>60</v>
      </c>
      <c r="AU28" s="49">
        <f t="shared" si="49"/>
        <v>45</v>
      </c>
      <c r="AV28" s="49">
        <f t="shared" si="25"/>
        <v>15</v>
      </c>
      <c r="AW28" s="60">
        <f t="shared" si="26"/>
        <v>15</v>
      </c>
      <c r="AX28" s="74">
        <f t="shared" si="27"/>
        <v>4777.5</v>
      </c>
      <c r="AY28" s="88">
        <f>Stoch_Regimes!$G$43</f>
        <v>60</v>
      </c>
      <c r="AZ28" s="49">
        <f t="shared" si="50"/>
        <v>45</v>
      </c>
      <c r="BA28" s="49">
        <f t="shared" si="28"/>
        <v>15</v>
      </c>
      <c r="BB28" s="60">
        <f t="shared" si="29"/>
        <v>15</v>
      </c>
      <c r="BC28" s="74">
        <f t="shared" si="30"/>
        <v>4777.5</v>
      </c>
      <c r="BD28" s="88">
        <f>Stoch_Regimes!$G$44</f>
        <v>60</v>
      </c>
      <c r="BE28" s="49">
        <f t="shared" si="51"/>
        <v>45</v>
      </c>
      <c r="BF28" s="49">
        <f t="shared" si="31"/>
        <v>15</v>
      </c>
      <c r="BG28" s="60">
        <f t="shared" si="32"/>
        <v>15</v>
      </c>
      <c r="BH28" s="62">
        <f t="shared" si="33"/>
        <v>4777.5</v>
      </c>
      <c r="BI28" s="88">
        <f>Stoch_Regimes!$J$40</f>
        <v>60</v>
      </c>
      <c r="BJ28" s="49">
        <f t="shared" si="52"/>
        <v>45</v>
      </c>
      <c r="BK28" s="49">
        <f t="shared" si="34"/>
        <v>15</v>
      </c>
      <c r="BL28" s="60">
        <f t="shared" si="35"/>
        <v>15</v>
      </c>
      <c r="BM28" s="74">
        <f t="shared" si="36"/>
        <v>4777.5</v>
      </c>
      <c r="BN28" s="88">
        <f>Stoch_Regimes!$M$40</f>
        <v>60</v>
      </c>
      <c r="BO28" s="49">
        <f t="shared" si="53"/>
        <v>45</v>
      </c>
      <c r="BP28" s="49">
        <f t="shared" si="37"/>
        <v>15</v>
      </c>
      <c r="BQ28" s="60">
        <f t="shared" si="38"/>
        <v>15</v>
      </c>
      <c r="BR28" s="74">
        <f t="shared" si="39"/>
        <v>4777.5</v>
      </c>
      <c r="BS28" s="66">
        <v>15</v>
      </c>
      <c r="BT28" s="60">
        <v>0</v>
      </c>
      <c r="BU28" s="60">
        <v>15</v>
      </c>
      <c r="BV28" s="62">
        <f t="shared" si="40"/>
        <v>4327.5</v>
      </c>
    </row>
    <row r="29" spans="1:74" x14ac:dyDescent="0.25">
      <c r="A29" s="49"/>
      <c r="B29" s="85">
        <v>39326</v>
      </c>
      <c r="C29" s="49">
        <v>299.5</v>
      </c>
      <c r="D29" s="83">
        <v>300</v>
      </c>
      <c r="E29" s="95">
        <v>3</v>
      </c>
      <c r="F29" s="91">
        <f t="shared" si="0"/>
        <v>60</v>
      </c>
      <c r="G29" s="49">
        <f t="shared" si="41"/>
        <v>45</v>
      </c>
      <c r="H29" s="49">
        <f t="shared" si="1"/>
        <v>15</v>
      </c>
      <c r="I29" s="60">
        <f t="shared" si="2"/>
        <v>15</v>
      </c>
      <c r="J29" s="74">
        <f t="shared" si="3"/>
        <v>4942.5</v>
      </c>
      <c r="K29" s="88">
        <f>Stoch_Regimes!$E$40</f>
        <v>60</v>
      </c>
      <c r="L29" s="49">
        <f t="shared" si="42"/>
        <v>45</v>
      </c>
      <c r="M29" s="49">
        <f t="shared" si="4"/>
        <v>15</v>
      </c>
      <c r="N29" s="60">
        <f t="shared" si="5"/>
        <v>15</v>
      </c>
      <c r="O29" s="74">
        <f t="shared" si="6"/>
        <v>4942.5</v>
      </c>
      <c r="P29" s="88">
        <f>Stoch_Regimes!$E$41</f>
        <v>60</v>
      </c>
      <c r="Q29" s="49">
        <f t="shared" si="43"/>
        <v>45</v>
      </c>
      <c r="R29" s="49">
        <f t="shared" si="7"/>
        <v>15</v>
      </c>
      <c r="S29" s="60">
        <f t="shared" si="8"/>
        <v>15</v>
      </c>
      <c r="T29" s="84">
        <f t="shared" si="9"/>
        <v>4942.5</v>
      </c>
      <c r="U29" s="88">
        <f>Stoch_Regimes!$E$42</f>
        <v>60</v>
      </c>
      <c r="V29" s="49">
        <f t="shared" si="44"/>
        <v>45</v>
      </c>
      <c r="W29" s="49">
        <f t="shared" si="10"/>
        <v>15</v>
      </c>
      <c r="X29" s="60">
        <f t="shared" si="11"/>
        <v>15</v>
      </c>
      <c r="Y29" s="62">
        <f t="shared" si="12"/>
        <v>4942.5</v>
      </c>
      <c r="Z29" s="88">
        <f>Stoch_Regimes!$E$43</f>
        <v>60</v>
      </c>
      <c r="AA29" s="49">
        <f t="shared" si="45"/>
        <v>45</v>
      </c>
      <c r="AB29" s="49">
        <f t="shared" si="13"/>
        <v>15</v>
      </c>
      <c r="AC29" s="60">
        <f t="shared" si="14"/>
        <v>15</v>
      </c>
      <c r="AD29" s="62">
        <f t="shared" si="15"/>
        <v>4942.5</v>
      </c>
      <c r="AE29" s="88">
        <f>Stoch_Regimes!$E$44</f>
        <v>60</v>
      </c>
      <c r="AF29" s="49">
        <f t="shared" si="46"/>
        <v>45</v>
      </c>
      <c r="AG29" s="49">
        <f t="shared" si="16"/>
        <v>15</v>
      </c>
      <c r="AH29" s="60">
        <f t="shared" si="17"/>
        <v>15</v>
      </c>
      <c r="AI29" s="62">
        <f t="shared" si="18"/>
        <v>4942.5</v>
      </c>
      <c r="AJ29" s="88">
        <f>Stoch_Regimes!$G$40</f>
        <v>60</v>
      </c>
      <c r="AK29" s="49">
        <f t="shared" si="47"/>
        <v>45</v>
      </c>
      <c r="AL29" s="49">
        <f t="shared" si="19"/>
        <v>15</v>
      </c>
      <c r="AM29" s="60">
        <f t="shared" si="20"/>
        <v>15</v>
      </c>
      <c r="AN29" s="74">
        <f t="shared" si="21"/>
        <v>4942.5</v>
      </c>
      <c r="AO29" s="88">
        <f>Stoch_Regimes!$G$41</f>
        <v>60</v>
      </c>
      <c r="AP29" s="49">
        <f t="shared" si="48"/>
        <v>45</v>
      </c>
      <c r="AQ29" s="49">
        <f t="shared" si="22"/>
        <v>15</v>
      </c>
      <c r="AR29" s="60">
        <f t="shared" si="23"/>
        <v>15</v>
      </c>
      <c r="AS29" s="83">
        <f t="shared" si="24"/>
        <v>4942.5</v>
      </c>
      <c r="AT29" s="88">
        <f>Stoch_Regimes!$G$42</f>
        <v>60</v>
      </c>
      <c r="AU29" s="49">
        <f t="shared" si="49"/>
        <v>45</v>
      </c>
      <c r="AV29" s="49">
        <f t="shared" si="25"/>
        <v>15</v>
      </c>
      <c r="AW29" s="60">
        <f t="shared" si="26"/>
        <v>15</v>
      </c>
      <c r="AX29" s="74">
        <f t="shared" si="27"/>
        <v>4942.5</v>
      </c>
      <c r="AY29" s="88">
        <f>Stoch_Regimes!$G$43</f>
        <v>60</v>
      </c>
      <c r="AZ29" s="49">
        <f t="shared" si="50"/>
        <v>45</v>
      </c>
      <c r="BA29" s="49">
        <f t="shared" si="28"/>
        <v>15</v>
      </c>
      <c r="BB29" s="60">
        <f t="shared" si="29"/>
        <v>15</v>
      </c>
      <c r="BC29" s="74">
        <f t="shared" si="30"/>
        <v>4942.5</v>
      </c>
      <c r="BD29" s="88">
        <f>Stoch_Regimes!$G$44</f>
        <v>60</v>
      </c>
      <c r="BE29" s="49">
        <f t="shared" si="51"/>
        <v>45</v>
      </c>
      <c r="BF29" s="49">
        <f t="shared" si="31"/>
        <v>15</v>
      </c>
      <c r="BG29" s="60">
        <f t="shared" si="32"/>
        <v>15</v>
      </c>
      <c r="BH29" s="62">
        <f t="shared" si="33"/>
        <v>4942.5</v>
      </c>
      <c r="BI29" s="88">
        <f>Stoch_Regimes!$J$40</f>
        <v>60</v>
      </c>
      <c r="BJ29" s="49">
        <f t="shared" si="52"/>
        <v>45</v>
      </c>
      <c r="BK29" s="49">
        <f t="shared" si="34"/>
        <v>15</v>
      </c>
      <c r="BL29" s="60">
        <f t="shared" si="35"/>
        <v>15</v>
      </c>
      <c r="BM29" s="74">
        <f t="shared" si="36"/>
        <v>4942.5</v>
      </c>
      <c r="BN29" s="88">
        <f>Stoch_Regimes!$M$40</f>
        <v>60</v>
      </c>
      <c r="BO29" s="49">
        <f t="shared" si="53"/>
        <v>45</v>
      </c>
      <c r="BP29" s="49">
        <f t="shared" si="37"/>
        <v>15</v>
      </c>
      <c r="BQ29" s="60">
        <f t="shared" si="38"/>
        <v>15</v>
      </c>
      <c r="BR29" s="74">
        <f t="shared" si="39"/>
        <v>4942.5</v>
      </c>
      <c r="BS29" s="66">
        <v>15</v>
      </c>
      <c r="BT29" s="60">
        <v>0</v>
      </c>
      <c r="BU29" s="60">
        <v>15</v>
      </c>
      <c r="BV29" s="62">
        <f t="shared" si="40"/>
        <v>4492.5</v>
      </c>
    </row>
    <row r="30" spans="1:74" x14ac:dyDescent="0.25">
      <c r="A30" s="49"/>
      <c r="B30" s="85">
        <v>39356</v>
      </c>
      <c r="C30" s="49">
        <v>329</v>
      </c>
      <c r="D30" s="83">
        <v>350</v>
      </c>
      <c r="E30" s="95">
        <v>3</v>
      </c>
      <c r="F30" s="91">
        <f t="shared" si="0"/>
        <v>60</v>
      </c>
      <c r="G30" s="49">
        <f t="shared" si="41"/>
        <v>45</v>
      </c>
      <c r="H30" s="49">
        <f t="shared" si="1"/>
        <v>15</v>
      </c>
      <c r="I30" s="60">
        <f t="shared" si="2"/>
        <v>15</v>
      </c>
      <c r="J30" s="74">
        <f t="shared" si="3"/>
        <v>5385</v>
      </c>
      <c r="K30" s="88">
        <f>Stoch_Regimes!$E$45</f>
        <v>30</v>
      </c>
      <c r="L30" s="49">
        <f t="shared" si="42"/>
        <v>45</v>
      </c>
      <c r="M30" s="49">
        <f t="shared" si="4"/>
        <v>-15</v>
      </c>
      <c r="N30" s="60">
        <f t="shared" si="5"/>
        <v>0</v>
      </c>
      <c r="O30" s="74">
        <f t="shared" si="6"/>
        <v>450</v>
      </c>
      <c r="P30" s="88">
        <f>Stoch_Regimes!$E$46</f>
        <v>30</v>
      </c>
      <c r="Q30" s="49">
        <f t="shared" si="43"/>
        <v>45</v>
      </c>
      <c r="R30" s="49">
        <f t="shared" si="7"/>
        <v>-15</v>
      </c>
      <c r="S30" s="60">
        <f t="shared" si="8"/>
        <v>0</v>
      </c>
      <c r="T30" s="84">
        <f t="shared" si="9"/>
        <v>450</v>
      </c>
      <c r="U30" s="88">
        <f>Stoch_Regimes!$E$47</f>
        <v>30</v>
      </c>
      <c r="V30" s="49">
        <f t="shared" si="44"/>
        <v>45</v>
      </c>
      <c r="W30" s="49">
        <f t="shared" si="10"/>
        <v>-15</v>
      </c>
      <c r="X30" s="60">
        <f t="shared" si="11"/>
        <v>0</v>
      </c>
      <c r="Y30" s="62">
        <f t="shared" si="12"/>
        <v>450</v>
      </c>
      <c r="Z30" s="88">
        <f>Stoch_Regimes!$E$48</f>
        <v>30</v>
      </c>
      <c r="AA30" s="49">
        <f t="shared" si="45"/>
        <v>45</v>
      </c>
      <c r="AB30" s="49">
        <f t="shared" si="13"/>
        <v>-15</v>
      </c>
      <c r="AC30" s="60">
        <f t="shared" si="14"/>
        <v>0</v>
      </c>
      <c r="AD30" s="62">
        <f t="shared" si="15"/>
        <v>450</v>
      </c>
      <c r="AE30" s="88">
        <f>Stoch_Regimes!$E$49</f>
        <v>30</v>
      </c>
      <c r="AF30" s="49">
        <f t="shared" si="46"/>
        <v>45</v>
      </c>
      <c r="AG30" s="49">
        <f t="shared" si="16"/>
        <v>-15</v>
      </c>
      <c r="AH30" s="60">
        <f t="shared" si="17"/>
        <v>0</v>
      </c>
      <c r="AI30" s="62">
        <f t="shared" si="18"/>
        <v>450</v>
      </c>
      <c r="AJ30" s="88">
        <f>Stoch_Regimes!$G$45</f>
        <v>45</v>
      </c>
      <c r="AK30" s="49">
        <f t="shared" si="47"/>
        <v>45</v>
      </c>
      <c r="AL30" s="49">
        <f t="shared" si="19"/>
        <v>0</v>
      </c>
      <c r="AM30" s="60">
        <f t="shared" si="20"/>
        <v>0</v>
      </c>
      <c r="AN30" s="74">
        <f t="shared" si="21"/>
        <v>450</v>
      </c>
      <c r="AO30" s="88">
        <f>Stoch_Regimes!$G$46</f>
        <v>60</v>
      </c>
      <c r="AP30" s="49">
        <f t="shared" si="48"/>
        <v>45</v>
      </c>
      <c r="AQ30" s="49">
        <f t="shared" si="22"/>
        <v>15</v>
      </c>
      <c r="AR30" s="60">
        <f t="shared" si="23"/>
        <v>15</v>
      </c>
      <c r="AS30" s="83">
        <f t="shared" si="24"/>
        <v>5385</v>
      </c>
      <c r="AT30" s="88">
        <f>Stoch_Regimes!$G$47</f>
        <v>60</v>
      </c>
      <c r="AU30" s="49">
        <f t="shared" si="49"/>
        <v>45</v>
      </c>
      <c r="AV30" s="49">
        <f t="shared" si="25"/>
        <v>15</v>
      </c>
      <c r="AW30" s="60">
        <f t="shared" si="26"/>
        <v>15</v>
      </c>
      <c r="AX30" s="74">
        <f t="shared" si="27"/>
        <v>5385</v>
      </c>
      <c r="AY30" s="88">
        <f>Stoch_Regimes!$G$48</f>
        <v>60</v>
      </c>
      <c r="AZ30" s="49">
        <f t="shared" si="50"/>
        <v>45</v>
      </c>
      <c r="BA30" s="49">
        <f t="shared" si="28"/>
        <v>15</v>
      </c>
      <c r="BB30" s="60">
        <f t="shared" si="29"/>
        <v>15</v>
      </c>
      <c r="BC30" s="74">
        <f t="shared" si="30"/>
        <v>5385</v>
      </c>
      <c r="BD30" s="88">
        <f>Stoch_Regimes!$G$49</f>
        <v>60</v>
      </c>
      <c r="BE30" s="49">
        <f t="shared" si="51"/>
        <v>45</v>
      </c>
      <c r="BF30" s="49">
        <f t="shared" si="31"/>
        <v>15</v>
      </c>
      <c r="BG30" s="60">
        <f t="shared" si="32"/>
        <v>15</v>
      </c>
      <c r="BH30" s="62">
        <f t="shared" si="33"/>
        <v>5385</v>
      </c>
      <c r="BI30" s="88">
        <f>Stoch_Regimes!$J$45</f>
        <v>60</v>
      </c>
      <c r="BJ30" s="49">
        <f t="shared" si="52"/>
        <v>45</v>
      </c>
      <c r="BK30" s="49">
        <f t="shared" si="34"/>
        <v>15</v>
      </c>
      <c r="BL30" s="60">
        <f t="shared" si="35"/>
        <v>15</v>
      </c>
      <c r="BM30" s="74">
        <f t="shared" si="36"/>
        <v>5385</v>
      </c>
      <c r="BN30" s="88">
        <f>Stoch_Regimes!$M$45</f>
        <v>30</v>
      </c>
      <c r="BO30" s="49">
        <f t="shared" si="53"/>
        <v>45</v>
      </c>
      <c r="BP30" s="49">
        <f t="shared" si="37"/>
        <v>-15</v>
      </c>
      <c r="BQ30" s="60">
        <f t="shared" si="38"/>
        <v>0</v>
      </c>
      <c r="BR30" s="74">
        <f t="shared" si="39"/>
        <v>450</v>
      </c>
      <c r="BS30" s="66">
        <v>15</v>
      </c>
      <c r="BT30" s="60">
        <v>0</v>
      </c>
      <c r="BU30" s="60">
        <v>15</v>
      </c>
      <c r="BV30" s="62">
        <f t="shared" si="40"/>
        <v>4935</v>
      </c>
    </row>
    <row r="31" spans="1:74" x14ac:dyDescent="0.25">
      <c r="A31" s="49"/>
      <c r="B31" s="85">
        <v>39387</v>
      </c>
      <c r="C31" s="49">
        <v>352.5</v>
      </c>
      <c r="D31" s="83">
        <v>350</v>
      </c>
      <c r="E31" s="95">
        <v>3</v>
      </c>
      <c r="F31" s="91">
        <f t="shared" si="0"/>
        <v>60</v>
      </c>
      <c r="G31" s="49">
        <f t="shared" si="41"/>
        <v>45</v>
      </c>
      <c r="H31" s="49">
        <f t="shared" si="1"/>
        <v>15</v>
      </c>
      <c r="I31" s="60">
        <f t="shared" si="2"/>
        <v>15</v>
      </c>
      <c r="J31" s="74">
        <f t="shared" si="3"/>
        <v>5737.5</v>
      </c>
      <c r="K31" s="88">
        <f>Stoch_Regimes!$E$45</f>
        <v>30</v>
      </c>
      <c r="L31" s="49">
        <f t="shared" si="42"/>
        <v>30</v>
      </c>
      <c r="M31" s="49">
        <f t="shared" si="4"/>
        <v>0</v>
      </c>
      <c r="N31" s="60">
        <f t="shared" si="5"/>
        <v>0</v>
      </c>
      <c r="O31" s="74">
        <f t="shared" si="6"/>
        <v>300</v>
      </c>
      <c r="P31" s="88">
        <f>Stoch_Regimes!$E$46</f>
        <v>30</v>
      </c>
      <c r="Q31" s="49">
        <f t="shared" si="43"/>
        <v>30</v>
      </c>
      <c r="R31" s="49">
        <f t="shared" si="7"/>
        <v>0</v>
      </c>
      <c r="S31" s="60">
        <f t="shared" si="8"/>
        <v>0</v>
      </c>
      <c r="T31" s="84">
        <f t="shared" si="9"/>
        <v>300</v>
      </c>
      <c r="U31" s="88">
        <f>Stoch_Regimes!$E$47</f>
        <v>30</v>
      </c>
      <c r="V31" s="49">
        <f t="shared" si="44"/>
        <v>30</v>
      </c>
      <c r="W31" s="49">
        <f t="shared" si="10"/>
        <v>0</v>
      </c>
      <c r="X31" s="60">
        <f t="shared" si="11"/>
        <v>0</v>
      </c>
      <c r="Y31" s="62">
        <f t="shared" si="12"/>
        <v>300</v>
      </c>
      <c r="Z31" s="88">
        <f>Stoch_Regimes!$E$48</f>
        <v>30</v>
      </c>
      <c r="AA31" s="49">
        <f t="shared" si="45"/>
        <v>30</v>
      </c>
      <c r="AB31" s="49">
        <f t="shared" si="13"/>
        <v>0</v>
      </c>
      <c r="AC31" s="60">
        <f t="shared" si="14"/>
        <v>0</v>
      </c>
      <c r="AD31" s="62">
        <f t="shared" si="15"/>
        <v>300</v>
      </c>
      <c r="AE31" s="88">
        <f>Stoch_Regimes!$E$49</f>
        <v>30</v>
      </c>
      <c r="AF31" s="49">
        <f t="shared" si="46"/>
        <v>30</v>
      </c>
      <c r="AG31" s="49">
        <f t="shared" si="16"/>
        <v>0</v>
      </c>
      <c r="AH31" s="60">
        <f t="shared" si="17"/>
        <v>0</v>
      </c>
      <c r="AI31" s="62">
        <f t="shared" si="18"/>
        <v>300</v>
      </c>
      <c r="AJ31" s="88">
        <f>Stoch_Regimes!$G$45</f>
        <v>45</v>
      </c>
      <c r="AK31" s="49">
        <f t="shared" si="47"/>
        <v>30</v>
      </c>
      <c r="AL31" s="49">
        <f t="shared" si="19"/>
        <v>15</v>
      </c>
      <c r="AM31" s="60">
        <f t="shared" si="20"/>
        <v>15</v>
      </c>
      <c r="AN31" s="74">
        <f t="shared" si="21"/>
        <v>5587.5</v>
      </c>
      <c r="AO31" s="88">
        <f>Stoch_Regimes!$G$46</f>
        <v>60</v>
      </c>
      <c r="AP31" s="49">
        <f t="shared" si="48"/>
        <v>45</v>
      </c>
      <c r="AQ31" s="49">
        <f t="shared" si="22"/>
        <v>15</v>
      </c>
      <c r="AR31" s="60">
        <f t="shared" si="23"/>
        <v>15</v>
      </c>
      <c r="AS31" s="83">
        <f t="shared" si="24"/>
        <v>5737.5</v>
      </c>
      <c r="AT31" s="88">
        <f>Stoch_Regimes!$G$47</f>
        <v>60</v>
      </c>
      <c r="AU31" s="49">
        <f t="shared" si="49"/>
        <v>45</v>
      </c>
      <c r="AV31" s="49">
        <f t="shared" si="25"/>
        <v>15</v>
      </c>
      <c r="AW31" s="60">
        <f t="shared" si="26"/>
        <v>15</v>
      </c>
      <c r="AX31" s="74">
        <f t="shared" si="27"/>
        <v>5737.5</v>
      </c>
      <c r="AY31" s="88">
        <f>Stoch_Regimes!$G$48</f>
        <v>60</v>
      </c>
      <c r="AZ31" s="49">
        <f t="shared" si="50"/>
        <v>45</v>
      </c>
      <c r="BA31" s="49">
        <f t="shared" si="28"/>
        <v>15</v>
      </c>
      <c r="BB31" s="60">
        <f t="shared" si="29"/>
        <v>15</v>
      </c>
      <c r="BC31" s="74">
        <f t="shared" si="30"/>
        <v>5737.5</v>
      </c>
      <c r="BD31" s="88">
        <f>Stoch_Regimes!$G$49</f>
        <v>60</v>
      </c>
      <c r="BE31" s="49">
        <f t="shared" si="51"/>
        <v>45</v>
      </c>
      <c r="BF31" s="49">
        <f t="shared" si="31"/>
        <v>15</v>
      </c>
      <c r="BG31" s="60">
        <f t="shared" si="32"/>
        <v>15</v>
      </c>
      <c r="BH31" s="62">
        <f t="shared" si="33"/>
        <v>5737.5</v>
      </c>
      <c r="BI31" s="88">
        <f>Stoch_Regimes!$J$45</f>
        <v>60</v>
      </c>
      <c r="BJ31" s="49">
        <f t="shared" si="52"/>
        <v>45</v>
      </c>
      <c r="BK31" s="49">
        <f t="shared" si="34"/>
        <v>15</v>
      </c>
      <c r="BL31" s="60">
        <f t="shared" si="35"/>
        <v>15</v>
      </c>
      <c r="BM31" s="74">
        <f t="shared" si="36"/>
        <v>5737.5</v>
      </c>
      <c r="BN31" s="88">
        <f>Stoch_Regimes!$M$45</f>
        <v>30</v>
      </c>
      <c r="BO31" s="49">
        <f t="shared" si="53"/>
        <v>30</v>
      </c>
      <c r="BP31" s="49">
        <f t="shared" si="37"/>
        <v>0</v>
      </c>
      <c r="BQ31" s="60">
        <f t="shared" si="38"/>
        <v>0</v>
      </c>
      <c r="BR31" s="74">
        <f t="shared" si="39"/>
        <v>300</v>
      </c>
      <c r="BS31" s="66">
        <v>15</v>
      </c>
      <c r="BT31" s="60">
        <v>0</v>
      </c>
      <c r="BU31" s="60">
        <v>15</v>
      </c>
      <c r="BV31" s="62">
        <f t="shared" si="40"/>
        <v>5287.5</v>
      </c>
    </row>
    <row r="32" spans="1:74" x14ac:dyDescent="0.25">
      <c r="A32" s="60"/>
      <c r="B32" s="85">
        <v>39417</v>
      </c>
      <c r="C32" s="49">
        <v>374</v>
      </c>
      <c r="D32" s="142">
        <v>350</v>
      </c>
      <c r="E32" s="96">
        <v>0</v>
      </c>
      <c r="F32" s="91">
        <f t="shared" si="0"/>
        <v>15</v>
      </c>
      <c r="G32" s="49">
        <f t="shared" si="41"/>
        <v>45</v>
      </c>
      <c r="H32" s="49">
        <f t="shared" si="1"/>
        <v>-30</v>
      </c>
      <c r="I32" s="60">
        <f t="shared" si="2"/>
        <v>0</v>
      </c>
      <c r="J32" s="74">
        <f t="shared" si="3"/>
        <v>450</v>
      </c>
      <c r="K32" s="88">
        <f>Stoch_Regimes!$E$45</f>
        <v>30</v>
      </c>
      <c r="L32" s="49">
        <f t="shared" si="42"/>
        <v>15</v>
      </c>
      <c r="M32" s="49">
        <f t="shared" si="4"/>
        <v>15</v>
      </c>
      <c r="N32" s="60">
        <f t="shared" si="5"/>
        <v>15</v>
      </c>
      <c r="O32" s="74">
        <f t="shared" si="6"/>
        <v>5760</v>
      </c>
      <c r="P32" s="88">
        <f>Stoch_Regimes!$E$46</f>
        <v>30</v>
      </c>
      <c r="Q32" s="49">
        <f t="shared" si="43"/>
        <v>15</v>
      </c>
      <c r="R32" s="49">
        <f t="shared" si="7"/>
        <v>15</v>
      </c>
      <c r="S32" s="60">
        <f t="shared" si="8"/>
        <v>15</v>
      </c>
      <c r="T32" s="84">
        <f t="shared" si="9"/>
        <v>5760</v>
      </c>
      <c r="U32" s="90">
        <f>Stoch_Regimes!$E$47</f>
        <v>30</v>
      </c>
      <c r="V32" s="49">
        <f t="shared" si="44"/>
        <v>15</v>
      </c>
      <c r="W32" s="49">
        <f t="shared" si="10"/>
        <v>15</v>
      </c>
      <c r="X32" s="60">
        <f t="shared" si="11"/>
        <v>15</v>
      </c>
      <c r="Y32" s="62">
        <f t="shared" si="12"/>
        <v>5760</v>
      </c>
      <c r="Z32" s="88">
        <f>Stoch_Regimes!$E$48</f>
        <v>30</v>
      </c>
      <c r="AA32" s="49">
        <f t="shared" si="45"/>
        <v>15</v>
      </c>
      <c r="AB32" s="49">
        <f t="shared" si="13"/>
        <v>15</v>
      </c>
      <c r="AC32" s="60">
        <f t="shared" si="14"/>
        <v>15</v>
      </c>
      <c r="AD32" s="62">
        <f t="shared" si="15"/>
        <v>5760</v>
      </c>
      <c r="AE32" s="88">
        <f>Stoch_Regimes!$E$49</f>
        <v>30</v>
      </c>
      <c r="AF32" s="49">
        <f t="shared" si="46"/>
        <v>15</v>
      </c>
      <c r="AG32" s="49">
        <f t="shared" si="16"/>
        <v>15</v>
      </c>
      <c r="AH32" s="60">
        <f t="shared" si="17"/>
        <v>15</v>
      </c>
      <c r="AI32" s="62">
        <f t="shared" si="18"/>
        <v>5760</v>
      </c>
      <c r="AJ32" s="88">
        <f>Stoch_Regimes!$G$45</f>
        <v>45</v>
      </c>
      <c r="AK32" s="49">
        <f t="shared" si="47"/>
        <v>30</v>
      </c>
      <c r="AL32" s="49">
        <f t="shared" si="19"/>
        <v>15</v>
      </c>
      <c r="AM32" s="60">
        <f t="shared" si="20"/>
        <v>15</v>
      </c>
      <c r="AN32" s="74">
        <f t="shared" si="21"/>
        <v>5910</v>
      </c>
      <c r="AO32" s="88">
        <f>Stoch_Regimes!$G$46</f>
        <v>60</v>
      </c>
      <c r="AP32" s="49">
        <f t="shared" si="48"/>
        <v>45</v>
      </c>
      <c r="AQ32" s="49">
        <f t="shared" si="22"/>
        <v>15</v>
      </c>
      <c r="AR32" s="60">
        <f t="shared" si="23"/>
        <v>15</v>
      </c>
      <c r="AS32" s="83">
        <f t="shared" si="24"/>
        <v>6060</v>
      </c>
      <c r="AT32" s="88">
        <f>Stoch_Regimes!$G$47</f>
        <v>60</v>
      </c>
      <c r="AU32" s="49">
        <f t="shared" si="49"/>
        <v>45</v>
      </c>
      <c r="AV32" s="49">
        <f t="shared" si="25"/>
        <v>15</v>
      </c>
      <c r="AW32" s="60">
        <f t="shared" si="26"/>
        <v>15</v>
      </c>
      <c r="AX32" s="74">
        <f t="shared" si="27"/>
        <v>6060</v>
      </c>
      <c r="AY32" s="88">
        <f>Stoch_Regimes!$G$48</f>
        <v>60</v>
      </c>
      <c r="AZ32" s="49">
        <f t="shared" si="50"/>
        <v>45</v>
      </c>
      <c r="BA32" s="49">
        <f t="shared" si="28"/>
        <v>15</v>
      </c>
      <c r="BB32" s="60">
        <f t="shared" si="29"/>
        <v>15</v>
      </c>
      <c r="BC32" s="74">
        <f t="shared" si="30"/>
        <v>6060</v>
      </c>
      <c r="BD32" s="88">
        <f>Stoch_Regimes!$G$49</f>
        <v>60</v>
      </c>
      <c r="BE32" s="49">
        <f t="shared" si="51"/>
        <v>45</v>
      </c>
      <c r="BF32" s="49">
        <f t="shared" si="31"/>
        <v>15</v>
      </c>
      <c r="BG32" s="60">
        <f t="shared" si="32"/>
        <v>15</v>
      </c>
      <c r="BH32" s="62">
        <f t="shared" si="33"/>
        <v>6060</v>
      </c>
      <c r="BI32" s="88">
        <f>Stoch_Regimes!$J$45</f>
        <v>60</v>
      </c>
      <c r="BJ32" s="49">
        <f t="shared" si="52"/>
        <v>45</v>
      </c>
      <c r="BK32" s="49">
        <f t="shared" si="34"/>
        <v>15</v>
      </c>
      <c r="BL32" s="60">
        <f t="shared" si="35"/>
        <v>15</v>
      </c>
      <c r="BM32" s="74">
        <f t="shared" si="36"/>
        <v>6060</v>
      </c>
      <c r="BN32" s="88">
        <f>Stoch_Regimes!$M$45</f>
        <v>30</v>
      </c>
      <c r="BO32" s="49">
        <f t="shared" si="53"/>
        <v>15</v>
      </c>
      <c r="BP32" s="49">
        <f t="shared" si="37"/>
        <v>15</v>
      </c>
      <c r="BQ32" s="60">
        <f t="shared" si="38"/>
        <v>15</v>
      </c>
      <c r="BR32" s="74">
        <f t="shared" si="39"/>
        <v>5760</v>
      </c>
      <c r="BS32" s="66">
        <v>15</v>
      </c>
      <c r="BT32" s="60">
        <v>0</v>
      </c>
      <c r="BU32" s="60">
        <v>15</v>
      </c>
      <c r="BV32" s="62">
        <f t="shared" si="40"/>
        <v>5610</v>
      </c>
    </row>
    <row r="33" spans="1:74" x14ac:dyDescent="0.25">
      <c r="A33" s="60"/>
      <c r="B33" s="85">
        <v>39448</v>
      </c>
      <c r="C33" s="49">
        <v>430</v>
      </c>
      <c r="D33" s="142">
        <v>450</v>
      </c>
      <c r="E33" s="96">
        <v>3</v>
      </c>
      <c r="F33" s="91">
        <f t="shared" si="0"/>
        <v>60</v>
      </c>
      <c r="G33" s="49">
        <f t="shared" si="41"/>
        <v>30</v>
      </c>
      <c r="H33" s="49">
        <f t="shared" si="1"/>
        <v>30</v>
      </c>
      <c r="I33" s="60">
        <f t="shared" si="2"/>
        <v>30</v>
      </c>
      <c r="J33" s="74">
        <f t="shared" si="3"/>
        <v>13200</v>
      </c>
      <c r="K33" s="88">
        <f>Stoch_Regimes!$E$55</f>
        <v>15</v>
      </c>
      <c r="L33" s="49">
        <f t="shared" si="42"/>
        <v>15</v>
      </c>
      <c r="M33" s="49">
        <f t="shared" si="4"/>
        <v>0</v>
      </c>
      <c r="N33" s="60">
        <f t="shared" si="5"/>
        <v>0</v>
      </c>
      <c r="O33" s="74">
        <f t="shared" si="6"/>
        <v>150</v>
      </c>
      <c r="P33" s="88">
        <f>Stoch_Regimes!$E$56</f>
        <v>15</v>
      </c>
      <c r="Q33" s="49">
        <f t="shared" si="43"/>
        <v>15</v>
      </c>
      <c r="R33" s="49">
        <f t="shared" si="7"/>
        <v>0</v>
      </c>
      <c r="S33" s="60">
        <f t="shared" si="8"/>
        <v>0</v>
      </c>
      <c r="T33" s="84">
        <f t="shared" si="9"/>
        <v>150</v>
      </c>
      <c r="U33" s="88">
        <f>Stoch_Regimes!$E$57</f>
        <v>15</v>
      </c>
      <c r="V33" s="49">
        <f t="shared" si="44"/>
        <v>15</v>
      </c>
      <c r="W33" s="49">
        <f t="shared" si="10"/>
        <v>0</v>
      </c>
      <c r="X33" s="60">
        <f t="shared" si="11"/>
        <v>0</v>
      </c>
      <c r="Y33" s="62">
        <f t="shared" si="12"/>
        <v>150</v>
      </c>
      <c r="Z33" s="88">
        <f>Stoch_Regimes!$E$58</f>
        <v>15</v>
      </c>
      <c r="AA33" s="49">
        <f t="shared" si="45"/>
        <v>15</v>
      </c>
      <c r="AB33" s="49">
        <f t="shared" si="13"/>
        <v>0</v>
      </c>
      <c r="AC33" s="60">
        <f t="shared" si="14"/>
        <v>0</v>
      </c>
      <c r="AD33" s="62">
        <f t="shared" si="15"/>
        <v>150</v>
      </c>
      <c r="AE33" s="88">
        <f>Stoch_Regimes!$E$59</f>
        <v>45</v>
      </c>
      <c r="AF33" s="49">
        <f t="shared" si="46"/>
        <v>15</v>
      </c>
      <c r="AG33" s="49">
        <f t="shared" si="16"/>
        <v>30</v>
      </c>
      <c r="AH33" s="60">
        <f t="shared" si="17"/>
        <v>30</v>
      </c>
      <c r="AI33" s="62">
        <f t="shared" si="18"/>
        <v>13050</v>
      </c>
      <c r="AJ33" s="88">
        <f>Stoch_Regimes!$G$55</f>
        <v>15</v>
      </c>
      <c r="AK33" s="49">
        <f t="shared" si="47"/>
        <v>30</v>
      </c>
      <c r="AL33" s="49">
        <f t="shared" si="19"/>
        <v>-15</v>
      </c>
      <c r="AM33" s="60">
        <f t="shared" si="20"/>
        <v>0</v>
      </c>
      <c r="AN33" s="74">
        <f t="shared" si="21"/>
        <v>300</v>
      </c>
      <c r="AO33" s="88">
        <f>Stoch_Regimes!$G$56</f>
        <v>15</v>
      </c>
      <c r="AP33" s="49">
        <f t="shared" si="48"/>
        <v>45</v>
      </c>
      <c r="AQ33" s="49">
        <f t="shared" si="22"/>
        <v>-30</v>
      </c>
      <c r="AR33" s="60">
        <f t="shared" si="23"/>
        <v>0</v>
      </c>
      <c r="AS33" s="83">
        <f t="shared" si="24"/>
        <v>450</v>
      </c>
      <c r="AT33" s="88">
        <f>Stoch_Regimes!$G$57</f>
        <v>30</v>
      </c>
      <c r="AU33" s="49">
        <f t="shared" si="49"/>
        <v>45</v>
      </c>
      <c r="AV33" s="49">
        <f t="shared" si="25"/>
        <v>-15</v>
      </c>
      <c r="AW33" s="60">
        <f t="shared" si="26"/>
        <v>0</v>
      </c>
      <c r="AX33" s="74">
        <f t="shared" si="27"/>
        <v>450</v>
      </c>
      <c r="AY33" s="88">
        <f>Stoch_Regimes!$G$58</f>
        <v>45</v>
      </c>
      <c r="AZ33" s="49">
        <f t="shared" si="50"/>
        <v>45</v>
      </c>
      <c r="BA33" s="49">
        <f t="shared" si="28"/>
        <v>0</v>
      </c>
      <c r="BB33" s="60">
        <f t="shared" si="29"/>
        <v>0</v>
      </c>
      <c r="BC33" s="74">
        <f t="shared" si="30"/>
        <v>450</v>
      </c>
      <c r="BD33" s="88">
        <f>Stoch_Regimes!$G$59</f>
        <v>60</v>
      </c>
      <c r="BE33" s="49">
        <f t="shared" si="51"/>
        <v>45</v>
      </c>
      <c r="BF33" s="49">
        <f t="shared" si="31"/>
        <v>15</v>
      </c>
      <c r="BG33" s="60">
        <f t="shared" si="32"/>
        <v>15</v>
      </c>
      <c r="BH33" s="62">
        <f t="shared" si="33"/>
        <v>6900</v>
      </c>
      <c r="BI33" s="88">
        <f>Stoch_Regimes!$J$55</f>
        <v>60</v>
      </c>
      <c r="BJ33" s="49">
        <f t="shared" si="52"/>
        <v>45</v>
      </c>
      <c r="BK33" s="49">
        <f t="shared" si="34"/>
        <v>15</v>
      </c>
      <c r="BL33" s="60">
        <f t="shared" si="35"/>
        <v>15</v>
      </c>
      <c r="BM33" s="74">
        <f t="shared" si="36"/>
        <v>6900</v>
      </c>
      <c r="BN33" s="88">
        <f>Stoch_Regimes!$M$55</f>
        <v>15</v>
      </c>
      <c r="BO33" s="49">
        <f t="shared" si="53"/>
        <v>15</v>
      </c>
      <c r="BP33" s="49">
        <f t="shared" si="37"/>
        <v>0</v>
      </c>
      <c r="BQ33" s="60">
        <f t="shared" si="38"/>
        <v>0</v>
      </c>
      <c r="BR33" s="74">
        <f t="shared" si="39"/>
        <v>150</v>
      </c>
      <c r="BS33" s="66">
        <v>15</v>
      </c>
      <c r="BT33" s="60">
        <v>0</v>
      </c>
      <c r="BU33" s="60">
        <v>15</v>
      </c>
      <c r="BV33" s="62">
        <f t="shared" si="40"/>
        <v>6450</v>
      </c>
    </row>
    <row r="34" spans="1:74" x14ac:dyDescent="0.25">
      <c r="A34" s="49"/>
      <c r="B34" s="85">
        <v>39479</v>
      </c>
      <c r="C34" s="49">
        <v>469.5</v>
      </c>
      <c r="D34" s="83">
        <v>450</v>
      </c>
      <c r="E34" s="95">
        <v>3</v>
      </c>
      <c r="F34" s="91">
        <f t="shared" si="0"/>
        <v>60</v>
      </c>
      <c r="G34" s="49">
        <f t="shared" si="41"/>
        <v>45</v>
      </c>
      <c r="H34" s="49">
        <f t="shared" si="1"/>
        <v>15</v>
      </c>
      <c r="I34" s="60">
        <f t="shared" si="2"/>
        <v>15</v>
      </c>
      <c r="J34" s="74">
        <f t="shared" si="3"/>
        <v>7492.5</v>
      </c>
      <c r="K34" s="88">
        <f>Stoch_Regimes!$E$55</f>
        <v>15</v>
      </c>
      <c r="L34" s="49">
        <f t="shared" si="42"/>
        <v>0</v>
      </c>
      <c r="M34" s="49">
        <f t="shared" si="4"/>
        <v>15</v>
      </c>
      <c r="N34" s="60">
        <f t="shared" si="5"/>
        <v>15</v>
      </c>
      <c r="O34" s="74">
        <f t="shared" si="6"/>
        <v>7042.5</v>
      </c>
      <c r="P34" s="88">
        <f>Stoch_Regimes!$E$56</f>
        <v>15</v>
      </c>
      <c r="Q34" s="49">
        <f t="shared" si="43"/>
        <v>0</v>
      </c>
      <c r="R34" s="49">
        <f t="shared" si="7"/>
        <v>15</v>
      </c>
      <c r="S34" s="60">
        <f t="shared" si="8"/>
        <v>15</v>
      </c>
      <c r="T34" s="84">
        <f t="shared" si="9"/>
        <v>7042.5</v>
      </c>
      <c r="U34" s="90">
        <f>Stoch_Regimes!$E$57</f>
        <v>15</v>
      </c>
      <c r="V34" s="49">
        <f t="shared" si="44"/>
        <v>0</v>
      </c>
      <c r="W34" s="49">
        <f t="shared" si="10"/>
        <v>15</v>
      </c>
      <c r="X34" s="60">
        <f t="shared" si="11"/>
        <v>15</v>
      </c>
      <c r="Y34" s="62">
        <f t="shared" si="12"/>
        <v>7042.5</v>
      </c>
      <c r="Z34" s="88">
        <f>Stoch_Regimes!$E$58</f>
        <v>15</v>
      </c>
      <c r="AA34" s="49">
        <f t="shared" si="45"/>
        <v>0</v>
      </c>
      <c r="AB34" s="49">
        <f t="shared" si="13"/>
        <v>15</v>
      </c>
      <c r="AC34" s="60">
        <f t="shared" si="14"/>
        <v>15</v>
      </c>
      <c r="AD34" s="62">
        <f t="shared" si="15"/>
        <v>7042.5</v>
      </c>
      <c r="AE34" s="88">
        <f>Stoch_Regimes!$E$59</f>
        <v>45</v>
      </c>
      <c r="AF34" s="49">
        <f t="shared" si="46"/>
        <v>30</v>
      </c>
      <c r="AG34" s="49">
        <f t="shared" si="16"/>
        <v>15</v>
      </c>
      <c r="AH34" s="60">
        <f t="shared" si="17"/>
        <v>15</v>
      </c>
      <c r="AI34" s="62">
        <f t="shared" si="18"/>
        <v>7342.5</v>
      </c>
      <c r="AJ34" s="88">
        <f>Stoch_Regimes!$G$55</f>
        <v>15</v>
      </c>
      <c r="AK34" s="49">
        <f t="shared" si="47"/>
        <v>15</v>
      </c>
      <c r="AL34" s="49">
        <f t="shared" si="19"/>
        <v>0</v>
      </c>
      <c r="AM34" s="60">
        <f t="shared" si="20"/>
        <v>0</v>
      </c>
      <c r="AN34" s="74">
        <f t="shared" si="21"/>
        <v>150</v>
      </c>
      <c r="AO34" s="88">
        <f>Stoch_Regimes!$G$56</f>
        <v>15</v>
      </c>
      <c r="AP34" s="49">
        <f t="shared" si="48"/>
        <v>30</v>
      </c>
      <c r="AQ34" s="49">
        <f t="shared" si="22"/>
        <v>-15</v>
      </c>
      <c r="AR34" s="60">
        <f t="shared" si="23"/>
        <v>0</v>
      </c>
      <c r="AS34" s="83">
        <f t="shared" si="24"/>
        <v>300</v>
      </c>
      <c r="AT34" s="88">
        <f>Stoch_Regimes!$G$57</f>
        <v>30</v>
      </c>
      <c r="AU34" s="49">
        <f t="shared" si="49"/>
        <v>30</v>
      </c>
      <c r="AV34" s="49">
        <f t="shared" si="25"/>
        <v>0</v>
      </c>
      <c r="AW34" s="60">
        <f t="shared" si="26"/>
        <v>0</v>
      </c>
      <c r="AX34" s="74">
        <f t="shared" si="27"/>
        <v>300</v>
      </c>
      <c r="AY34" s="88">
        <f>Stoch_Regimes!$G$58</f>
        <v>45</v>
      </c>
      <c r="AZ34" s="49">
        <f t="shared" si="50"/>
        <v>30</v>
      </c>
      <c r="BA34" s="49">
        <f t="shared" si="28"/>
        <v>15</v>
      </c>
      <c r="BB34" s="60">
        <f t="shared" si="29"/>
        <v>15</v>
      </c>
      <c r="BC34" s="74">
        <f t="shared" si="30"/>
        <v>7342.5</v>
      </c>
      <c r="BD34" s="88">
        <f>Stoch_Regimes!$G$59</f>
        <v>60</v>
      </c>
      <c r="BE34" s="49">
        <f t="shared" si="51"/>
        <v>45</v>
      </c>
      <c r="BF34" s="49">
        <f t="shared" si="31"/>
        <v>15</v>
      </c>
      <c r="BG34" s="60">
        <f t="shared" si="32"/>
        <v>15</v>
      </c>
      <c r="BH34" s="62">
        <f t="shared" si="33"/>
        <v>7492.5</v>
      </c>
      <c r="BI34" s="88">
        <f>Stoch_Regimes!$J$55</f>
        <v>60</v>
      </c>
      <c r="BJ34" s="49">
        <f t="shared" si="52"/>
        <v>45</v>
      </c>
      <c r="BK34" s="49">
        <f t="shared" si="34"/>
        <v>15</v>
      </c>
      <c r="BL34" s="60">
        <f t="shared" si="35"/>
        <v>15</v>
      </c>
      <c r="BM34" s="74">
        <f t="shared" si="36"/>
        <v>7492.5</v>
      </c>
      <c r="BN34" s="88">
        <f>Stoch_Regimes!$M$55</f>
        <v>15</v>
      </c>
      <c r="BO34" s="49">
        <f t="shared" si="53"/>
        <v>0</v>
      </c>
      <c r="BP34" s="49">
        <f t="shared" si="37"/>
        <v>15</v>
      </c>
      <c r="BQ34" s="60">
        <f t="shared" si="38"/>
        <v>15</v>
      </c>
      <c r="BR34" s="74">
        <f t="shared" si="39"/>
        <v>7042.5</v>
      </c>
      <c r="BS34" s="66">
        <v>15</v>
      </c>
      <c r="BT34" s="60">
        <v>0</v>
      </c>
      <c r="BU34" s="60">
        <v>15</v>
      </c>
      <c r="BV34" s="62">
        <f t="shared" si="40"/>
        <v>7042.5</v>
      </c>
    </row>
    <row r="35" spans="1:74" x14ac:dyDescent="0.25">
      <c r="A35" s="49"/>
      <c r="B35" s="85">
        <v>39508</v>
      </c>
      <c r="C35" s="49">
        <v>528</v>
      </c>
      <c r="D35" s="83">
        <v>550</v>
      </c>
      <c r="E35" s="95">
        <v>3</v>
      </c>
      <c r="F35" s="91">
        <f t="shared" si="0"/>
        <v>60</v>
      </c>
      <c r="G35" s="49">
        <f t="shared" si="41"/>
        <v>45</v>
      </c>
      <c r="H35" s="49">
        <f t="shared" si="1"/>
        <v>15</v>
      </c>
      <c r="I35" s="60">
        <f t="shared" si="2"/>
        <v>15</v>
      </c>
      <c r="J35" s="74">
        <f t="shared" si="3"/>
        <v>8370</v>
      </c>
      <c r="K35" s="88">
        <f>Stoch_Regimes!$E$65</f>
        <v>45</v>
      </c>
      <c r="L35" s="49">
        <f t="shared" si="42"/>
        <v>0</v>
      </c>
      <c r="M35" s="49">
        <f t="shared" si="4"/>
        <v>45</v>
      </c>
      <c r="N35" s="60">
        <f t="shared" si="5"/>
        <v>45</v>
      </c>
      <c r="O35" s="74">
        <f t="shared" si="6"/>
        <v>23760</v>
      </c>
      <c r="P35" s="88">
        <f>Stoch_Regimes!$E$66</f>
        <v>60</v>
      </c>
      <c r="Q35" s="49">
        <f t="shared" si="43"/>
        <v>0</v>
      </c>
      <c r="R35" s="49">
        <f t="shared" si="7"/>
        <v>60</v>
      </c>
      <c r="S35" s="60">
        <f t="shared" si="8"/>
        <v>60</v>
      </c>
      <c r="T35" s="84">
        <f t="shared" si="9"/>
        <v>31680</v>
      </c>
      <c r="U35" s="88">
        <f>Stoch_Regimes!$E$67</f>
        <v>60</v>
      </c>
      <c r="V35" s="49">
        <f t="shared" si="44"/>
        <v>0</v>
      </c>
      <c r="W35" s="49">
        <f t="shared" si="10"/>
        <v>60</v>
      </c>
      <c r="X35" s="60">
        <f t="shared" si="11"/>
        <v>60</v>
      </c>
      <c r="Y35" s="62">
        <f t="shared" si="12"/>
        <v>31680</v>
      </c>
      <c r="Z35" s="88">
        <f>Stoch_Regimes!$E$68</f>
        <v>60</v>
      </c>
      <c r="AA35" s="49">
        <f t="shared" si="45"/>
        <v>0</v>
      </c>
      <c r="AB35" s="49">
        <f t="shared" si="13"/>
        <v>60</v>
      </c>
      <c r="AC35" s="60">
        <f t="shared" si="14"/>
        <v>60</v>
      </c>
      <c r="AD35" s="62">
        <f t="shared" si="15"/>
        <v>31680</v>
      </c>
      <c r="AE35" s="88">
        <f>Stoch_Regimes!$E$69</f>
        <v>60</v>
      </c>
      <c r="AF35" s="49">
        <f t="shared" si="46"/>
        <v>30</v>
      </c>
      <c r="AG35" s="49">
        <f t="shared" si="16"/>
        <v>30</v>
      </c>
      <c r="AH35" s="60">
        <f t="shared" si="17"/>
        <v>30</v>
      </c>
      <c r="AI35" s="62">
        <f t="shared" si="18"/>
        <v>16140</v>
      </c>
      <c r="AJ35" s="88">
        <f>Stoch_Regimes!$G$65</f>
        <v>15</v>
      </c>
      <c r="AK35" s="49">
        <f t="shared" si="47"/>
        <v>0</v>
      </c>
      <c r="AL35" s="49">
        <f t="shared" si="19"/>
        <v>15</v>
      </c>
      <c r="AM35" s="60">
        <f t="shared" si="20"/>
        <v>15</v>
      </c>
      <c r="AN35" s="74">
        <f t="shared" si="21"/>
        <v>7920</v>
      </c>
      <c r="AO35" s="88">
        <f>Stoch_Regimes!$G$66</f>
        <v>15</v>
      </c>
      <c r="AP35" s="49">
        <f t="shared" si="48"/>
        <v>15</v>
      </c>
      <c r="AQ35" s="49">
        <f t="shared" si="22"/>
        <v>0</v>
      </c>
      <c r="AR35" s="60">
        <f t="shared" si="23"/>
        <v>0</v>
      </c>
      <c r="AS35" s="83">
        <f t="shared" si="24"/>
        <v>150</v>
      </c>
      <c r="AT35" s="88">
        <f>Stoch_Regimes!$G$67</f>
        <v>15</v>
      </c>
      <c r="AU35" s="49">
        <f t="shared" si="49"/>
        <v>15</v>
      </c>
      <c r="AV35" s="49">
        <f t="shared" si="25"/>
        <v>0</v>
      </c>
      <c r="AW35" s="60">
        <f t="shared" si="26"/>
        <v>0</v>
      </c>
      <c r="AX35" s="74">
        <f t="shared" si="27"/>
        <v>150</v>
      </c>
      <c r="AY35" s="88">
        <f>Stoch_Regimes!$G$68</f>
        <v>30</v>
      </c>
      <c r="AZ35" s="49">
        <f t="shared" si="50"/>
        <v>30</v>
      </c>
      <c r="BA35" s="49">
        <f t="shared" si="28"/>
        <v>0</v>
      </c>
      <c r="BB35" s="60">
        <f t="shared" si="29"/>
        <v>0</v>
      </c>
      <c r="BC35" s="74">
        <f t="shared" si="30"/>
        <v>300</v>
      </c>
      <c r="BD35" s="88">
        <f>Stoch_Regimes!$G$69</f>
        <v>45</v>
      </c>
      <c r="BE35" s="49">
        <f t="shared" si="51"/>
        <v>45</v>
      </c>
      <c r="BF35" s="49">
        <f t="shared" si="31"/>
        <v>0</v>
      </c>
      <c r="BG35" s="60">
        <f t="shared" si="32"/>
        <v>0</v>
      </c>
      <c r="BH35" s="62">
        <f t="shared" si="33"/>
        <v>450</v>
      </c>
      <c r="BI35" s="88">
        <f>Stoch_Regimes!$J$65</f>
        <v>60</v>
      </c>
      <c r="BJ35" s="49">
        <f t="shared" si="52"/>
        <v>45</v>
      </c>
      <c r="BK35" s="49">
        <f t="shared" si="34"/>
        <v>15</v>
      </c>
      <c r="BL35" s="60">
        <f t="shared" si="35"/>
        <v>15</v>
      </c>
      <c r="BM35" s="74">
        <f t="shared" si="36"/>
        <v>8370</v>
      </c>
      <c r="BN35" s="88">
        <f>Stoch_Regimes!$M$65</f>
        <v>15</v>
      </c>
      <c r="BO35" s="49">
        <f t="shared" si="53"/>
        <v>0</v>
      </c>
      <c r="BP35" s="49">
        <f t="shared" si="37"/>
        <v>15</v>
      </c>
      <c r="BQ35" s="60">
        <f t="shared" si="38"/>
        <v>15</v>
      </c>
      <c r="BR35" s="74">
        <f t="shared" si="39"/>
        <v>7920</v>
      </c>
      <c r="BS35" s="66">
        <v>15</v>
      </c>
      <c r="BT35" s="60">
        <v>0</v>
      </c>
      <c r="BU35" s="60">
        <v>15</v>
      </c>
      <c r="BV35" s="62">
        <f t="shared" si="40"/>
        <v>7920</v>
      </c>
    </row>
    <row r="36" spans="1:74" x14ac:dyDescent="0.25">
      <c r="A36" s="49"/>
      <c r="B36" s="85">
        <v>39539</v>
      </c>
      <c r="C36" s="49">
        <v>550.5</v>
      </c>
      <c r="D36" s="83">
        <v>550</v>
      </c>
      <c r="E36" s="58">
        <v>3</v>
      </c>
      <c r="F36" s="91">
        <f t="shared" si="0"/>
        <v>60</v>
      </c>
      <c r="G36" s="49">
        <f t="shared" si="41"/>
        <v>45</v>
      </c>
      <c r="H36" s="49">
        <f t="shared" si="1"/>
        <v>15</v>
      </c>
      <c r="I36" s="60">
        <f t="shared" si="2"/>
        <v>15</v>
      </c>
      <c r="J36" s="74">
        <f t="shared" si="3"/>
        <v>8707.5</v>
      </c>
      <c r="K36" s="66">
        <f>Stoch_Regimes!$E$65</f>
        <v>45</v>
      </c>
      <c r="L36" s="49">
        <f t="shared" si="42"/>
        <v>30</v>
      </c>
      <c r="M36" s="49">
        <f t="shared" si="4"/>
        <v>15</v>
      </c>
      <c r="N36" s="60">
        <f t="shared" si="5"/>
        <v>15</v>
      </c>
      <c r="O36" s="74">
        <f t="shared" si="6"/>
        <v>8557.5</v>
      </c>
      <c r="P36" s="66">
        <f>Stoch_Regimes!$E$66</f>
        <v>60</v>
      </c>
      <c r="Q36" s="49">
        <f t="shared" si="43"/>
        <v>45</v>
      </c>
      <c r="R36" s="49">
        <f t="shared" si="7"/>
        <v>15</v>
      </c>
      <c r="S36" s="60">
        <f t="shared" si="8"/>
        <v>15</v>
      </c>
      <c r="T36" s="84">
        <f t="shared" si="9"/>
        <v>8707.5</v>
      </c>
      <c r="U36" s="66">
        <f>Stoch_Regimes!$E$67</f>
        <v>60</v>
      </c>
      <c r="V36" s="49">
        <f t="shared" si="44"/>
        <v>45</v>
      </c>
      <c r="W36" s="49">
        <f t="shared" si="10"/>
        <v>15</v>
      </c>
      <c r="X36" s="60">
        <f t="shared" si="11"/>
        <v>15</v>
      </c>
      <c r="Y36" s="62">
        <f t="shared" si="12"/>
        <v>8707.5</v>
      </c>
      <c r="Z36" s="66">
        <f>Stoch_Regimes!$E$68</f>
        <v>60</v>
      </c>
      <c r="AA36" s="49">
        <f t="shared" si="45"/>
        <v>45</v>
      </c>
      <c r="AB36" s="49">
        <f t="shared" si="13"/>
        <v>15</v>
      </c>
      <c r="AC36" s="60">
        <f t="shared" si="14"/>
        <v>15</v>
      </c>
      <c r="AD36" s="62">
        <f t="shared" si="15"/>
        <v>8707.5</v>
      </c>
      <c r="AE36" s="66">
        <f>Stoch_Regimes!$E$69</f>
        <v>60</v>
      </c>
      <c r="AF36" s="49">
        <f t="shared" si="46"/>
        <v>45</v>
      </c>
      <c r="AG36" s="49">
        <f t="shared" si="16"/>
        <v>15</v>
      </c>
      <c r="AH36" s="60">
        <f t="shared" si="17"/>
        <v>15</v>
      </c>
      <c r="AI36" s="62">
        <f t="shared" si="18"/>
        <v>8707.5</v>
      </c>
      <c r="AJ36" s="66">
        <f>Stoch_Regimes!$G$65</f>
        <v>15</v>
      </c>
      <c r="AK36" s="49">
        <f t="shared" si="47"/>
        <v>0</v>
      </c>
      <c r="AL36" s="49">
        <f t="shared" si="19"/>
        <v>15</v>
      </c>
      <c r="AM36" s="60">
        <f t="shared" si="20"/>
        <v>15</v>
      </c>
      <c r="AN36" s="74">
        <f t="shared" si="21"/>
        <v>8257.5</v>
      </c>
      <c r="AO36" s="66">
        <f>Stoch_Regimes!$G$66</f>
        <v>15</v>
      </c>
      <c r="AP36" s="49">
        <f t="shared" si="48"/>
        <v>0</v>
      </c>
      <c r="AQ36" s="49">
        <f t="shared" si="22"/>
        <v>15</v>
      </c>
      <c r="AR36" s="60">
        <f t="shared" si="23"/>
        <v>15</v>
      </c>
      <c r="AS36" s="83">
        <f t="shared" si="24"/>
        <v>8257.5</v>
      </c>
      <c r="AT36" s="66">
        <f>Stoch_Regimes!$G$67</f>
        <v>15</v>
      </c>
      <c r="AU36" s="49">
        <f t="shared" si="49"/>
        <v>0</v>
      </c>
      <c r="AV36" s="49">
        <f t="shared" si="25"/>
        <v>15</v>
      </c>
      <c r="AW36" s="60">
        <f t="shared" si="26"/>
        <v>15</v>
      </c>
      <c r="AX36" s="74">
        <f t="shared" si="27"/>
        <v>8257.5</v>
      </c>
      <c r="AY36" s="66">
        <f>Stoch_Regimes!$G$68</f>
        <v>30</v>
      </c>
      <c r="AZ36" s="49">
        <f t="shared" si="50"/>
        <v>15</v>
      </c>
      <c r="BA36" s="49">
        <f t="shared" si="28"/>
        <v>15</v>
      </c>
      <c r="BB36" s="60">
        <f t="shared" si="29"/>
        <v>15</v>
      </c>
      <c r="BC36" s="74">
        <f t="shared" si="30"/>
        <v>8407.5</v>
      </c>
      <c r="BD36" s="66">
        <f>Stoch_Regimes!$G$69</f>
        <v>45</v>
      </c>
      <c r="BE36" s="49">
        <f t="shared" si="51"/>
        <v>30</v>
      </c>
      <c r="BF36" s="49">
        <f t="shared" si="31"/>
        <v>15</v>
      </c>
      <c r="BG36" s="60">
        <f t="shared" si="32"/>
        <v>15</v>
      </c>
      <c r="BH36" s="62">
        <f t="shared" si="33"/>
        <v>8557.5</v>
      </c>
      <c r="BI36" s="66">
        <f>Stoch_Regimes!$J$65</f>
        <v>60</v>
      </c>
      <c r="BJ36" s="49">
        <f t="shared" si="52"/>
        <v>45</v>
      </c>
      <c r="BK36" s="49">
        <f t="shared" si="34"/>
        <v>15</v>
      </c>
      <c r="BL36" s="60">
        <f t="shared" si="35"/>
        <v>15</v>
      </c>
      <c r="BM36" s="74">
        <f t="shared" si="36"/>
        <v>8707.5</v>
      </c>
      <c r="BN36" s="66">
        <f>Stoch_Regimes!$M$65</f>
        <v>15</v>
      </c>
      <c r="BO36" s="49">
        <f t="shared" si="53"/>
        <v>0</v>
      </c>
      <c r="BP36" s="49">
        <f t="shared" si="37"/>
        <v>15</v>
      </c>
      <c r="BQ36" s="60">
        <f t="shared" si="38"/>
        <v>15</v>
      </c>
      <c r="BR36" s="74">
        <f t="shared" si="39"/>
        <v>8257.5</v>
      </c>
      <c r="BS36" s="66">
        <v>15</v>
      </c>
      <c r="BT36" s="60">
        <v>0</v>
      </c>
      <c r="BU36" s="60">
        <v>15</v>
      </c>
      <c r="BV36" s="62">
        <f t="shared" si="40"/>
        <v>8257.5</v>
      </c>
    </row>
    <row r="37" spans="1:74" x14ac:dyDescent="0.25">
      <c r="A37" s="49"/>
      <c r="B37" s="85">
        <v>39569</v>
      </c>
      <c r="C37" s="49">
        <v>572.5</v>
      </c>
      <c r="D37" s="83">
        <v>550</v>
      </c>
      <c r="E37" s="95">
        <v>0</v>
      </c>
      <c r="F37" s="91">
        <f t="shared" si="0"/>
        <v>15</v>
      </c>
      <c r="G37" s="49">
        <f t="shared" si="41"/>
        <v>45</v>
      </c>
      <c r="H37" s="49">
        <f t="shared" si="1"/>
        <v>-30</v>
      </c>
      <c r="I37" s="60">
        <f t="shared" si="2"/>
        <v>0</v>
      </c>
      <c r="J37" s="74">
        <f t="shared" si="3"/>
        <v>450</v>
      </c>
      <c r="K37" s="88">
        <f>Stoch_Regimes!$E$65</f>
        <v>45</v>
      </c>
      <c r="L37" s="49">
        <f t="shared" si="42"/>
        <v>30</v>
      </c>
      <c r="M37" s="49">
        <f t="shared" si="4"/>
        <v>15</v>
      </c>
      <c r="N37" s="60">
        <f t="shared" si="5"/>
        <v>15</v>
      </c>
      <c r="O37" s="74">
        <f t="shared" si="6"/>
        <v>8887.5</v>
      </c>
      <c r="P37" s="88">
        <f>Stoch_Regimes!$E$66</f>
        <v>60</v>
      </c>
      <c r="Q37" s="49">
        <f t="shared" si="43"/>
        <v>45</v>
      </c>
      <c r="R37" s="49">
        <f t="shared" si="7"/>
        <v>15</v>
      </c>
      <c r="S37" s="60">
        <f t="shared" si="8"/>
        <v>15</v>
      </c>
      <c r="T37" s="84">
        <f t="shared" si="9"/>
        <v>9037.5</v>
      </c>
      <c r="U37" s="88">
        <f>Stoch_Regimes!$E$67</f>
        <v>60</v>
      </c>
      <c r="V37" s="49">
        <f t="shared" si="44"/>
        <v>45</v>
      </c>
      <c r="W37" s="49">
        <f t="shared" si="10"/>
        <v>15</v>
      </c>
      <c r="X37" s="60">
        <f t="shared" si="11"/>
        <v>15</v>
      </c>
      <c r="Y37" s="62">
        <f t="shared" si="12"/>
        <v>9037.5</v>
      </c>
      <c r="Z37" s="88">
        <f>Stoch_Regimes!$E$68</f>
        <v>60</v>
      </c>
      <c r="AA37" s="49">
        <f t="shared" si="45"/>
        <v>45</v>
      </c>
      <c r="AB37" s="49">
        <f t="shared" si="13"/>
        <v>15</v>
      </c>
      <c r="AC37" s="60">
        <f t="shared" si="14"/>
        <v>15</v>
      </c>
      <c r="AD37" s="62">
        <f t="shared" si="15"/>
        <v>9037.5</v>
      </c>
      <c r="AE37" s="88">
        <f>Stoch_Regimes!$E$69</f>
        <v>60</v>
      </c>
      <c r="AF37" s="49">
        <f t="shared" si="46"/>
        <v>45</v>
      </c>
      <c r="AG37" s="49">
        <f t="shared" si="16"/>
        <v>15</v>
      </c>
      <c r="AH37" s="60">
        <f t="shared" si="17"/>
        <v>15</v>
      </c>
      <c r="AI37" s="62">
        <f t="shared" si="18"/>
        <v>9037.5</v>
      </c>
      <c r="AJ37" s="88">
        <f>Stoch_Regimes!$G$65</f>
        <v>15</v>
      </c>
      <c r="AK37" s="49">
        <f t="shared" si="47"/>
        <v>0</v>
      </c>
      <c r="AL37" s="49">
        <f t="shared" si="19"/>
        <v>15</v>
      </c>
      <c r="AM37" s="60">
        <f t="shared" si="20"/>
        <v>15</v>
      </c>
      <c r="AN37" s="74">
        <f t="shared" si="21"/>
        <v>8587.5</v>
      </c>
      <c r="AO37" s="88">
        <f>Stoch_Regimes!$G$66</f>
        <v>15</v>
      </c>
      <c r="AP37" s="49">
        <f t="shared" si="48"/>
        <v>0</v>
      </c>
      <c r="AQ37" s="49">
        <f t="shared" si="22"/>
        <v>15</v>
      </c>
      <c r="AR37" s="60">
        <f t="shared" si="23"/>
        <v>15</v>
      </c>
      <c r="AS37" s="83">
        <f t="shared" si="24"/>
        <v>8587.5</v>
      </c>
      <c r="AT37" s="88">
        <f>Stoch_Regimes!$G$67</f>
        <v>15</v>
      </c>
      <c r="AU37" s="49">
        <f t="shared" si="49"/>
        <v>0</v>
      </c>
      <c r="AV37" s="49">
        <f t="shared" si="25"/>
        <v>15</v>
      </c>
      <c r="AW37" s="60">
        <f t="shared" si="26"/>
        <v>15</v>
      </c>
      <c r="AX37" s="74">
        <f t="shared" si="27"/>
        <v>8587.5</v>
      </c>
      <c r="AY37" s="88">
        <f>Stoch_Regimes!$G$68</f>
        <v>30</v>
      </c>
      <c r="AZ37" s="49">
        <f t="shared" si="50"/>
        <v>15</v>
      </c>
      <c r="BA37" s="49">
        <f t="shared" si="28"/>
        <v>15</v>
      </c>
      <c r="BB37" s="60">
        <f t="shared" si="29"/>
        <v>15</v>
      </c>
      <c r="BC37" s="74">
        <f t="shared" si="30"/>
        <v>8737.5</v>
      </c>
      <c r="BD37" s="88">
        <f>Stoch_Regimes!$G$69</f>
        <v>45</v>
      </c>
      <c r="BE37" s="49">
        <f t="shared" si="51"/>
        <v>30</v>
      </c>
      <c r="BF37" s="49">
        <f t="shared" si="31"/>
        <v>15</v>
      </c>
      <c r="BG37" s="60">
        <f t="shared" si="32"/>
        <v>15</v>
      </c>
      <c r="BH37" s="62">
        <f t="shared" si="33"/>
        <v>8887.5</v>
      </c>
      <c r="BI37" s="88">
        <f>Stoch_Regimes!$J$65</f>
        <v>60</v>
      </c>
      <c r="BJ37" s="49">
        <f t="shared" si="52"/>
        <v>45</v>
      </c>
      <c r="BK37" s="49">
        <f t="shared" si="34"/>
        <v>15</v>
      </c>
      <c r="BL37" s="60">
        <f t="shared" si="35"/>
        <v>15</v>
      </c>
      <c r="BM37" s="74">
        <f t="shared" si="36"/>
        <v>9037.5</v>
      </c>
      <c r="BN37" s="88">
        <f>Stoch_Regimes!$M$65</f>
        <v>15</v>
      </c>
      <c r="BO37" s="49">
        <f t="shared" si="53"/>
        <v>0</v>
      </c>
      <c r="BP37" s="49">
        <f t="shared" si="37"/>
        <v>15</v>
      </c>
      <c r="BQ37" s="60">
        <f t="shared" si="38"/>
        <v>15</v>
      </c>
      <c r="BR37" s="74">
        <f t="shared" si="39"/>
        <v>8587.5</v>
      </c>
      <c r="BS37" s="66">
        <v>15</v>
      </c>
      <c r="BT37" s="60">
        <v>0</v>
      </c>
      <c r="BU37" s="60">
        <v>15</v>
      </c>
      <c r="BV37" s="62">
        <f t="shared" si="40"/>
        <v>8587.5</v>
      </c>
    </row>
    <row r="38" spans="1:74" x14ac:dyDescent="0.25">
      <c r="A38" s="49"/>
      <c r="B38" s="85">
        <v>39600</v>
      </c>
      <c r="C38" s="49">
        <v>571.5</v>
      </c>
      <c r="D38" s="83">
        <v>550</v>
      </c>
      <c r="E38" s="95">
        <v>1</v>
      </c>
      <c r="F38" s="91">
        <f t="shared" si="0"/>
        <v>30</v>
      </c>
      <c r="G38" s="49">
        <f t="shared" si="41"/>
        <v>30</v>
      </c>
      <c r="H38" s="49">
        <f t="shared" si="1"/>
        <v>0</v>
      </c>
      <c r="I38" s="60">
        <f t="shared" si="2"/>
        <v>0</v>
      </c>
      <c r="J38" s="74">
        <f t="shared" si="3"/>
        <v>300</v>
      </c>
      <c r="K38" s="88">
        <f>Stoch_Regimes!$E$65</f>
        <v>45</v>
      </c>
      <c r="L38" s="49">
        <f t="shared" si="42"/>
        <v>30</v>
      </c>
      <c r="M38" s="49">
        <f t="shared" si="4"/>
        <v>15</v>
      </c>
      <c r="N38" s="60">
        <f t="shared" si="5"/>
        <v>15</v>
      </c>
      <c r="O38" s="74">
        <f t="shared" si="6"/>
        <v>8872.5</v>
      </c>
      <c r="P38" s="88">
        <f>Stoch_Regimes!$E$66</f>
        <v>60</v>
      </c>
      <c r="Q38" s="49">
        <f t="shared" si="43"/>
        <v>45</v>
      </c>
      <c r="R38" s="49">
        <f t="shared" si="7"/>
        <v>15</v>
      </c>
      <c r="S38" s="60">
        <f t="shared" si="8"/>
        <v>15</v>
      </c>
      <c r="T38" s="84">
        <f t="shared" si="9"/>
        <v>9022.5</v>
      </c>
      <c r="U38" s="88">
        <f>Stoch_Regimes!$E$67</f>
        <v>60</v>
      </c>
      <c r="V38" s="49">
        <f t="shared" si="44"/>
        <v>45</v>
      </c>
      <c r="W38" s="49">
        <f t="shared" si="10"/>
        <v>15</v>
      </c>
      <c r="X38" s="60">
        <f t="shared" si="11"/>
        <v>15</v>
      </c>
      <c r="Y38" s="62">
        <f t="shared" si="12"/>
        <v>9022.5</v>
      </c>
      <c r="Z38" s="88">
        <f>Stoch_Regimes!$E$68</f>
        <v>60</v>
      </c>
      <c r="AA38" s="49">
        <f t="shared" si="45"/>
        <v>45</v>
      </c>
      <c r="AB38" s="49">
        <f t="shared" si="13"/>
        <v>15</v>
      </c>
      <c r="AC38" s="60">
        <f t="shared" si="14"/>
        <v>15</v>
      </c>
      <c r="AD38" s="62">
        <f t="shared" si="15"/>
        <v>9022.5</v>
      </c>
      <c r="AE38" s="88">
        <f>Stoch_Regimes!$E$69</f>
        <v>60</v>
      </c>
      <c r="AF38" s="49">
        <f t="shared" si="46"/>
        <v>45</v>
      </c>
      <c r="AG38" s="49">
        <f t="shared" si="16"/>
        <v>15</v>
      </c>
      <c r="AH38" s="60">
        <f t="shared" si="17"/>
        <v>15</v>
      </c>
      <c r="AI38" s="62">
        <f t="shared" si="18"/>
        <v>9022.5</v>
      </c>
      <c r="AJ38" s="88">
        <f>Stoch_Regimes!$G$65</f>
        <v>15</v>
      </c>
      <c r="AK38" s="49">
        <f t="shared" si="47"/>
        <v>0</v>
      </c>
      <c r="AL38" s="49">
        <f t="shared" si="19"/>
        <v>15</v>
      </c>
      <c r="AM38" s="60">
        <f t="shared" si="20"/>
        <v>15</v>
      </c>
      <c r="AN38" s="74">
        <f t="shared" si="21"/>
        <v>8572.5</v>
      </c>
      <c r="AO38" s="88">
        <f>Stoch_Regimes!$G$66</f>
        <v>15</v>
      </c>
      <c r="AP38" s="49">
        <f t="shared" si="48"/>
        <v>0</v>
      </c>
      <c r="AQ38" s="49">
        <f t="shared" si="22"/>
        <v>15</v>
      </c>
      <c r="AR38" s="60">
        <f t="shared" si="23"/>
        <v>15</v>
      </c>
      <c r="AS38" s="83">
        <f t="shared" si="24"/>
        <v>8572.5</v>
      </c>
      <c r="AT38" s="88">
        <f>Stoch_Regimes!$G$67</f>
        <v>15</v>
      </c>
      <c r="AU38" s="49">
        <f t="shared" si="49"/>
        <v>0</v>
      </c>
      <c r="AV38" s="49">
        <f t="shared" si="25"/>
        <v>15</v>
      </c>
      <c r="AW38" s="60">
        <f t="shared" si="26"/>
        <v>15</v>
      </c>
      <c r="AX38" s="74">
        <f t="shared" si="27"/>
        <v>8572.5</v>
      </c>
      <c r="AY38" s="88">
        <f>Stoch_Regimes!$G$68</f>
        <v>30</v>
      </c>
      <c r="AZ38" s="49">
        <f t="shared" si="50"/>
        <v>15</v>
      </c>
      <c r="BA38" s="49">
        <f t="shared" si="28"/>
        <v>15</v>
      </c>
      <c r="BB38" s="60">
        <f t="shared" si="29"/>
        <v>15</v>
      </c>
      <c r="BC38" s="74">
        <f t="shared" si="30"/>
        <v>8722.5</v>
      </c>
      <c r="BD38" s="88">
        <f>Stoch_Regimes!$G$69</f>
        <v>45</v>
      </c>
      <c r="BE38" s="49">
        <f t="shared" si="51"/>
        <v>30</v>
      </c>
      <c r="BF38" s="49">
        <f t="shared" si="31"/>
        <v>15</v>
      </c>
      <c r="BG38" s="60">
        <f t="shared" si="32"/>
        <v>15</v>
      </c>
      <c r="BH38" s="62">
        <f t="shared" si="33"/>
        <v>8872.5</v>
      </c>
      <c r="BI38" s="88">
        <f>Stoch_Regimes!$J$65</f>
        <v>60</v>
      </c>
      <c r="BJ38" s="49">
        <f t="shared" si="52"/>
        <v>45</v>
      </c>
      <c r="BK38" s="49">
        <f t="shared" si="34"/>
        <v>15</v>
      </c>
      <c r="BL38" s="60">
        <f t="shared" si="35"/>
        <v>15</v>
      </c>
      <c r="BM38" s="74">
        <f t="shared" si="36"/>
        <v>9022.5</v>
      </c>
      <c r="BN38" s="88">
        <f>Stoch_Regimes!$M$65</f>
        <v>15</v>
      </c>
      <c r="BO38" s="49">
        <f t="shared" si="53"/>
        <v>0</v>
      </c>
      <c r="BP38" s="49">
        <f t="shared" si="37"/>
        <v>15</v>
      </c>
      <c r="BQ38" s="60">
        <f t="shared" si="38"/>
        <v>15</v>
      </c>
      <c r="BR38" s="74">
        <f t="shared" si="39"/>
        <v>8572.5</v>
      </c>
      <c r="BS38" s="66">
        <v>15</v>
      </c>
      <c r="BT38" s="60">
        <v>0</v>
      </c>
      <c r="BU38" s="60">
        <v>15</v>
      </c>
      <c r="BV38" s="62">
        <f t="shared" si="40"/>
        <v>8572.5</v>
      </c>
    </row>
    <row r="39" spans="1:74" x14ac:dyDescent="0.25">
      <c r="A39" s="60"/>
      <c r="B39" s="85">
        <v>39630</v>
      </c>
      <c r="C39" s="49">
        <v>674.5</v>
      </c>
      <c r="D39" s="142">
        <v>650</v>
      </c>
      <c r="E39" s="96">
        <v>0</v>
      </c>
      <c r="F39" s="91">
        <f t="shared" si="0"/>
        <v>15</v>
      </c>
      <c r="G39" s="49">
        <f t="shared" si="41"/>
        <v>15</v>
      </c>
      <c r="H39" s="49">
        <f t="shared" si="1"/>
        <v>0</v>
      </c>
      <c r="I39" s="60">
        <f t="shared" si="2"/>
        <v>0</v>
      </c>
      <c r="J39" s="74">
        <f t="shared" si="3"/>
        <v>150</v>
      </c>
      <c r="K39" s="88">
        <f>Stoch_Regimes!$E$75</f>
        <v>15</v>
      </c>
      <c r="L39" s="49">
        <f t="shared" si="42"/>
        <v>30</v>
      </c>
      <c r="M39" s="49">
        <f t="shared" si="4"/>
        <v>-15</v>
      </c>
      <c r="N39" s="60">
        <f t="shared" si="5"/>
        <v>0</v>
      </c>
      <c r="O39" s="74">
        <f t="shared" si="6"/>
        <v>300</v>
      </c>
      <c r="P39" s="88">
        <f>Stoch_Regimes!$E$76</f>
        <v>15</v>
      </c>
      <c r="Q39" s="49">
        <f t="shared" si="43"/>
        <v>45</v>
      </c>
      <c r="R39" s="49">
        <f t="shared" si="7"/>
        <v>-30</v>
      </c>
      <c r="S39" s="60">
        <f t="shared" si="8"/>
        <v>0</v>
      </c>
      <c r="T39" s="84">
        <f t="shared" si="9"/>
        <v>450</v>
      </c>
      <c r="U39" s="88">
        <f>Stoch_Regimes!$E$77</f>
        <v>15</v>
      </c>
      <c r="V39" s="49">
        <f t="shared" si="44"/>
        <v>45</v>
      </c>
      <c r="W39" s="49">
        <f t="shared" si="10"/>
        <v>-30</v>
      </c>
      <c r="X39" s="60">
        <f t="shared" si="11"/>
        <v>0</v>
      </c>
      <c r="Y39" s="62">
        <f t="shared" si="12"/>
        <v>450</v>
      </c>
      <c r="Z39" s="88">
        <f>Stoch_Regimes!$E$78</f>
        <v>15</v>
      </c>
      <c r="AA39" s="49">
        <f t="shared" si="45"/>
        <v>45</v>
      </c>
      <c r="AB39" s="49">
        <f t="shared" si="13"/>
        <v>-30</v>
      </c>
      <c r="AC39" s="60">
        <f t="shared" si="14"/>
        <v>0</v>
      </c>
      <c r="AD39" s="62">
        <f t="shared" si="15"/>
        <v>450</v>
      </c>
      <c r="AE39" s="88">
        <f>Stoch_Regimes!$E$79</f>
        <v>15</v>
      </c>
      <c r="AF39" s="49">
        <f t="shared" si="46"/>
        <v>45</v>
      </c>
      <c r="AG39" s="49">
        <f t="shared" si="16"/>
        <v>-30</v>
      </c>
      <c r="AH39" s="60">
        <f t="shared" si="17"/>
        <v>0</v>
      </c>
      <c r="AI39" s="62">
        <f t="shared" si="18"/>
        <v>450</v>
      </c>
      <c r="AJ39" s="88">
        <f>Stoch_Regimes!$G$75</f>
        <v>15</v>
      </c>
      <c r="AK39" s="49">
        <f t="shared" si="47"/>
        <v>0</v>
      </c>
      <c r="AL39" s="49">
        <f t="shared" si="19"/>
        <v>15</v>
      </c>
      <c r="AM39" s="60">
        <f t="shared" si="20"/>
        <v>15</v>
      </c>
      <c r="AN39" s="74">
        <f t="shared" si="21"/>
        <v>10117.5</v>
      </c>
      <c r="AO39" s="88">
        <f>Stoch_Regimes!$G$76</f>
        <v>15</v>
      </c>
      <c r="AP39" s="49">
        <f t="shared" si="48"/>
        <v>0</v>
      </c>
      <c r="AQ39" s="49">
        <f t="shared" si="22"/>
        <v>15</v>
      </c>
      <c r="AR39" s="60">
        <f t="shared" si="23"/>
        <v>15</v>
      </c>
      <c r="AS39" s="83">
        <f t="shared" si="24"/>
        <v>10117.5</v>
      </c>
      <c r="AT39" s="88">
        <f>Stoch_Regimes!$G$77</f>
        <v>15</v>
      </c>
      <c r="AU39" s="49">
        <f t="shared" si="49"/>
        <v>0</v>
      </c>
      <c r="AV39" s="49">
        <f t="shared" si="25"/>
        <v>15</v>
      </c>
      <c r="AW39" s="60">
        <f t="shared" si="26"/>
        <v>15</v>
      </c>
      <c r="AX39" s="74">
        <f t="shared" si="27"/>
        <v>10117.5</v>
      </c>
      <c r="AY39" s="88">
        <f>Stoch_Regimes!$G$78</f>
        <v>15</v>
      </c>
      <c r="AZ39" s="49">
        <f t="shared" si="50"/>
        <v>15</v>
      </c>
      <c r="BA39" s="49">
        <f t="shared" si="28"/>
        <v>0</v>
      </c>
      <c r="BB39" s="60">
        <f t="shared" si="29"/>
        <v>0</v>
      </c>
      <c r="BC39" s="74">
        <f t="shared" si="30"/>
        <v>150</v>
      </c>
      <c r="BD39" s="88">
        <f>Stoch_Regimes!$G$79</f>
        <v>15</v>
      </c>
      <c r="BE39" s="49">
        <f t="shared" si="51"/>
        <v>30</v>
      </c>
      <c r="BF39" s="49">
        <f t="shared" si="31"/>
        <v>-15</v>
      </c>
      <c r="BG39" s="60">
        <f t="shared" si="32"/>
        <v>0</v>
      </c>
      <c r="BH39" s="62">
        <f t="shared" si="33"/>
        <v>300</v>
      </c>
      <c r="BI39" s="66">
        <f>Stoch_Regimes!$J$75</f>
        <v>15</v>
      </c>
      <c r="BJ39" s="49">
        <f t="shared" si="52"/>
        <v>45</v>
      </c>
      <c r="BK39" s="49">
        <f t="shared" si="34"/>
        <v>-30</v>
      </c>
      <c r="BL39" s="60">
        <f t="shared" si="35"/>
        <v>0</v>
      </c>
      <c r="BM39" s="74">
        <f t="shared" si="36"/>
        <v>450</v>
      </c>
      <c r="BN39" s="66">
        <f>Stoch_Regimes!$M$75</f>
        <v>15</v>
      </c>
      <c r="BO39" s="49">
        <f t="shared" si="53"/>
        <v>0</v>
      </c>
      <c r="BP39" s="49">
        <f t="shared" si="37"/>
        <v>15</v>
      </c>
      <c r="BQ39" s="60">
        <f t="shared" si="38"/>
        <v>15</v>
      </c>
      <c r="BR39" s="74">
        <f t="shared" si="39"/>
        <v>10117.5</v>
      </c>
      <c r="BS39" s="66">
        <v>15</v>
      </c>
      <c r="BT39" s="60">
        <v>0</v>
      </c>
      <c r="BU39" s="60">
        <v>15</v>
      </c>
      <c r="BV39" s="62">
        <f t="shared" si="40"/>
        <v>10117.5</v>
      </c>
    </row>
    <row r="40" spans="1:74" x14ac:dyDescent="0.25">
      <c r="A40" s="60"/>
      <c r="B40" s="85">
        <v>39661</v>
      </c>
      <c r="C40" s="49">
        <v>515</v>
      </c>
      <c r="D40" s="142">
        <v>500</v>
      </c>
      <c r="E40" s="96">
        <v>1</v>
      </c>
      <c r="F40" s="91">
        <f t="shared" si="0"/>
        <v>30</v>
      </c>
      <c r="G40" s="49">
        <f t="shared" si="41"/>
        <v>0</v>
      </c>
      <c r="H40" s="49">
        <f t="shared" si="1"/>
        <v>30</v>
      </c>
      <c r="I40" s="60">
        <f t="shared" si="2"/>
        <v>30</v>
      </c>
      <c r="J40" s="74">
        <f t="shared" si="3"/>
        <v>15450</v>
      </c>
      <c r="K40" s="88">
        <f>Stoch_Regimes!$E$60</f>
        <v>15</v>
      </c>
      <c r="L40" s="49">
        <f t="shared" si="42"/>
        <v>15</v>
      </c>
      <c r="M40" s="49">
        <f t="shared" si="4"/>
        <v>0</v>
      </c>
      <c r="N40" s="60">
        <f t="shared" si="5"/>
        <v>0</v>
      </c>
      <c r="O40" s="74">
        <f t="shared" si="6"/>
        <v>150</v>
      </c>
      <c r="P40" s="88">
        <f>Stoch_Regimes!$E$61</f>
        <v>45</v>
      </c>
      <c r="Q40" s="49">
        <f t="shared" si="43"/>
        <v>30</v>
      </c>
      <c r="R40" s="49">
        <f t="shared" si="7"/>
        <v>15</v>
      </c>
      <c r="S40" s="60">
        <f t="shared" si="8"/>
        <v>15</v>
      </c>
      <c r="T40" s="84">
        <f t="shared" si="9"/>
        <v>8025</v>
      </c>
      <c r="U40" s="88">
        <f>Stoch_Regimes!$E$62</f>
        <v>60</v>
      </c>
      <c r="V40" s="49">
        <f t="shared" si="44"/>
        <v>30</v>
      </c>
      <c r="W40" s="49">
        <f t="shared" si="10"/>
        <v>30</v>
      </c>
      <c r="X40" s="60">
        <f t="shared" si="11"/>
        <v>30</v>
      </c>
      <c r="Y40" s="62">
        <f t="shared" si="12"/>
        <v>15750</v>
      </c>
      <c r="Z40" s="88">
        <f>Stoch_Regimes!$E$63</f>
        <v>60</v>
      </c>
      <c r="AA40" s="49">
        <f t="shared" si="45"/>
        <v>30</v>
      </c>
      <c r="AB40" s="49">
        <f t="shared" si="13"/>
        <v>30</v>
      </c>
      <c r="AC40" s="60">
        <f t="shared" si="14"/>
        <v>30</v>
      </c>
      <c r="AD40" s="62">
        <f t="shared" si="15"/>
        <v>15750</v>
      </c>
      <c r="AE40" s="88">
        <f>Stoch_Regimes!$E$64</f>
        <v>60</v>
      </c>
      <c r="AF40" s="49">
        <f t="shared" si="46"/>
        <v>30</v>
      </c>
      <c r="AG40" s="49">
        <f t="shared" si="16"/>
        <v>30</v>
      </c>
      <c r="AH40" s="60">
        <f t="shared" si="17"/>
        <v>30</v>
      </c>
      <c r="AI40" s="62">
        <f t="shared" si="18"/>
        <v>15750</v>
      </c>
      <c r="AJ40" s="88">
        <f>Stoch_Regimes!$G$60</f>
        <v>15</v>
      </c>
      <c r="AK40" s="49">
        <f t="shared" si="47"/>
        <v>0</v>
      </c>
      <c r="AL40" s="49">
        <f t="shared" si="19"/>
        <v>15</v>
      </c>
      <c r="AM40" s="60">
        <f t="shared" si="20"/>
        <v>15</v>
      </c>
      <c r="AN40" s="74">
        <f t="shared" si="21"/>
        <v>7725</v>
      </c>
      <c r="AO40" s="88">
        <f>Stoch_Regimes!$G$61</f>
        <v>15</v>
      </c>
      <c r="AP40" s="49">
        <f t="shared" si="48"/>
        <v>0</v>
      </c>
      <c r="AQ40" s="49">
        <f t="shared" si="22"/>
        <v>15</v>
      </c>
      <c r="AR40" s="60">
        <f t="shared" si="23"/>
        <v>15</v>
      </c>
      <c r="AS40" s="83">
        <f t="shared" si="24"/>
        <v>7725</v>
      </c>
      <c r="AT40" s="88">
        <f>Stoch_Regimes!$G$62</f>
        <v>15</v>
      </c>
      <c r="AU40" s="49">
        <f t="shared" si="49"/>
        <v>0</v>
      </c>
      <c r="AV40" s="49">
        <f t="shared" si="25"/>
        <v>15</v>
      </c>
      <c r="AW40" s="60">
        <f t="shared" si="26"/>
        <v>15</v>
      </c>
      <c r="AX40" s="74">
        <f t="shared" si="27"/>
        <v>7725</v>
      </c>
      <c r="AY40" s="88">
        <f>Stoch_Regimes!$G$63</f>
        <v>30</v>
      </c>
      <c r="AZ40" s="49">
        <f t="shared" si="50"/>
        <v>0</v>
      </c>
      <c r="BA40" s="49">
        <f t="shared" si="28"/>
        <v>30</v>
      </c>
      <c r="BB40" s="60">
        <f t="shared" si="29"/>
        <v>30</v>
      </c>
      <c r="BC40" s="74">
        <f t="shared" si="30"/>
        <v>15450</v>
      </c>
      <c r="BD40" s="88">
        <f>Stoch_Regimes!$G$64</f>
        <v>60</v>
      </c>
      <c r="BE40" s="49">
        <f t="shared" si="51"/>
        <v>15</v>
      </c>
      <c r="BF40" s="49">
        <f t="shared" si="31"/>
        <v>45</v>
      </c>
      <c r="BG40" s="60">
        <f t="shared" si="32"/>
        <v>45</v>
      </c>
      <c r="BH40" s="62">
        <f t="shared" si="33"/>
        <v>23325</v>
      </c>
      <c r="BI40" s="88">
        <f>Stoch_Regimes!$J$60</f>
        <v>60</v>
      </c>
      <c r="BJ40" s="49">
        <f t="shared" si="52"/>
        <v>30</v>
      </c>
      <c r="BK40" s="49">
        <f t="shared" si="34"/>
        <v>30</v>
      </c>
      <c r="BL40" s="60">
        <f t="shared" si="35"/>
        <v>30</v>
      </c>
      <c r="BM40" s="74">
        <f t="shared" si="36"/>
        <v>15750</v>
      </c>
      <c r="BN40" s="88">
        <f>Stoch_Regimes!$M$60</f>
        <v>15</v>
      </c>
      <c r="BO40" s="49">
        <f t="shared" si="53"/>
        <v>0</v>
      </c>
      <c r="BP40" s="49">
        <f t="shared" si="37"/>
        <v>15</v>
      </c>
      <c r="BQ40" s="60">
        <f t="shared" si="38"/>
        <v>15</v>
      </c>
      <c r="BR40" s="74">
        <f t="shared" si="39"/>
        <v>7725</v>
      </c>
      <c r="BS40" s="66">
        <v>15</v>
      </c>
      <c r="BT40" s="60">
        <v>0</v>
      </c>
      <c r="BU40" s="60">
        <v>15</v>
      </c>
      <c r="BV40" s="62">
        <f t="shared" si="40"/>
        <v>7725</v>
      </c>
    </row>
    <row r="41" spans="1:74" x14ac:dyDescent="0.25">
      <c r="A41" s="49"/>
      <c r="B41" s="85">
        <v>39692</v>
      </c>
      <c r="C41" s="49">
        <v>534.5</v>
      </c>
      <c r="D41" s="83">
        <v>550</v>
      </c>
      <c r="E41" s="95">
        <v>0</v>
      </c>
      <c r="F41" s="91">
        <f t="shared" si="0"/>
        <v>15</v>
      </c>
      <c r="G41" s="49">
        <f t="shared" si="41"/>
        <v>15</v>
      </c>
      <c r="H41" s="49">
        <f t="shared" si="1"/>
        <v>0</v>
      </c>
      <c r="I41" s="60">
        <f t="shared" si="2"/>
        <v>0</v>
      </c>
      <c r="J41" s="74">
        <f t="shared" si="3"/>
        <v>150</v>
      </c>
      <c r="K41" s="88">
        <f>Stoch_Regimes!$E$65</f>
        <v>45</v>
      </c>
      <c r="L41" s="49">
        <f t="shared" si="42"/>
        <v>0</v>
      </c>
      <c r="M41" s="49">
        <f t="shared" si="4"/>
        <v>45</v>
      </c>
      <c r="N41" s="60">
        <f t="shared" si="5"/>
        <v>45</v>
      </c>
      <c r="O41" s="74">
        <f t="shared" si="6"/>
        <v>24052.5</v>
      </c>
      <c r="P41" s="88">
        <f>Stoch_Regimes!$E$66</f>
        <v>60</v>
      </c>
      <c r="Q41" s="49">
        <f t="shared" si="43"/>
        <v>30</v>
      </c>
      <c r="R41" s="49">
        <f t="shared" si="7"/>
        <v>30</v>
      </c>
      <c r="S41" s="60">
        <f t="shared" si="8"/>
        <v>30</v>
      </c>
      <c r="T41" s="84">
        <f t="shared" si="9"/>
        <v>16335</v>
      </c>
      <c r="U41" s="88">
        <f>Stoch_Regimes!$E$67</f>
        <v>60</v>
      </c>
      <c r="V41" s="49">
        <f t="shared" si="44"/>
        <v>45</v>
      </c>
      <c r="W41" s="49">
        <f t="shared" si="10"/>
        <v>15</v>
      </c>
      <c r="X41" s="60">
        <f t="shared" si="11"/>
        <v>15</v>
      </c>
      <c r="Y41" s="62">
        <f t="shared" si="12"/>
        <v>8467.5</v>
      </c>
      <c r="Z41" s="88">
        <f>Stoch_Regimes!$E$68</f>
        <v>60</v>
      </c>
      <c r="AA41" s="49">
        <f t="shared" si="45"/>
        <v>45</v>
      </c>
      <c r="AB41" s="49">
        <f t="shared" si="13"/>
        <v>15</v>
      </c>
      <c r="AC41" s="60">
        <f t="shared" si="14"/>
        <v>15</v>
      </c>
      <c r="AD41" s="62">
        <f t="shared" si="15"/>
        <v>8467.5</v>
      </c>
      <c r="AE41" s="88">
        <f>Stoch_Regimes!$E$69</f>
        <v>60</v>
      </c>
      <c r="AF41" s="49">
        <f t="shared" si="46"/>
        <v>45</v>
      </c>
      <c r="AG41" s="49">
        <f t="shared" si="16"/>
        <v>15</v>
      </c>
      <c r="AH41" s="60">
        <f t="shared" si="17"/>
        <v>15</v>
      </c>
      <c r="AI41" s="62">
        <f t="shared" si="18"/>
        <v>8467.5</v>
      </c>
      <c r="AJ41" s="88">
        <f>Stoch_Regimes!$G$65</f>
        <v>15</v>
      </c>
      <c r="AK41" s="49">
        <f t="shared" si="47"/>
        <v>0</v>
      </c>
      <c r="AL41" s="49">
        <f t="shared" si="19"/>
        <v>15</v>
      </c>
      <c r="AM41" s="60">
        <f t="shared" si="20"/>
        <v>15</v>
      </c>
      <c r="AN41" s="74">
        <f t="shared" si="21"/>
        <v>8017.5</v>
      </c>
      <c r="AO41" s="88">
        <f>Stoch_Regimes!$G$66</f>
        <v>15</v>
      </c>
      <c r="AP41" s="49">
        <f t="shared" si="48"/>
        <v>0</v>
      </c>
      <c r="AQ41" s="49">
        <f t="shared" si="22"/>
        <v>15</v>
      </c>
      <c r="AR41" s="60">
        <f t="shared" si="23"/>
        <v>15</v>
      </c>
      <c r="AS41" s="83">
        <f t="shared" si="24"/>
        <v>8017.5</v>
      </c>
      <c r="AT41" s="88">
        <f>Stoch_Regimes!$G$67</f>
        <v>15</v>
      </c>
      <c r="AU41" s="49">
        <f t="shared" si="49"/>
        <v>0</v>
      </c>
      <c r="AV41" s="49">
        <f t="shared" si="25"/>
        <v>15</v>
      </c>
      <c r="AW41" s="60">
        <f t="shared" si="26"/>
        <v>15</v>
      </c>
      <c r="AX41" s="74">
        <f t="shared" si="27"/>
        <v>8017.5</v>
      </c>
      <c r="AY41" s="88">
        <f>Stoch_Regimes!$G$68</f>
        <v>30</v>
      </c>
      <c r="AZ41" s="49">
        <f t="shared" si="50"/>
        <v>15</v>
      </c>
      <c r="BA41" s="49">
        <f t="shared" si="28"/>
        <v>15</v>
      </c>
      <c r="BB41" s="60">
        <f t="shared" si="29"/>
        <v>15</v>
      </c>
      <c r="BC41" s="74">
        <f t="shared" si="30"/>
        <v>8167.5</v>
      </c>
      <c r="BD41" s="88">
        <f>Stoch_Regimes!$G$69</f>
        <v>45</v>
      </c>
      <c r="BE41" s="49">
        <f t="shared" si="51"/>
        <v>45</v>
      </c>
      <c r="BF41" s="49">
        <f t="shared" si="31"/>
        <v>0</v>
      </c>
      <c r="BG41" s="60">
        <f t="shared" si="32"/>
        <v>0</v>
      </c>
      <c r="BH41" s="62">
        <f t="shared" si="33"/>
        <v>450</v>
      </c>
      <c r="BI41" s="88">
        <f>Stoch_Regimes!$J$65</f>
        <v>60</v>
      </c>
      <c r="BJ41" s="49">
        <f t="shared" si="52"/>
        <v>45</v>
      </c>
      <c r="BK41" s="49">
        <f t="shared" si="34"/>
        <v>15</v>
      </c>
      <c r="BL41" s="60">
        <f t="shared" si="35"/>
        <v>15</v>
      </c>
      <c r="BM41" s="74">
        <f t="shared" si="36"/>
        <v>8467.5</v>
      </c>
      <c r="BN41" s="88">
        <f>Stoch_Regimes!$M$65</f>
        <v>15</v>
      </c>
      <c r="BO41" s="49">
        <f t="shared" si="53"/>
        <v>0</v>
      </c>
      <c r="BP41" s="49">
        <f t="shared" si="37"/>
        <v>15</v>
      </c>
      <c r="BQ41" s="60">
        <f t="shared" si="38"/>
        <v>15</v>
      </c>
      <c r="BR41" s="74">
        <f t="shared" si="39"/>
        <v>8017.5</v>
      </c>
      <c r="BS41" s="66">
        <v>15</v>
      </c>
      <c r="BT41" s="60">
        <v>0</v>
      </c>
      <c r="BU41" s="60">
        <v>15</v>
      </c>
      <c r="BV41" s="62">
        <f t="shared" si="40"/>
        <v>8017.5</v>
      </c>
    </row>
    <row r="42" spans="1:74" x14ac:dyDescent="0.25">
      <c r="A42" s="49"/>
      <c r="B42" s="85">
        <v>39722</v>
      </c>
      <c r="C42" s="49">
        <v>437</v>
      </c>
      <c r="D42" s="83">
        <v>450</v>
      </c>
      <c r="E42" s="95">
        <v>0</v>
      </c>
      <c r="F42" s="91">
        <f t="shared" si="0"/>
        <v>15</v>
      </c>
      <c r="G42" s="49">
        <f t="shared" si="41"/>
        <v>0</v>
      </c>
      <c r="H42" s="49">
        <f t="shared" si="1"/>
        <v>15</v>
      </c>
      <c r="I42" s="60">
        <f t="shared" si="2"/>
        <v>15</v>
      </c>
      <c r="J42" s="74">
        <f t="shared" si="3"/>
        <v>6555</v>
      </c>
      <c r="K42" s="88">
        <f>Stoch_Regimes!$E$55</f>
        <v>15</v>
      </c>
      <c r="L42" s="49">
        <f t="shared" si="42"/>
        <v>30</v>
      </c>
      <c r="M42" s="49">
        <f t="shared" si="4"/>
        <v>-15</v>
      </c>
      <c r="N42" s="60">
        <f t="shared" si="5"/>
        <v>0</v>
      </c>
      <c r="O42" s="74">
        <f t="shared" si="6"/>
        <v>300</v>
      </c>
      <c r="P42" s="88">
        <f>Stoch_Regimes!$E$56</f>
        <v>15</v>
      </c>
      <c r="Q42" s="49">
        <f t="shared" si="43"/>
        <v>45</v>
      </c>
      <c r="R42" s="49">
        <f t="shared" si="7"/>
        <v>-30</v>
      </c>
      <c r="S42" s="60">
        <f t="shared" si="8"/>
        <v>0</v>
      </c>
      <c r="T42" s="84">
        <f t="shared" si="9"/>
        <v>450</v>
      </c>
      <c r="U42" s="88">
        <f>Stoch_Regimes!$E$57</f>
        <v>15</v>
      </c>
      <c r="V42" s="49">
        <f t="shared" si="44"/>
        <v>45</v>
      </c>
      <c r="W42" s="49">
        <f t="shared" si="10"/>
        <v>-30</v>
      </c>
      <c r="X42" s="60">
        <f t="shared" si="11"/>
        <v>0</v>
      </c>
      <c r="Y42" s="62">
        <f t="shared" si="12"/>
        <v>450</v>
      </c>
      <c r="Z42" s="88">
        <f>Stoch_Regimes!$E$58</f>
        <v>15</v>
      </c>
      <c r="AA42" s="49">
        <f t="shared" si="45"/>
        <v>45</v>
      </c>
      <c r="AB42" s="49">
        <f t="shared" si="13"/>
        <v>-30</v>
      </c>
      <c r="AC42" s="60">
        <f t="shared" si="14"/>
        <v>0</v>
      </c>
      <c r="AD42" s="62">
        <f t="shared" si="15"/>
        <v>450</v>
      </c>
      <c r="AE42" s="88">
        <f>Stoch_Regimes!$E$59</f>
        <v>45</v>
      </c>
      <c r="AF42" s="49">
        <f t="shared" si="46"/>
        <v>45</v>
      </c>
      <c r="AG42" s="49">
        <f t="shared" si="16"/>
        <v>0</v>
      </c>
      <c r="AH42" s="60">
        <f t="shared" si="17"/>
        <v>0</v>
      </c>
      <c r="AI42" s="62">
        <f t="shared" si="18"/>
        <v>450</v>
      </c>
      <c r="AJ42" s="88">
        <f>Stoch_Regimes!$G$55</f>
        <v>15</v>
      </c>
      <c r="AK42" s="49">
        <f t="shared" si="47"/>
        <v>0</v>
      </c>
      <c r="AL42" s="49">
        <f t="shared" si="19"/>
        <v>15</v>
      </c>
      <c r="AM42" s="60">
        <f t="shared" si="20"/>
        <v>15</v>
      </c>
      <c r="AN42" s="74">
        <f t="shared" si="21"/>
        <v>6555</v>
      </c>
      <c r="AO42" s="88">
        <f>Stoch_Regimes!$G$56</f>
        <v>15</v>
      </c>
      <c r="AP42" s="49">
        <f t="shared" si="48"/>
        <v>0</v>
      </c>
      <c r="AQ42" s="49">
        <f t="shared" si="22"/>
        <v>15</v>
      </c>
      <c r="AR42" s="60">
        <f t="shared" si="23"/>
        <v>15</v>
      </c>
      <c r="AS42" s="83">
        <f t="shared" si="24"/>
        <v>6555</v>
      </c>
      <c r="AT42" s="88">
        <f>Stoch_Regimes!$G$57</f>
        <v>30</v>
      </c>
      <c r="AU42" s="49">
        <f t="shared" si="49"/>
        <v>0</v>
      </c>
      <c r="AV42" s="49">
        <f t="shared" si="25"/>
        <v>30</v>
      </c>
      <c r="AW42" s="60">
        <f t="shared" si="26"/>
        <v>30</v>
      </c>
      <c r="AX42" s="74">
        <f t="shared" si="27"/>
        <v>13110</v>
      </c>
      <c r="AY42" s="88">
        <f>Stoch_Regimes!$G$58</f>
        <v>45</v>
      </c>
      <c r="AZ42" s="49">
        <f t="shared" si="50"/>
        <v>15</v>
      </c>
      <c r="BA42" s="49">
        <f t="shared" si="28"/>
        <v>30</v>
      </c>
      <c r="BB42" s="60">
        <f t="shared" si="29"/>
        <v>30</v>
      </c>
      <c r="BC42" s="74">
        <f t="shared" si="30"/>
        <v>13260</v>
      </c>
      <c r="BD42" s="88">
        <f>Stoch_Regimes!$G$59</f>
        <v>60</v>
      </c>
      <c r="BE42" s="49">
        <f t="shared" si="51"/>
        <v>30</v>
      </c>
      <c r="BF42" s="49">
        <f t="shared" si="31"/>
        <v>30</v>
      </c>
      <c r="BG42" s="60">
        <f t="shared" si="32"/>
        <v>30</v>
      </c>
      <c r="BH42" s="62">
        <f t="shared" si="33"/>
        <v>13410</v>
      </c>
      <c r="BI42" s="88">
        <f>Stoch_Regimes!$J$55</f>
        <v>60</v>
      </c>
      <c r="BJ42" s="49">
        <f t="shared" si="52"/>
        <v>45</v>
      </c>
      <c r="BK42" s="49">
        <f t="shared" si="34"/>
        <v>15</v>
      </c>
      <c r="BL42" s="60">
        <f t="shared" si="35"/>
        <v>15</v>
      </c>
      <c r="BM42" s="74">
        <f t="shared" si="36"/>
        <v>7005</v>
      </c>
      <c r="BN42" s="88">
        <f>Stoch_Regimes!$M$55</f>
        <v>15</v>
      </c>
      <c r="BO42" s="49">
        <f t="shared" si="53"/>
        <v>0</v>
      </c>
      <c r="BP42" s="49">
        <f t="shared" si="37"/>
        <v>15</v>
      </c>
      <c r="BQ42" s="60">
        <f t="shared" si="38"/>
        <v>15</v>
      </c>
      <c r="BR42" s="74">
        <f t="shared" si="39"/>
        <v>6555</v>
      </c>
      <c r="BS42" s="66">
        <v>15</v>
      </c>
      <c r="BT42" s="60">
        <v>0</v>
      </c>
      <c r="BU42" s="60">
        <v>15</v>
      </c>
      <c r="BV42" s="62">
        <f t="shared" si="40"/>
        <v>6555</v>
      </c>
    </row>
    <row r="43" spans="1:74" x14ac:dyDescent="0.25">
      <c r="A43" s="49"/>
      <c r="B43" s="85">
        <v>39753</v>
      </c>
      <c r="C43" s="49">
        <v>365.5</v>
      </c>
      <c r="D43" s="83">
        <v>350</v>
      </c>
      <c r="E43" s="95">
        <v>0</v>
      </c>
      <c r="F43" s="91">
        <f t="shared" si="0"/>
        <v>15</v>
      </c>
      <c r="G43" s="49">
        <f t="shared" si="41"/>
        <v>0</v>
      </c>
      <c r="H43" s="49">
        <f t="shared" si="1"/>
        <v>15</v>
      </c>
      <c r="I43" s="60">
        <f t="shared" si="2"/>
        <v>15</v>
      </c>
      <c r="J43" s="74">
        <f t="shared" si="3"/>
        <v>5482.5</v>
      </c>
      <c r="K43" s="88">
        <f>Stoch_Regimes!$E$45</f>
        <v>30</v>
      </c>
      <c r="L43" s="49">
        <f t="shared" si="42"/>
        <v>15</v>
      </c>
      <c r="M43" s="49">
        <f t="shared" si="4"/>
        <v>15</v>
      </c>
      <c r="N43" s="60">
        <f t="shared" si="5"/>
        <v>15</v>
      </c>
      <c r="O43" s="74">
        <f t="shared" si="6"/>
        <v>5632.5</v>
      </c>
      <c r="P43" s="88">
        <f>Stoch_Regimes!$E$46</f>
        <v>30</v>
      </c>
      <c r="Q43" s="49">
        <f t="shared" si="43"/>
        <v>30</v>
      </c>
      <c r="R43" s="49">
        <f t="shared" si="7"/>
        <v>0</v>
      </c>
      <c r="S43" s="60">
        <f t="shared" si="8"/>
        <v>0</v>
      </c>
      <c r="T43" s="84">
        <f t="shared" si="9"/>
        <v>300</v>
      </c>
      <c r="U43" s="88">
        <f>Stoch_Regimes!$E$47</f>
        <v>30</v>
      </c>
      <c r="V43" s="49">
        <f t="shared" si="44"/>
        <v>30</v>
      </c>
      <c r="W43" s="49">
        <f t="shared" si="10"/>
        <v>0</v>
      </c>
      <c r="X43" s="60">
        <f t="shared" si="11"/>
        <v>0</v>
      </c>
      <c r="Y43" s="62">
        <f t="shared" si="12"/>
        <v>300</v>
      </c>
      <c r="Z43" s="88">
        <f>Stoch_Regimes!$E$48</f>
        <v>30</v>
      </c>
      <c r="AA43" s="49">
        <f t="shared" si="45"/>
        <v>30</v>
      </c>
      <c r="AB43" s="49">
        <f t="shared" si="13"/>
        <v>0</v>
      </c>
      <c r="AC43" s="60">
        <f t="shared" si="14"/>
        <v>0</v>
      </c>
      <c r="AD43" s="62">
        <f t="shared" si="15"/>
        <v>300</v>
      </c>
      <c r="AE43" s="88">
        <f>Stoch_Regimes!$E$49</f>
        <v>30</v>
      </c>
      <c r="AF43" s="49">
        <f t="shared" si="46"/>
        <v>30</v>
      </c>
      <c r="AG43" s="49">
        <f t="shared" si="16"/>
        <v>0</v>
      </c>
      <c r="AH43" s="60">
        <f t="shared" si="17"/>
        <v>0</v>
      </c>
      <c r="AI43" s="62">
        <f t="shared" si="18"/>
        <v>300</v>
      </c>
      <c r="AJ43" s="88">
        <f>Stoch_Regimes!$G$45</f>
        <v>45</v>
      </c>
      <c r="AK43" s="49">
        <f t="shared" si="47"/>
        <v>0</v>
      </c>
      <c r="AL43" s="49">
        <f t="shared" si="19"/>
        <v>45</v>
      </c>
      <c r="AM43" s="60">
        <f t="shared" si="20"/>
        <v>45</v>
      </c>
      <c r="AN43" s="74">
        <f t="shared" si="21"/>
        <v>16447.5</v>
      </c>
      <c r="AO43" s="88">
        <f>Stoch_Regimes!$G$46</f>
        <v>60</v>
      </c>
      <c r="AP43" s="49">
        <f t="shared" si="48"/>
        <v>0</v>
      </c>
      <c r="AQ43" s="49">
        <f t="shared" si="22"/>
        <v>60</v>
      </c>
      <c r="AR43" s="60">
        <f t="shared" si="23"/>
        <v>60</v>
      </c>
      <c r="AS43" s="83">
        <f t="shared" si="24"/>
        <v>21930</v>
      </c>
      <c r="AT43" s="88">
        <f>Stoch_Regimes!$G$47</f>
        <v>60</v>
      </c>
      <c r="AU43" s="49">
        <f t="shared" si="49"/>
        <v>15</v>
      </c>
      <c r="AV43" s="49">
        <f t="shared" si="25"/>
        <v>45</v>
      </c>
      <c r="AW43" s="60">
        <f t="shared" si="26"/>
        <v>45</v>
      </c>
      <c r="AX43" s="74">
        <f t="shared" si="27"/>
        <v>16597.5</v>
      </c>
      <c r="AY43" s="88">
        <f>Stoch_Regimes!$G$48</f>
        <v>60</v>
      </c>
      <c r="AZ43" s="49">
        <f t="shared" si="50"/>
        <v>30</v>
      </c>
      <c r="BA43" s="49">
        <f t="shared" si="28"/>
        <v>30</v>
      </c>
      <c r="BB43" s="60">
        <f t="shared" si="29"/>
        <v>30</v>
      </c>
      <c r="BC43" s="74">
        <f t="shared" si="30"/>
        <v>11265</v>
      </c>
      <c r="BD43" s="88">
        <f>Stoch_Regimes!$G$49</f>
        <v>60</v>
      </c>
      <c r="BE43" s="49">
        <f t="shared" si="51"/>
        <v>45</v>
      </c>
      <c r="BF43" s="49">
        <f t="shared" si="31"/>
        <v>15</v>
      </c>
      <c r="BG43" s="60">
        <f t="shared" si="32"/>
        <v>15</v>
      </c>
      <c r="BH43" s="62">
        <f t="shared" si="33"/>
        <v>5932.5</v>
      </c>
      <c r="BI43" s="88">
        <f>Stoch_Regimes!$J$45</f>
        <v>60</v>
      </c>
      <c r="BJ43" s="49">
        <f t="shared" si="52"/>
        <v>45</v>
      </c>
      <c r="BK43" s="49">
        <f t="shared" si="34"/>
        <v>15</v>
      </c>
      <c r="BL43" s="60">
        <f t="shared" si="35"/>
        <v>15</v>
      </c>
      <c r="BM43" s="74">
        <f t="shared" si="36"/>
        <v>5932.5</v>
      </c>
      <c r="BN43" s="88">
        <f>Stoch_Regimes!$M$45</f>
        <v>30</v>
      </c>
      <c r="BO43" s="49">
        <f t="shared" si="53"/>
        <v>0</v>
      </c>
      <c r="BP43" s="49">
        <f t="shared" si="37"/>
        <v>30</v>
      </c>
      <c r="BQ43" s="60">
        <f t="shared" si="38"/>
        <v>30</v>
      </c>
      <c r="BR43" s="74">
        <f t="shared" si="39"/>
        <v>10965</v>
      </c>
      <c r="BS43" s="66">
        <v>15</v>
      </c>
      <c r="BT43" s="60">
        <v>0</v>
      </c>
      <c r="BU43" s="60">
        <v>15</v>
      </c>
      <c r="BV43" s="62">
        <f t="shared" si="40"/>
        <v>5482.5</v>
      </c>
    </row>
    <row r="44" spans="1:74" x14ac:dyDescent="0.25">
      <c r="A44" s="49"/>
      <c r="B44" s="85">
        <v>39783</v>
      </c>
      <c r="C44" s="49">
        <v>308</v>
      </c>
      <c r="D44" s="83">
        <v>300</v>
      </c>
      <c r="E44" s="95">
        <v>2</v>
      </c>
      <c r="F44" s="91">
        <f t="shared" si="0"/>
        <v>45</v>
      </c>
      <c r="G44" s="49">
        <f t="shared" si="41"/>
        <v>0</v>
      </c>
      <c r="H44" s="49">
        <f t="shared" si="1"/>
        <v>45</v>
      </c>
      <c r="I44" s="60">
        <f t="shared" si="2"/>
        <v>45</v>
      </c>
      <c r="J44" s="74">
        <f t="shared" si="3"/>
        <v>13860</v>
      </c>
      <c r="K44" s="88">
        <f>Stoch_Regimes!$E$40</f>
        <v>60</v>
      </c>
      <c r="L44" s="49">
        <f t="shared" si="42"/>
        <v>15</v>
      </c>
      <c r="M44" s="49">
        <f t="shared" si="4"/>
        <v>45</v>
      </c>
      <c r="N44" s="60">
        <f t="shared" si="5"/>
        <v>45</v>
      </c>
      <c r="O44" s="74">
        <f t="shared" si="6"/>
        <v>14010</v>
      </c>
      <c r="P44" s="88">
        <f>Stoch_Regimes!$E$41</f>
        <v>60</v>
      </c>
      <c r="Q44" s="49">
        <f t="shared" si="43"/>
        <v>15</v>
      </c>
      <c r="R44" s="49">
        <f t="shared" si="7"/>
        <v>45</v>
      </c>
      <c r="S44" s="60">
        <f t="shared" si="8"/>
        <v>45</v>
      </c>
      <c r="T44" s="84">
        <f t="shared" si="9"/>
        <v>14010</v>
      </c>
      <c r="U44" s="88">
        <f>Stoch_Regimes!$E$42</f>
        <v>60</v>
      </c>
      <c r="V44" s="49">
        <f t="shared" si="44"/>
        <v>15</v>
      </c>
      <c r="W44" s="49">
        <f t="shared" si="10"/>
        <v>45</v>
      </c>
      <c r="X44" s="60">
        <f t="shared" si="11"/>
        <v>45</v>
      </c>
      <c r="Y44" s="62">
        <f t="shared" si="12"/>
        <v>14010</v>
      </c>
      <c r="Z44" s="88">
        <f>Stoch_Regimes!$E$43</f>
        <v>60</v>
      </c>
      <c r="AA44" s="49">
        <f t="shared" si="45"/>
        <v>15</v>
      </c>
      <c r="AB44" s="49">
        <f t="shared" si="13"/>
        <v>45</v>
      </c>
      <c r="AC44" s="60">
        <f t="shared" si="14"/>
        <v>45</v>
      </c>
      <c r="AD44" s="62">
        <f t="shared" si="15"/>
        <v>14010</v>
      </c>
      <c r="AE44" s="88">
        <f>Stoch_Regimes!$E$44</f>
        <v>60</v>
      </c>
      <c r="AF44" s="49">
        <f t="shared" si="46"/>
        <v>15</v>
      </c>
      <c r="AG44" s="49">
        <f t="shared" si="16"/>
        <v>45</v>
      </c>
      <c r="AH44" s="60">
        <f t="shared" si="17"/>
        <v>45</v>
      </c>
      <c r="AI44" s="62">
        <f t="shared" si="18"/>
        <v>14010</v>
      </c>
      <c r="AJ44" s="88">
        <f>Stoch_Regimes!$G$40</f>
        <v>60</v>
      </c>
      <c r="AK44" s="49">
        <f t="shared" si="47"/>
        <v>30</v>
      </c>
      <c r="AL44" s="49">
        <f t="shared" si="19"/>
        <v>30</v>
      </c>
      <c r="AM44" s="60">
        <f t="shared" si="20"/>
        <v>30</v>
      </c>
      <c r="AN44" s="74">
        <f t="shared" si="21"/>
        <v>9540</v>
      </c>
      <c r="AO44" s="88">
        <f>Stoch_Regimes!$G$41</f>
        <v>60</v>
      </c>
      <c r="AP44" s="49">
        <f t="shared" si="48"/>
        <v>45</v>
      </c>
      <c r="AQ44" s="49">
        <f t="shared" si="22"/>
        <v>15</v>
      </c>
      <c r="AR44" s="60">
        <f t="shared" si="23"/>
        <v>15</v>
      </c>
      <c r="AS44" s="83">
        <f t="shared" si="24"/>
        <v>5070</v>
      </c>
      <c r="AT44" s="88">
        <f>Stoch_Regimes!$G$42</f>
        <v>60</v>
      </c>
      <c r="AU44" s="49">
        <f t="shared" si="49"/>
        <v>45</v>
      </c>
      <c r="AV44" s="49">
        <f t="shared" si="25"/>
        <v>15</v>
      </c>
      <c r="AW44" s="60">
        <f t="shared" si="26"/>
        <v>15</v>
      </c>
      <c r="AX44" s="74">
        <f t="shared" si="27"/>
        <v>5070</v>
      </c>
      <c r="AY44" s="88">
        <f>Stoch_Regimes!$G$43</f>
        <v>60</v>
      </c>
      <c r="AZ44" s="49">
        <f t="shared" si="50"/>
        <v>45</v>
      </c>
      <c r="BA44" s="49">
        <f t="shared" si="28"/>
        <v>15</v>
      </c>
      <c r="BB44" s="60">
        <f t="shared" si="29"/>
        <v>15</v>
      </c>
      <c r="BC44" s="74">
        <f t="shared" si="30"/>
        <v>5070</v>
      </c>
      <c r="BD44" s="88">
        <f>Stoch_Regimes!$G$44</f>
        <v>60</v>
      </c>
      <c r="BE44" s="49">
        <f t="shared" si="51"/>
        <v>45</v>
      </c>
      <c r="BF44" s="49">
        <f t="shared" si="31"/>
        <v>15</v>
      </c>
      <c r="BG44" s="60">
        <f t="shared" si="32"/>
        <v>15</v>
      </c>
      <c r="BH44" s="62">
        <f t="shared" si="33"/>
        <v>5070</v>
      </c>
      <c r="BI44" s="88">
        <f>Stoch_Regimes!$J$40</f>
        <v>60</v>
      </c>
      <c r="BJ44" s="49">
        <f t="shared" si="52"/>
        <v>45</v>
      </c>
      <c r="BK44" s="49">
        <f t="shared" si="34"/>
        <v>15</v>
      </c>
      <c r="BL44" s="60">
        <f t="shared" si="35"/>
        <v>15</v>
      </c>
      <c r="BM44" s="74">
        <f t="shared" si="36"/>
        <v>5070</v>
      </c>
      <c r="BN44" s="88">
        <f>Stoch_Regimes!$M$40</f>
        <v>60</v>
      </c>
      <c r="BO44" s="49">
        <f t="shared" si="53"/>
        <v>15</v>
      </c>
      <c r="BP44" s="49">
        <f t="shared" si="37"/>
        <v>45</v>
      </c>
      <c r="BQ44" s="60">
        <f t="shared" si="38"/>
        <v>45</v>
      </c>
      <c r="BR44" s="74">
        <f t="shared" si="39"/>
        <v>14010</v>
      </c>
      <c r="BS44" s="66">
        <v>15</v>
      </c>
      <c r="BT44" s="60">
        <v>0</v>
      </c>
      <c r="BU44" s="60">
        <v>15</v>
      </c>
      <c r="BV44" s="62">
        <f t="shared" si="40"/>
        <v>4620</v>
      </c>
    </row>
    <row r="45" spans="1:74" x14ac:dyDescent="0.25">
      <c r="A45" s="49"/>
      <c r="B45" s="85">
        <v>39814</v>
      </c>
      <c r="C45" s="49">
        <v>378.5</v>
      </c>
      <c r="D45" s="83">
        <v>400</v>
      </c>
      <c r="E45" s="58">
        <v>0</v>
      </c>
      <c r="F45" s="91">
        <f t="shared" si="0"/>
        <v>15</v>
      </c>
      <c r="G45" s="49">
        <f t="shared" si="41"/>
        <v>30</v>
      </c>
      <c r="H45" s="49">
        <f t="shared" si="1"/>
        <v>-15</v>
      </c>
      <c r="I45" s="60">
        <f t="shared" si="2"/>
        <v>0</v>
      </c>
      <c r="J45" s="74">
        <f t="shared" si="3"/>
        <v>300</v>
      </c>
      <c r="K45" s="66">
        <f>Stoch_Regimes!$E$50</f>
        <v>15</v>
      </c>
      <c r="L45" s="49">
        <f t="shared" si="42"/>
        <v>45</v>
      </c>
      <c r="M45" s="49">
        <f t="shared" si="4"/>
        <v>-30</v>
      </c>
      <c r="N45" s="60">
        <f t="shared" si="5"/>
        <v>0</v>
      </c>
      <c r="O45" s="74">
        <f t="shared" si="6"/>
        <v>450</v>
      </c>
      <c r="P45" s="66">
        <f>Stoch_Regimes!$E$51</f>
        <v>15</v>
      </c>
      <c r="Q45" s="49">
        <f t="shared" si="43"/>
        <v>45</v>
      </c>
      <c r="R45" s="49">
        <f t="shared" si="7"/>
        <v>-30</v>
      </c>
      <c r="S45" s="60">
        <f t="shared" si="8"/>
        <v>0</v>
      </c>
      <c r="T45" s="84">
        <f t="shared" si="9"/>
        <v>450</v>
      </c>
      <c r="U45" s="66">
        <f>Stoch_Regimes!$E$52</f>
        <v>15</v>
      </c>
      <c r="V45" s="49">
        <f t="shared" si="44"/>
        <v>45</v>
      </c>
      <c r="W45" s="49">
        <f t="shared" si="10"/>
        <v>-30</v>
      </c>
      <c r="X45" s="60">
        <f t="shared" si="11"/>
        <v>0</v>
      </c>
      <c r="Y45" s="62">
        <f t="shared" si="12"/>
        <v>450</v>
      </c>
      <c r="Z45" s="66">
        <f>Stoch_Regimes!$E$53</f>
        <v>15</v>
      </c>
      <c r="AA45" s="49">
        <f t="shared" si="45"/>
        <v>45</v>
      </c>
      <c r="AB45" s="49">
        <f t="shared" si="13"/>
        <v>-30</v>
      </c>
      <c r="AC45" s="60">
        <f t="shared" si="14"/>
        <v>0</v>
      </c>
      <c r="AD45" s="62">
        <f t="shared" si="15"/>
        <v>450</v>
      </c>
      <c r="AE45" s="66">
        <f>Stoch_Regimes!$E$54</f>
        <v>15</v>
      </c>
      <c r="AF45" s="49">
        <f t="shared" si="46"/>
        <v>45</v>
      </c>
      <c r="AG45" s="49">
        <f t="shared" si="16"/>
        <v>-30</v>
      </c>
      <c r="AH45" s="60">
        <f t="shared" si="17"/>
        <v>0</v>
      </c>
      <c r="AI45" s="62">
        <f t="shared" si="18"/>
        <v>450</v>
      </c>
      <c r="AJ45" s="66">
        <f>Stoch_Regimes!$G$50</f>
        <v>15</v>
      </c>
      <c r="AK45" s="49">
        <f t="shared" si="47"/>
        <v>45</v>
      </c>
      <c r="AL45" s="49">
        <f t="shared" si="19"/>
        <v>-30</v>
      </c>
      <c r="AM45" s="60">
        <f t="shared" si="20"/>
        <v>0</v>
      </c>
      <c r="AN45" s="74">
        <f t="shared" si="21"/>
        <v>450</v>
      </c>
      <c r="AO45" s="66">
        <f>Stoch_Regimes!$G$51</f>
        <v>30</v>
      </c>
      <c r="AP45" s="49">
        <f t="shared" si="48"/>
        <v>45</v>
      </c>
      <c r="AQ45" s="49">
        <f t="shared" si="22"/>
        <v>-15</v>
      </c>
      <c r="AR45" s="60">
        <f t="shared" si="23"/>
        <v>0</v>
      </c>
      <c r="AS45" s="83">
        <f t="shared" si="24"/>
        <v>450</v>
      </c>
      <c r="AT45" s="66">
        <f>Stoch_Regimes!$G$52</f>
        <v>45</v>
      </c>
      <c r="AU45" s="49">
        <f t="shared" si="49"/>
        <v>45</v>
      </c>
      <c r="AV45" s="49">
        <f t="shared" si="25"/>
        <v>0</v>
      </c>
      <c r="AW45" s="60">
        <f t="shared" si="26"/>
        <v>0</v>
      </c>
      <c r="AX45" s="74">
        <f t="shared" si="27"/>
        <v>450</v>
      </c>
      <c r="AY45" s="66">
        <f>Stoch_Regimes!$G$53</f>
        <v>60</v>
      </c>
      <c r="AZ45" s="49">
        <f t="shared" si="50"/>
        <v>45</v>
      </c>
      <c r="BA45" s="49">
        <f t="shared" si="28"/>
        <v>15</v>
      </c>
      <c r="BB45" s="60">
        <f t="shared" si="29"/>
        <v>15</v>
      </c>
      <c r="BC45" s="74">
        <f t="shared" si="30"/>
        <v>6127.5</v>
      </c>
      <c r="BD45" s="66">
        <f>Stoch_Regimes!$G$54</f>
        <v>60</v>
      </c>
      <c r="BE45" s="49">
        <f t="shared" si="51"/>
        <v>45</v>
      </c>
      <c r="BF45" s="49">
        <f t="shared" si="31"/>
        <v>15</v>
      </c>
      <c r="BG45" s="60">
        <f t="shared" si="32"/>
        <v>15</v>
      </c>
      <c r="BH45" s="62">
        <f t="shared" si="33"/>
        <v>6127.5</v>
      </c>
      <c r="BI45" s="66">
        <f>Stoch_Regimes!$J$50</f>
        <v>60</v>
      </c>
      <c r="BJ45" s="49">
        <f t="shared" si="52"/>
        <v>45</v>
      </c>
      <c r="BK45" s="49">
        <f t="shared" si="34"/>
        <v>15</v>
      </c>
      <c r="BL45" s="60">
        <f t="shared" si="35"/>
        <v>15</v>
      </c>
      <c r="BM45" s="74">
        <f t="shared" si="36"/>
        <v>6127.5</v>
      </c>
      <c r="BN45" s="66">
        <f>Stoch_Regimes!$M$50</f>
        <v>15</v>
      </c>
      <c r="BO45" s="49">
        <f t="shared" si="53"/>
        <v>45</v>
      </c>
      <c r="BP45" s="49">
        <f t="shared" si="37"/>
        <v>-30</v>
      </c>
      <c r="BQ45" s="60">
        <f t="shared" si="38"/>
        <v>0</v>
      </c>
      <c r="BR45" s="74">
        <f t="shared" si="39"/>
        <v>450</v>
      </c>
      <c r="BS45" s="66">
        <v>15</v>
      </c>
      <c r="BT45" s="60">
        <v>0</v>
      </c>
      <c r="BU45" s="60">
        <v>15</v>
      </c>
      <c r="BV45" s="62">
        <f t="shared" si="40"/>
        <v>5677.5</v>
      </c>
    </row>
    <row r="46" spans="1:74" x14ac:dyDescent="0.25">
      <c r="A46" s="49"/>
      <c r="B46" s="85">
        <v>39845</v>
      </c>
      <c r="C46" s="49">
        <v>345.5</v>
      </c>
      <c r="D46" s="83">
        <v>350</v>
      </c>
      <c r="E46" s="58">
        <v>0</v>
      </c>
      <c r="F46" s="91">
        <f t="shared" si="0"/>
        <v>15</v>
      </c>
      <c r="G46" s="49">
        <f t="shared" si="41"/>
        <v>15</v>
      </c>
      <c r="H46" s="49">
        <f t="shared" si="1"/>
        <v>0</v>
      </c>
      <c r="I46" s="60">
        <f t="shared" si="2"/>
        <v>0</v>
      </c>
      <c r="J46" s="74">
        <f t="shared" si="3"/>
        <v>150</v>
      </c>
      <c r="K46" s="66">
        <f>Stoch_Regimes!$E$45</f>
        <v>30</v>
      </c>
      <c r="L46" s="49">
        <f t="shared" si="42"/>
        <v>30</v>
      </c>
      <c r="M46" s="49">
        <f t="shared" si="4"/>
        <v>0</v>
      </c>
      <c r="N46" s="60">
        <f t="shared" si="5"/>
        <v>0</v>
      </c>
      <c r="O46" s="74">
        <f t="shared" si="6"/>
        <v>300</v>
      </c>
      <c r="P46" s="66">
        <f>Stoch_Regimes!$E$46</f>
        <v>30</v>
      </c>
      <c r="Q46" s="49">
        <f t="shared" si="43"/>
        <v>30</v>
      </c>
      <c r="R46" s="49">
        <f t="shared" si="7"/>
        <v>0</v>
      </c>
      <c r="S46" s="60">
        <f t="shared" si="8"/>
        <v>0</v>
      </c>
      <c r="T46" s="84">
        <f t="shared" si="9"/>
        <v>300</v>
      </c>
      <c r="U46" s="66">
        <f>Stoch_Regimes!$E$47</f>
        <v>30</v>
      </c>
      <c r="V46" s="49">
        <f t="shared" si="44"/>
        <v>30</v>
      </c>
      <c r="W46" s="49">
        <f t="shared" si="10"/>
        <v>0</v>
      </c>
      <c r="X46" s="60">
        <f t="shared" si="11"/>
        <v>0</v>
      </c>
      <c r="Y46" s="62">
        <f t="shared" si="12"/>
        <v>300</v>
      </c>
      <c r="Z46" s="66">
        <f>Stoch_Regimes!$E$48</f>
        <v>30</v>
      </c>
      <c r="AA46" s="49">
        <f t="shared" si="45"/>
        <v>30</v>
      </c>
      <c r="AB46" s="49">
        <f t="shared" si="13"/>
        <v>0</v>
      </c>
      <c r="AC46" s="60">
        <f t="shared" si="14"/>
        <v>0</v>
      </c>
      <c r="AD46" s="62">
        <f t="shared" si="15"/>
        <v>300</v>
      </c>
      <c r="AE46" s="66">
        <f>Stoch_Regimes!$E$49</f>
        <v>30</v>
      </c>
      <c r="AF46" s="49">
        <f t="shared" si="46"/>
        <v>30</v>
      </c>
      <c r="AG46" s="49">
        <f t="shared" si="16"/>
        <v>0</v>
      </c>
      <c r="AH46" s="60">
        <f t="shared" si="17"/>
        <v>0</v>
      </c>
      <c r="AI46" s="62">
        <f t="shared" si="18"/>
        <v>300</v>
      </c>
      <c r="AJ46" s="66">
        <f>Stoch_Regimes!$G$45</f>
        <v>45</v>
      </c>
      <c r="AK46" s="49">
        <f t="shared" si="47"/>
        <v>30</v>
      </c>
      <c r="AL46" s="49">
        <f t="shared" si="19"/>
        <v>15</v>
      </c>
      <c r="AM46" s="60">
        <f t="shared" si="20"/>
        <v>15</v>
      </c>
      <c r="AN46" s="74">
        <f t="shared" si="21"/>
        <v>5482.5</v>
      </c>
      <c r="AO46" s="66">
        <f>Stoch_Regimes!$G$46</f>
        <v>60</v>
      </c>
      <c r="AP46" s="49">
        <f t="shared" si="48"/>
        <v>30</v>
      </c>
      <c r="AQ46" s="49">
        <f t="shared" si="22"/>
        <v>30</v>
      </c>
      <c r="AR46" s="60">
        <f t="shared" si="23"/>
        <v>30</v>
      </c>
      <c r="AS46" s="83">
        <f t="shared" si="24"/>
        <v>10665</v>
      </c>
      <c r="AT46" s="66">
        <f>Stoch_Regimes!$G$47</f>
        <v>60</v>
      </c>
      <c r="AU46" s="49">
        <f t="shared" si="49"/>
        <v>30</v>
      </c>
      <c r="AV46" s="49">
        <f t="shared" si="25"/>
        <v>30</v>
      </c>
      <c r="AW46" s="60">
        <f t="shared" si="26"/>
        <v>30</v>
      </c>
      <c r="AX46" s="74">
        <f t="shared" si="27"/>
        <v>10665</v>
      </c>
      <c r="AY46" s="66">
        <f>Stoch_Regimes!$G$48</f>
        <v>60</v>
      </c>
      <c r="AZ46" s="49">
        <f t="shared" si="50"/>
        <v>45</v>
      </c>
      <c r="BA46" s="49">
        <f t="shared" si="28"/>
        <v>15</v>
      </c>
      <c r="BB46" s="60">
        <f t="shared" si="29"/>
        <v>15</v>
      </c>
      <c r="BC46" s="74">
        <f t="shared" si="30"/>
        <v>5632.5</v>
      </c>
      <c r="BD46" s="66">
        <f>Stoch_Regimes!$G$49</f>
        <v>60</v>
      </c>
      <c r="BE46" s="49">
        <f t="shared" si="51"/>
        <v>45</v>
      </c>
      <c r="BF46" s="49">
        <f t="shared" si="31"/>
        <v>15</v>
      </c>
      <c r="BG46" s="60">
        <f t="shared" si="32"/>
        <v>15</v>
      </c>
      <c r="BH46" s="62">
        <f t="shared" si="33"/>
        <v>5632.5</v>
      </c>
      <c r="BI46" s="66">
        <f>Stoch_Regimes!$J$45</f>
        <v>60</v>
      </c>
      <c r="BJ46" s="49">
        <f t="shared" si="52"/>
        <v>45</v>
      </c>
      <c r="BK46" s="49">
        <f t="shared" si="34"/>
        <v>15</v>
      </c>
      <c r="BL46" s="60">
        <f t="shared" si="35"/>
        <v>15</v>
      </c>
      <c r="BM46" s="74">
        <f t="shared" si="36"/>
        <v>5632.5</v>
      </c>
      <c r="BN46" s="66">
        <f>Stoch_Regimes!$M$45</f>
        <v>30</v>
      </c>
      <c r="BO46" s="49">
        <f t="shared" si="53"/>
        <v>30</v>
      </c>
      <c r="BP46" s="49">
        <f t="shared" si="37"/>
        <v>0</v>
      </c>
      <c r="BQ46" s="60">
        <f t="shared" si="38"/>
        <v>0</v>
      </c>
      <c r="BR46" s="74">
        <f t="shared" si="39"/>
        <v>300</v>
      </c>
      <c r="BS46" s="66">
        <v>15</v>
      </c>
      <c r="BT46" s="60">
        <v>0</v>
      </c>
      <c r="BU46" s="60">
        <v>15</v>
      </c>
      <c r="BV46" s="62">
        <f t="shared" si="40"/>
        <v>5182.5</v>
      </c>
    </row>
    <row r="47" spans="1:74" x14ac:dyDescent="0.25">
      <c r="A47" s="49"/>
      <c r="B47" s="85">
        <v>39873</v>
      </c>
      <c r="C47" s="49">
        <v>330.5</v>
      </c>
      <c r="D47" s="83">
        <v>350</v>
      </c>
      <c r="E47" s="58">
        <v>3</v>
      </c>
      <c r="F47" s="91">
        <f t="shared" si="0"/>
        <v>60</v>
      </c>
      <c r="G47" s="49">
        <f t="shared" si="41"/>
        <v>0</v>
      </c>
      <c r="H47" s="49">
        <f t="shared" si="1"/>
        <v>60</v>
      </c>
      <c r="I47" s="60">
        <f t="shared" si="2"/>
        <v>60</v>
      </c>
      <c r="J47" s="74">
        <f t="shared" si="3"/>
        <v>19830</v>
      </c>
      <c r="K47" s="66">
        <f>Stoch_Regimes!$E$45</f>
        <v>30</v>
      </c>
      <c r="L47" s="49">
        <f t="shared" si="42"/>
        <v>15</v>
      </c>
      <c r="M47" s="49">
        <f t="shared" si="4"/>
        <v>15</v>
      </c>
      <c r="N47" s="60">
        <f t="shared" si="5"/>
        <v>15</v>
      </c>
      <c r="O47" s="74">
        <f t="shared" si="6"/>
        <v>5107.5</v>
      </c>
      <c r="P47" s="66">
        <f>Stoch_Regimes!$E$46</f>
        <v>30</v>
      </c>
      <c r="Q47" s="49">
        <f t="shared" si="43"/>
        <v>15</v>
      </c>
      <c r="R47" s="49">
        <f t="shared" si="7"/>
        <v>15</v>
      </c>
      <c r="S47" s="60">
        <f t="shared" si="8"/>
        <v>15</v>
      </c>
      <c r="T47" s="84">
        <f t="shared" si="9"/>
        <v>5107.5</v>
      </c>
      <c r="U47" s="66">
        <f>Stoch_Regimes!$E$47</f>
        <v>30</v>
      </c>
      <c r="V47" s="49">
        <f t="shared" si="44"/>
        <v>15</v>
      </c>
      <c r="W47" s="49">
        <f t="shared" si="10"/>
        <v>15</v>
      </c>
      <c r="X47" s="60">
        <f t="shared" si="11"/>
        <v>15</v>
      </c>
      <c r="Y47" s="62">
        <f t="shared" si="12"/>
        <v>5107.5</v>
      </c>
      <c r="Z47" s="66">
        <f>Stoch_Regimes!$E$48</f>
        <v>30</v>
      </c>
      <c r="AA47" s="49">
        <f t="shared" si="45"/>
        <v>15</v>
      </c>
      <c r="AB47" s="49">
        <f t="shared" si="13"/>
        <v>15</v>
      </c>
      <c r="AC47" s="60">
        <f t="shared" si="14"/>
        <v>15</v>
      </c>
      <c r="AD47" s="62">
        <f t="shared" si="15"/>
        <v>5107.5</v>
      </c>
      <c r="AE47" s="66">
        <f>Stoch_Regimes!$E$49</f>
        <v>30</v>
      </c>
      <c r="AF47" s="49">
        <f t="shared" si="46"/>
        <v>15</v>
      </c>
      <c r="AG47" s="49">
        <f t="shared" si="16"/>
        <v>15</v>
      </c>
      <c r="AH47" s="60">
        <f t="shared" si="17"/>
        <v>15</v>
      </c>
      <c r="AI47" s="62">
        <f t="shared" si="18"/>
        <v>5107.5</v>
      </c>
      <c r="AJ47" s="66">
        <f>Stoch_Regimes!$G$45</f>
        <v>45</v>
      </c>
      <c r="AK47" s="49">
        <f t="shared" si="47"/>
        <v>30</v>
      </c>
      <c r="AL47" s="49">
        <f t="shared" si="19"/>
        <v>15</v>
      </c>
      <c r="AM47" s="60">
        <f t="shared" si="20"/>
        <v>15</v>
      </c>
      <c r="AN47" s="74">
        <f t="shared" si="21"/>
        <v>5257.5</v>
      </c>
      <c r="AO47" s="66">
        <f>Stoch_Regimes!$G$46</f>
        <v>60</v>
      </c>
      <c r="AP47" s="49">
        <f t="shared" si="48"/>
        <v>45</v>
      </c>
      <c r="AQ47" s="49">
        <f t="shared" si="22"/>
        <v>15</v>
      </c>
      <c r="AR47" s="60">
        <f t="shared" si="23"/>
        <v>15</v>
      </c>
      <c r="AS47" s="83">
        <f t="shared" si="24"/>
        <v>5407.5</v>
      </c>
      <c r="AT47" s="66">
        <f>Stoch_Regimes!$G$47</f>
        <v>60</v>
      </c>
      <c r="AU47" s="49">
        <f t="shared" si="49"/>
        <v>45</v>
      </c>
      <c r="AV47" s="49">
        <f t="shared" si="25"/>
        <v>15</v>
      </c>
      <c r="AW47" s="60">
        <f t="shared" si="26"/>
        <v>15</v>
      </c>
      <c r="AX47" s="74">
        <f t="shared" si="27"/>
        <v>5407.5</v>
      </c>
      <c r="AY47" s="66">
        <f>Stoch_Regimes!$G$48</f>
        <v>60</v>
      </c>
      <c r="AZ47" s="49">
        <f t="shared" si="50"/>
        <v>45</v>
      </c>
      <c r="BA47" s="49">
        <f t="shared" si="28"/>
        <v>15</v>
      </c>
      <c r="BB47" s="60">
        <f t="shared" si="29"/>
        <v>15</v>
      </c>
      <c r="BC47" s="74">
        <f t="shared" si="30"/>
        <v>5407.5</v>
      </c>
      <c r="BD47" s="66">
        <f>Stoch_Regimes!$G$49</f>
        <v>60</v>
      </c>
      <c r="BE47" s="49">
        <f t="shared" si="51"/>
        <v>45</v>
      </c>
      <c r="BF47" s="49">
        <f t="shared" si="31"/>
        <v>15</v>
      </c>
      <c r="BG47" s="60">
        <f t="shared" si="32"/>
        <v>15</v>
      </c>
      <c r="BH47" s="62">
        <f t="shared" si="33"/>
        <v>5407.5</v>
      </c>
      <c r="BI47" s="66">
        <f>Stoch_Regimes!$J$45</f>
        <v>60</v>
      </c>
      <c r="BJ47" s="49">
        <f t="shared" si="52"/>
        <v>45</v>
      </c>
      <c r="BK47" s="49">
        <f t="shared" si="34"/>
        <v>15</v>
      </c>
      <c r="BL47" s="60">
        <f t="shared" si="35"/>
        <v>15</v>
      </c>
      <c r="BM47" s="74">
        <f t="shared" si="36"/>
        <v>5407.5</v>
      </c>
      <c r="BN47" s="66">
        <f>Stoch_Regimes!$M$45</f>
        <v>30</v>
      </c>
      <c r="BO47" s="49">
        <f t="shared" si="53"/>
        <v>15</v>
      </c>
      <c r="BP47" s="49">
        <f t="shared" si="37"/>
        <v>15</v>
      </c>
      <c r="BQ47" s="60">
        <f t="shared" si="38"/>
        <v>15</v>
      </c>
      <c r="BR47" s="74">
        <f t="shared" si="39"/>
        <v>5107.5</v>
      </c>
      <c r="BS47" s="66">
        <v>15</v>
      </c>
      <c r="BT47" s="60">
        <v>0</v>
      </c>
      <c r="BU47" s="60">
        <v>15</v>
      </c>
      <c r="BV47" s="62">
        <f t="shared" si="40"/>
        <v>4957.5</v>
      </c>
    </row>
    <row r="48" spans="1:74" x14ac:dyDescent="0.25">
      <c r="A48" s="49"/>
      <c r="B48" s="85">
        <v>39904</v>
      </c>
      <c r="C48" s="49">
        <v>385</v>
      </c>
      <c r="D48" s="83">
        <v>400</v>
      </c>
      <c r="E48" s="58">
        <v>0</v>
      </c>
      <c r="F48" s="91">
        <f t="shared" si="0"/>
        <v>15</v>
      </c>
      <c r="G48" s="49">
        <f t="shared" si="41"/>
        <v>45</v>
      </c>
      <c r="H48" s="49">
        <f t="shared" si="1"/>
        <v>-30</v>
      </c>
      <c r="I48" s="60">
        <f t="shared" si="2"/>
        <v>0</v>
      </c>
      <c r="J48" s="74">
        <f t="shared" si="3"/>
        <v>450</v>
      </c>
      <c r="K48" s="68">
        <f>Stoch_Regimes!$E$50</f>
        <v>15</v>
      </c>
      <c r="L48" s="49">
        <f t="shared" si="42"/>
        <v>15</v>
      </c>
      <c r="M48" s="49">
        <f t="shared" si="4"/>
        <v>0</v>
      </c>
      <c r="N48" s="60">
        <f t="shared" si="5"/>
        <v>0</v>
      </c>
      <c r="O48" s="74">
        <f t="shared" si="6"/>
        <v>150</v>
      </c>
      <c r="P48" s="68">
        <f>Stoch_Regimes!$E$51</f>
        <v>15</v>
      </c>
      <c r="Q48" s="49">
        <f t="shared" si="43"/>
        <v>15</v>
      </c>
      <c r="R48" s="49">
        <f t="shared" si="7"/>
        <v>0</v>
      </c>
      <c r="S48" s="60">
        <f t="shared" si="8"/>
        <v>0</v>
      </c>
      <c r="T48" s="84">
        <f t="shared" si="9"/>
        <v>150</v>
      </c>
      <c r="U48" s="68">
        <f>Stoch_Regimes!$E$52</f>
        <v>15</v>
      </c>
      <c r="V48" s="49">
        <f t="shared" si="44"/>
        <v>15</v>
      </c>
      <c r="W48" s="49">
        <f t="shared" si="10"/>
        <v>0</v>
      </c>
      <c r="X48" s="60">
        <f t="shared" si="11"/>
        <v>0</v>
      </c>
      <c r="Y48" s="62">
        <f t="shared" si="12"/>
        <v>150</v>
      </c>
      <c r="Z48" s="68">
        <f>Stoch_Regimes!$E$53</f>
        <v>15</v>
      </c>
      <c r="AA48" s="49">
        <f t="shared" si="45"/>
        <v>15</v>
      </c>
      <c r="AB48" s="49">
        <f t="shared" si="13"/>
        <v>0</v>
      </c>
      <c r="AC48" s="60">
        <f t="shared" si="14"/>
        <v>0</v>
      </c>
      <c r="AD48" s="62">
        <f t="shared" si="15"/>
        <v>150</v>
      </c>
      <c r="AE48" s="68">
        <f>Stoch_Regimes!$E$54</f>
        <v>15</v>
      </c>
      <c r="AF48" s="49">
        <f t="shared" si="46"/>
        <v>15</v>
      </c>
      <c r="AG48" s="49">
        <f t="shared" si="16"/>
        <v>0</v>
      </c>
      <c r="AH48" s="60">
        <f t="shared" si="17"/>
        <v>0</v>
      </c>
      <c r="AI48" s="62">
        <f t="shared" si="18"/>
        <v>150</v>
      </c>
      <c r="AJ48" s="68">
        <f>Stoch_Regimes!$G$50</f>
        <v>15</v>
      </c>
      <c r="AK48" s="49">
        <f t="shared" si="47"/>
        <v>30</v>
      </c>
      <c r="AL48" s="49">
        <f t="shared" si="19"/>
        <v>-15</v>
      </c>
      <c r="AM48" s="60">
        <f t="shared" si="20"/>
        <v>0</v>
      </c>
      <c r="AN48" s="74">
        <f t="shared" si="21"/>
        <v>300</v>
      </c>
      <c r="AO48" s="68">
        <f>Stoch_Regimes!$G$51</f>
        <v>30</v>
      </c>
      <c r="AP48" s="49">
        <f t="shared" si="48"/>
        <v>45</v>
      </c>
      <c r="AQ48" s="49">
        <f t="shared" si="22"/>
        <v>-15</v>
      </c>
      <c r="AR48" s="60">
        <f t="shared" si="23"/>
        <v>0</v>
      </c>
      <c r="AS48" s="83">
        <f t="shared" si="24"/>
        <v>450</v>
      </c>
      <c r="AT48" s="68">
        <f>Stoch_Regimes!$G$52</f>
        <v>45</v>
      </c>
      <c r="AU48" s="49">
        <f t="shared" si="49"/>
        <v>45</v>
      </c>
      <c r="AV48" s="49">
        <f t="shared" si="25"/>
        <v>0</v>
      </c>
      <c r="AW48" s="60">
        <f t="shared" si="26"/>
        <v>0</v>
      </c>
      <c r="AX48" s="74">
        <f t="shared" si="27"/>
        <v>450</v>
      </c>
      <c r="AY48" s="68">
        <f>Stoch_Regimes!$G$53</f>
        <v>60</v>
      </c>
      <c r="AZ48" s="49">
        <f t="shared" si="50"/>
        <v>45</v>
      </c>
      <c r="BA48" s="49">
        <f t="shared" si="28"/>
        <v>15</v>
      </c>
      <c r="BB48" s="60">
        <f t="shared" si="29"/>
        <v>15</v>
      </c>
      <c r="BC48" s="74">
        <f t="shared" si="30"/>
        <v>6225</v>
      </c>
      <c r="BD48" s="68">
        <f>Stoch_Regimes!$G$54</f>
        <v>60</v>
      </c>
      <c r="BE48" s="49">
        <f t="shared" si="51"/>
        <v>45</v>
      </c>
      <c r="BF48" s="49">
        <f t="shared" si="31"/>
        <v>15</v>
      </c>
      <c r="BG48" s="60">
        <f t="shared" si="32"/>
        <v>15</v>
      </c>
      <c r="BH48" s="62">
        <f t="shared" si="33"/>
        <v>6225</v>
      </c>
      <c r="BI48" s="68">
        <f>Stoch_Regimes!$J$50</f>
        <v>60</v>
      </c>
      <c r="BJ48" s="49">
        <f t="shared" si="52"/>
        <v>45</v>
      </c>
      <c r="BK48" s="49">
        <f t="shared" si="34"/>
        <v>15</v>
      </c>
      <c r="BL48" s="60">
        <f t="shared" si="35"/>
        <v>15</v>
      </c>
      <c r="BM48" s="74">
        <f t="shared" si="36"/>
        <v>6225</v>
      </c>
      <c r="BN48" s="68">
        <f>Stoch_Regimes!$M$50</f>
        <v>15</v>
      </c>
      <c r="BO48" s="49">
        <f t="shared" si="53"/>
        <v>15</v>
      </c>
      <c r="BP48" s="49">
        <f t="shared" si="37"/>
        <v>0</v>
      </c>
      <c r="BQ48" s="60">
        <f t="shared" si="38"/>
        <v>0</v>
      </c>
      <c r="BR48" s="74">
        <f t="shared" si="39"/>
        <v>150</v>
      </c>
      <c r="BS48" s="66">
        <v>15</v>
      </c>
      <c r="BT48" s="60">
        <v>0</v>
      </c>
      <c r="BU48" s="60">
        <v>15</v>
      </c>
      <c r="BV48" s="62">
        <f t="shared" si="40"/>
        <v>5775</v>
      </c>
    </row>
    <row r="49" spans="1:74" x14ac:dyDescent="0.25">
      <c r="A49" s="49"/>
      <c r="B49" s="85">
        <v>39934</v>
      </c>
      <c r="C49" s="49">
        <v>391</v>
      </c>
      <c r="D49" s="83">
        <v>400</v>
      </c>
      <c r="E49" s="58">
        <v>1</v>
      </c>
      <c r="F49" s="92">
        <f t="shared" si="0"/>
        <v>30</v>
      </c>
      <c r="G49" s="49">
        <f t="shared" si="41"/>
        <v>30</v>
      </c>
      <c r="H49" s="49">
        <f t="shared" si="1"/>
        <v>0</v>
      </c>
      <c r="I49" s="60">
        <f t="shared" si="2"/>
        <v>0</v>
      </c>
      <c r="J49" s="74">
        <f t="shared" si="3"/>
        <v>300</v>
      </c>
      <c r="K49" s="68">
        <f>Stoch_Regimes!$E$50</f>
        <v>15</v>
      </c>
      <c r="L49" s="49">
        <f t="shared" si="42"/>
        <v>0</v>
      </c>
      <c r="M49" s="49">
        <f t="shared" si="4"/>
        <v>15</v>
      </c>
      <c r="N49" s="60">
        <f t="shared" si="5"/>
        <v>15</v>
      </c>
      <c r="O49" s="74">
        <f t="shared" si="6"/>
        <v>5865</v>
      </c>
      <c r="P49" s="68">
        <f>Stoch_Regimes!$E$51</f>
        <v>15</v>
      </c>
      <c r="Q49" s="49">
        <f t="shared" si="43"/>
        <v>0</v>
      </c>
      <c r="R49" s="49">
        <f t="shared" si="7"/>
        <v>15</v>
      </c>
      <c r="S49" s="60">
        <f t="shared" si="8"/>
        <v>15</v>
      </c>
      <c r="T49" s="84">
        <f t="shared" si="9"/>
        <v>5865</v>
      </c>
      <c r="U49" s="68">
        <f>Stoch_Regimes!$E$52</f>
        <v>15</v>
      </c>
      <c r="V49" s="49">
        <f t="shared" si="44"/>
        <v>0</v>
      </c>
      <c r="W49" s="49">
        <f t="shared" si="10"/>
        <v>15</v>
      </c>
      <c r="X49" s="60">
        <f t="shared" si="11"/>
        <v>15</v>
      </c>
      <c r="Y49" s="62">
        <f t="shared" si="12"/>
        <v>5865</v>
      </c>
      <c r="Z49" s="68">
        <f>Stoch_Regimes!$E$53</f>
        <v>15</v>
      </c>
      <c r="AA49" s="49">
        <f t="shared" si="45"/>
        <v>0</v>
      </c>
      <c r="AB49" s="49">
        <f t="shared" si="13"/>
        <v>15</v>
      </c>
      <c r="AC49" s="60">
        <f t="shared" si="14"/>
        <v>15</v>
      </c>
      <c r="AD49" s="62">
        <f t="shared" si="15"/>
        <v>5865</v>
      </c>
      <c r="AE49" s="68">
        <f>Stoch_Regimes!$E$54</f>
        <v>15</v>
      </c>
      <c r="AF49" s="49">
        <f t="shared" si="46"/>
        <v>0</v>
      </c>
      <c r="AG49" s="49">
        <f t="shared" si="16"/>
        <v>15</v>
      </c>
      <c r="AH49" s="60">
        <f t="shared" si="17"/>
        <v>15</v>
      </c>
      <c r="AI49" s="62">
        <f t="shared" si="18"/>
        <v>5865</v>
      </c>
      <c r="AJ49" s="68">
        <f>Stoch_Regimes!$G$50</f>
        <v>15</v>
      </c>
      <c r="AK49" s="49">
        <f t="shared" si="47"/>
        <v>15</v>
      </c>
      <c r="AL49" s="49">
        <f t="shared" si="19"/>
        <v>0</v>
      </c>
      <c r="AM49" s="60">
        <f t="shared" si="20"/>
        <v>0</v>
      </c>
      <c r="AN49" s="74">
        <f t="shared" si="21"/>
        <v>150</v>
      </c>
      <c r="AO49" s="68">
        <f>Stoch_Regimes!$G$51</f>
        <v>30</v>
      </c>
      <c r="AP49" s="49">
        <f t="shared" si="48"/>
        <v>30</v>
      </c>
      <c r="AQ49" s="49">
        <f t="shared" si="22"/>
        <v>0</v>
      </c>
      <c r="AR49" s="60">
        <f t="shared" si="23"/>
        <v>0</v>
      </c>
      <c r="AS49" s="83">
        <f t="shared" si="24"/>
        <v>300</v>
      </c>
      <c r="AT49" s="68">
        <f>Stoch_Regimes!$G$52</f>
        <v>45</v>
      </c>
      <c r="AU49" s="49">
        <f t="shared" si="49"/>
        <v>30</v>
      </c>
      <c r="AV49" s="49">
        <f t="shared" si="25"/>
        <v>15</v>
      </c>
      <c r="AW49" s="60">
        <f t="shared" si="26"/>
        <v>15</v>
      </c>
      <c r="AX49" s="74">
        <f t="shared" si="27"/>
        <v>6165</v>
      </c>
      <c r="AY49" s="68">
        <f>Stoch_Regimes!$G$53</f>
        <v>60</v>
      </c>
      <c r="AZ49" s="49">
        <f t="shared" si="50"/>
        <v>45</v>
      </c>
      <c r="BA49" s="49">
        <f t="shared" si="28"/>
        <v>15</v>
      </c>
      <c r="BB49" s="60">
        <f t="shared" si="29"/>
        <v>15</v>
      </c>
      <c r="BC49" s="74">
        <f t="shared" si="30"/>
        <v>6315</v>
      </c>
      <c r="BD49" s="68">
        <f>Stoch_Regimes!$G$54</f>
        <v>60</v>
      </c>
      <c r="BE49" s="49">
        <f t="shared" si="51"/>
        <v>45</v>
      </c>
      <c r="BF49" s="49">
        <f t="shared" si="31"/>
        <v>15</v>
      </c>
      <c r="BG49" s="60">
        <f t="shared" si="32"/>
        <v>15</v>
      </c>
      <c r="BH49" s="62">
        <f t="shared" si="33"/>
        <v>6315</v>
      </c>
      <c r="BI49" s="68">
        <f>Stoch_Regimes!$J$50</f>
        <v>60</v>
      </c>
      <c r="BJ49" s="49">
        <f t="shared" si="52"/>
        <v>45</v>
      </c>
      <c r="BK49" s="49">
        <f t="shared" si="34"/>
        <v>15</v>
      </c>
      <c r="BL49" s="60">
        <f t="shared" si="35"/>
        <v>15</v>
      </c>
      <c r="BM49" s="74">
        <f t="shared" si="36"/>
        <v>6315</v>
      </c>
      <c r="BN49" s="68">
        <f>Stoch_Regimes!$M$50</f>
        <v>15</v>
      </c>
      <c r="BO49" s="49">
        <f t="shared" si="53"/>
        <v>0</v>
      </c>
      <c r="BP49" s="49">
        <f t="shared" si="37"/>
        <v>15</v>
      </c>
      <c r="BQ49" s="60">
        <f t="shared" si="38"/>
        <v>15</v>
      </c>
      <c r="BR49" s="74">
        <f t="shared" si="39"/>
        <v>5865</v>
      </c>
      <c r="BS49" s="66">
        <v>15</v>
      </c>
      <c r="BT49" s="60">
        <v>0</v>
      </c>
      <c r="BU49" s="60">
        <v>15</v>
      </c>
      <c r="BV49" s="62">
        <f t="shared" si="40"/>
        <v>5865</v>
      </c>
    </row>
    <row r="50" spans="1:74" x14ac:dyDescent="0.25">
      <c r="A50" s="49"/>
      <c r="B50" s="85">
        <v>39965</v>
      </c>
      <c r="C50" s="49">
        <v>425.5</v>
      </c>
      <c r="D50" s="83">
        <v>450</v>
      </c>
      <c r="E50" s="58">
        <v>0</v>
      </c>
      <c r="F50" s="91">
        <f t="shared" si="0"/>
        <v>15</v>
      </c>
      <c r="G50" s="49">
        <f t="shared" si="41"/>
        <v>15</v>
      </c>
      <c r="H50" s="49">
        <f t="shared" si="1"/>
        <v>0</v>
      </c>
      <c r="I50" s="60">
        <f t="shared" si="2"/>
        <v>0</v>
      </c>
      <c r="J50" s="74">
        <f t="shared" si="3"/>
        <v>150</v>
      </c>
      <c r="K50" s="66">
        <f>Stoch_Regimes!$E$55</f>
        <v>15</v>
      </c>
      <c r="L50" s="49">
        <f t="shared" si="42"/>
        <v>0</v>
      </c>
      <c r="M50" s="49">
        <f t="shared" si="4"/>
        <v>15</v>
      </c>
      <c r="N50" s="60">
        <f t="shared" si="5"/>
        <v>15</v>
      </c>
      <c r="O50" s="74">
        <f t="shared" si="6"/>
        <v>6382.5</v>
      </c>
      <c r="P50" s="66">
        <f>Stoch_Regimes!$E$56</f>
        <v>15</v>
      </c>
      <c r="Q50" s="49">
        <f t="shared" si="43"/>
        <v>0</v>
      </c>
      <c r="R50" s="49">
        <f t="shared" si="7"/>
        <v>15</v>
      </c>
      <c r="S50" s="60">
        <f t="shared" si="8"/>
        <v>15</v>
      </c>
      <c r="T50" s="84">
        <f t="shared" si="9"/>
        <v>6382.5</v>
      </c>
      <c r="U50" s="66">
        <f>Stoch_Regimes!$E$57</f>
        <v>15</v>
      </c>
      <c r="V50" s="49">
        <f t="shared" si="44"/>
        <v>0</v>
      </c>
      <c r="W50" s="49">
        <f t="shared" si="10"/>
        <v>15</v>
      </c>
      <c r="X50" s="60">
        <f t="shared" si="11"/>
        <v>15</v>
      </c>
      <c r="Y50" s="62">
        <f t="shared" si="12"/>
        <v>6382.5</v>
      </c>
      <c r="Z50" s="66">
        <f>Stoch_Regimes!$E$58</f>
        <v>15</v>
      </c>
      <c r="AA50" s="49">
        <f t="shared" si="45"/>
        <v>0</v>
      </c>
      <c r="AB50" s="49">
        <f t="shared" si="13"/>
        <v>15</v>
      </c>
      <c r="AC50" s="60">
        <f t="shared" si="14"/>
        <v>15</v>
      </c>
      <c r="AD50" s="62">
        <f t="shared" si="15"/>
        <v>6382.5</v>
      </c>
      <c r="AE50" s="66">
        <f>Stoch_Regimes!$E$59</f>
        <v>45</v>
      </c>
      <c r="AF50" s="49">
        <f t="shared" si="46"/>
        <v>0</v>
      </c>
      <c r="AG50" s="49">
        <f t="shared" si="16"/>
        <v>45</v>
      </c>
      <c r="AH50" s="60">
        <f t="shared" si="17"/>
        <v>45</v>
      </c>
      <c r="AI50" s="62">
        <f t="shared" si="18"/>
        <v>19147.5</v>
      </c>
      <c r="AJ50" s="66">
        <f>Stoch_Regimes!$G$55</f>
        <v>15</v>
      </c>
      <c r="AK50" s="49">
        <f t="shared" si="47"/>
        <v>0</v>
      </c>
      <c r="AL50" s="49">
        <f t="shared" si="19"/>
        <v>15</v>
      </c>
      <c r="AM50" s="60">
        <f t="shared" si="20"/>
        <v>15</v>
      </c>
      <c r="AN50" s="74">
        <f t="shared" si="21"/>
        <v>6382.5</v>
      </c>
      <c r="AO50" s="66">
        <f>Stoch_Regimes!$G$56</f>
        <v>15</v>
      </c>
      <c r="AP50" s="49">
        <f t="shared" si="48"/>
        <v>15</v>
      </c>
      <c r="AQ50" s="49">
        <f t="shared" si="22"/>
        <v>0</v>
      </c>
      <c r="AR50" s="60">
        <f t="shared" si="23"/>
        <v>0</v>
      </c>
      <c r="AS50" s="83">
        <f t="shared" si="24"/>
        <v>150</v>
      </c>
      <c r="AT50" s="66">
        <f>Stoch_Regimes!$G$57</f>
        <v>30</v>
      </c>
      <c r="AU50" s="49">
        <f t="shared" si="49"/>
        <v>30</v>
      </c>
      <c r="AV50" s="49">
        <f t="shared" si="25"/>
        <v>0</v>
      </c>
      <c r="AW50" s="60">
        <f t="shared" si="26"/>
        <v>0</v>
      </c>
      <c r="AX50" s="74">
        <f t="shared" si="27"/>
        <v>300</v>
      </c>
      <c r="AY50" s="66">
        <f>Stoch_Regimes!$G$58</f>
        <v>45</v>
      </c>
      <c r="AZ50" s="49">
        <f t="shared" si="50"/>
        <v>45</v>
      </c>
      <c r="BA50" s="49">
        <f t="shared" si="28"/>
        <v>0</v>
      </c>
      <c r="BB50" s="60">
        <f t="shared" si="29"/>
        <v>0</v>
      </c>
      <c r="BC50" s="74">
        <f t="shared" si="30"/>
        <v>450</v>
      </c>
      <c r="BD50" s="66">
        <f>Stoch_Regimes!$G$59</f>
        <v>60</v>
      </c>
      <c r="BE50" s="49">
        <f t="shared" si="51"/>
        <v>45</v>
      </c>
      <c r="BF50" s="49">
        <f t="shared" si="31"/>
        <v>15</v>
      </c>
      <c r="BG50" s="60">
        <f t="shared" si="32"/>
        <v>15</v>
      </c>
      <c r="BH50" s="62">
        <f t="shared" si="33"/>
        <v>6832.5</v>
      </c>
      <c r="BI50" s="66">
        <f>Stoch_Regimes!$J$55</f>
        <v>60</v>
      </c>
      <c r="BJ50" s="49">
        <f t="shared" si="52"/>
        <v>45</v>
      </c>
      <c r="BK50" s="49">
        <f t="shared" si="34"/>
        <v>15</v>
      </c>
      <c r="BL50" s="60">
        <f t="shared" si="35"/>
        <v>15</v>
      </c>
      <c r="BM50" s="74">
        <f t="shared" si="36"/>
        <v>6832.5</v>
      </c>
      <c r="BN50" s="66">
        <f>Stoch_Regimes!$M$55</f>
        <v>15</v>
      </c>
      <c r="BO50" s="49">
        <f t="shared" si="53"/>
        <v>0</v>
      </c>
      <c r="BP50" s="49">
        <f t="shared" si="37"/>
        <v>15</v>
      </c>
      <c r="BQ50" s="60">
        <f t="shared" si="38"/>
        <v>15</v>
      </c>
      <c r="BR50" s="74">
        <f t="shared" si="39"/>
        <v>6382.5</v>
      </c>
      <c r="BS50" s="66">
        <v>15</v>
      </c>
      <c r="BT50" s="60">
        <v>0</v>
      </c>
      <c r="BU50" s="60">
        <v>15</v>
      </c>
      <c r="BV50" s="62">
        <f t="shared" si="40"/>
        <v>6382.5</v>
      </c>
    </row>
    <row r="51" spans="1:74" x14ac:dyDescent="0.25">
      <c r="A51" s="49"/>
      <c r="B51" s="85">
        <v>39995</v>
      </c>
      <c r="C51" s="49">
        <v>340</v>
      </c>
      <c r="D51" s="83">
        <v>350</v>
      </c>
      <c r="E51" s="58">
        <v>1</v>
      </c>
      <c r="F51" s="91">
        <f>IF(E51=0,15,IF(E51=1,30,IF(E51=2,45,IF(E51=3,60))))</f>
        <v>30</v>
      </c>
      <c r="G51" s="49">
        <f t="shared" si="41"/>
        <v>0</v>
      </c>
      <c r="H51" s="49">
        <f t="shared" si="1"/>
        <v>30</v>
      </c>
      <c r="I51" s="60">
        <f t="shared" si="2"/>
        <v>30</v>
      </c>
      <c r="J51" s="74">
        <f t="shared" si="3"/>
        <v>10200</v>
      </c>
      <c r="K51" s="66">
        <f>Stoch_Regimes!$E$45</f>
        <v>30</v>
      </c>
      <c r="L51" s="49">
        <f t="shared" si="42"/>
        <v>0</v>
      </c>
      <c r="M51" s="49">
        <f t="shared" si="4"/>
        <v>30</v>
      </c>
      <c r="N51" s="60">
        <f t="shared" si="5"/>
        <v>30</v>
      </c>
      <c r="O51" s="74">
        <f t="shared" si="6"/>
        <v>10200</v>
      </c>
      <c r="P51" s="66">
        <f>Stoch_Regimes!$E$46</f>
        <v>30</v>
      </c>
      <c r="Q51" s="49">
        <f t="shared" si="43"/>
        <v>0</v>
      </c>
      <c r="R51" s="49">
        <f t="shared" si="7"/>
        <v>30</v>
      </c>
      <c r="S51" s="60">
        <f t="shared" si="8"/>
        <v>30</v>
      </c>
      <c r="T51" s="84">
        <f t="shared" si="9"/>
        <v>10200</v>
      </c>
      <c r="U51" s="66">
        <f>Stoch_Regimes!$E$47</f>
        <v>30</v>
      </c>
      <c r="V51" s="49">
        <f t="shared" si="44"/>
        <v>0</v>
      </c>
      <c r="W51" s="49">
        <f t="shared" si="10"/>
        <v>30</v>
      </c>
      <c r="X51" s="60">
        <f t="shared" si="11"/>
        <v>30</v>
      </c>
      <c r="Y51" s="62">
        <f t="shared" si="12"/>
        <v>10200</v>
      </c>
      <c r="Z51" s="66">
        <f>Stoch_Regimes!$E$48</f>
        <v>30</v>
      </c>
      <c r="AA51" s="49">
        <f t="shared" si="45"/>
        <v>0</v>
      </c>
      <c r="AB51" s="49">
        <f t="shared" si="13"/>
        <v>30</v>
      </c>
      <c r="AC51" s="60">
        <f t="shared" si="14"/>
        <v>30</v>
      </c>
      <c r="AD51" s="62">
        <f t="shared" si="15"/>
        <v>10200</v>
      </c>
      <c r="AE51" s="66">
        <f>Stoch_Regimes!$E$49</f>
        <v>30</v>
      </c>
      <c r="AF51" s="49">
        <f t="shared" si="46"/>
        <v>30</v>
      </c>
      <c r="AG51" s="49">
        <f t="shared" si="16"/>
        <v>0</v>
      </c>
      <c r="AH51" s="60">
        <f t="shared" si="17"/>
        <v>0</v>
      </c>
      <c r="AI51" s="62">
        <f t="shared" si="18"/>
        <v>300</v>
      </c>
      <c r="AJ51" s="66">
        <f>Stoch_Regimes!$G$45</f>
        <v>45</v>
      </c>
      <c r="AK51" s="49">
        <f t="shared" si="47"/>
        <v>0</v>
      </c>
      <c r="AL51" s="49">
        <f t="shared" si="19"/>
        <v>45</v>
      </c>
      <c r="AM51" s="60">
        <f t="shared" si="20"/>
        <v>45</v>
      </c>
      <c r="AN51" s="74">
        <f t="shared" si="21"/>
        <v>15300</v>
      </c>
      <c r="AO51" s="66">
        <f>Stoch_Regimes!$G$46</f>
        <v>60</v>
      </c>
      <c r="AP51" s="49">
        <f t="shared" si="48"/>
        <v>0</v>
      </c>
      <c r="AQ51" s="49">
        <f t="shared" si="22"/>
        <v>60</v>
      </c>
      <c r="AR51" s="60">
        <f t="shared" si="23"/>
        <v>60</v>
      </c>
      <c r="AS51" s="83">
        <f t="shared" si="24"/>
        <v>20400</v>
      </c>
      <c r="AT51" s="66">
        <f>Stoch_Regimes!$G$47</f>
        <v>60</v>
      </c>
      <c r="AU51" s="49">
        <f t="shared" si="49"/>
        <v>15</v>
      </c>
      <c r="AV51" s="49">
        <f t="shared" si="25"/>
        <v>45</v>
      </c>
      <c r="AW51" s="60">
        <f t="shared" si="26"/>
        <v>45</v>
      </c>
      <c r="AX51" s="74">
        <f t="shared" si="27"/>
        <v>15450</v>
      </c>
      <c r="AY51" s="66">
        <f>Stoch_Regimes!$G$48</f>
        <v>60</v>
      </c>
      <c r="AZ51" s="49">
        <f t="shared" si="50"/>
        <v>30</v>
      </c>
      <c r="BA51" s="49">
        <f t="shared" si="28"/>
        <v>30</v>
      </c>
      <c r="BB51" s="60">
        <f t="shared" si="29"/>
        <v>30</v>
      </c>
      <c r="BC51" s="74">
        <f t="shared" si="30"/>
        <v>10500</v>
      </c>
      <c r="BD51" s="66">
        <f>Stoch_Regimes!$G$49</f>
        <v>60</v>
      </c>
      <c r="BE51" s="49">
        <f t="shared" si="51"/>
        <v>45</v>
      </c>
      <c r="BF51" s="49">
        <f t="shared" si="31"/>
        <v>15</v>
      </c>
      <c r="BG51" s="60">
        <f t="shared" si="32"/>
        <v>15</v>
      </c>
      <c r="BH51" s="62">
        <f t="shared" si="33"/>
        <v>5550</v>
      </c>
      <c r="BI51" s="66">
        <f>Stoch_Regimes!$J$45</f>
        <v>60</v>
      </c>
      <c r="BJ51" s="49">
        <f t="shared" si="52"/>
        <v>45</v>
      </c>
      <c r="BK51" s="49">
        <f t="shared" si="34"/>
        <v>15</v>
      </c>
      <c r="BL51" s="60">
        <f t="shared" si="35"/>
        <v>15</v>
      </c>
      <c r="BM51" s="74">
        <f t="shared" si="36"/>
        <v>5550</v>
      </c>
      <c r="BN51" s="66">
        <f>Stoch_Regimes!$M$45</f>
        <v>30</v>
      </c>
      <c r="BO51" s="49">
        <f t="shared" si="53"/>
        <v>0</v>
      </c>
      <c r="BP51" s="49">
        <f t="shared" si="37"/>
        <v>30</v>
      </c>
      <c r="BQ51" s="60">
        <f t="shared" si="38"/>
        <v>30</v>
      </c>
      <c r="BR51" s="74">
        <f t="shared" si="39"/>
        <v>10200</v>
      </c>
      <c r="BS51" s="66">
        <v>15</v>
      </c>
      <c r="BT51" s="60">
        <v>0</v>
      </c>
      <c r="BU51" s="60">
        <v>15</v>
      </c>
      <c r="BV51" s="62">
        <f t="shared" si="40"/>
        <v>5100</v>
      </c>
    </row>
    <row r="52" spans="1:74" x14ac:dyDescent="0.25">
      <c r="A52" s="49"/>
      <c r="B52" s="85">
        <v>40026</v>
      </c>
      <c r="C52" s="49">
        <v>351.5</v>
      </c>
      <c r="D52" s="83">
        <v>350</v>
      </c>
      <c r="E52" s="58">
        <v>0</v>
      </c>
      <c r="F52" s="91">
        <f>IF(E52=0,15,IF(E52=1,30,IF(E52=2,45,IF(E52=3,60))))</f>
        <v>15</v>
      </c>
      <c r="G52" s="49">
        <f t="shared" si="41"/>
        <v>15</v>
      </c>
      <c r="H52" s="49">
        <f t="shared" si="1"/>
        <v>0</v>
      </c>
      <c r="I52" s="60">
        <f t="shared" si="2"/>
        <v>0</v>
      </c>
      <c r="J52" s="74">
        <f t="shared" si="3"/>
        <v>150</v>
      </c>
      <c r="K52" s="66">
        <f>Stoch_Regimes!$E$45</f>
        <v>30</v>
      </c>
      <c r="L52" s="49">
        <f t="shared" si="42"/>
        <v>15</v>
      </c>
      <c r="M52" s="49">
        <f t="shared" si="4"/>
        <v>15</v>
      </c>
      <c r="N52" s="60">
        <f t="shared" si="5"/>
        <v>15</v>
      </c>
      <c r="O52" s="74">
        <f t="shared" si="6"/>
        <v>5422.5</v>
      </c>
      <c r="P52" s="66">
        <f>Stoch_Regimes!$E$46</f>
        <v>30</v>
      </c>
      <c r="Q52" s="49">
        <f t="shared" si="43"/>
        <v>15</v>
      </c>
      <c r="R52" s="49">
        <f t="shared" si="7"/>
        <v>15</v>
      </c>
      <c r="S52" s="60">
        <f t="shared" si="8"/>
        <v>15</v>
      </c>
      <c r="T52" s="84">
        <f t="shared" si="9"/>
        <v>5422.5</v>
      </c>
      <c r="U52" s="68">
        <f>Stoch_Regimes!$E$47</f>
        <v>30</v>
      </c>
      <c r="V52" s="49">
        <f t="shared" si="44"/>
        <v>15</v>
      </c>
      <c r="W52" s="49">
        <f t="shared" si="10"/>
        <v>15</v>
      </c>
      <c r="X52" s="60">
        <f t="shared" si="11"/>
        <v>15</v>
      </c>
      <c r="Y52" s="62">
        <f t="shared" si="12"/>
        <v>5422.5</v>
      </c>
      <c r="Z52" s="66">
        <f>Stoch_Regimes!$E$48</f>
        <v>30</v>
      </c>
      <c r="AA52" s="49">
        <f t="shared" si="45"/>
        <v>15</v>
      </c>
      <c r="AB52" s="49">
        <f t="shared" si="13"/>
        <v>15</v>
      </c>
      <c r="AC52" s="60">
        <f t="shared" si="14"/>
        <v>15</v>
      </c>
      <c r="AD52" s="62">
        <f t="shared" si="15"/>
        <v>5422.5</v>
      </c>
      <c r="AE52" s="66">
        <f>Stoch_Regimes!$E$49</f>
        <v>30</v>
      </c>
      <c r="AF52" s="49">
        <f t="shared" si="46"/>
        <v>15</v>
      </c>
      <c r="AG52" s="49">
        <f t="shared" si="16"/>
        <v>15</v>
      </c>
      <c r="AH52" s="60">
        <f t="shared" si="17"/>
        <v>15</v>
      </c>
      <c r="AI52" s="62">
        <f t="shared" si="18"/>
        <v>5422.5</v>
      </c>
      <c r="AJ52" s="66">
        <f>Stoch_Regimes!$G$45</f>
        <v>45</v>
      </c>
      <c r="AK52" s="49">
        <f t="shared" si="47"/>
        <v>30</v>
      </c>
      <c r="AL52" s="49">
        <f t="shared" si="19"/>
        <v>15</v>
      </c>
      <c r="AM52" s="60">
        <f t="shared" si="20"/>
        <v>15</v>
      </c>
      <c r="AN52" s="74">
        <f t="shared" si="21"/>
        <v>5572.5</v>
      </c>
      <c r="AO52" s="66">
        <f>Stoch_Regimes!$G$46</f>
        <v>60</v>
      </c>
      <c r="AP52" s="49">
        <f t="shared" si="48"/>
        <v>45</v>
      </c>
      <c r="AQ52" s="49">
        <f t="shared" si="22"/>
        <v>15</v>
      </c>
      <c r="AR52" s="60">
        <f t="shared" si="23"/>
        <v>15</v>
      </c>
      <c r="AS52" s="83">
        <f t="shared" si="24"/>
        <v>5722.5</v>
      </c>
      <c r="AT52" s="66">
        <f>Stoch_Regimes!$G$47</f>
        <v>60</v>
      </c>
      <c r="AU52" s="49">
        <f t="shared" si="49"/>
        <v>45</v>
      </c>
      <c r="AV52" s="49">
        <f t="shared" si="25"/>
        <v>15</v>
      </c>
      <c r="AW52" s="60">
        <f t="shared" si="26"/>
        <v>15</v>
      </c>
      <c r="AX52" s="74">
        <f t="shared" si="27"/>
        <v>5722.5</v>
      </c>
      <c r="AY52" s="66">
        <f>Stoch_Regimes!$G$48</f>
        <v>60</v>
      </c>
      <c r="AZ52" s="49">
        <f t="shared" si="50"/>
        <v>45</v>
      </c>
      <c r="BA52" s="49">
        <f t="shared" si="28"/>
        <v>15</v>
      </c>
      <c r="BB52" s="60">
        <f t="shared" si="29"/>
        <v>15</v>
      </c>
      <c r="BC52" s="74">
        <f t="shared" si="30"/>
        <v>5722.5</v>
      </c>
      <c r="BD52" s="66">
        <f>Stoch_Regimes!$G$49</f>
        <v>60</v>
      </c>
      <c r="BE52" s="49">
        <f t="shared" si="51"/>
        <v>45</v>
      </c>
      <c r="BF52" s="49">
        <f t="shared" si="31"/>
        <v>15</v>
      </c>
      <c r="BG52" s="60">
        <f t="shared" si="32"/>
        <v>15</v>
      </c>
      <c r="BH52" s="62">
        <f t="shared" si="33"/>
        <v>5722.5</v>
      </c>
      <c r="BI52" s="66">
        <f>Stoch_Regimes!$J$45</f>
        <v>60</v>
      </c>
      <c r="BJ52" s="49">
        <f t="shared" si="52"/>
        <v>45</v>
      </c>
      <c r="BK52" s="49">
        <f t="shared" si="34"/>
        <v>15</v>
      </c>
      <c r="BL52" s="60">
        <f t="shared" si="35"/>
        <v>15</v>
      </c>
      <c r="BM52" s="74">
        <f t="shared" si="36"/>
        <v>5722.5</v>
      </c>
      <c r="BN52" s="66">
        <f>Stoch_Regimes!$M$45</f>
        <v>30</v>
      </c>
      <c r="BO52" s="49">
        <f t="shared" si="53"/>
        <v>15</v>
      </c>
      <c r="BP52" s="49">
        <f t="shared" si="37"/>
        <v>15</v>
      </c>
      <c r="BQ52" s="60">
        <f t="shared" si="38"/>
        <v>15</v>
      </c>
      <c r="BR52" s="74">
        <f t="shared" si="39"/>
        <v>5422.5</v>
      </c>
      <c r="BS52" s="66">
        <v>15</v>
      </c>
      <c r="BT52" s="60">
        <v>0</v>
      </c>
      <c r="BU52" s="60">
        <v>15</v>
      </c>
      <c r="BV52" s="62">
        <f t="shared" si="40"/>
        <v>5272.5</v>
      </c>
    </row>
    <row r="53" spans="1:74" x14ac:dyDescent="0.25">
      <c r="A53" s="60"/>
      <c r="B53" s="85">
        <v>40057</v>
      </c>
      <c r="C53" s="49">
        <v>307.5</v>
      </c>
      <c r="D53" s="142">
        <v>300</v>
      </c>
      <c r="E53" s="94">
        <v>3</v>
      </c>
      <c r="F53" s="91">
        <f t="shared" si="0"/>
        <v>60</v>
      </c>
      <c r="G53" s="49">
        <f t="shared" si="41"/>
        <v>0</v>
      </c>
      <c r="H53" s="49">
        <f t="shared" si="1"/>
        <v>60</v>
      </c>
      <c r="I53" s="60">
        <f t="shared" si="2"/>
        <v>60</v>
      </c>
      <c r="J53" s="74">
        <f t="shared" si="3"/>
        <v>18450</v>
      </c>
      <c r="K53" s="66">
        <f>Stoch_Regimes!$E$40</f>
        <v>60</v>
      </c>
      <c r="L53" s="49">
        <f t="shared" si="42"/>
        <v>15</v>
      </c>
      <c r="M53" s="49">
        <f t="shared" si="4"/>
        <v>45</v>
      </c>
      <c r="N53" s="60">
        <f t="shared" si="5"/>
        <v>45</v>
      </c>
      <c r="O53" s="74">
        <f t="shared" si="6"/>
        <v>13987.5</v>
      </c>
      <c r="P53" s="66">
        <f>Stoch_Regimes!$E$41</f>
        <v>60</v>
      </c>
      <c r="Q53" s="49">
        <f t="shared" si="43"/>
        <v>15</v>
      </c>
      <c r="R53" s="49">
        <f t="shared" si="7"/>
        <v>45</v>
      </c>
      <c r="S53" s="60">
        <f t="shared" si="8"/>
        <v>45</v>
      </c>
      <c r="T53" s="84">
        <f t="shared" si="9"/>
        <v>13987.5</v>
      </c>
      <c r="U53" s="66">
        <f>Stoch_Regimes!$E$42</f>
        <v>60</v>
      </c>
      <c r="V53" s="49">
        <f t="shared" si="44"/>
        <v>15</v>
      </c>
      <c r="W53" s="49">
        <f t="shared" si="10"/>
        <v>45</v>
      </c>
      <c r="X53" s="60">
        <f t="shared" si="11"/>
        <v>45</v>
      </c>
      <c r="Y53" s="62">
        <f t="shared" si="12"/>
        <v>13987.5</v>
      </c>
      <c r="Z53" s="66">
        <f>Stoch_Regimes!$E$43</f>
        <v>60</v>
      </c>
      <c r="AA53" s="49">
        <f t="shared" si="45"/>
        <v>15</v>
      </c>
      <c r="AB53" s="49">
        <f t="shared" si="13"/>
        <v>45</v>
      </c>
      <c r="AC53" s="60">
        <f t="shared" si="14"/>
        <v>45</v>
      </c>
      <c r="AD53" s="62">
        <f t="shared" si="15"/>
        <v>13987.5</v>
      </c>
      <c r="AE53" s="66">
        <f>Stoch_Regimes!$E$44</f>
        <v>60</v>
      </c>
      <c r="AF53" s="49">
        <f t="shared" si="46"/>
        <v>15</v>
      </c>
      <c r="AG53" s="49">
        <f t="shared" si="16"/>
        <v>45</v>
      </c>
      <c r="AH53" s="60">
        <f t="shared" si="17"/>
        <v>45</v>
      </c>
      <c r="AI53" s="62">
        <f t="shared" si="18"/>
        <v>13987.5</v>
      </c>
      <c r="AJ53" s="66">
        <f>Stoch_Regimes!$G$40</f>
        <v>60</v>
      </c>
      <c r="AK53" s="49">
        <f t="shared" si="47"/>
        <v>30</v>
      </c>
      <c r="AL53" s="49">
        <f t="shared" si="19"/>
        <v>30</v>
      </c>
      <c r="AM53" s="60">
        <f t="shared" si="20"/>
        <v>30</v>
      </c>
      <c r="AN53" s="74">
        <f t="shared" si="21"/>
        <v>9525</v>
      </c>
      <c r="AO53" s="66">
        <f>Stoch_Regimes!$G$41</f>
        <v>60</v>
      </c>
      <c r="AP53" s="49">
        <f t="shared" si="48"/>
        <v>45</v>
      </c>
      <c r="AQ53" s="49">
        <f t="shared" si="22"/>
        <v>15</v>
      </c>
      <c r="AR53" s="60">
        <f t="shared" si="23"/>
        <v>15</v>
      </c>
      <c r="AS53" s="83">
        <f t="shared" si="24"/>
        <v>5062.5</v>
      </c>
      <c r="AT53" s="66">
        <f>Stoch_Regimes!$G$42</f>
        <v>60</v>
      </c>
      <c r="AU53" s="49">
        <f t="shared" si="49"/>
        <v>45</v>
      </c>
      <c r="AV53" s="49">
        <f t="shared" si="25"/>
        <v>15</v>
      </c>
      <c r="AW53" s="60">
        <f t="shared" si="26"/>
        <v>15</v>
      </c>
      <c r="AX53" s="74">
        <f t="shared" si="27"/>
        <v>5062.5</v>
      </c>
      <c r="AY53" s="66">
        <f>Stoch_Regimes!$G$43</f>
        <v>60</v>
      </c>
      <c r="AZ53" s="49">
        <f t="shared" si="50"/>
        <v>45</v>
      </c>
      <c r="BA53" s="49">
        <f t="shared" si="28"/>
        <v>15</v>
      </c>
      <c r="BB53" s="60">
        <f t="shared" si="29"/>
        <v>15</v>
      </c>
      <c r="BC53" s="74">
        <f t="shared" si="30"/>
        <v>5062.5</v>
      </c>
      <c r="BD53" s="66">
        <f>Stoch_Regimes!$G$44</f>
        <v>60</v>
      </c>
      <c r="BE53" s="49">
        <f t="shared" si="51"/>
        <v>45</v>
      </c>
      <c r="BF53" s="49">
        <f t="shared" si="31"/>
        <v>15</v>
      </c>
      <c r="BG53" s="60">
        <f t="shared" si="32"/>
        <v>15</v>
      </c>
      <c r="BH53" s="62">
        <f t="shared" si="33"/>
        <v>5062.5</v>
      </c>
      <c r="BI53" s="66">
        <f>Stoch_Regimes!$J$40</f>
        <v>60</v>
      </c>
      <c r="BJ53" s="49">
        <f t="shared" si="52"/>
        <v>45</v>
      </c>
      <c r="BK53" s="49">
        <f t="shared" si="34"/>
        <v>15</v>
      </c>
      <c r="BL53" s="60">
        <f t="shared" si="35"/>
        <v>15</v>
      </c>
      <c r="BM53" s="74">
        <f t="shared" si="36"/>
        <v>5062.5</v>
      </c>
      <c r="BN53" s="66">
        <f>Stoch_Regimes!$M$40</f>
        <v>60</v>
      </c>
      <c r="BO53" s="49">
        <f t="shared" si="53"/>
        <v>15</v>
      </c>
      <c r="BP53" s="49">
        <f t="shared" si="37"/>
        <v>45</v>
      </c>
      <c r="BQ53" s="60">
        <f t="shared" si="38"/>
        <v>45</v>
      </c>
      <c r="BR53" s="74">
        <f t="shared" si="39"/>
        <v>13987.5</v>
      </c>
      <c r="BS53" s="66">
        <v>15</v>
      </c>
      <c r="BT53" s="60">
        <v>0</v>
      </c>
      <c r="BU53" s="60">
        <v>15</v>
      </c>
      <c r="BV53" s="62">
        <f t="shared" si="40"/>
        <v>4612.5</v>
      </c>
    </row>
    <row r="54" spans="1:74" x14ac:dyDescent="0.25">
      <c r="A54" s="49"/>
      <c r="B54" s="85">
        <v>40087</v>
      </c>
      <c r="C54" s="49">
        <v>322</v>
      </c>
      <c r="D54" s="83">
        <v>300</v>
      </c>
      <c r="E54" s="58">
        <v>3</v>
      </c>
      <c r="F54" s="91">
        <f t="shared" si="0"/>
        <v>60</v>
      </c>
      <c r="G54" s="49">
        <f t="shared" si="41"/>
        <v>45</v>
      </c>
      <c r="H54" s="49">
        <f t="shared" si="1"/>
        <v>15</v>
      </c>
      <c r="I54" s="60">
        <f t="shared" si="2"/>
        <v>15</v>
      </c>
      <c r="J54" s="74">
        <f t="shared" si="3"/>
        <v>5280</v>
      </c>
      <c r="K54" s="66">
        <f>Stoch_Regimes!$E$40</f>
        <v>60</v>
      </c>
      <c r="L54" s="49">
        <f t="shared" si="42"/>
        <v>45</v>
      </c>
      <c r="M54" s="49">
        <f t="shared" si="4"/>
        <v>15</v>
      </c>
      <c r="N54" s="60">
        <f t="shared" si="5"/>
        <v>15</v>
      </c>
      <c r="O54" s="74">
        <f t="shared" si="6"/>
        <v>5280</v>
      </c>
      <c r="P54" s="66">
        <f>Stoch_Regimes!$E$41</f>
        <v>60</v>
      </c>
      <c r="Q54" s="49">
        <f t="shared" si="43"/>
        <v>45</v>
      </c>
      <c r="R54" s="49">
        <f t="shared" si="7"/>
        <v>15</v>
      </c>
      <c r="S54" s="60">
        <f t="shared" si="8"/>
        <v>15</v>
      </c>
      <c r="T54" s="84">
        <f t="shared" si="9"/>
        <v>5280</v>
      </c>
      <c r="U54" s="66">
        <f>Stoch_Regimes!$E$42</f>
        <v>60</v>
      </c>
      <c r="V54" s="49">
        <f t="shared" si="44"/>
        <v>45</v>
      </c>
      <c r="W54" s="49">
        <f t="shared" si="10"/>
        <v>15</v>
      </c>
      <c r="X54" s="60">
        <f t="shared" si="11"/>
        <v>15</v>
      </c>
      <c r="Y54" s="62">
        <f t="shared" si="12"/>
        <v>5280</v>
      </c>
      <c r="Z54" s="66">
        <f>Stoch_Regimes!$E$43</f>
        <v>60</v>
      </c>
      <c r="AA54" s="49">
        <f t="shared" si="45"/>
        <v>45</v>
      </c>
      <c r="AB54" s="49">
        <f t="shared" si="13"/>
        <v>15</v>
      </c>
      <c r="AC54" s="60">
        <f t="shared" si="14"/>
        <v>15</v>
      </c>
      <c r="AD54" s="62">
        <f t="shared" si="15"/>
        <v>5280</v>
      </c>
      <c r="AE54" s="66">
        <f>Stoch_Regimes!$E$44</f>
        <v>60</v>
      </c>
      <c r="AF54" s="49">
        <f t="shared" si="46"/>
        <v>45</v>
      </c>
      <c r="AG54" s="49">
        <f t="shared" si="16"/>
        <v>15</v>
      </c>
      <c r="AH54" s="60">
        <f t="shared" si="17"/>
        <v>15</v>
      </c>
      <c r="AI54" s="62">
        <f t="shared" si="18"/>
        <v>5280</v>
      </c>
      <c r="AJ54" s="66">
        <f>Stoch_Regimes!$G$40</f>
        <v>60</v>
      </c>
      <c r="AK54" s="49">
        <f t="shared" si="47"/>
        <v>45</v>
      </c>
      <c r="AL54" s="49">
        <f t="shared" si="19"/>
        <v>15</v>
      </c>
      <c r="AM54" s="60">
        <f t="shared" si="20"/>
        <v>15</v>
      </c>
      <c r="AN54" s="74">
        <f t="shared" si="21"/>
        <v>5280</v>
      </c>
      <c r="AO54" s="66">
        <f>Stoch_Regimes!$G$41</f>
        <v>60</v>
      </c>
      <c r="AP54" s="49">
        <f t="shared" si="48"/>
        <v>45</v>
      </c>
      <c r="AQ54" s="49">
        <f t="shared" si="22"/>
        <v>15</v>
      </c>
      <c r="AR54" s="60">
        <f t="shared" si="23"/>
        <v>15</v>
      </c>
      <c r="AS54" s="83">
        <f t="shared" si="24"/>
        <v>5280</v>
      </c>
      <c r="AT54" s="66">
        <f>Stoch_Regimes!$G$42</f>
        <v>60</v>
      </c>
      <c r="AU54" s="49">
        <f t="shared" si="49"/>
        <v>45</v>
      </c>
      <c r="AV54" s="49">
        <f t="shared" si="25"/>
        <v>15</v>
      </c>
      <c r="AW54" s="60">
        <f t="shared" si="26"/>
        <v>15</v>
      </c>
      <c r="AX54" s="74">
        <f t="shared" si="27"/>
        <v>5280</v>
      </c>
      <c r="AY54" s="66">
        <f>Stoch_Regimes!$G$43</f>
        <v>60</v>
      </c>
      <c r="AZ54" s="49">
        <f t="shared" si="50"/>
        <v>45</v>
      </c>
      <c r="BA54" s="49">
        <f t="shared" si="28"/>
        <v>15</v>
      </c>
      <c r="BB54" s="60">
        <f t="shared" si="29"/>
        <v>15</v>
      </c>
      <c r="BC54" s="74">
        <f t="shared" si="30"/>
        <v>5280</v>
      </c>
      <c r="BD54" s="66">
        <f>Stoch_Regimes!$G$44</f>
        <v>60</v>
      </c>
      <c r="BE54" s="49">
        <f t="shared" si="51"/>
        <v>45</v>
      </c>
      <c r="BF54" s="49">
        <f t="shared" si="31"/>
        <v>15</v>
      </c>
      <c r="BG54" s="60">
        <f t="shared" si="32"/>
        <v>15</v>
      </c>
      <c r="BH54" s="62">
        <f t="shared" si="33"/>
        <v>5280</v>
      </c>
      <c r="BI54" s="66">
        <f>Stoch_Regimes!$J$40</f>
        <v>60</v>
      </c>
      <c r="BJ54" s="49">
        <f t="shared" si="52"/>
        <v>45</v>
      </c>
      <c r="BK54" s="49">
        <f t="shared" si="34"/>
        <v>15</v>
      </c>
      <c r="BL54" s="60">
        <f t="shared" si="35"/>
        <v>15</v>
      </c>
      <c r="BM54" s="74">
        <f t="shared" si="36"/>
        <v>5280</v>
      </c>
      <c r="BN54" s="66">
        <f>Stoch_Regimes!$M$40</f>
        <v>60</v>
      </c>
      <c r="BO54" s="49">
        <f t="shared" si="53"/>
        <v>45</v>
      </c>
      <c r="BP54" s="49">
        <f t="shared" si="37"/>
        <v>15</v>
      </c>
      <c r="BQ54" s="60">
        <f t="shared" si="38"/>
        <v>15</v>
      </c>
      <c r="BR54" s="74">
        <f t="shared" si="39"/>
        <v>5280</v>
      </c>
      <c r="BS54" s="66">
        <v>15</v>
      </c>
      <c r="BT54" s="60">
        <v>0</v>
      </c>
      <c r="BU54" s="60">
        <v>15</v>
      </c>
      <c r="BV54" s="62">
        <f t="shared" si="40"/>
        <v>4830</v>
      </c>
    </row>
    <row r="55" spans="1:74" x14ac:dyDescent="0.25">
      <c r="A55" s="49"/>
      <c r="B55" s="85">
        <v>40118</v>
      </c>
      <c r="C55" s="49">
        <v>360</v>
      </c>
      <c r="D55" s="62">
        <v>350</v>
      </c>
      <c r="E55" s="58">
        <v>1</v>
      </c>
      <c r="F55" s="91">
        <f>IF(E55=0,15,IF(E55=1,30,IF(E55=2,45,IF(E55=3,60))))</f>
        <v>30</v>
      </c>
      <c r="G55" s="49">
        <f t="shared" si="41"/>
        <v>45</v>
      </c>
      <c r="H55" s="49">
        <f t="shared" si="1"/>
        <v>-15</v>
      </c>
      <c r="I55" s="60">
        <f t="shared" si="2"/>
        <v>0</v>
      </c>
      <c r="J55" s="74">
        <f t="shared" si="3"/>
        <v>450</v>
      </c>
      <c r="K55" s="66">
        <f>Stoch_Regimes!$E$45</f>
        <v>30</v>
      </c>
      <c r="L55" s="49">
        <f t="shared" si="42"/>
        <v>45</v>
      </c>
      <c r="M55" s="49">
        <f t="shared" si="4"/>
        <v>-15</v>
      </c>
      <c r="N55" s="60">
        <f t="shared" si="5"/>
        <v>0</v>
      </c>
      <c r="O55" s="74">
        <f t="shared" si="6"/>
        <v>450</v>
      </c>
      <c r="P55" s="66">
        <f>Stoch_Regimes!$E$46</f>
        <v>30</v>
      </c>
      <c r="Q55" s="49">
        <f t="shared" si="43"/>
        <v>45</v>
      </c>
      <c r="R55" s="49">
        <f t="shared" si="7"/>
        <v>-15</v>
      </c>
      <c r="S55" s="60">
        <f t="shared" si="8"/>
        <v>0</v>
      </c>
      <c r="T55" s="84">
        <f t="shared" si="9"/>
        <v>450</v>
      </c>
      <c r="U55" s="66">
        <f>Stoch_Regimes!$E$47</f>
        <v>30</v>
      </c>
      <c r="V55" s="49">
        <f t="shared" si="44"/>
        <v>45</v>
      </c>
      <c r="W55" s="49">
        <f t="shared" si="10"/>
        <v>-15</v>
      </c>
      <c r="X55" s="60">
        <f t="shared" si="11"/>
        <v>0</v>
      </c>
      <c r="Y55" s="62">
        <f t="shared" si="12"/>
        <v>450</v>
      </c>
      <c r="Z55" s="66">
        <f>Stoch_Regimes!$E$48</f>
        <v>30</v>
      </c>
      <c r="AA55" s="49">
        <f t="shared" si="45"/>
        <v>45</v>
      </c>
      <c r="AB55" s="49">
        <f t="shared" si="13"/>
        <v>-15</v>
      </c>
      <c r="AC55" s="60">
        <f t="shared" si="14"/>
        <v>0</v>
      </c>
      <c r="AD55" s="62">
        <f t="shared" si="15"/>
        <v>450</v>
      </c>
      <c r="AE55" s="66">
        <f>Stoch_Regimes!$E$49</f>
        <v>30</v>
      </c>
      <c r="AF55" s="49">
        <f t="shared" si="46"/>
        <v>45</v>
      </c>
      <c r="AG55" s="49">
        <f t="shared" si="16"/>
        <v>-15</v>
      </c>
      <c r="AH55" s="60">
        <f t="shared" si="17"/>
        <v>0</v>
      </c>
      <c r="AI55" s="62">
        <f t="shared" si="18"/>
        <v>450</v>
      </c>
      <c r="AJ55" s="66">
        <f>Stoch_Regimes!$G$45</f>
        <v>45</v>
      </c>
      <c r="AK55" s="49">
        <f t="shared" si="47"/>
        <v>45</v>
      </c>
      <c r="AL55" s="49">
        <f t="shared" si="19"/>
        <v>0</v>
      </c>
      <c r="AM55" s="60">
        <f t="shared" si="20"/>
        <v>0</v>
      </c>
      <c r="AN55" s="84">
        <f t="shared" si="21"/>
        <v>450</v>
      </c>
      <c r="AO55" s="66">
        <f>Stoch_Regimes!$G$46</f>
        <v>60</v>
      </c>
      <c r="AP55" s="49">
        <f t="shared" si="48"/>
        <v>45</v>
      </c>
      <c r="AQ55" s="49">
        <f t="shared" si="22"/>
        <v>15</v>
      </c>
      <c r="AR55" s="60">
        <f t="shared" si="23"/>
        <v>15</v>
      </c>
      <c r="AS55" s="83">
        <f t="shared" si="24"/>
        <v>5850</v>
      </c>
      <c r="AT55" s="66">
        <f>Stoch_Regimes!$G$47</f>
        <v>60</v>
      </c>
      <c r="AU55" s="49">
        <f t="shared" si="49"/>
        <v>45</v>
      </c>
      <c r="AV55" s="49">
        <f t="shared" si="25"/>
        <v>15</v>
      </c>
      <c r="AW55" s="60">
        <f t="shared" si="26"/>
        <v>15</v>
      </c>
      <c r="AX55" s="74">
        <f t="shared" si="27"/>
        <v>5850</v>
      </c>
      <c r="AY55" s="66">
        <f>Stoch_Regimes!$G$48</f>
        <v>60</v>
      </c>
      <c r="AZ55" s="49">
        <f t="shared" si="50"/>
        <v>45</v>
      </c>
      <c r="BA55" s="49">
        <f t="shared" si="28"/>
        <v>15</v>
      </c>
      <c r="BB55" s="60">
        <f t="shared" si="29"/>
        <v>15</v>
      </c>
      <c r="BC55" s="74">
        <f t="shared" si="30"/>
        <v>5850</v>
      </c>
      <c r="BD55" s="66">
        <f>Stoch_Regimes!$G$49</f>
        <v>60</v>
      </c>
      <c r="BE55" s="49">
        <f t="shared" si="51"/>
        <v>45</v>
      </c>
      <c r="BF55" s="49">
        <f t="shared" si="31"/>
        <v>15</v>
      </c>
      <c r="BG55" s="60">
        <f t="shared" si="32"/>
        <v>15</v>
      </c>
      <c r="BH55" s="62">
        <f t="shared" si="33"/>
        <v>5850</v>
      </c>
      <c r="BI55" s="66">
        <f>Stoch_Regimes!$J$45</f>
        <v>60</v>
      </c>
      <c r="BJ55" s="49">
        <f t="shared" si="52"/>
        <v>45</v>
      </c>
      <c r="BK55" s="49">
        <f t="shared" si="34"/>
        <v>15</v>
      </c>
      <c r="BL55" s="60">
        <f t="shared" si="35"/>
        <v>15</v>
      </c>
      <c r="BM55" s="74">
        <f t="shared" si="36"/>
        <v>5850</v>
      </c>
      <c r="BN55" s="66">
        <f>Stoch_Regimes!$M$45</f>
        <v>30</v>
      </c>
      <c r="BO55" s="49">
        <f t="shared" si="53"/>
        <v>45</v>
      </c>
      <c r="BP55" s="49">
        <f t="shared" si="37"/>
        <v>-15</v>
      </c>
      <c r="BQ55" s="60">
        <f t="shared" si="38"/>
        <v>0</v>
      </c>
      <c r="BR55" s="74">
        <f t="shared" si="39"/>
        <v>450</v>
      </c>
      <c r="BS55" s="66">
        <v>15</v>
      </c>
      <c r="BT55" s="60">
        <v>0</v>
      </c>
      <c r="BU55" s="60">
        <v>15</v>
      </c>
      <c r="BV55" s="62">
        <f t="shared" si="40"/>
        <v>5400</v>
      </c>
    </row>
    <row r="56" spans="1:74" x14ac:dyDescent="0.25">
      <c r="A56" s="49"/>
      <c r="B56" s="85">
        <v>40148</v>
      </c>
      <c r="C56" s="49">
        <v>371</v>
      </c>
      <c r="D56" s="62">
        <v>350</v>
      </c>
      <c r="E56" s="58">
        <v>0</v>
      </c>
      <c r="F56" s="91">
        <f>IF(E56=0,15,IF(E56=1,30,IF(E56=2,45,IF(E56=3,60))))</f>
        <v>15</v>
      </c>
      <c r="G56" s="49">
        <f t="shared" si="41"/>
        <v>30</v>
      </c>
      <c r="H56" s="49">
        <f t="shared" si="1"/>
        <v>-15</v>
      </c>
      <c r="I56" s="60">
        <f t="shared" si="2"/>
        <v>0</v>
      </c>
      <c r="J56" s="74">
        <f t="shared" si="3"/>
        <v>300</v>
      </c>
      <c r="K56" s="66">
        <f>Stoch_Regimes!$E$45</f>
        <v>30</v>
      </c>
      <c r="L56" s="49">
        <f t="shared" si="42"/>
        <v>30</v>
      </c>
      <c r="M56" s="49">
        <f t="shared" si="4"/>
        <v>0</v>
      </c>
      <c r="N56" s="60">
        <f t="shared" si="5"/>
        <v>0</v>
      </c>
      <c r="O56" s="74">
        <f t="shared" si="6"/>
        <v>300</v>
      </c>
      <c r="P56" s="66">
        <f>Stoch_Regimes!$E$46</f>
        <v>30</v>
      </c>
      <c r="Q56" s="49">
        <f t="shared" si="43"/>
        <v>30</v>
      </c>
      <c r="R56" s="49">
        <f t="shared" si="7"/>
        <v>0</v>
      </c>
      <c r="S56" s="60">
        <f t="shared" si="8"/>
        <v>0</v>
      </c>
      <c r="T56" s="84">
        <f t="shared" si="9"/>
        <v>300</v>
      </c>
      <c r="U56" s="66">
        <f>Stoch_Regimes!$E$47</f>
        <v>30</v>
      </c>
      <c r="V56" s="49">
        <f t="shared" si="44"/>
        <v>30</v>
      </c>
      <c r="W56" s="49">
        <f t="shared" si="10"/>
        <v>0</v>
      </c>
      <c r="X56" s="60">
        <f t="shared" si="11"/>
        <v>0</v>
      </c>
      <c r="Y56" s="62">
        <f t="shared" si="12"/>
        <v>300</v>
      </c>
      <c r="Z56" s="66">
        <f>Stoch_Regimes!$E$48</f>
        <v>30</v>
      </c>
      <c r="AA56" s="49">
        <f t="shared" si="45"/>
        <v>30</v>
      </c>
      <c r="AB56" s="49">
        <f t="shared" si="13"/>
        <v>0</v>
      </c>
      <c r="AC56" s="60">
        <f t="shared" si="14"/>
        <v>0</v>
      </c>
      <c r="AD56" s="62">
        <f t="shared" si="15"/>
        <v>300</v>
      </c>
      <c r="AE56" s="66">
        <f>Stoch_Regimes!$E$49</f>
        <v>30</v>
      </c>
      <c r="AF56" s="49">
        <f t="shared" si="46"/>
        <v>30</v>
      </c>
      <c r="AG56" s="49">
        <f t="shared" si="16"/>
        <v>0</v>
      </c>
      <c r="AH56" s="60">
        <f t="shared" si="17"/>
        <v>0</v>
      </c>
      <c r="AI56" s="62">
        <f t="shared" si="18"/>
        <v>300</v>
      </c>
      <c r="AJ56" s="66">
        <f>Stoch_Regimes!$G$45</f>
        <v>45</v>
      </c>
      <c r="AK56" s="49">
        <f t="shared" si="47"/>
        <v>30</v>
      </c>
      <c r="AL56" s="49">
        <f t="shared" si="19"/>
        <v>15</v>
      </c>
      <c r="AM56" s="60">
        <f t="shared" si="20"/>
        <v>15</v>
      </c>
      <c r="AN56" s="84">
        <f t="shared" si="21"/>
        <v>5865</v>
      </c>
      <c r="AO56" s="66">
        <f>Stoch_Regimes!$G$46</f>
        <v>60</v>
      </c>
      <c r="AP56" s="49">
        <f t="shared" si="48"/>
        <v>45</v>
      </c>
      <c r="AQ56" s="49">
        <f t="shared" si="22"/>
        <v>15</v>
      </c>
      <c r="AR56" s="60">
        <f t="shared" si="23"/>
        <v>15</v>
      </c>
      <c r="AS56" s="83">
        <f t="shared" si="24"/>
        <v>6015</v>
      </c>
      <c r="AT56" s="66">
        <f>Stoch_Regimes!$G$47</f>
        <v>60</v>
      </c>
      <c r="AU56" s="49">
        <f t="shared" si="49"/>
        <v>45</v>
      </c>
      <c r="AV56" s="49">
        <f t="shared" si="25"/>
        <v>15</v>
      </c>
      <c r="AW56" s="60">
        <f t="shared" si="26"/>
        <v>15</v>
      </c>
      <c r="AX56" s="74">
        <f t="shared" si="27"/>
        <v>6015</v>
      </c>
      <c r="AY56" s="66">
        <f>Stoch_Regimes!$G$48</f>
        <v>60</v>
      </c>
      <c r="AZ56" s="49">
        <f t="shared" si="50"/>
        <v>45</v>
      </c>
      <c r="BA56" s="49">
        <f t="shared" si="28"/>
        <v>15</v>
      </c>
      <c r="BB56" s="60">
        <f t="shared" si="29"/>
        <v>15</v>
      </c>
      <c r="BC56" s="74">
        <f t="shared" si="30"/>
        <v>6015</v>
      </c>
      <c r="BD56" s="66">
        <f>Stoch_Regimes!$G$49</f>
        <v>60</v>
      </c>
      <c r="BE56" s="49">
        <f t="shared" si="51"/>
        <v>45</v>
      </c>
      <c r="BF56" s="49">
        <f t="shared" si="31"/>
        <v>15</v>
      </c>
      <c r="BG56" s="60">
        <f t="shared" si="32"/>
        <v>15</v>
      </c>
      <c r="BH56" s="62">
        <f t="shared" si="33"/>
        <v>6015</v>
      </c>
      <c r="BI56" s="66">
        <f>Stoch_Regimes!$J$45</f>
        <v>60</v>
      </c>
      <c r="BJ56" s="49">
        <f t="shared" si="52"/>
        <v>45</v>
      </c>
      <c r="BK56" s="49">
        <f t="shared" si="34"/>
        <v>15</v>
      </c>
      <c r="BL56" s="60">
        <f t="shared" si="35"/>
        <v>15</v>
      </c>
      <c r="BM56" s="74">
        <f t="shared" si="36"/>
        <v>6015</v>
      </c>
      <c r="BN56" s="66">
        <f>Stoch_Regimes!$M$45</f>
        <v>30</v>
      </c>
      <c r="BO56" s="49">
        <f t="shared" si="53"/>
        <v>30</v>
      </c>
      <c r="BP56" s="49">
        <f t="shared" si="37"/>
        <v>0</v>
      </c>
      <c r="BQ56" s="60">
        <f t="shared" si="38"/>
        <v>0</v>
      </c>
      <c r="BR56" s="74">
        <f t="shared" si="39"/>
        <v>300</v>
      </c>
      <c r="BS56" s="66">
        <v>15</v>
      </c>
      <c r="BT56" s="60">
        <v>0</v>
      </c>
      <c r="BU56" s="60">
        <v>15</v>
      </c>
      <c r="BV56" s="62">
        <f t="shared" si="40"/>
        <v>5565</v>
      </c>
    </row>
    <row r="57" spans="1:74" x14ac:dyDescent="0.25">
      <c r="A57" s="49"/>
      <c r="B57" s="85">
        <v>40179</v>
      </c>
      <c r="C57" s="49">
        <v>377</v>
      </c>
      <c r="D57" s="62">
        <v>400</v>
      </c>
      <c r="E57" s="58">
        <v>0</v>
      </c>
      <c r="F57" s="91">
        <f t="shared" ref="F57" si="54">IF(E57=0,15,IF(E57=1,30,IF(E57=2,45,IF(E57=3,60))))</f>
        <v>15</v>
      </c>
      <c r="G57" s="49">
        <f t="shared" si="41"/>
        <v>15</v>
      </c>
      <c r="H57" s="49">
        <f t="shared" si="1"/>
        <v>0</v>
      </c>
      <c r="I57" s="60">
        <f t="shared" si="2"/>
        <v>0</v>
      </c>
      <c r="J57" s="74">
        <f t="shared" si="3"/>
        <v>150</v>
      </c>
      <c r="K57" s="66">
        <f>Stoch_Regimes!$E$50</f>
        <v>15</v>
      </c>
      <c r="L57" s="49">
        <f t="shared" si="42"/>
        <v>15</v>
      </c>
      <c r="M57" s="49">
        <f t="shared" si="4"/>
        <v>0</v>
      </c>
      <c r="N57" s="60">
        <f t="shared" si="5"/>
        <v>0</v>
      </c>
      <c r="O57" s="74">
        <f t="shared" si="6"/>
        <v>150</v>
      </c>
      <c r="P57" s="66">
        <f>Stoch_Regimes!$E$51</f>
        <v>15</v>
      </c>
      <c r="Q57" s="49">
        <f t="shared" si="43"/>
        <v>15</v>
      </c>
      <c r="R57" s="49">
        <f t="shared" si="7"/>
        <v>0</v>
      </c>
      <c r="S57" s="60">
        <f t="shared" si="8"/>
        <v>0</v>
      </c>
      <c r="T57" s="84">
        <f t="shared" si="9"/>
        <v>150</v>
      </c>
      <c r="U57" s="66">
        <f>Stoch_Regimes!$E$52</f>
        <v>15</v>
      </c>
      <c r="V57" s="49">
        <f t="shared" si="44"/>
        <v>15</v>
      </c>
      <c r="W57" s="49">
        <f t="shared" si="10"/>
        <v>0</v>
      </c>
      <c r="X57" s="60">
        <f t="shared" si="11"/>
        <v>0</v>
      </c>
      <c r="Y57" s="62">
        <f t="shared" si="12"/>
        <v>150</v>
      </c>
      <c r="Z57" s="66">
        <f>Stoch_Regimes!$E$53</f>
        <v>15</v>
      </c>
      <c r="AA57" s="49">
        <f t="shared" si="45"/>
        <v>15</v>
      </c>
      <c r="AB57" s="49">
        <f t="shared" si="13"/>
        <v>0</v>
      </c>
      <c r="AC57" s="60">
        <f t="shared" si="14"/>
        <v>0</v>
      </c>
      <c r="AD57" s="62">
        <f t="shared" si="15"/>
        <v>150</v>
      </c>
      <c r="AE57" s="66">
        <f>Stoch_Regimes!$E$54</f>
        <v>15</v>
      </c>
      <c r="AF57" s="49">
        <f t="shared" si="46"/>
        <v>15</v>
      </c>
      <c r="AG57" s="49">
        <f t="shared" si="16"/>
        <v>0</v>
      </c>
      <c r="AH57" s="60">
        <f t="shared" si="17"/>
        <v>0</v>
      </c>
      <c r="AI57" s="62">
        <f t="shared" si="18"/>
        <v>150</v>
      </c>
      <c r="AJ57" s="66">
        <f>Stoch_Regimes!$G$50</f>
        <v>15</v>
      </c>
      <c r="AK57" s="49">
        <f t="shared" si="47"/>
        <v>30</v>
      </c>
      <c r="AL57" s="49">
        <f t="shared" si="19"/>
        <v>-15</v>
      </c>
      <c r="AM57" s="60">
        <f t="shared" si="20"/>
        <v>0</v>
      </c>
      <c r="AN57" s="84">
        <f t="shared" si="21"/>
        <v>300</v>
      </c>
      <c r="AO57" s="66">
        <f>Stoch_Regimes!$G$51</f>
        <v>30</v>
      </c>
      <c r="AP57" s="49">
        <f t="shared" si="48"/>
        <v>45</v>
      </c>
      <c r="AQ57" s="49">
        <f t="shared" si="22"/>
        <v>-15</v>
      </c>
      <c r="AR57" s="60">
        <f t="shared" si="23"/>
        <v>0</v>
      </c>
      <c r="AS57" s="83">
        <f t="shared" si="24"/>
        <v>450</v>
      </c>
      <c r="AT57" s="66">
        <f>Stoch_Regimes!$G$52</f>
        <v>45</v>
      </c>
      <c r="AU57" s="49">
        <f t="shared" si="49"/>
        <v>45</v>
      </c>
      <c r="AV57" s="49">
        <f t="shared" si="25"/>
        <v>0</v>
      </c>
      <c r="AW57" s="60">
        <f t="shared" si="26"/>
        <v>0</v>
      </c>
      <c r="AX57" s="74">
        <f t="shared" si="27"/>
        <v>450</v>
      </c>
      <c r="AY57" s="66">
        <f>Stoch_Regimes!$G$53</f>
        <v>60</v>
      </c>
      <c r="AZ57" s="49">
        <f t="shared" si="50"/>
        <v>45</v>
      </c>
      <c r="BA57" s="49">
        <f t="shared" si="28"/>
        <v>15</v>
      </c>
      <c r="BB57" s="60">
        <f t="shared" si="29"/>
        <v>15</v>
      </c>
      <c r="BC57" s="74">
        <f t="shared" si="30"/>
        <v>6105</v>
      </c>
      <c r="BD57" s="66">
        <f>Stoch_Regimes!$G$54</f>
        <v>60</v>
      </c>
      <c r="BE57" s="49">
        <f t="shared" si="51"/>
        <v>45</v>
      </c>
      <c r="BF57" s="49">
        <f t="shared" si="31"/>
        <v>15</v>
      </c>
      <c r="BG57" s="60">
        <f t="shared" si="32"/>
        <v>15</v>
      </c>
      <c r="BH57" s="62">
        <f t="shared" si="33"/>
        <v>6105</v>
      </c>
      <c r="BI57" s="66">
        <f>Stoch_Regimes!$J$50</f>
        <v>60</v>
      </c>
      <c r="BJ57" s="49">
        <f t="shared" si="52"/>
        <v>45</v>
      </c>
      <c r="BK57" s="49">
        <f t="shared" si="34"/>
        <v>15</v>
      </c>
      <c r="BL57" s="60">
        <f t="shared" si="35"/>
        <v>15</v>
      </c>
      <c r="BM57" s="74">
        <f t="shared" si="36"/>
        <v>6105</v>
      </c>
      <c r="BN57" s="66">
        <f>Stoch_Regimes!$M$50</f>
        <v>15</v>
      </c>
      <c r="BO57" s="49">
        <f t="shared" si="53"/>
        <v>15</v>
      </c>
      <c r="BP57" s="49">
        <f t="shared" si="37"/>
        <v>0</v>
      </c>
      <c r="BQ57" s="60">
        <f t="shared" si="38"/>
        <v>0</v>
      </c>
      <c r="BR57" s="74">
        <f t="shared" si="39"/>
        <v>150</v>
      </c>
      <c r="BS57" s="66">
        <v>15</v>
      </c>
      <c r="BT57" s="60">
        <v>0</v>
      </c>
      <c r="BU57" s="60">
        <v>15</v>
      </c>
      <c r="BV57" s="62">
        <f t="shared" si="40"/>
        <v>5655</v>
      </c>
    </row>
    <row r="58" spans="1:74" x14ac:dyDescent="0.25">
      <c r="A58" s="49"/>
      <c r="B58" s="85">
        <v>40210</v>
      </c>
      <c r="C58" s="49">
        <v>331</v>
      </c>
      <c r="D58" s="62">
        <v>350</v>
      </c>
      <c r="E58" s="58">
        <v>1</v>
      </c>
      <c r="F58" s="91">
        <f>IF(E58=0,15,IF(E58=1,30,IF(E58=2,45,IF(E58=3,60))))</f>
        <v>30</v>
      </c>
      <c r="G58" s="49">
        <f t="shared" si="41"/>
        <v>0</v>
      </c>
      <c r="H58" s="49">
        <f t="shared" si="1"/>
        <v>30</v>
      </c>
      <c r="I58" s="60">
        <f t="shared" si="2"/>
        <v>30</v>
      </c>
      <c r="J58" s="74">
        <f t="shared" si="3"/>
        <v>9930</v>
      </c>
      <c r="K58" s="66">
        <f>Stoch_Regimes!$E$45</f>
        <v>30</v>
      </c>
      <c r="L58" s="49">
        <f t="shared" si="42"/>
        <v>0</v>
      </c>
      <c r="M58" s="49">
        <f t="shared" si="4"/>
        <v>30</v>
      </c>
      <c r="N58" s="60">
        <f t="shared" si="5"/>
        <v>30</v>
      </c>
      <c r="O58" s="74">
        <f t="shared" si="6"/>
        <v>9930</v>
      </c>
      <c r="P58" s="66">
        <f>Stoch_Regimes!$E$46</f>
        <v>30</v>
      </c>
      <c r="Q58" s="49">
        <f t="shared" si="43"/>
        <v>0</v>
      </c>
      <c r="R58" s="49">
        <f t="shared" si="7"/>
        <v>30</v>
      </c>
      <c r="S58" s="60">
        <f t="shared" si="8"/>
        <v>30</v>
      </c>
      <c r="T58" s="84">
        <f t="shared" si="9"/>
        <v>9930</v>
      </c>
      <c r="U58" s="66">
        <f>Stoch_Regimes!$E$47</f>
        <v>30</v>
      </c>
      <c r="V58" s="49">
        <f t="shared" si="44"/>
        <v>0</v>
      </c>
      <c r="W58" s="49">
        <f t="shared" si="10"/>
        <v>30</v>
      </c>
      <c r="X58" s="60">
        <f t="shared" si="11"/>
        <v>30</v>
      </c>
      <c r="Y58" s="62">
        <f t="shared" si="12"/>
        <v>9930</v>
      </c>
      <c r="Z58" s="66">
        <f>Stoch_Regimes!$E$48</f>
        <v>30</v>
      </c>
      <c r="AA58" s="49">
        <f t="shared" si="45"/>
        <v>0</v>
      </c>
      <c r="AB58" s="49">
        <f t="shared" si="13"/>
        <v>30</v>
      </c>
      <c r="AC58" s="60">
        <f t="shared" si="14"/>
        <v>30</v>
      </c>
      <c r="AD58" s="62">
        <f t="shared" si="15"/>
        <v>9930</v>
      </c>
      <c r="AE58" s="66">
        <f>Stoch_Regimes!$E$49</f>
        <v>30</v>
      </c>
      <c r="AF58" s="49">
        <f t="shared" si="46"/>
        <v>0</v>
      </c>
      <c r="AG58" s="49">
        <f t="shared" si="16"/>
        <v>30</v>
      </c>
      <c r="AH58" s="60">
        <f t="shared" si="17"/>
        <v>30</v>
      </c>
      <c r="AI58" s="62">
        <f t="shared" si="18"/>
        <v>9930</v>
      </c>
      <c r="AJ58" s="66">
        <f>Stoch_Regimes!$G$45</f>
        <v>45</v>
      </c>
      <c r="AK58" s="49">
        <f t="shared" si="47"/>
        <v>15</v>
      </c>
      <c r="AL58" s="49">
        <f t="shared" si="19"/>
        <v>30</v>
      </c>
      <c r="AM58" s="60">
        <f t="shared" si="20"/>
        <v>30</v>
      </c>
      <c r="AN58" s="84">
        <f t="shared" si="21"/>
        <v>10080</v>
      </c>
      <c r="AO58" s="66">
        <f>Stoch_Regimes!$G$46</f>
        <v>60</v>
      </c>
      <c r="AP58" s="49">
        <f t="shared" si="48"/>
        <v>30</v>
      </c>
      <c r="AQ58" s="49">
        <f t="shared" si="22"/>
        <v>30</v>
      </c>
      <c r="AR58" s="60">
        <f t="shared" si="23"/>
        <v>30</v>
      </c>
      <c r="AS58" s="83">
        <f t="shared" si="24"/>
        <v>10230</v>
      </c>
      <c r="AT58" s="66">
        <f>Stoch_Regimes!$G$47</f>
        <v>60</v>
      </c>
      <c r="AU58" s="49">
        <f t="shared" si="49"/>
        <v>30</v>
      </c>
      <c r="AV58" s="49">
        <f t="shared" si="25"/>
        <v>30</v>
      </c>
      <c r="AW58" s="60">
        <f t="shared" si="26"/>
        <v>30</v>
      </c>
      <c r="AX58" s="74">
        <f t="shared" si="27"/>
        <v>10230</v>
      </c>
      <c r="AY58" s="66">
        <f>Stoch_Regimes!$G$48</f>
        <v>60</v>
      </c>
      <c r="AZ58" s="49">
        <f t="shared" si="50"/>
        <v>45</v>
      </c>
      <c r="BA58" s="49">
        <f t="shared" si="28"/>
        <v>15</v>
      </c>
      <c r="BB58" s="60">
        <f t="shared" si="29"/>
        <v>15</v>
      </c>
      <c r="BC58" s="74">
        <f t="shared" si="30"/>
        <v>5415</v>
      </c>
      <c r="BD58" s="66">
        <f>Stoch_Regimes!$G$49</f>
        <v>60</v>
      </c>
      <c r="BE58" s="49">
        <f t="shared" si="51"/>
        <v>45</v>
      </c>
      <c r="BF58" s="49">
        <f t="shared" si="31"/>
        <v>15</v>
      </c>
      <c r="BG58" s="60">
        <f t="shared" si="32"/>
        <v>15</v>
      </c>
      <c r="BH58" s="62">
        <f t="shared" si="33"/>
        <v>5415</v>
      </c>
      <c r="BI58" s="66">
        <f>Stoch_Regimes!$J$45</f>
        <v>60</v>
      </c>
      <c r="BJ58" s="49">
        <f t="shared" si="52"/>
        <v>45</v>
      </c>
      <c r="BK58" s="49">
        <f t="shared" si="34"/>
        <v>15</v>
      </c>
      <c r="BL58" s="60">
        <f t="shared" si="35"/>
        <v>15</v>
      </c>
      <c r="BM58" s="74">
        <f t="shared" si="36"/>
        <v>5415</v>
      </c>
      <c r="BN58" s="66">
        <f>Stoch_Regimes!$M$45</f>
        <v>30</v>
      </c>
      <c r="BO58" s="49">
        <f t="shared" si="53"/>
        <v>0</v>
      </c>
      <c r="BP58" s="49">
        <f t="shared" si="37"/>
        <v>30</v>
      </c>
      <c r="BQ58" s="60">
        <f t="shared" si="38"/>
        <v>30</v>
      </c>
      <c r="BR58" s="74">
        <f t="shared" si="39"/>
        <v>9930</v>
      </c>
      <c r="BS58" s="66">
        <v>15</v>
      </c>
      <c r="BT58" s="60">
        <v>0</v>
      </c>
      <c r="BU58" s="60">
        <v>15</v>
      </c>
      <c r="BV58" s="62">
        <f t="shared" si="40"/>
        <v>4965</v>
      </c>
    </row>
    <row r="59" spans="1:74" x14ac:dyDescent="0.25">
      <c r="A59" s="49"/>
      <c r="B59" s="85">
        <v>40238</v>
      </c>
      <c r="C59" s="49">
        <v>354</v>
      </c>
      <c r="D59" s="62">
        <v>350</v>
      </c>
      <c r="E59" s="58">
        <v>0</v>
      </c>
      <c r="F59" s="91">
        <f>IF(E59=0,15,IF(E59=1,30,IF(E59=2,45,IF(E59=3,60))))</f>
        <v>15</v>
      </c>
      <c r="G59" s="49">
        <f t="shared" si="41"/>
        <v>15</v>
      </c>
      <c r="H59" s="49">
        <f t="shared" si="1"/>
        <v>0</v>
      </c>
      <c r="I59" s="60">
        <f t="shared" si="2"/>
        <v>0</v>
      </c>
      <c r="J59" s="74">
        <f t="shared" si="3"/>
        <v>150</v>
      </c>
      <c r="K59" s="66">
        <f>Stoch_Regimes!$E$45</f>
        <v>30</v>
      </c>
      <c r="L59" s="49">
        <f t="shared" si="42"/>
        <v>15</v>
      </c>
      <c r="M59" s="49">
        <f t="shared" si="4"/>
        <v>15</v>
      </c>
      <c r="N59" s="60">
        <f t="shared" si="5"/>
        <v>15</v>
      </c>
      <c r="O59" s="74">
        <f t="shared" si="6"/>
        <v>5460</v>
      </c>
      <c r="P59" s="66">
        <f>Stoch_Regimes!$E$46</f>
        <v>30</v>
      </c>
      <c r="Q59" s="49">
        <f t="shared" si="43"/>
        <v>15</v>
      </c>
      <c r="R59" s="49">
        <f t="shared" si="7"/>
        <v>15</v>
      </c>
      <c r="S59" s="60">
        <f t="shared" si="8"/>
        <v>15</v>
      </c>
      <c r="T59" s="84">
        <f t="shared" si="9"/>
        <v>5460</v>
      </c>
      <c r="U59" s="66">
        <f>Stoch_Regimes!$E$47</f>
        <v>30</v>
      </c>
      <c r="V59" s="49">
        <f t="shared" si="44"/>
        <v>15</v>
      </c>
      <c r="W59" s="49">
        <f t="shared" si="10"/>
        <v>15</v>
      </c>
      <c r="X59" s="60">
        <f t="shared" si="11"/>
        <v>15</v>
      </c>
      <c r="Y59" s="62">
        <f t="shared" si="12"/>
        <v>5460</v>
      </c>
      <c r="Z59" s="66">
        <f>Stoch_Regimes!$E$48</f>
        <v>30</v>
      </c>
      <c r="AA59" s="49">
        <f t="shared" si="45"/>
        <v>15</v>
      </c>
      <c r="AB59" s="49">
        <f t="shared" si="13"/>
        <v>15</v>
      </c>
      <c r="AC59" s="60">
        <f t="shared" si="14"/>
        <v>15</v>
      </c>
      <c r="AD59" s="62">
        <f t="shared" si="15"/>
        <v>5460</v>
      </c>
      <c r="AE59" s="66">
        <f>Stoch_Regimes!$E$49</f>
        <v>30</v>
      </c>
      <c r="AF59" s="49">
        <f t="shared" si="46"/>
        <v>15</v>
      </c>
      <c r="AG59" s="49">
        <f t="shared" si="16"/>
        <v>15</v>
      </c>
      <c r="AH59" s="60">
        <f t="shared" si="17"/>
        <v>15</v>
      </c>
      <c r="AI59" s="62">
        <f t="shared" si="18"/>
        <v>5460</v>
      </c>
      <c r="AJ59" s="66">
        <f>Stoch_Regimes!$G$45</f>
        <v>45</v>
      </c>
      <c r="AK59" s="49">
        <f t="shared" si="47"/>
        <v>30</v>
      </c>
      <c r="AL59" s="49">
        <f t="shared" si="19"/>
        <v>15</v>
      </c>
      <c r="AM59" s="60">
        <f t="shared" si="20"/>
        <v>15</v>
      </c>
      <c r="AN59" s="74">
        <f t="shared" si="21"/>
        <v>5610</v>
      </c>
      <c r="AO59" s="66">
        <f>Stoch_Regimes!$G$46</f>
        <v>60</v>
      </c>
      <c r="AP59" s="49">
        <f t="shared" si="48"/>
        <v>45</v>
      </c>
      <c r="AQ59" s="49">
        <f t="shared" si="22"/>
        <v>15</v>
      </c>
      <c r="AR59" s="60">
        <f t="shared" si="23"/>
        <v>15</v>
      </c>
      <c r="AS59" s="83">
        <f t="shared" si="24"/>
        <v>5760</v>
      </c>
      <c r="AT59" s="66">
        <f>Stoch_Regimes!$G$47</f>
        <v>60</v>
      </c>
      <c r="AU59" s="49">
        <f t="shared" si="49"/>
        <v>45</v>
      </c>
      <c r="AV59" s="49">
        <f t="shared" si="25"/>
        <v>15</v>
      </c>
      <c r="AW59" s="60">
        <f t="shared" si="26"/>
        <v>15</v>
      </c>
      <c r="AX59" s="74">
        <f t="shared" si="27"/>
        <v>5760</v>
      </c>
      <c r="AY59" s="66">
        <f>Stoch_Regimes!$G$48</f>
        <v>60</v>
      </c>
      <c r="AZ59" s="49">
        <f t="shared" si="50"/>
        <v>45</v>
      </c>
      <c r="BA59" s="49">
        <f t="shared" si="28"/>
        <v>15</v>
      </c>
      <c r="BB59" s="60">
        <f t="shared" si="29"/>
        <v>15</v>
      </c>
      <c r="BC59" s="74">
        <f t="shared" si="30"/>
        <v>5760</v>
      </c>
      <c r="BD59" s="66">
        <f>Stoch_Regimes!$G$49</f>
        <v>60</v>
      </c>
      <c r="BE59" s="49">
        <f t="shared" si="51"/>
        <v>45</v>
      </c>
      <c r="BF59" s="49">
        <f t="shared" si="31"/>
        <v>15</v>
      </c>
      <c r="BG59" s="60">
        <f t="shared" si="32"/>
        <v>15</v>
      </c>
      <c r="BH59" s="62">
        <f t="shared" si="33"/>
        <v>5760</v>
      </c>
      <c r="BI59" s="66">
        <f>Stoch_Regimes!$J$45</f>
        <v>60</v>
      </c>
      <c r="BJ59" s="49">
        <f t="shared" si="52"/>
        <v>45</v>
      </c>
      <c r="BK59" s="49">
        <f t="shared" si="34"/>
        <v>15</v>
      </c>
      <c r="BL59" s="60">
        <f t="shared" si="35"/>
        <v>15</v>
      </c>
      <c r="BM59" s="74">
        <f t="shared" si="36"/>
        <v>5760</v>
      </c>
      <c r="BN59" s="66">
        <f>Stoch_Regimes!$M$45</f>
        <v>30</v>
      </c>
      <c r="BO59" s="49">
        <f t="shared" si="53"/>
        <v>15</v>
      </c>
      <c r="BP59" s="49">
        <f t="shared" si="37"/>
        <v>15</v>
      </c>
      <c r="BQ59" s="60">
        <f t="shared" si="38"/>
        <v>15</v>
      </c>
      <c r="BR59" s="74">
        <f t="shared" si="39"/>
        <v>5460</v>
      </c>
      <c r="BS59" s="66">
        <v>15</v>
      </c>
      <c r="BT59" s="60">
        <v>0</v>
      </c>
      <c r="BU59" s="60">
        <v>15</v>
      </c>
      <c r="BV59" s="62">
        <f t="shared" si="40"/>
        <v>5310</v>
      </c>
    </row>
    <row r="60" spans="1:74" x14ac:dyDescent="0.25">
      <c r="A60" s="49"/>
      <c r="B60" s="85">
        <v>40269</v>
      </c>
      <c r="C60" s="49">
        <v>321.5</v>
      </c>
      <c r="D60" s="62">
        <v>300</v>
      </c>
      <c r="E60" s="58">
        <v>1</v>
      </c>
      <c r="F60" s="91">
        <f t="shared" ref="F60" si="55">IF(E60=0,15,IF(E60=1,30,IF(E60=2,45,IF(E60=3,60))))</f>
        <v>30</v>
      </c>
      <c r="G60" s="49">
        <f t="shared" si="41"/>
        <v>0</v>
      </c>
      <c r="H60" s="49">
        <f t="shared" si="1"/>
        <v>30</v>
      </c>
      <c r="I60" s="60">
        <f t="shared" si="2"/>
        <v>30</v>
      </c>
      <c r="J60" s="74">
        <f t="shared" si="3"/>
        <v>9645</v>
      </c>
      <c r="K60" s="66">
        <f>Stoch_Regimes!$E$40</f>
        <v>60</v>
      </c>
      <c r="L60" s="49">
        <f t="shared" si="42"/>
        <v>15</v>
      </c>
      <c r="M60" s="49">
        <f t="shared" si="4"/>
        <v>45</v>
      </c>
      <c r="N60" s="60">
        <f t="shared" si="5"/>
        <v>45</v>
      </c>
      <c r="O60" s="74">
        <f t="shared" si="6"/>
        <v>14617.5</v>
      </c>
      <c r="P60" s="66">
        <f>Stoch_Regimes!$E$41</f>
        <v>60</v>
      </c>
      <c r="Q60" s="49">
        <f t="shared" si="43"/>
        <v>15</v>
      </c>
      <c r="R60" s="49">
        <f t="shared" si="7"/>
        <v>45</v>
      </c>
      <c r="S60" s="60">
        <f t="shared" si="8"/>
        <v>45</v>
      </c>
      <c r="T60" s="84">
        <f t="shared" si="9"/>
        <v>14617.5</v>
      </c>
      <c r="U60" s="66">
        <f>Stoch_Regimes!$E$42</f>
        <v>60</v>
      </c>
      <c r="V60" s="49">
        <f t="shared" si="44"/>
        <v>15</v>
      </c>
      <c r="W60" s="49">
        <f t="shared" si="10"/>
        <v>45</v>
      </c>
      <c r="X60" s="60">
        <f t="shared" si="11"/>
        <v>45</v>
      </c>
      <c r="Y60" s="62">
        <f t="shared" si="12"/>
        <v>14617.5</v>
      </c>
      <c r="Z60" s="66">
        <f>Stoch_Regimes!$E$43</f>
        <v>60</v>
      </c>
      <c r="AA60" s="49">
        <f t="shared" si="45"/>
        <v>15</v>
      </c>
      <c r="AB60" s="49">
        <f t="shared" si="13"/>
        <v>45</v>
      </c>
      <c r="AC60" s="60">
        <f t="shared" si="14"/>
        <v>45</v>
      </c>
      <c r="AD60" s="62">
        <f t="shared" si="15"/>
        <v>14617.5</v>
      </c>
      <c r="AE60" s="66">
        <f>Stoch_Regimes!$E$44</f>
        <v>60</v>
      </c>
      <c r="AF60" s="49">
        <f t="shared" si="46"/>
        <v>15</v>
      </c>
      <c r="AG60" s="49">
        <f t="shared" si="16"/>
        <v>45</v>
      </c>
      <c r="AH60" s="60">
        <f t="shared" si="17"/>
        <v>45</v>
      </c>
      <c r="AI60" s="62">
        <f t="shared" si="18"/>
        <v>14617.5</v>
      </c>
      <c r="AJ60" s="66">
        <f>Stoch_Regimes!$G$40</f>
        <v>60</v>
      </c>
      <c r="AK60" s="49">
        <f t="shared" si="47"/>
        <v>30</v>
      </c>
      <c r="AL60" s="49">
        <f t="shared" si="19"/>
        <v>30</v>
      </c>
      <c r="AM60" s="60">
        <f t="shared" si="20"/>
        <v>30</v>
      </c>
      <c r="AN60" s="74">
        <f t="shared" si="21"/>
        <v>9945</v>
      </c>
      <c r="AO60" s="66">
        <f>Stoch_Regimes!$G$41</f>
        <v>60</v>
      </c>
      <c r="AP60" s="49">
        <f t="shared" si="48"/>
        <v>45</v>
      </c>
      <c r="AQ60" s="49">
        <f t="shared" si="22"/>
        <v>15</v>
      </c>
      <c r="AR60" s="60">
        <f t="shared" si="23"/>
        <v>15</v>
      </c>
      <c r="AS60" s="83">
        <f t="shared" si="24"/>
        <v>5272.5</v>
      </c>
      <c r="AT60" s="66">
        <f>Stoch_Regimes!$G$42</f>
        <v>60</v>
      </c>
      <c r="AU60" s="49">
        <f t="shared" si="49"/>
        <v>45</v>
      </c>
      <c r="AV60" s="49">
        <f t="shared" si="25"/>
        <v>15</v>
      </c>
      <c r="AW60" s="60">
        <f t="shared" si="26"/>
        <v>15</v>
      </c>
      <c r="AX60" s="74">
        <f t="shared" si="27"/>
        <v>5272.5</v>
      </c>
      <c r="AY60" s="66">
        <f>Stoch_Regimes!$G$43</f>
        <v>60</v>
      </c>
      <c r="AZ60" s="49">
        <f t="shared" si="50"/>
        <v>45</v>
      </c>
      <c r="BA60" s="49">
        <f t="shared" si="28"/>
        <v>15</v>
      </c>
      <c r="BB60" s="60">
        <f t="shared" si="29"/>
        <v>15</v>
      </c>
      <c r="BC60" s="74">
        <f t="shared" si="30"/>
        <v>5272.5</v>
      </c>
      <c r="BD60" s="66">
        <f>Stoch_Regimes!$G$44</f>
        <v>60</v>
      </c>
      <c r="BE60" s="49">
        <f t="shared" si="51"/>
        <v>45</v>
      </c>
      <c r="BF60" s="49">
        <f t="shared" si="31"/>
        <v>15</v>
      </c>
      <c r="BG60" s="60">
        <f t="shared" si="32"/>
        <v>15</v>
      </c>
      <c r="BH60" s="62">
        <f t="shared" si="33"/>
        <v>5272.5</v>
      </c>
      <c r="BI60" s="66">
        <f>Stoch_Regimes!$J$40</f>
        <v>60</v>
      </c>
      <c r="BJ60" s="49">
        <f t="shared" si="52"/>
        <v>45</v>
      </c>
      <c r="BK60" s="49">
        <f t="shared" si="34"/>
        <v>15</v>
      </c>
      <c r="BL60" s="60">
        <f t="shared" si="35"/>
        <v>15</v>
      </c>
      <c r="BM60" s="74">
        <f t="shared" si="36"/>
        <v>5272.5</v>
      </c>
      <c r="BN60" s="66">
        <f>Stoch_Regimes!$M$40</f>
        <v>60</v>
      </c>
      <c r="BO60" s="49">
        <f t="shared" si="53"/>
        <v>15</v>
      </c>
      <c r="BP60" s="49">
        <f t="shared" si="37"/>
        <v>45</v>
      </c>
      <c r="BQ60" s="60">
        <f t="shared" si="38"/>
        <v>45</v>
      </c>
      <c r="BR60" s="74">
        <f t="shared" si="39"/>
        <v>14617.5</v>
      </c>
      <c r="BS60" s="66">
        <v>15</v>
      </c>
      <c r="BT60" s="60">
        <v>0</v>
      </c>
      <c r="BU60" s="60">
        <v>15</v>
      </c>
      <c r="BV60" s="62">
        <f t="shared" si="40"/>
        <v>4822.5</v>
      </c>
    </row>
    <row r="61" spans="1:74" x14ac:dyDescent="0.25">
      <c r="A61" s="49"/>
      <c r="B61" s="85">
        <v>40299</v>
      </c>
      <c r="C61" s="49">
        <v>347</v>
      </c>
      <c r="D61" s="62">
        <v>350</v>
      </c>
      <c r="E61" s="58">
        <v>0</v>
      </c>
      <c r="F61" s="91">
        <f>IF(E61=0,15,IF(E61=1,30,IF(E61=2,45,IF(E61=3,60))))</f>
        <v>15</v>
      </c>
      <c r="G61" s="49">
        <f t="shared" si="41"/>
        <v>15</v>
      </c>
      <c r="H61" s="49">
        <f t="shared" si="1"/>
        <v>0</v>
      </c>
      <c r="I61" s="60">
        <f t="shared" si="2"/>
        <v>0</v>
      </c>
      <c r="J61" s="74">
        <f t="shared" si="3"/>
        <v>150</v>
      </c>
      <c r="K61" s="66">
        <f>Stoch_Regimes!$E$45</f>
        <v>30</v>
      </c>
      <c r="L61" s="49">
        <f t="shared" si="42"/>
        <v>45</v>
      </c>
      <c r="M61" s="49">
        <f t="shared" si="4"/>
        <v>-15</v>
      </c>
      <c r="N61" s="60">
        <f t="shared" si="5"/>
        <v>0</v>
      </c>
      <c r="O61" s="74">
        <f t="shared" si="6"/>
        <v>450</v>
      </c>
      <c r="P61" s="66">
        <f>Stoch_Regimes!$E$46</f>
        <v>30</v>
      </c>
      <c r="Q61" s="49">
        <f t="shared" si="43"/>
        <v>45</v>
      </c>
      <c r="R61" s="49">
        <f t="shared" si="7"/>
        <v>-15</v>
      </c>
      <c r="S61" s="60">
        <f t="shared" si="8"/>
        <v>0</v>
      </c>
      <c r="T61" s="84">
        <f t="shared" si="9"/>
        <v>450</v>
      </c>
      <c r="U61" s="66">
        <f>Stoch_Regimes!$E$47</f>
        <v>30</v>
      </c>
      <c r="V61" s="49">
        <f t="shared" si="44"/>
        <v>45</v>
      </c>
      <c r="W61" s="49">
        <f t="shared" si="10"/>
        <v>-15</v>
      </c>
      <c r="X61" s="60">
        <f t="shared" si="11"/>
        <v>0</v>
      </c>
      <c r="Y61" s="62">
        <f t="shared" si="12"/>
        <v>450</v>
      </c>
      <c r="Z61" s="66">
        <f>Stoch_Regimes!$E$48</f>
        <v>30</v>
      </c>
      <c r="AA61" s="49">
        <f t="shared" si="45"/>
        <v>45</v>
      </c>
      <c r="AB61" s="49">
        <f t="shared" si="13"/>
        <v>-15</v>
      </c>
      <c r="AC61" s="60">
        <f t="shared" si="14"/>
        <v>0</v>
      </c>
      <c r="AD61" s="62">
        <f t="shared" si="15"/>
        <v>450</v>
      </c>
      <c r="AE61" s="66">
        <f>Stoch_Regimes!$E$49</f>
        <v>30</v>
      </c>
      <c r="AF61" s="49">
        <f t="shared" si="46"/>
        <v>45</v>
      </c>
      <c r="AG61" s="49">
        <f t="shared" si="16"/>
        <v>-15</v>
      </c>
      <c r="AH61" s="60">
        <f t="shared" si="17"/>
        <v>0</v>
      </c>
      <c r="AI61" s="62">
        <f t="shared" si="18"/>
        <v>450</v>
      </c>
      <c r="AJ61" s="66">
        <f>Stoch_Regimes!$G$45</f>
        <v>45</v>
      </c>
      <c r="AK61" s="49">
        <f t="shared" si="47"/>
        <v>45</v>
      </c>
      <c r="AL61" s="49">
        <f t="shared" si="19"/>
        <v>0</v>
      </c>
      <c r="AM61" s="60">
        <f t="shared" si="20"/>
        <v>0</v>
      </c>
      <c r="AN61" s="74">
        <f t="shared" si="21"/>
        <v>450</v>
      </c>
      <c r="AO61" s="66">
        <f>Stoch_Regimes!$G$46</f>
        <v>60</v>
      </c>
      <c r="AP61" s="49">
        <f t="shared" si="48"/>
        <v>45</v>
      </c>
      <c r="AQ61" s="49">
        <f t="shared" si="22"/>
        <v>15</v>
      </c>
      <c r="AR61" s="60">
        <f t="shared" si="23"/>
        <v>15</v>
      </c>
      <c r="AS61" s="83">
        <f t="shared" si="24"/>
        <v>5655</v>
      </c>
      <c r="AT61" s="66">
        <f>Stoch_Regimes!$G$47</f>
        <v>60</v>
      </c>
      <c r="AU61" s="49">
        <f t="shared" si="49"/>
        <v>45</v>
      </c>
      <c r="AV61" s="49">
        <f t="shared" si="25"/>
        <v>15</v>
      </c>
      <c r="AW61" s="60">
        <f t="shared" si="26"/>
        <v>15</v>
      </c>
      <c r="AX61" s="74">
        <f t="shared" si="27"/>
        <v>5655</v>
      </c>
      <c r="AY61" s="66">
        <f>Stoch_Regimes!$G$48</f>
        <v>60</v>
      </c>
      <c r="AZ61" s="49">
        <f t="shared" si="50"/>
        <v>45</v>
      </c>
      <c r="BA61" s="49">
        <f t="shared" si="28"/>
        <v>15</v>
      </c>
      <c r="BB61" s="60">
        <f t="shared" si="29"/>
        <v>15</v>
      </c>
      <c r="BC61" s="74">
        <f t="shared" si="30"/>
        <v>5655</v>
      </c>
      <c r="BD61" s="66">
        <f>Stoch_Regimes!$G$49</f>
        <v>60</v>
      </c>
      <c r="BE61" s="49">
        <f t="shared" si="51"/>
        <v>45</v>
      </c>
      <c r="BF61" s="49">
        <f t="shared" si="31"/>
        <v>15</v>
      </c>
      <c r="BG61" s="60">
        <f t="shared" si="32"/>
        <v>15</v>
      </c>
      <c r="BH61" s="62">
        <f t="shared" si="33"/>
        <v>5655</v>
      </c>
      <c r="BI61" s="66">
        <f>Stoch_Regimes!$J$45</f>
        <v>60</v>
      </c>
      <c r="BJ61" s="49">
        <f t="shared" si="52"/>
        <v>45</v>
      </c>
      <c r="BK61" s="49">
        <f t="shared" si="34"/>
        <v>15</v>
      </c>
      <c r="BL61" s="60">
        <f t="shared" si="35"/>
        <v>15</v>
      </c>
      <c r="BM61" s="74">
        <f t="shared" si="36"/>
        <v>5655</v>
      </c>
      <c r="BN61" s="66">
        <f>Stoch_Regimes!$M$45</f>
        <v>30</v>
      </c>
      <c r="BO61" s="49">
        <f t="shared" si="53"/>
        <v>45</v>
      </c>
      <c r="BP61" s="49">
        <f t="shared" si="37"/>
        <v>-15</v>
      </c>
      <c r="BQ61" s="60">
        <f t="shared" si="38"/>
        <v>0</v>
      </c>
      <c r="BR61" s="74">
        <f t="shared" si="39"/>
        <v>450</v>
      </c>
      <c r="BS61" s="66">
        <v>15</v>
      </c>
      <c r="BT61" s="60">
        <v>0</v>
      </c>
      <c r="BU61" s="60">
        <v>15</v>
      </c>
      <c r="BV61" s="62">
        <f t="shared" si="40"/>
        <v>5205</v>
      </c>
    </row>
    <row r="62" spans="1:74" x14ac:dyDescent="0.25">
      <c r="A62" s="49"/>
      <c r="B62" s="85">
        <v>40330</v>
      </c>
      <c r="C62" s="49">
        <v>329.5</v>
      </c>
      <c r="D62" s="62">
        <v>350</v>
      </c>
      <c r="E62" s="58">
        <v>3</v>
      </c>
      <c r="F62" s="91">
        <f>IF(E62=0,15,IF(E62=1,30,IF(E62=2,45,IF(E62=3,60))))</f>
        <v>60</v>
      </c>
      <c r="G62" s="49">
        <f t="shared" si="41"/>
        <v>0</v>
      </c>
      <c r="H62" s="49">
        <f t="shared" si="1"/>
        <v>60</v>
      </c>
      <c r="I62" s="60">
        <f t="shared" si="2"/>
        <v>60</v>
      </c>
      <c r="J62" s="74">
        <f t="shared" si="3"/>
        <v>19770</v>
      </c>
      <c r="K62" s="66">
        <f>Stoch_Regimes!$E$45</f>
        <v>30</v>
      </c>
      <c r="L62" s="49">
        <f t="shared" si="42"/>
        <v>30</v>
      </c>
      <c r="M62" s="49">
        <f t="shared" si="4"/>
        <v>0</v>
      </c>
      <c r="N62" s="60">
        <f t="shared" si="5"/>
        <v>0</v>
      </c>
      <c r="O62" s="74">
        <f t="shared" si="6"/>
        <v>300</v>
      </c>
      <c r="P62" s="66">
        <f>Stoch_Regimes!$E$46</f>
        <v>30</v>
      </c>
      <c r="Q62" s="49">
        <f t="shared" si="43"/>
        <v>30</v>
      </c>
      <c r="R62" s="49">
        <f t="shared" si="7"/>
        <v>0</v>
      </c>
      <c r="S62" s="60">
        <f t="shared" si="8"/>
        <v>0</v>
      </c>
      <c r="T62" s="84">
        <f t="shared" si="9"/>
        <v>300</v>
      </c>
      <c r="U62" s="66">
        <f>Stoch_Regimes!$E$47</f>
        <v>30</v>
      </c>
      <c r="V62" s="49">
        <f t="shared" si="44"/>
        <v>30</v>
      </c>
      <c r="W62" s="49">
        <f t="shared" si="10"/>
        <v>0</v>
      </c>
      <c r="X62" s="60">
        <f t="shared" si="11"/>
        <v>0</v>
      </c>
      <c r="Y62" s="62">
        <f t="shared" si="12"/>
        <v>300</v>
      </c>
      <c r="Z62" s="66">
        <f>Stoch_Regimes!$E$48</f>
        <v>30</v>
      </c>
      <c r="AA62" s="49">
        <f t="shared" si="45"/>
        <v>30</v>
      </c>
      <c r="AB62" s="49">
        <f t="shared" si="13"/>
        <v>0</v>
      </c>
      <c r="AC62" s="60">
        <f t="shared" si="14"/>
        <v>0</v>
      </c>
      <c r="AD62" s="62">
        <f t="shared" si="15"/>
        <v>300</v>
      </c>
      <c r="AE62" s="66">
        <f>Stoch_Regimes!$E$49</f>
        <v>30</v>
      </c>
      <c r="AF62" s="49">
        <f t="shared" si="46"/>
        <v>30</v>
      </c>
      <c r="AG62" s="49">
        <f t="shared" si="16"/>
        <v>0</v>
      </c>
      <c r="AH62" s="60">
        <f t="shared" si="17"/>
        <v>0</v>
      </c>
      <c r="AI62" s="62">
        <f t="shared" si="18"/>
        <v>300</v>
      </c>
      <c r="AJ62" s="66">
        <f>Stoch_Regimes!$G$45</f>
        <v>45</v>
      </c>
      <c r="AK62" s="49">
        <f t="shared" si="47"/>
        <v>30</v>
      </c>
      <c r="AL62" s="49">
        <f t="shared" si="19"/>
        <v>15</v>
      </c>
      <c r="AM62" s="60">
        <f t="shared" si="20"/>
        <v>15</v>
      </c>
      <c r="AN62" s="74">
        <f t="shared" si="21"/>
        <v>5242.5</v>
      </c>
      <c r="AO62" s="66">
        <f>Stoch_Regimes!$G$46</f>
        <v>60</v>
      </c>
      <c r="AP62" s="49">
        <f t="shared" si="48"/>
        <v>45</v>
      </c>
      <c r="AQ62" s="49">
        <f t="shared" si="22"/>
        <v>15</v>
      </c>
      <c r="AR62" s="60">
        <f t="shared" si="23"/>
        <v>15</v>
      </c>
      <c r="AS62" s="83">
        <f t="shared" si="24"/>
        <v>5392.5</v>
      </c>
      <c r="AT62" s="66">
        <f>Stoch_Regimes!$G$47</f>
        <v>60</v>
      </c>
      <c r="AU62" s="49">
        <f t="shared" si="49"/>
        <v>45</v>
      </c>
      <c r="AV62" s="49">
        <f t="shared" si="25"/>
        <v>15</v>
      </c>
      <c r="AW62" s="60">
        <f t="shared" si="26"/>
        <v>15</v>
      </c>
      <c r="AX62" s="74">
        <f t="shared" si="27"/>
        <v>5392.5</v>
      </c>
      <c r="AY62" s="66">
        <f>Stoch_Regimes!$G$48</f>
        <v>60</v>
      </c>
      <c r="AZ62" s="49">
        <f t="shared" si="50"/>
        <v>45</v>
      </c>
      <c r="BA62" s="49">
        <f t="shared" si="28"/>
        <v>15</v>
      </c>
      <c r="BB62" s="60">
        <f t="shared" si="29"/>
        <v>15</v>
      </c>
      <c r="BC62" s="74">
        <f t="shared" si="30"/>
        <v>5392.5</v>
      </c>
      <c r="BD62" s="66">
        <f>Stoch_Regimes!$G$49</f>
        <v>60</v>
      </c>
      <c r="BE62" s="49">
        <f t="shared" si="51"/>
        <v>45</v>
      </c>
      <c r="BF62" s="49">
        <f t="shared" si="31"/>
        <v>15</v>
      </c>
      <c r="BG62" s="60">
        <f t="shared" si="32"/>
        <v>15</v>
      </c>
      <c r="BH62" s="62">
        <f t="shared" si="33"/>
        <v>5392.5</v>
      </c>
      <c r="BI62" s="66">
        <f>Stoch_Regimes!$J$45</f>
        <v>60</v>
      </c>
      <c r="BJ62" s="49">
        <f t="shared" si="52"/>
        <v>45</v>
      </c>
      <c r="BK62" s="49">
        <f t="shared" si="34"/>
        <v>15</v>
      </c>
      <c r="BL62" s="60">
        <f t="shared" si="35"/>
        <v>15</v>
      </c>
      <c r="BM62" s="74">
        <f t="shared" si="36"/>
        <v>5392.5</v>
      </c>
      <c r="BN62" s="66">
        <f>Stoch_Regimes!$M$45</f>
        <v>30</v>
      </c>
      <c r="BO62" s="49">
        <f t="shared" si="53"/>
        <v>30</v>
      </c>
      <c r="BP62" s="49">
        <f t="shared" si="37"/>
        <v>0</v>
      </c>
      <c r="BQ62" s="60">
        <f t="shared" si="38"/>
        <v>0</v>
      </c>
      <c r="BR62" s="74">
        <f t="shared" si="39"/>
        <v>300</v>
      </c>
      <c r="BS62" s="66">
        <v>15</v>
      </c>
      <c r="BT62" s="60">
        <v>0</v>
      </c>
      <c r="BU62" s="60">
        <v>15</v>
      </c>
      <c r="BV62" s="62">
        <f t="shared" si="40"/>
        <v>4942.5</v>
      </c>
    </row>
    <row r="63" spans="1:74" x14ac:dyDescent="0.25">
      <c r="A63" s="49"/>
      <c r="B63" s="85">
        <v>40360</v>
      </c>
      <c r="C63" s="49">
        <v>342</v>
      </c>
      <c r="D63" s="62">
        <v>350</v>
      </c>
      <c r="E63" s="58">
        <v>3</v>
      </c>
      <c r="F63" s="91">
        <f>IF(E63=0,15,IF(E63=1,30,IF(E63=2,45,IF(E63=3,60))))</f>
        <v>60</v>
      </c>
      <c r="G63" s="49">
        <f t="shared" si="41"/>
        <v>45</v>
      </c>
      <c r="H63" s="49">
        <f t="shared" si="1"/>
        <v>15</v>
      </c>
      <c r="I63" s="60">
        <f t="shared" si="2"/>
        <v>15</v>
      </c>
      <c r="J63" s="74">
        <f t="shared" si="3"/>
        <v>5580</v>
      </c>
      <c r="K63" s="66">
        <f>Stoch_Regimes!$E$45</f>
        <v>30</v>
      </c>
      <c r="L63" s="49">
        <f t="shared" si="42"/>
        <v>15</v>
      </c>
      <c r="M63" s="49">
        <f t="shared" si="4"/>
        <v>15</v>
      </c>
      <c r="N63" s="60">
        <f t="shared" si="5"/>
        <v>15</v>
      </c>
      <c r="O63" s="74">
        <f t="shared" si="6"/>
        <v>5280</v>
      </c>
      <c r="P63" s="66">
        <f>Stoch_Regimes!$E$46</f>
        <v>30</v>
      </c>
      <c r="Q63" s="49">
        <f t="shared" si="43"/>
        <v>15</v>
      </c>
      <c r="R63" s="49">
        <f t="shared" si="7"/>
        <v>15</v>
      </c>
      <c r="S63" s="60">
        <f t="shared" si="8"/>
        <v>15</v>
      </c>
      <c r="T63" s="84">
        <f t="shared" si="9"/>
        <v>5280</v>
      </c>
      <c r="U63" s="66">
        <f>Stoch_Regimes!$E$47</f>
        <v>30</v>
      </c>
      <c r="V63" s="49">
        <f t="shared" si="44"/>
        <v>15</v>
      </c>
      <c r="W63" s="49">
        <f t="shared" si="10"/>
        <v>15</v>
      </c>
      <c r="X63" s="60">
        <f t="shared" si="11"/>
        <v>15</v>
      </c>
      <c r="Y63" s="62">
        <f t="shared" si="12"/>
        <v>5280</v>
      </c>
      <c r="Z63" s="66">
        <f>Stoch_Regimes!$E$48</f>
        <v>30</v>
      </c>
      <c r="AA63" s="49">
        <f t="shared" si="45"/>
        <v>15</v>
      </c>
      <c r="AB63" s="49">
        <f t="shared" si="13"/>
        <v>15</v>
      </c>
      <c r="AC63" s="60">
        <f t="shared" si="14"/>
        <v>15</v>
      </c>
      <c r="AD63" s="62">
        <f t="shared" si="15"/>
        <v>5280</v>
      </c>
      <c r="AE63" s="66">
        <f>Stoch_Regimes!$E$49</f>
        <v>30</v>
      </c>
      <c r="AF63" s="49">
        <f t="shared" si="46"/>
        <v>15</v>
      </c>
      <c r="AG63" s="49">
        <f t="shared" si="16"/>
        <v>15</v>
      </c>
      <c r="AH63" s="60">
        <f t="shared" si="17"/>
        <v>15</v>
      </c>
      <c r="AI63" s="62">
        <f t="shared" si="18"/>
        <v>5280</v>
      </c>
      <c r="AJ63" s="66">
        <f>Stoch_Regimes!$G$45</f>
        <v>45</v>
      </c>
      <c r="AK63" s="49">
        <f t="shared" si="47"/>
        <v>30</v>
      </c>
      <c r="AL63" s="49">
        <f t="shared" si="19"/>
        <v>15</v>
      </c>
      <c r="AM63" s="60">
        <f t="shared" si="20"/>
        <v>15</v>
      </c>
      <c r="AN63" s="74">
        <f t="shared" si="21"/>
        <v>5430</v>
      </c>
      <c r="AO63" s="66">
        <f>Stoch_Regimes!$G$46</f>
        <v>60</v>
      </c>
      <c r="AP63" s="49">
        <f t="shared" si="48"/>
        <v>45</v>
      </c>
      <c r="AQ63" s="49">
        <f t="shared" si="22"/>
        <v>15</v>
      </c>
      <c r="AR63" s="60">
        <f t="shared" si="23"/>
        <v>15</v>
      </c>
      <c r="AS63" s="83">
        <f t="shared" si="24"/>
        <v>5580</v>
      </c>
      <c r="AT63" s="66">
        <f>Stoch_Regimes!$G$47</f>
        <v>60</v>
      </c>
      <c r="AU63" s="49">
        <f t="shared" si="49"/>
        <v>45</v>
      </c>
      <c r="AV63" s="49">
        <f t="shared" si="25"/>
        <v>15</v>
      </c>
      <c r="AW63" s="60">
        <f t="shared" si="26"/>
        <v>15</v>
      </c>
      <c r="AX63" s="74">
        <f t="shared" si="27"/>
        <v>5580</v>
      </c>
      <c r="AY63" s="66">
        <f>Stoch_Regimes!$G$48</f>
        <v>60</v>
      </c>
      <c r="AZ63" s="49">
        <f t="shared" si="50"/>
        <v>45</v>
      </c>
      <c r="BA63" s="49">
        <f t="shared" si="28"/>
        <v>15</v>
      </c>
      <c r="BB63" s="60">
        <f t="shared" si="29"/>
        <v>15</v>
      </c>
      <c r="BC63" s="74">
        <f t="shared" si="30"/>
        <v>5580</v>
      </c>
      <c r="BD63" s="66">
        <f>Stoch_Regimes!$G$49</f>
        <v>60</v>
      </c>
      <c r="BE63" s="49">
        <f t="shared" si="51"/>
        <v>45</v>
      </c>
      <c r="BF63" s="49">
        <f t="shared" si="31"/>
        <v>15</v>
      </c>
      <c r="BG63" s="60">
        <f t="shared" si="32"/>
        <v>15</v>
      </c>
      <c r="BH63" s="62">
        <f t="shared" si="33"/>
        <v>5580</v>
      </c>
      <c r="BI63" s="66">
        <f>Stoch_Regimes!$J$45</f>
        <v>60</v>
      </c>
      <c r="BJ63" s="49">
        <f t="shared" si="52"/>
        <v>45</v>
      </c>
      <c r="BK63" s="49">
        <f t="shared" si="34"/>
        <v>15</v>
      </c>
      <c r="BL63" s="60">
        <f t="shared" si="35"/>
        <v>15</v>
      </c>
      <c r="BM63" s="74">
        <f t="shared" si="36"/>
        <v>5580</v>
      </c>
      <c r="BN63" s="66">
        <f>Stoch_Regimes!$M$45</f>
        <v>30</v>
      </c>
      <c r="BO63" s="49">
        <f t="shared" si="53"/>
        <v>15</v>
      </c>
      <c r="BP63" s="49">
        <f t="shared" si="37"/>
        <v>15</v>
      </c>
      <c r="BQ63" s="60">
        <f t="shared" si="38"/>
        <v>15</v>
      </c>
      <c r="BR63" s="74">
        <f t="shared" si="39"/>
        <v>5280</v>
      </c>
      <c r="BS63" s="66">
        <v>15</v>
      </c>
      <c r="BT63" s="60">
        <v>0</v>
      </c>
      <c r="BU63" s="60">
        <v>15</v>
      </c>
      <c r="BV63" s="62">
        <f t="shared" si="40"/>
        <v>5130</v>
      </c>
    </row>
    <row r="64" spans="1:74" x14ac:dyDescent="0.25">
      <c r="A64" s="49"/>
      <c r="B64" s="85">
        <v>40391</v>
      </c>
      <c r="C64" s="49">
        <v>363</v>
      </c>
      <c r="D64" s="62">
        <v>350</v>
      </c>
      <c r="E64" s="58">
        <v>3</v>
      </c>
      <c r="F64" s="91">
        <f>IF(E64=0,15,IF(E64=1,30,IF(E64=2,45,IF(E64=3,60))))</f>
        <v>60</v>
      </c>
      <c r="G64" s="49">
        <f t="shared" si="41"/>
        <v>45</v>
      </c>
      <c r="H64" s="49">
        <f t="shared" si="1"/>
        <v>15</v>
      </c>
      <c r="I64" s="60">
        <f t="shared" si="2"/>
        <v>15</v>
      </c>
      <c r="J64" s="74">
        <f t="shared" si="3"/>
        <v>5895</v>
      </c>
      <c r="K64" s="66">
        <f>Stoch_Regimes!$E$45</f>
        <v>30</v>
      </c>
      <c r="L64" s="49">
        <f t="shared" si="42"/>
        <v>15</v>
      </c>
      <c r="M64" s="49">
        <f t="shared" si="4"/>
        <v>15</v>
      </c>
      <c r="N64" s="60">
        <f t="shared" si="5"/>
        <v>15</v>
      </c>
      <c r="O64" s="74">
        <f t="shared" si="6"/>
        <v>5595</v>
      </c>
      <c r="P64" s="66">
        <f>Stoch_Regimes!$E$46</f>
        <v>30</v>
      </c>
      <c r="Q64" s="49">
        <f t="shared" si="43"/>
        <v>15</v>
      </c>
      <c r="R64" s="49">
        <f t="shared" si="7"/>
        <v>15</v>
      </c>
      <c r="S64" s="60">
        <f t="shared" si="8"/>
        <v>15</v>
      </c>
      <c r="T64" s="84">
        <f t="shared" si="9"/>
        <v>5595</v>
      </c>
      <c r="U64" s="66">
        <f>Stoch_Regimes!$E$47</f>
        <v>30</v>
      </c>
      <c r="V64" s="49">
        <f t="shared" si="44"/>
        <v>15</v>
      </c>
      <c r="W64" s="49">
        <f t="shared" si="10"/>
        <v>15</v>
      </c>
      <c r="X64" s="60">
        <f t="shared" si="11"/>
        <v>15</v>
      </c>
      <c r="Y64" s="62">
        <f t="shared" si="12"/>
        <v>5595</v>
      </c>
      <c r="Z64" s="66">
        <f>Stoch_Regimes!$E$48</f>
        <v>30</v>
      </c>
      <c r="AA64" s="49">
        <f t="shared" si="45"/>
        <v>15</v>
      </c>
      <c r="AB64" s="49">
        <f t="shared" si="13"/>
        <v>15</v>
      </c>
      <c r="AC64" s="60">
        <f t="shared" si="14"/>
        <v>15</v>
      </c>
      <c r="AD64" s="62">
        <f t="shared" si="15"/>
        <v>5595</v>
      </c>
      <c r="AE64" s="66">
        <f>Stoch_Regimes!$E$49</f>
        <v>30</v>
      </c>
      <c r="AF64" s="49">
        <f t="shared" si="46"/>
        <v>15</v>
      </c>
      <c r="AG64" s="49">
        <f t="shared" si="16"/>
        <v>15</v>
      </c>
      <c r="AH64" s="60">
        <f t="shared" si="17"/>
        <v>15</v>
      </c>
      <c r="AI64" s="62">
        <f t="shared" si="18"/>
        <v>5595</v>
      </c>
      <c r="AJ64" s="66">
        <f>Stoch_Regimes!$G$45</f>
        <v>45</v>
      </c>
      <c r="AK64" s="49">
        <f t="shared" si="47"/>
        <v>30</v>
      </c>
      <c r="AL64" s="49">
        <f t="shared" si="19"/>
        <v>15</v>
      </c>
      <c r="AM64" s="60">
        <f t="shared" si="20"/>
        <v>15</v>
      </c>
      <c r="AN64" s="74">
        <f t="shared" si="21"/>
        <v>5745</v>
      </c>
      <c r="AO64" s="66">
        <f>Stoch_Regimes!$G$46</f>
        <v>60</v>
      </c>
      <c r="AP64" s="49">
        <f t="shared" si="48"/>
        <v>45</v>
      </c>
      <c r="AQ64" s="49">
        <f t="shared" si="22"/>
        <v>15</v>
      </c>
      <c r="AR64" s="60">
        <f t="shared" si="23"/>
        <v>15</v>
      </c>
      <c r="AS64" s="83">
        <f t="shared" si="24"/>
        <v>5895</v>
      </c>
      <c r="AT64" s="66">
        <f>Stoch_Regimes!$G$47</f>
        <v>60</v>
      </c>
      <c r="AU64" s="49">
        <f t="shared" si="49"/>
        <v>45</v>
      </c>
      <c r="AV64" s="49">
        <f t="shared" si="25"/>
        <v>15</v>
      </c>
      <c r="AW64" s="60">
        <f t="shared" si="26"/>
        <v>15</v>
      </c>
      <c r="AX64" s="74">
        <f t="shared" si="27"/>
        <v>5895</v>
      </c>
      <c r="AY64" s="66">
        <f>Stoch_Regimes!$G$48</f>
        <v>60</v>
      </c>
      <c r="AZ64" s="49">
        <f t="shared" si="50"/>
        <v>45</v>
      </c>
      <c r="BA64" s="49">
        <f t="shared" si="28"/>
        <v>15</v>
      </c>
      <c r="BB64" s="60">
        <f t="shared" si="29"/>
        <v>15</v>
      </c>
      <c r="BC64" s="74">
        <f t="shared" si="30"/>
        <v>5895</v>
      </c>
      <c r="BD64" s="66">
        <f>Stoch_Regimes!$G$49</f>
        <v>60</v>
      </c>
      <c r="BE64" s="49">
        <f t="shared" si="51"/>
        <v>45</v>
      </c>
      <c r="BF64" s="49">
        <f t="shared" si="31"/>
        <v>15</v>
      </c>
      <c r="BG64" s="60">
        <f t="shared" si="32"/>
        <v>15</v>
      </c>
      <c r="BH64" s="62">
        <f t="shared" si="33"/>
        <v>5895</v>
      </c>
      <c r="BI64" s="66">
        <f>Stoch_Regimes!$J$45</f>
        <v>60</v>
      </c>
      <c r="BJ64" s="49">
        <f t="shared" si="52"/>
        <v>45</v>
      </c>
      <c r="BK64" s="49">
        <f t="shared" si="34"/>
        <v>15</v>
      </c>
      <c r="BL64" s="60">
        <f t="shared" si="35"/>
        <v>15</v>
      </c>
      <c r="BM64" s="74">
        <f t="shared" si="36"/>
        <v>5895</v>
      </c>
      <c r="BN64" s="66">
        <f>Stoch_Regimes!$M$45</f>
        <v>30</v>
      </c>
      <c r="BO64" s="49">
        <f t="shared" si="53"/>
        <v>15</v>
      </c>
      <c r="BP64" s="49">
        <f t="shared" si="37"/>
        <v>15</v>
      </c>
      <c r="BQ64" s="60">
        <f t="shared" si="38"/>
        <v>15</v>
      </c>
      <c r="BR64" s="74">
        <f t="shared" si="39"/>
        <v>5595</v>
      </c>
      <c r="BS64" s="66">
        <v>15</v>
      </c>
      <c r="BT64" s="60">
        <v>0</v>
      </c>
      <c r="BU64" s="60">
        <v>15</v>
      </c>
      <c r="BV64" s="62">
        <f t="shared" si="40"/>
        <v>5445</v>
      </c>
    </row>
    <row r="65" spans="1:74" x14ac:dyDescent="0.25">
      <c r="A65" s="49"/>
      <c r="B65" s="85">
        <v>40422</v>
      </c>
      <c r="C65" s="49">
        <v>393.5</v>
      </c>
      <c r="D65" s="62">
        <v>400</v>
      </c>
      <c r="E65" s="58">
        <v>3</v>
      </c>
      <c r="F65" s="91">
        <f t="shared" ref="F65:F87" si="56">IF(E65=0,15,IF(E65=1,30,IF(E65=2,45,IF(E65=3,60))))</f>
        <v>60</v>
      </c>
      <c r="G65" s="49">
        <f t="shared" si="41"/>
        <v>45</v>
      </c>
      <c r="H65" s="49">
        <f t="shared" si="1"/>
        <v>15</v>
      </c>
      <c r="I65" s="60">
        <f t="shared" si="2"/>
        <v>15</v>
      </c>
      <c r="J65" s="74">
        <f t="shared" si="3"/>
        <v>6352.5</v>
      </c>
      <c r="K65" s="66">
        <f>Stoch_Regimes!$E$50</f>
        <v>15</v>
      </c>
      <c r="L65" s="49">
        <f t="shared" si="42"/>
        <v>15</v>
      </c>
      <c r="M65" s="49">
        <f t="shared" si="4"/>
        <v>0</v>
      </c>
      <c r="N65" s="60">
        <f t="shared" si="5"/>
        <v>0</v>
      </c>
      <c r="O65" s="74">
        <f t="shared" si="6"/>
        <v>150</v>
      </c>
      <c r="P65" s="66">
        <f>Stoch_Regimes!$E$51</f>
        <v>15</v>
      </c>
      <c r="Q65" s="49">
        <f t="shared" si="43"/>
        <v>15</v>
      </c>
      <c r="R65" s="49">
        <f t="shared" si="7"/>
        <v>0</v>
      </c>
      <c r="S65" s="60">
        <f t="shared" si="8"/>
        <v>0</v>
      </c>
      <c r="T65" s="84">
        <f t="shared" si="9"/>
        <v>150</v>
      </c>
      <c r="U65" s="66">
        <f>Stoch_Regimes!$E$52</f>
        <v>15</v>
      </c>
      <c r="V65" s="49">
        <f t="shared" si="44"/>
        <v>15</v>
      </c>
      <c r="W65" s="49">
        <f t="shared" si="10"/>
        <v>0</v>
      </c>
      <c r="X65" s="60">
        <f t="shared" si="11"/>
        <v>0</v>
      </c>
      <c r="Y65" s="62">
        <f t="shared" si="12"/>
        <v>150</v>
      </c>
      <c r="Z65" s="66">
        <f>Stoch_Regimes!$E$53</f>
        <v>15</v>
      </c>
      <c r="AA65" s="49">
        <f t="shared" si="45"/>
        <v>15</v>
      </c>
      <c r="AB65" s="49">
        <f t="shared" si="13"/>
        <v>0</v>
      </c>
      <c r="AC65" s="60">
        <f t="shared" si="14"/>
        <v>0</v>
      </c>
      <c r="AD65" s="62">
        <f t="shared" si="15"/>
        <v>150</v>
      </c>
      <c r="AE65" s="66">
        <f>Stoch_Regimes!$E$54</f>
        <v>15</v>
      </c>
      <c r="AF65" s="49">
        <f t="shared" si="46"/>
        <v>15</v>
      </c>
      <c r="AG65" s="49">
        <f t="shared" si="16"/>
        <v>0</v>
      </c>
      <c r="AH65" s="60">
        <f t="shared" si="17"/>
        <v>0</v>
      </c>
      <c r="AI65" s="62">
        <f t="shared" si="18"/>
        <v>150</v>
      </c>
      <c r="AJ65" s="66">
        <f>Stoch_Regimes!$G$50</f>
        <v>15</v>
      </c>
      <c r="AK65" s="49">
        <f t="shared" si="47"/>
        <v>30</v>
      </c>
      <c r="AL65" s="49">
        <f t="shared" si="19"/>
        <v>-15</v>
      </c>
      <c r="AM65" s="60">
        <f t="shared" si="20"/>
        <v>0</v>
      </c>
      <c r="AN65" s="74">
        <f t="shared" si="21"/>
        <v>300</v>
      </c>
      <c r="AO65" s="66">
        <f>Stoch_Regimes!$G$51</f>
        <v>30</v>
      </c>
      <c r="AP65" s="49">
        <f t="shared" si="48"/>
        <v>45</v>
      </c>
      <c r="AQ65" s="49">
        <f t="shared" si="22"/>
        <v>-15</v>
      </c>
      <c r="AR65" s="60">
        <f t="shared" si="23"/>
        <v>0</v>
      </c>
      <c r="AS65" s="83">
        <f t="shared" si="24"/>
        <v>450</v>
      </c>
      <c r="AT65" s="66">
        <f>Stoch_Regimes!$G$52</f>
        <v>45</v>
      </c>
      <c r="AU65" s="49">
        <f t="shared" si="49"/>
        <v>45</v>
      </c>
      <c r="AV65" s="49">
        <f t="shared" si="25"/>
        <v>0</v>
      </c>
      <c r="AW65" s="60">
        <f t="shared" si="26"/>
        <v>0</v>
      </c>
      <c r="AX65" s="74">
        <f t="shared" si="27"/>
        <v>450</v>
      </c>
      <c r="AY65" s="66">
        <f>Stoch_Regimes!$G$53</f>
        <v>60</v>
      </c>
      <c r="AZ65" s="49">
        <f t="shared" si="50"/>
        <v>45</v>
      </c>
      <c r="BA65" s="49">
        <f t="shared" si="28"/>
        <v>15</v>
      </c>
      <c r="BB65" s="60">
        <f t="shared" si="29"/>
        <v>15</v>
      </c>
      <c r="BC65" s="74">
        <f t="shared" si="30"/>
        <v>6352.5</v>
      </c>
      <c r="BD65" s="66">
        <f>Stoch_Regimes!$G$54</f>
        <v>60</v>
      </c>
      <c r="BE65" s="49">
        <f t="shared" si="51"/>
        <v>45</v>
      </c>
      <c r="BF65" s="49">
        <f t="shared" si="31"/>
        <v>15</v>
      </c>
      <c r="BG65" s="60">
        <f t="shared" si="32"/>
        <v>15</v>
      </c>
      <c r="BH65" s="62">
        <f t="shared" si="33"/>
        <v>6352.5</v>
      </c>
      <c r="BI65" s="66">
        <f>Stoch_Regimes!$J$50</f>
        <v>60</v>
      </c>
      <c r="BJ65" s="49">
        <f t="shared" si="52"/>
        <v>45</v>
      </c>
      <c r="BK65" s="49">
        <f t="shared" si="34"/>
        <v>15</v>
      </c>
      <c r="BL65" s="60">
        <f t="shared" si="35"/>
        <v>15</v>
      </c>
      <c r="BM65" s="74">
        <f t="shared" si="36"/>
        <v>6352.5</v>
      </c>
      <c r="BN65" s="66">
        <f>Stoch_Regimes!$M$50</f>
        <v>15</v>
      </c>
      <c r="BO65" s="49">
        <f t="shared" si="53"/>
        <v>15</v>
      </c>
      <c r="BP65" s="49">
        <f t="shared" si="37"/>
        <v>0</v>
      </c>
      <c r="BQ65" s="60">
        <f t="shared" si="38"/>
        <v>0</v>
      </c>
      <c r="BR65" s="74">
        <f t="shared" si="39"/>
        <v>150</v>
      </c>
      <c r="BS65" s="66">
        <v>15</v>
      </c>
      <c r="BT65" s="60">
        <v>0</v>
      </c>
      <c r="BU65" s="60">
        <v>15</v>
      </c>
      <c r="BV65" s="62">
        <f t="shared" si="40"/>
        <v>5902.5</v>
      </c>
    </row>
    <row r="66" spans="1:74" x14ac:dyDescent="0.25">
      <c r="A66" s="49"/>
      <c r="B66" s="85">
        <v>40452</v>
      </c>
      <c r="C66" s="49">
        <v>440.5</v>
      </c>
      <c r="D66" s="62">
        <v>450</v>
      </c>
      <c r="E66" s="58">
        <v>3</v>
      </c>
      <c r="F66" s="91">
        <f t="shared" si="56"/>
        <v>60</v>
      </c>
      <c r="G66" s="49">
        <f t="shared" si="41"/>
        <v>45</v>
      </c>
      <c r="H66" s="49">
        <f t="shared" si="1"/>
        <v>15</v>
      </c>
      <c r="I66" s="60">
        <f t="shared" si="2"/>
        <v>15</v>
      </c>
      <c r="J66" s="74">
        <f t="shared" si="3"/>
        <v>7057.5</v>
      </c>
      <c r="K66" s="66">
        <f>Stoch_Regimes!$E$55</f>
        <v>15</v>
      </c>
      <c r="L66" s="49">
        <f t="shared" si="42"/>
        <v>0</v>
      </c>
      <c r="M66" s="49">
        <f t="shared" si="4"/>
        <v>15</v>
      </c>
      <c r="N66" s="60">
        <f t="shared" si="5"/>
        <v>15</v>
      </c>
      <c r="O66" s="74">
        <f t="shared" si="6"/>
        <v>6607.5</v>
      </c>
      <c r="P66" s="66">
        <f>Stoch_Regimes!$E$56</f>
        <v>15</v>
      </c>
      <c r="Q66" s="49">
        <f t="shared" si="43"/>
        <v>0</v>
      </c>
      <c r="R66" s="49">
        <f t="shared" si="7"/>
        <v>15</v>
      </c>
      <c r="S66" s="60">
        <f t="shared" si="8"/>
        <v>15</v>
      </c>
      <c r="T66" s="84">
        <f t="shared" si="9"/>
        <v>6607.5</v>
      </c>
      <c r="U66" s="66">
        <f>Stoch_Regimes!$E$57</f>
        <v>15</v>
      </c>
      <c r="V66" s="49">
        <f t="shared" si="44"/>
        <v>0</v>
      </c>
      <c r="W66" s="49">
        <f t="shared" si="10"/>
        <v>15</v>
      </c>
      <c r="X66" s="60">
        <f t="shared" si="11"/>
        <v>15</v>
      </c>
      <c r="Y66" s="62">
        <f t="shared" si="12"/>
        <v>6607.5</v>
      </c>
      <c r="Z66" s="66">
        <f>Stoch_Regimes!$E$58</f>
        <v>15</v>
      </c>
      <c r="AA66" s="49">
        <f t="shared" si="45"/>
        <v>0</v>
      </c>
      <c r="AB66" s="49">
        <f t="shared" si="13"/>
        <v>15</v>
      </c>
      <c r="AC66" s="60">
        <f t="shared" si="14"/>
        <v>15</v>
      </c>
      <c r="AD66" s="62">
        <f t="shared" si="15"/>
        <v>6607.5</v>
      </c>
      <c r="AE66" s="66">
        <f>Stoch_Regimes!$E$59</f>
        <v>45</v>
      </c>
      <c r="AF66" s="49">
        <f t="shared" si="46"/>
        <v>0</v>
      </c>
      <c r="AG66" s="49">
        <f t="shared" si="16"/>
        <v>45</v>
      </c>
      <c r="AH66" s="60">
        <f t="shared" si="17"/>
        <v>45</v>
      </c>
      <c r="AI66" s="62">
        <f t="shared" si="18"/>
        <v>19822.5</v>
      </c>
      <c r="AJ66" s="66">
        <f>Stoch_Regimes!$G$55</f>
        <v>15</v>
      </c>
      <c r="AK66" s="49">
        <f t="shared" si="47"/>
        <v>15</v>
      </c>
      <c r="AL66" s="49">
        <f t="shared" si="19"/>
        <v>0</v>
      </c>
      <c r="AM66" s="60">
        <f t="shared" si="20"/>
        <v>0</v>
      </c>
      <c r="AN66" s="74">
        <f t="shared" si="21"/>
        <v>150</v>
      </c>
      <c r="AO66" s="66">
        <f>Stoch_Regimes!$G$56</f>
        <v>15</v>
      </c>
      <c r="AP66" s="49">
        <f t="shared" si="48"/>
        <v>30</v>
      </c>
      <c r="AQ66" s="49">
        <f t="shared" si="22"/>
        <v>-15</v>
      </c>
      <c r="AR66" s="60">
        <f t="shared" si="23"/>
        <v>0</v>
      </c>
      <c r="AS66" s="83">
        <f t="shared" si="24"/>
        <v>300</v>
      </c>
      <c r="AT66" s="66">
        <f>Stoch_Regimes!$G$57</f>
        <v>30</v>
      </c>
      <c r="AU66" s="49">
        <f t="shared" si="49"/>
        <v>30</v>
      </c>
      <c r="AV66" s="49">
        <f t="shared" si="25"/>
        <v>0</v>
      </c>
      <c r="AW66" s="60">
        <f t="shared" si="26"/>
        <v>0</v>
      </c>
      <c r="AX66" s="74">
        <f t="shared" si="27"/>
        <v>300</v>
      </c>
      <c r="AY66" s="66">
        <f>Stoch_Regimes!$G$58</f>
        <v>45</v>
      </c>
      <c r="AZ66" s="49">
        <f t="shared" si="50"/>
        <v>45</v>
      </c>
      <c r="BA66" s="49">
        <f t="shared" si="28"/>
        <v>0</v>
      </c>
      <c r="BB66" s="60">
        <f t="shared" si="29"/>
        <v>0</v>
      </c>
      <c r="BC66" s="74">
        <f t="shared" si="30"/>
        <v>450</v>
      </c>
      <c r="BD66" s="66">
        <f>Stoch_Regimes!$G$59</f>
        <v>60</v>
      </c>
      <c r="BE66" s="49">
        <f t="shared" si="51"/>
        <v>45</v>
      </c>
      <c r="BF66" s="49">
        <f t="shared" si="31"/>
        <v>15</v>
      </c>
      <c r="BG66" s="60">
        <f t="shared" si="32"/>
        <v>15</v>
      </c>
      <c r="BH66" s="62">
        <f t="shared" si="33"/>
        <v>7057.5</v>
      </c>
      <c r="BI66" s="66">
        <f>Stoch_Regimes!$J$55</f>
        <v>60</v>
      </c>
      <c r="BJ66" s="49">
        <f t="shared" si="52"/>
        <v>45</v>
      </c>
      <c r="BK66" s="49">
        <f t="shared" si="34"/>
        <v>15</v>
      </c>
      <c r="BL66" s="60">
        <f t="shared" si="35"/>
        <v>15</v>
      </c>
      <c r="BM66" s="74">
        <f t="shared" si="36"/>
        <v>7057.5</v>
      </c>
      <c r="BN66" s="66">
        <f>Stoch_Regimes!$M$55</f>
        <v>15</v>
      </c>
      <c r="BO66" s="49">
        <f t="shared" si="53"/>
        <v>0</v>
      </c>
      <c r="BP66" s="49">
        <f t="shared" si="37"/>
        <v>15</v>
      </c>
      <c r="BQ66" s="60">
        <f t="shared" si="38"/>
        <v>15</v>
      </c>
      <c r="BR66" s="74">
        <f t="shared" si="39"/>
        <v>6607.5</v>
      </c>
      <c r="BS66" s="66">
        <v>15</v>
      </c>
      <c r="BT66" s="60">
        <v>0</v>
      </c>
      <c r="BU66" s="60">
        <v>15</v>
      </c>
      <c r="BV66" s="62">
        <f t="shared" si="40"/>
        <v>6607.5</v>
      </c>
    </row>
    <row r="67" spans="1:74" x14ac:dyDescent="0.25">
      <c r="A67" s="49"/>
      <c r="B67" s="85">
        <v>40483</v>
      </c>
      <c r="C67" s="49">
        <v>556</v>
      </c>
      <c r="D67" s="62">
        <v>550</v>
      </c>
      <c r="E67" s="58">
        <v>0</v>
      </c>
      <c r="F67" s="91">
        <f t="shared" si="56"/>
        <v>15</v>
      </c>
      <c r="G67" s="49">
        <f t="shared" si="41"/>
        <v>45</v>
      </c>
      <c r="H67" s="49">
        <f t="shared" si="1"/>
        <v>-30</v>
      </c>
      <c r="I67" s="60">
        <f t="shared" si="2"/>
        <v>0</v>
      </c>
      <c r="J67" s="74">
        <f t="shared" si="3"/>
        <v>450</v>
      </c>
      <c r="K67" s="66">
        <f>Stoch_Regimes!$E$65</f>
        <v>45</v>
      </c>
      <c r="L67" s="49">
        <f t="shared" si="42"/>
        <v>0</v>
      </c>
      <c r="M67" s="49">
        <f t="shared" si="4"/>
        <v>45</v>
      </c>
      <c r="N67" s="60">
        <f t="shared" si="5"/>
        <v>45</v>
      </c>
      <c r="O67" s="74">
        <f t="shared" si="6"/>
        <v>25020</v>
      </c>
      <c r="P67" s="66">
        <f>Stoch_Regimes!$E$66</f>
        <v>60</v>
      </c>
      <c r="Q67" s="49">
        <f t="shared" si="43"/>
        <v>0</v>
      </c>
      <c r="R67" s="49">
        <f t="shared" si="7"/>
        <v>60</v>
      </c>
      <c r="S67" s="60">
        <f t="shared" si="8"/>
        <v>60</v>
      </c>
      <c r="T67" s="84">
        <f t="shared" si="9"/>
        <v>33360</v>
      </c>
      <c r="U67" s="66">
        <f>Stoch_Regimes!$E$67</f>
        <v>60</v>
      </c>
      <c r="V67" s="49">
        <f t="shared" si="44"/>
        <v>0</v>
      </c>
      <c r="W67" s="49">
        <f t="shared" si="10"/>
        <v>60</v>
      </c>
      <c r="X67" s="60">
        <f t="shared" si="11"/>
        <v>60</v>
      </c>
      <c r="Y67" s="62">
        <f t="shared" si="12"/>
        <v>33360</v>
      </c>
      <c r="Z67" s="66">
        <f>Stoch_Regimes!$E$68</f>
        <v>60</v>
      </c>
      <c r="AA67" s="49">
        <f t="shared" si="45"/>
        <v>0</v>
      </c>
      <c r="AB67" s="49">
        <f t="shared" si="13"/>
        <v>60</v>
      </c>
      <c r="AC67" s="60">
        <f t="shared" si="14"/>
        <v>60</v>
      </c>
      <c r="AD67" s="62">
        <f t="shared" si="15"/>
        <v>33360</v>
      </c>
      <c r="AE67" s="66">
        <f>Stoch_Regimes!$E$69</f>
        <v>60</v>
      </c>
      <c r="AF67" s="49">
        <f t="shared" si="46"/>
        <v>30</v>
      </c>
      <c r="AG67" s="49">
        <f t="shared" si="16"/>
        <v>30</v>
      </c>
      <c r="AH67" s="60">
        <f t="shared" si="17"/>
        <v>30</v>
      </c>
      <c r="AI67" s="62">
        <f t="shared" si="18"/>
        <v>16980</v>
      </c>
      <c r="AJ67" s="66">
        <f>Stoch_Regimes!$G$65</f>
        <v>15</v>
      </c>
      <c r="AK67" s="49">
        <f t="shared" si="47"/>
        <v>0</v>
      </c>
      <c r="AL67" s="49">
        <f t="shared" si="19"/>
        <v>15</v>
      </c>
      <c r="AM67" s="60">
        <f t="shared" si="20"/>
        <v>15</v>
      </c>
      <c r="AN67" s="74">
        <f t="shared" si="21"/>
        <v>8340</v>
      </c>
      <c r="AO67" s="66">
        <f>Stoch_Regimes!$G$66</f>
        <v>15</v>
      </c>
      <c r="AP67" s="49">
        <f t="shared" si="48"/>
        <v>15</v>
      </c>
      <c r="AQ67" s="49">
        <f t="shared" si="22"/>
        <v>0</v>
      </c>
      <c r="AR67" s="60">
        <f t="shared" si="23"/>
        <v>0</v>
      </c>
      <c r="AS67" s="83">
        <f t="shared" si="24"/>
        <v>150</v>
      </c>
      <c r="AT67" s="66">
        <f>Stoch_Regimes!$G$67</f>
        <v>15</v>
      </c>
      <c r="AU67" s="49">
        <f t="shared" si="49"/>
        <v>15</v>
      </c>
      <c r="AV67" s="49">
        <f t="shared" si="25"/>
        <v>0</v>
      </c>
      <c r="AW67" s="60">
        <f t="shared" si="26"/>
        <v>0</v>
      </c>
      <c r="AX67" s="74">
        <f t="shared" si="27"/>
        <v>150</v>
      </c>
      <c r="AY67" s="66">
        <f>Stoch_Regimes!$G$68</f>
        <v>30</v>
      </c>
      <c r="AZ67" s="49">
        <f t="shared" si="50"/>
        <v>30</v>
      </c>
      <c r="BA67" s="49">
        <f t="shared" si="28"/>
        <v>0</v>
      </c>
      <c r="BB67" s="60">
        <f t="shared" si="29"/>
        <v>0</v>
      </c>
      <c r="BC67" s="74">
        <f t="shared" si="30"/>
        <v>300</v>
      </c>
      <c r="BD67" s="66">
        <f>Stoch_Regimes!$G$69</f>
        <v>45</v>
      </c>
      <c r="BE67" s="49">
        <f t="shared" si="51"/>
        <v>45</v>
      </c>
      <c r="BF67" s="49">
        <f t="shared" si="31"/>
        <v>0</v>
      </c>
      <c r="BG67" s="60">
        <f t="shared" si="32"/>
        <v>0</v>
      </c>
      <c r="BH67" s="62">
        <f t="shared" si="33"/>
        <v>450</v>
      </c>
      <c r="BI67" s="66">
        <f>Stoch_Regimes!$J$65</f>
        <v>60</v>
      </c>
      <c r="BJ67" s="49">
        <f t="shared" si="52"/>
        <v>45</v>
      </c>
      <c r="BK67" s="49">
        <f t="shared" si="34"/>
        <v>15</v>
      </c>
      <c r="BL67" s="60">
        <f t="shared" si="35"/>
        <v>15</v>
      </c>
      <c r="BM67" s="74">
        <f t="shared" si="36"/>
        <v>8790</v>
      </c>
      <c r="BN67" s="66">
        <f>Stoch_Regimes!$M$65</f>
        <v>15</v>
      </c>
      <c r="BO67" s="49">
        <f t="shared" si="53"/>
        <v>0</v>
      </c>
      <c r="BP67" s="49">
        <f t="shared" si="37"/>
        <v>15</v>
      </c>
      <c r="BQ67" s="60">
        <f t="shared" si="38"/>
        <v>15</v>
      </c>
      <c r="BR67" s="74">
        <f t="shared" si="39"/>
        <v>8340</v>
      </c>
      <c r="BS67" s="66">
        <v>15</v>
      </c>
      <c r="BT67" s="60">
        <v>0</v>
      </c>
      <c r="BU67" s="60">
        <v>15</v>
      </c>
      <c r="BV67" s="62">
        <f t="shared" si="40"/>
        <v>8340</v>
      </c>
    </row>
    <row r="68" spans="1:74" x14ac:dyDescent="0.25">
      <c r="A68" s="49"/>
      <c r="B68" s="85">
        <v>40513</v>
      </c>
      <c r="C68" s="49">
        <v>539</v>
      </c>
      <c r="D68" s="62">
        <v>550</v>
      </c>
      <c r="E68" s="58">
        <v>3</v>
      </c>
      <c r="F68" s="91">
        <f t="shared" si="56"/>
        <v>60</v>
      </c>
      <c r="G68" s="49">
        <f t="shared" si="41"/>
        <v>30</v>
      </c>
      <c r="H68" s="49">
        <f t="shared" si="1"/>
        <v>30</v>
      </c>
      <c r="I68" s="60">
        <f t="shared" si="2"/>
        <v>30</v>
      </c>
      <c r="J68" s="74">
        <f t="shared" si="3"/>
        <v>16470</v>
      </c>
      <c r="K68" s="66">
        <f>Stoch_Regimes!$E$65</f>
        <v>45</v>
      </c>
      <c r="L68" s="49">
        <f t="shared" si="42"/>
        <v>30</v>
      </c>
      <c r="M68" s="49">
        <f t="shared" si="4"/>
        <v>15</v>
      </c>
      <c r="N68" s="60">
        <f t="shared" si="5"/>
        <v>15</v>
      </c>
      <c r="O68" s="74">
        <f t="shared" si="6"/>
        <v>8385</v>
      </c>
      <c r="P68" s="66">
        <f>Stoch_Regimes!$E$66</f>
        <v>60</v>
      </c>
      <c r="Q68" s="49">
        <f t="shared" si="43"/>
        <v>45</v>
      </c>
      <c r="R68" s="49">
        <f t="shared" si="7"/>
        <v>15</v>
      </c>
      <c r="S68" s="60">
        <f t="shared" si="8"/>
        <v>15</v>
      </c>
      <c r="T68" s="84">
        <f t="shared" si="9"/>
        <v>8535</v>
      </c>
      <c r="U68" s="66">
        <f>Stoch_Regimes!$E$67</f>
        <v>60</v>
      </c>
      <c r="V68" s="49">
        <f t="shared" si="44"/>
        <v>45</v>
      </c>
      <c r="W68" s="49">
        <f t="shared" si="10"/>
        <v>15</v>
      </c>
      <c r="X68" s="60">
        <f t="shared" si="11"/>
        <v>15</v>
      </c>
      <c r="Y68" s="62">
        <f t="shared" si="12"/>
        <v>8535</v>
      </c>
      <c r="Z68" s="66">
        <f>Stoch_Regimes!$E$68</f>
        <v>60</v>
      </c>
      <c r="AA68" s="49">
        <f t="shared" si="45"/>
        <v>45</v>
      </c>
      <c r="AB68" s="49">
        <f t="shared" si="13"/>
        <v>15</v>
      </c>
      <c r="AC68" s="60">
        <f t="shared" si="14"/>
        <v>15</v>
      </c>
      <c r="AD68" s="62">
        <f t="shared" si="15"/>
        <v>8535</v>
      </c>
      <c r="AE68" s="66">
        <f>Stoch_Regimes!$E$69</f>
        <v>60</v>
      </c>
      <c r="AF68" s="49">
        <f t="shared" si="46"/>
        <v>45</v>
      </c>
      <c r="AG68" s="49">
        <f t="shared" si="16"/>
        <v>15</v>
      </c>
      <c r="AH68" s="60">
        <f t="shared" si="17"/>
        <v>15</v>
      </c>
      <c r="AI68" s="62">
        <f t="shared" si="18"/>
        <v>8535</v>
      </c>
      <c r="AJ68" s="66">
        <f>Stoch_Regimes!$G$65</f>
        <v>15</v>
      </c>
      <c r="AK68" s="49">
        <f t="shared" si="47"/>
        <v>0</v>
      </c>
      <c r="AL68" s="49">
        <f t="shared" si="19"/>
        <v>15</v>
      </c>
      <c r="AM68" s="60">
        <f t="shared" si="20"/>
        <v>15</v>
      </c>
      <c r="AN68" s="74">
        <f t="shared" si="21"/>
        <v>8085</v>
      </c>
      <c r="AO68" s="66">
        <f>Stoch_Regimes!$G$66</f>
        <v>15</v>
      </c>
      <c r="AP68" s="49">
        <f t="shared" si="48"/>
        <v>0</v>
      </c>
      <c r="AQ68" s="49">
        <f t="shared" si="22"/>
        <v>15</v>
      </c>
      <c r="AR68" s="60">
        <f t="shared" si="23"/>
        <v>15</v>
      </c>
      <c r="AS68" s="83">
        <f t="shared" si="24"/>
        <v>8085</v>
      </c>
      <c r="AT68" s="66">
        <f>Stoch_Regimes!$G$67</f>
        <v>15</v>
      </c>
      <c r="AU68" s="49">
        <f t="shared" si="49"/>
        <v>0</v>
      </c>
      <c r="AV68" s="49">
        <f t="shared" si="25"/>
        <v>15</v>
      </c>
      <c r="AW68" s="60">
        <f t="shared" si="26"/>
        <v>15</v>
      </c>
      <c r="AX68" s="74">
        <f t="shared" si="27"/>
        <v>8085</v>
      </c>
      <c r="AY68" s="66">
        <f>Stoch_Regimes!$G$68</f>
        <v>30</v>
      </c>
      <c r="AZ68" s="49">
        <f t="shared" si="50"/>
        <v>15</v>
      </c>
      <c r="BA68" s="49">
        <f t="shared" si="28"/>
        <v>15</v>
      </c>
      <c r="BB68" s="60">
        <f t="shared" si="29"/>
        <v>15</v>
      </c>
      <c r="BC68" s="74">
        <f t="shared" si="30"/>
        <v>8235</v>
      </c>
      <c r="BD68" s="66">
        <f>Stoch_Regimes!$G$69</f>
        <v>45</v>
      </c>
      <c r="BE68" s="49">
        <f t="shared" si="51"/>
        <v>30</v>
      </c>
      <c r="BF68" s="49">
        <f t="shared" si="31"/>
        <v>15</v>
      </c>
      <c r="BG68" s="60">
        <f t="shared" si="32"/>
        <v>15</v>
      </c>
      <c r="BH68" s="62">
        <f t="shared" si="33"/>
        <v>8385</v>
      </c>
      <c r="BI68" s="66">
        <f>Stoch_Regimes!$J$65</f>
        <v>60</v>
      </c>
      <c r="BJ68" s="49">
        <f t="shared" si="52"/>
        <v>45</v>
      </c>
      <c r="BK68" s="49">
        <f t="shared" si="34"/>
        <v>15</v>
      </c>
      <c r="BL68" s="60">
        <f t="shared" si="35"/>
        <v>15</v>
      </c>
      <c r="BM68" s="74">
        <f t="shared" si="36"/>
        <v>8535</v>
      </c>
      <c r="BN68" s="66">
        <f>Stoch_Regimes!$M$65</f>
        <v>15</v>
      </c>
      <c r="BO68" s="49">
        <f t="shared" si="53"/>
        <v>0</v>
      </c>
      <c r="BP68" s="49">
        <f t="shared" si="37"/>
        <v>15</v>
      </c>
      <c r="BQ68" s="60">
        <f t="shared" si="38"/>
        <v>15</v>
      </c>
      <c r="BR68" s="74">
        <f t="shared" si="39"/>
        <v>8085</v>
      </c>
      <c r="BS68" s="66">
        <v>15</v>
      </c>
      <c r="BT68" s="60">
        <v>0</v>
      </c>
      <c r="BU68" s="60">
        <v>15</v>
      </c>
      <c r="BV68" s="62">
        <f t="shared" si="40"/>
        <v>8085</v>
      </c>
    </row>
    <row r="69" spans="1:74" x14ac:dyDescent="0.25">
      <c r="A69" s="49"/>
      <c r="B69" s="85">
        <v>40544</v>
      </c>
      <c r="C69" s="49">
        <v>597.5</v>
      </c>
      <c r="D69" s="62">
        <v>600</v>
      </c>
      <c r="E69" s="58">
        <v>3</v>
      </c>
      <c r="F69" s="91">
        <f t="shared" si="56"/>
        <v>60</v>
      </c>
      <c r="G69" s="49">
        <f t="shared" si="41"/>
        <v>45</v>
      </c>
      <c r="H69" s="49">
        <f t="shared" si="1"/>
        <v>15</v>
      </c>
      <c r="I69" s="60">
        <f t="shared" si="2"/>
        <v>15</v>
      </c>
      <c r="J69" s="74">
        <f t="shared" si="3"/>
        <v>9412.5</v>
      </c>
      <c r="K69" s="66">
        <f>Stoch_Regimes!$E$70</f>
        <v>30</v>
      </c>
      <c r="L69" s="49">
        <f t="shared" si="42"/>
        <v>30</v>
      </c>
      <c r="M69" s="49">
        <f t="shared" si="4"/>
        <v>0</v>
      </c>
      <c r="N69" s="60">
        <f t="shared" si="5"/>
        <v>0</v>
      </c>
      <c r="O69" s="74">
        <f t="shared" si="6"/>
        <v>300</v>
      </c>
      <c r="P69" s="66">
        <f>Stoch_Regimes!$E$71</f>
        <v>30</v>
      </c>
      <c r="Q69" s="49">
        <f t="shared" si="43"/>
        <v>45</v>
      </c>
      <c r="R69" s="49">
        <f t="shared" si="7"/>
        <v>-15</v>
      </c>
      <c r="S69" s="60">
        <f t="shared" si="8"/>
        <v>0</v>
      </c>
      <c r="T69" s="84">
        <f t="shared" si="9"/>
        <v>450</v>
      </c>
      <c r="U69" s="66">
        <f>Stoch_Regimes!$E$72</f>
        <v>30</v>
      </c>
      <c r="V69" s="49">
        <f t="shared" si="44"/>
        <v>45</v>
      </c>
      <c r="W69" s="49">
        <f t="shared" si="10"/>
        <v>-15</v>
      </c>
      <c r="X69" s="60">
        <f t="shared" si="11"/>
        <v>0</v>
      </c>
      <c r="Y69" s="62">
        <f t="shared" si="12"/>
        <v>450</v>
      </c>
      <c r="Z69" s="66">
        <f>Stoch_Regimes!$E$73</f>
        <v>30</v>
      </c>
      <c r="AA69" s="49">
        <f t="shared" si="45"/>
        <v>45</v>
      </c>
      <c r="AB69" s="49">
        <f t="shared" si="13"/>
        <v>-15</v>
      </c>
      <c r="AC69" s="60">
        <f t="shared" si="14"/>
        <v>0</v>
      </c>
      <c r="AD69" s="62">
        <f t="shared" si="15"/>
        <v>450</v>
      </c>
      <c r="AE69" s="66">
        <f>Stoch_Regimes!$E$74</f>
        <v>30</v>
      </c>
      <c r="AF69" s="49">
        <f t="shared" si="46"/>
        <v>45</v>
      </c>
      <c r="AG69" s="49">
        <f t="shared" si="16"/>
        <v>-15</v>
      </c>
      <c r="AH69" s="60">
        <f t="shared" si="17"/>
        <v>0</v>
      </c>
      <c r="AI69" s="62">
        <f t="shared" si="18"/>
        <v>450</v>
      </c>
      <c r="AJ69" s="66">
        <f>Stoch_Regimes!$G$70</f>
        <v>15</v>
      </c>
      <c r="AK69" s="49">
        <f t="shared" si="47"/>
        <v>0</v>
      </c>
      <c r="AL69" s="49">
        <f t="shared" si="19"/>
        <v>15</v>
      </c>
      <c r="AM69" s="60">
        <f t="shared" si="20"/>
        <v>15</v>
      </c>
      <c r="AN69" s="74">
        <f t="shared" si="21"/>
        <v>8962.5</v>
      </c>
      <c r="AO69" s="66">
        <f>Stoch_Regimes!$G$71</f>
        <v>15</v>
      </c>
      <c r="AP69" s="49">
        <f t="shared" si="48"/>
        <v>0</v>
      </c>
      <c r="AQ69" s="49">
        <f t="shared" si="22"/>
        <v>15</v>
      </c>
      <c r="AR69" s="60">
        <f t="shared" si="23"/>
        <v>15</v>
      </c>
      <c r="AS69" s="83">
        <f t="shared" si="24"/>
        <v>8962.5</v>
      </c>
      <c r="AT69" s="66">
        <f>Stoch_Regimes!$G$72</f>
        <v>15</v>
      </c>
      <c r="AU69" s="49">
        <f t="shared" si="49"/>
        <v>0</v>
      </c>
      <c r="AV69" s="49">
        <f t="shared" si="25"/>
        <v>15</v>
      </c>
      <c r="AW69" s="60">
        <f t="shared" si="26"/>
        <v>15</v>
      </c>
      <c r="AX69" s="74">
        <f t="shared" si="27"/>
        <v>8962.5</v>
      </c>
      <c r="AY69" s="66">
        <f>Stoch_Regimes!$G$73</f>
        <v>15</v>
      </c>
      <c r="AZ69" s="49">
        <f t="shared" si="50"/>
        <v>15</v>
      </c>
      <c r="BA69" s="49">
        <f t="shared" si="28"/>
        <v>0</v>
      </c>
      <c r="BB69" s="60">
        <f t="shared" si="29"/>
        <v>0</v>
      </c>
      <c r="BC69" s="74">
        <f t="shared" si="30"/>
        <v>150</v>
      </c>
      <c r="BD69" s="66">
        <f>Stoch_Regimes!$G$74</f>
        <v>30</v>
      </c>
      <c r="BE69" s="49">
        <f t="shared" si="51"/>
        <v>30</v>
      </c>
      <c r="BF69" s="49">
        <f t="shared" si="31"/>
        <v>0</v>
      </c>
      <c r="BG69" s="60">
        <f t="shared" si="32"/>
        <v>0</v>
      </c>
      <c r="BH69" s="62">
        <f t="shared" si="33"/>
        <v>300</v>
      </c>
      <c r="BI69" s="66">
        <f>Stoch_Regimes!$J$70</f>
        <v>45</v>
      </c>
      <c r="BJ69" s="49">
        <f t="shared" si="52"/>
        <v>45</v>
      </c>
      <c r="BK69" s="49">
        <f t="shared" si="34"/>
        <v>0</v>
      </c>
      <c r="BL69" s="60">
        <f t="shared" si="35"/>
        <v>0</v>
      </c>
      <c r="BM69" s="74">
        <f t="shared" si="36"/>
        <v>450</v>
      </c>
      <c r="BN69" s="66">
        <f>Stoch_Regimes!$M$70</f>
        <v>15</v>
      </c>
      <c r="BO69" s="49">
        <f t="shared" si="53"/>
        <v>0</v>
      </c>
      <c r="BP69" s="49">
        <f t="shared" si="37"/>
        <v>15</v>
      </c>
      <c r="BQ69" s="60">
        <f t="shared" si="38"/>
        <v>15</v>
      </c>
      <c r="BR69" s="74">
        <f t="shared" si="39"/>
        <v>8962.5</v>
      </c>
      <c r="BS69" s="66">
        <v>15</v>
      </c>
      <c r="BT69" s="60">
        <v>0</v>
      </c>
      <c r="BU69" s="60">
        <v>15</v>
      </c>
      <c r="BV69" s="62">
        <f t="shared" si="40"/>
        <v>8962.5</v>
      </c>
    </row>
    <row r="70" spans="1:74" x14ac:dyDescent="0.25">
      <c r="A70" s="49"/>
      <c r="B70" s="85">
        <v>40575</v>
      </c>
      <c r="C70" s="49">
        <v>634.5</v>
      </c>
      <c r="D70" s="62">
        <v>650</v>
      </c>
      <c r="E70" s="58">
        <v>3</v>
      </c>
      <c r="F70" s="91">
        <f t="shared" si="56"/>
        <v>60</v>
      </c>
      <c r="G70" s="49">
        <f t="shared" si="41"/>
        <v>45</v>
      </c>
      <c r="H70" s="49">
        <f t="shared" si="1"/>
        <v>15</v>
      </c>
      <c r="I70" s="60">
        <f t="shared" si="2"/>
        <v>15</v>
      </c>
      <c r="J70" s="74">
        <f t="shared" si="3"/>
        <v>9967.5</v>
      </c>
      <c r="K70" s="66">
        <f>Stoch_Regimes!$E$75</f>
        <v>15</v>
      </c>
      <c r="L70" s="49">
        <f t="shared" si="42"/>
        <v>15</v>
      </c>
      <c r="M70" s="49">
        <f t="shared" si="4"/>
        <v>0</v>
      </c>
      <c r="N70" s="60">
        <f t="shared" si="5"/>
        <v>0</v>
      </c>
      <c r="O70" s="74">
        <f t="shared" si="6"/>
        <v>150</v>
      </c>
      <c r="P70" s="66">
        <f>Stoch_Regimes!$E$76</f>
        <v>15</v>
      </c>
      <c r="Q70" s="49">
        <f t="shared" si="43"/>
        <v>30</v>
      </c>
      <c r="R70" s="49">
        <f t="shared" si="7"/>
        <v>-15</v>
      </c>
      <c r="S70" s="60">
        <f t="shared" si="8"/>
        <v>0</v>
      </c>
      <c r="T70" s="84">
        <f t="shared" si="9"/>
        <v>300</v>
      </c>
      <c r="U70" s="66">
        <f>Stoch_Regimes!$E$77</f>
        <v>15</v>
      </c>
      <c r="V70" s="49">
        <f t="shared" si="44"/>
        <v>30</v>
      </c>
      <c r="W70" s="49">
        <f t="shared" si="10"/>
        <v>-15</v>
      </c>
      <c r="X70" s="60">
        <f t="shared" si="11"/>
        <v>0</v>
      </c>
      <c r="Y70" s="62">
        <f t="shared" si="12"/>
        <v>300</v>
      </c>
      <c r="Z70" s="66">
        <f>Stoch_Regimes!$E$78</f>
        <v>15</v>
      </c>
      <c r="AA70" s="49">
        <f t="shared" si="45"/>
        <v>30</v>
      </c>
      <c r="AB70" s="49">
        <f t="shared" si="13"/>
        <v>-15</v>
      </c>
      <c r="AC70" s="60">
        <f t="shared" si="14"/>
        <v>0</v>
      </c>
      <c r="AD70" s="62">
        <f t="shared" si="15"/>
        <v>300</v>
      </c>
      <c r="AE70" s="66">
        <f>Stoch_Regimes!$E$79</f>
        <v>15</v>
      </c>
      <c r="AF70" s="49">
        <f t="shared" si="46"/>
        <v>30</v>
      </c>
      <c r="AG70" s="49">
        <f t="shared" si="16"/>
        <v>-15</v>
      </c>
      <c r="AH70" s="60">
        <f t="shared" si="17"/>
        <v>0</v>
      </c>
      <c r="AI70" s="62">
        <f t="shared" si="18"/>
        <v>300</v>
      </c>
      <c r="AJ70" s="66">
        <f>Stoch_Regimes!$G$75</f>
        <v>15</v>
      </c>
      <c r="AK70" s="49">
        <f t="shared" si="47"/>
        <v>0</v>
      </c>
      <c r="AL70" s="49">
        <f t="shared" si="19"/>
        <v>15</v>
      </c>
      <c r="AM70" s="60">
        <f t="shared" si="20"/>
        <v>15</v>
      </c>
      <c r="AN70" s="74">
        <f t="shared" si="21"/>
        <v>9517.5</v>
      </c>
      <c r="AO70" s="66">
        <f>Stoch_Regimes!$G$76</f>
        <v>15</v>
      </c>
      <c r="AP70" s="49">
        <f t="shared" si="48"/>
        <v>0</v>
      </c>
      <c r="AQ70" s="49">
        <f t="shared" si="22"/>
        <v>15</v>
      </c>
      <c r="AR70" s="60">
        <f t="shared" si="23"/>
        <v>15</v>
      </c>
      <c r="AS70" s="83">
        <f t="shared" si="24"/>
        <v>9517.5</v>
      </c>
      <c r="AT70" s="66">
        <f>Stoch_Regimes!$G$77</f>
        <v>15</v>
      </c>
      <c r="AU70" s="49">
        <f t="shared" si="49"/>
        <v>0</v>
      </c>
      <c r="AV70" s="49">
        <f t="shared" si="25"/>
        <v>15</v>
      </c>
      <c r="AW70" s="60">
        <f t="shared" si="26"/>
        <v>15</v>
      </c>
      <c r="AX70" s="74">
        <f t="shared" si="27"/>
        <v>9517.5</v>
      </c>
      <c r="AY70" s="66">
        <f>Stoch_Regimes!$G$78</f>
        <v>15</v>
      </c>
      <c r="AZ70" s="49">
        <f t="shared" si="50"/>
        <v>0</v>
      </c>
      <c r="BA70" s="49">
        <f t="shared" si="28"/>
        <v>15</v>
      </c>
      <c r="BB70" s="60">
        <f t="shared" si="29"/>
        <v>15</v>
      </c>
      <c r="BC70" s="74">
        <f t="shared" si="30"/>
        <v>9517.5</v>
      </c>
      <c r="BD70" s="66">
        <f>Stoch_Regimes!$G$79</f>
        <v>15</v>
      </c>
      <c r="BE70" s="49">
        <f t="shared" si="51"/>
        <v>15</v>
      </c>
      <c r="BF70" s="49">
        <f t="shared" si="31"/>
        <v>0</v>
      </c>
      <c r="BG70" s="60">
        <f t="shared" si="32"/>
        <v>0</v>
      </c>
      <c r="BH70" s="62">
        <f t="shared" si="33"/>
        <v>150</v>
      </c>
      <c r="BI70" s="66">
        <f>Stoch_Regimes!$J$75</f>
        <v>15</v>
      </c>
      <c r="BJ70" s="49">
        <f t="shared" si="52"/>
        <v>30</v>
      </c>
      <c r="BK70" s="49">
        <f t="shared" si="34"/>
        <v>-15</v>
      </c>
      <c r="BL70" s="60">
        <f t="shared" si="35"/>
        <v>0</v>
      </c>
      <c r="BM70" s="74">
        <f t="shared" si="36"/>
        <v>300</v>
      </c>
      <c r="BN70" s="66">
        <f>Stoch_Regimes!$M$75</f>
        <v>15</v>
      </c>
      <c r="BO70" s="49">
        <f t="shared" si="53"/>
        <v>0</v>
      </c>
      <c r="BP70" s="49">
        <f t="shared" si="37"/>
        <v>15</v>
      </c>
      <c r="BQ70" s="60">
        <f t="shared" si="38"/>
        <v>15</v>
      </c>
      <c r="BR70" s="74">
        <f t="shared" si="39"/>
        <v>9517.5</v>
      </c>
      <c r="BS70" s="66">
        <v>15</v>
      </c>
      <c r="BT70" s="60">
        <v>0</v>
      </c>
      <c r="BU70" s="60">
        <v>15</v>
      </c>
      <c r="BV70" s="62">
        <f t="shared" si="40"/>
        <v>9517.5</v>
      </c>
    </row>
    <row r="71" spans="1:74" x14ac:dyDescent="0.25">
      <c r="A71" s="49"/>
      <c r="B71" s="85">
        <v>40603</v>
      </c>
      <c r="C71" s="49">
        <v>704.5</v>
      </c>
      <c r="D71" s="62">
        <v>700</v>
      </c>
      <c r="E71" s="58">
        <v>1</v>
      </c>
      <c r="F71" s="91">
        <f t="shared" si="56"/>
        <v>30</v>
      </c>
      <c r="G71" s="49">
        <f t="shared" si="41"/>
        <v>45</v>
      </c>
      <c r="H71" s="49">
        <f t="shared" si="1"/>
        <v>-15</v>
      </c>
      <c r="I71" s="60">
        <f t="shared" si="2"/>
        <v>0</v>
      </c>
      <c r="J71" s="74">
        <f t="shared" si="3"/>
        <v>450</v>
      </c>
      <c r="K71" s="66">
        <f>Stoch_Regimes!$E$80</f>
        <v>15</v>
      </c>
      <c r="L71" s="49">
        <f t="shared" si="42"/>
        <v>0</v>
      </c>
      <c r="M71" s="49">
        <f t="shared" si="4"/>
        <v>15</v>
      </c>
      <c r="N71" s="60">
        <f t="shared" si="5"/>
        <v>15</v>
      </c>
      <c r="O71" s="74">
        <f t="shared" si="6"/>
        <v>10567.5</v>
      </c>
      <c r="P71" s="66">
        <f>Stoch_Regimes!$E$81</f>
        <v>15</v>
      </c>
      <c r="Q71" s="49">
        <f t="shared" si="43"/>
        <v>15</v>
      </c>
      <c r="R71" s="49">
        <f t="shared" si="7"/>
        <v>0</v>
      </c>
      <c r="S71" s="60">
        <f t="shared" si="8"/>
        <v>0</v>
      </c>
      <c r="T71" s="84">
        <f t="shared" si="9"/>
        <v>150</v>
      </c>
      <c r="U71" s="66">
        <f>Stoch_Regimes!$E$82</f>
        <v>15</v>
      </c>
      <c r="V71" s="49">
        <f t="shared" si="44"/>
        <v>15</v>
      </c>
      <c r="W71" s="49">
        <f t="shared" si="10"/>
        <v>0</v>
      </c>
      <c r="X71" s="60">
        <f t="shared" si="11"/>
        <v>0</v>
      </c>
      <c r="Y71" s="62">
        <f t="shared" si="12"/>
        <v>150</v>
      </c>
      <c r="Z71" s="66">
        <f>Stoch_Regimes!$E$83</f>
        <v>15</v>
      </c>
      <c r="AA71" s="49">
        <f t="shared" si="45"/>
        <v>15</v>
      </c>
      <c r="AB71" s="49">
        <f t="shared" si="13"/>
        <v>0</v>
      </c>
      <c r="AC71" s="60">
        <f t="shared" si="14"/>
        <v>0</v>
      </c>
      <c r="AD71" s="62">
        <f t="shared" si="15"/>
        <v>150</v>
      </c>
      <c r="AE71" s="66">
        <f>Stoch_Regimes!$E$84</f>
        <v>15</v>
      </c>
      <c r="AF71" s="49">
        <f t="shared" si="46"/>
        <v>15</v>
      </c>
      <c r="AG71" s="49">
        <f t="shared" si="16"/>
        <v>0</v>
      </c>
      <c r="AH71" s="60">
        <f t="shared" si="17"/>
        <v>0</v>
      </c>
      <c r="AI71" s="62">
        <f t="shared" si="18"/>
        <v>150</v>
      </c>
      <c r="AJ71" s="66">
        <f>Stoch_Regimes!$G$80</f>
        <v>15</v>
      </c>
      <c r="AK71" s="49">
        <f t="shared" si="47"/>
        <v>0</v>
      </c>
      <c r="AL71" s="49">
        <f t="shared" si="19"/>
        <v>15</v>
      </c>
      <c r="AM71" s="60">
        <f t="shared" si="20"/>
        <v>15</v>
      </c>
      <c r="AN71" s="74">
        <f t="shared" si="21"/>
        <v>10567.5</v>
      </c>
      <c r="AO71" s="66">
        <f>Stoch_Regimes!$G$81</f>
        <v>15</v>
      </c>
      <c r="AP71" s="49">
        <f t="shared" si="48"/>
        <v>0</v>
      </c>
      <c r="AQ71" s="49">
        <f t="shared" si="22"/>
        <v>15</v>
      </c>
      <c r="AR71" s="60">
        <f t="shared" si="23"/>
        <v>15</v>
      </c>
      <c r="AS71" s="83">
        <f t="shared" si="24"/>
        <v>10567.5</v>
      </c>
      <c r="AT71" s="66">
        <f>Stoch_Regimes!$G$82</f>
        <v>15</v>
      </c>
      <c r="AU71" s="49">
        <f t="shared" si="49"/>
        <v>0</v>
      </c>
      <c r="AV71" s="49">
        <f t="shared" si="25"/>
        <v>15</v>
      </c>
      <c r="AW71" s="60">
        <f t="shared" si="26"/>
        <v>15</v>
      </c>
      <c r="AX71" s="74">
        <f t="shared" si="27"/>
        <v>10567.5</v>
      </c>
      <c r="AY71" s="66">
        <f>Stoch_Regimes!$G$83</f>
        <v>15</v>
      </c>
      <c r="AZ71" s="49">
        <f t="shared" si="50"/>
        <v>0</v>
      </c>
      <c r="BA71" s="49">
        <f t="shared" si="28"/>
        <v>15</v>
      </c>
      <c r="BB71" s="60">
        <f t="shared" si="29"/>
        <v>15</v>
      </c>
      <c r="BC71" s="74">
        <f t="shared" si="30"/>
        <v>10567.5</v>
      </c>
      <c r="BD71" s="66">
        <f>Stoch_Regimes!$G$84</f>
        <v>15</v>
      </c>
      <c r="BE71" s="49">
        <f t="shared" si="51"/>
        <v>0</v>
      </c>
      <c r="BF71" s="49">
        <f t="shared" si="31"/>
        <v>15</v>
      </c>
      <c r="BG71" s="60">
        <f t="shared" si="32"/>
        <v>15</v>
      </c>
      <c r="BH71" s="62">
        <f t="shared" si="33"/>
        <v>10567.5</v>
      </c>
      <c r="BI71" s="66">
        <f>Stoch_Regimes!$J$80</f>
        <v>15</v>
      </c>
      <c r="BJ71" s="49">
        <f t="shared" si="52"/>
        <v>15</v>
      </c>
      <c r="BK71" s="49">
        <f t="shared" si="34"/>
        <v>0</v>
      </c>
      <c r="BL71" s="60">
        <f t="shared" si="35"/>
        <v>0</v>
      </c>
      <c r="BM71" s="74">
        <f t="shared" si="36"/>
        <v>150</v>
      </c>
      <c r="BN71" s="66">
        <f>Stoch_Regimes!$M$80</f>
        <v>15</v>
      </c>
      <c r="BO71" s="49">
        <f t="shared" si="53"/>
        <v>0</v>
      </c>
      <c r="BP71" s="49">
        <f t="shared" si="37"/>
        <v>15</v>
      </c>
      <c r="BQ71" s="60">
        <f t="shared" si="38"/>
        <v>15</v>
      </c>
      <c r="BR71" s="74">
        <f t="shared" si="39"/>
        <v>10567.5</v>
      </c>
      <c r="BS71" s="66">
        <v>15</v>
      </c>
      <c r="BT71" s="60">
        <v>0</v>
      </c>
      <c r="BU71" s="60">
        <v>15</v>
      </c>
      <c r="BV71" s="62">
        <f t="shared" si="40"/>
        <v>10567.5</v>
      </c>
    </row>
    <row r="72" spans="1:74" x14ac:dyDescent="0.25">
      <c r="A72" s="49"/>
      <c r="B72" s="85">
        <v>40634</v>
      </c>
      <c r="C72" s="49">
        <v>715.5</v>
      </c>
      <c r="D72" s="62">
        <v>700</v>
      </c>
      <c r="E72" s="58">
        <v>0</v>
      </c>
      <c r="F72" s="91">
        <f t="shared" si="56"/>
        <v>15</v>
      </c>
      <c r="G72" s="49">
        <f t="shared" si="41"/>
        <v>30</v>
      </c>
      <c r="H72" s="49">
        <f t="shared" si="1"/>
        <v>-15</v>
      </c>
      <c r="I72" s="60">
        <f t="shared" si="2"/>
        <v>0</v>
      </c>
      <c r="J72" s="74">
        <f t="shared" si="3"/>
        <v>300</v>
      </c>
      <c r="K72" s="66">
        <f>Stoch_Regimes!$E$80</f>
        <v>15</v>
      </c>
      <c r="L72" s="49">
        <f t="shared" si="42"/>
        <v>0</v>
      </c>
      <c r="M72" s="49">
        <f t="shared" si="4"/>
        <v>15</v>
      </c>
      <c r="N72" s="60">
        <f t="shared" si="5"/>
        <v>15</v>
      </c>
      <c r="O72" s="74">
        <f t="shared" si="6"/>
        <v>10732.5</v>
      </c>
      <c r="P72" s="66">
        <f>Stoch_Regimes!$E$81</f>
        <v>15</v>
      </c>
      <c r="Q72" s="49">
        <f t="shared" si="43"/>
        <v>0</v>
      </c>
      <c r="R72" s="49">
        <f t="shared" si="7"/>
        <v>15</v>
      </c>
      <c r="S72" s="60">
        <f t="shared" si="8"/>
        <v>15</v>
      </c>
      <c r="T72" s="84">
        <f t="shared" si="9"/>
        <v>10732.5</v>
      </c>
      <c r="U72" s="66">
        <f>Stoch_Regimes!$E$82</f>
        <v>15</v>
      </c>
      <c r="V72" s="49">
        <f t="shared" si="44"/>
        <v>0</v>
      </c>
      <c r="W72" s="49">
        <f t="shared" si="10"/>
        <v>15</v>
      </c>
      <c r="X72" s="60">
        <f t="shared" si="11"/>
        <v>15</v>
      </c>
      <c r="Y72" s="62">
        <f t="shared" si="12"/>
        <v>10732.5</v>
      </c>
      <c r="Z72" s="66">
        <f>Stoch_Regimes!$E$83</f>
        <v>15</v>
      </c>
      <c r="AA72" s="49">
        <f t="shared" si="45"/>
        <v>0</v>
      </c>
      <c r="AB72" s="49">
        <f t="shared" si="13"/>
        <v>15</v>
      </c>
      <c r="AC72" s="60">
        <f t="shared" si="14"/>
        <v>15</v>
      </c>
      <c r="AD72" s="62">
        <f t="shared" si="15"/>
        <v>10732.5</v>
      </c>
      <c r="AE72" s="66">
        <f>Stoch_Regimes!$E$84</f>
        <v>15</v>
      </c>
      <c r="AF72" s="49">
        <f t="shared" si="46"/>
        <v>0</v>
      </c>
      <c r="AG72" s="49">
        <f t="shared" si="16"/>
        <v>15</v>
      </c>
      <c r="AH72" s="60">
        <f t="shared" si="17"/>
        <v>15</v>
      </c>
      <c r="AI72" s="62">
        <f t="shared" si="18"/>
        <v>10732.5</v>
      </c>
      <c r="AJ72" s="66">
        <f>Stoch_Regimes!$G$80</f>
        <v>15</v>
      </c>
      <c r="AK72" s="49">
        <f t="shared" si="47"/>
        <v>0</v>
      </c>
      <c r="AL72" s="49">
        <f t="shared" si="19"/>
        <v>15</v>
      </c>
      <c r="AM72" s="60">
        <f t="shared" si="20"/>
        <v>15</v>
      </c>
      <c r="AN72" s="74">
        <f t="shared" si="21"/>
        <v>10732.5</v>
      </c>
      <c r="AO72" s="66">
        <f>Stoch_Regimes!$G$81</f>
        <v>15</v>
      </c>
      <c r="AP72" s="49">
        <f t="shared" si="48"/>
        <v>0</v>
      </c>
      <c r="AQ72" s="49">
        <f t="shared" si="22"/>
        <v>15</v>
      </c>
      <c r="AR72" s="60">
        <f t="shared" si="23"/>
        <v>15</v>
      </c>
      <c r="AS72" s="83">
        <f t="shared" si="24"/>
        <v>10732.5</v>
      </c>
      <c r="AT72" s="66">
        <f>Stoch_Regimes!$G$82</f>
        <v>15</v>
      </c>
      <c r="AU72" s="49">
        <f t="shared" si="49"/>
        <v>0</v>
      </c>
      <c r="AV72" s="49">
        <f t="shared" si="25"/>
        <v>15</v>
      </c>
      <c r="AW72" s="60">
        <f t="shared" si="26"/>
        <v>15</v>
      </c>
      <c r="AX72" s="74">
        <f t="shared" si="27"/>
        <v>10732.5</v>
      </c>
      <c r="AY72" s="66">
        <f>Stoch_Regimes!$G$83</f>
        <v>15</v>
      </c>
      <c r="AZ72" s="49">
        <f t="shared" si="50"/>
        <v>0</v>
      </c>
      <c r="BA72" s="49">
        <f t="shared" si="28"/>
        <v>15</v>
      </c>
      <c r="BB72" s="60">
        <f t="shared" si="29"/>
        <v>15</v>
      </c>
      <c r="BC72" s="74">
        <f t="shared" si="30"/>
        <v>10732.5</v>
      </c>
      <c r="BD72" s="66">
        <f>Stoch_Regimes!$G$84</f>
        <v>15</v>
      </c>
      <c r="BE72" s="49">
        <f t="shared" si="51"/>
        <v>0</v>
      </c>
      <c r="BF72" s="49">
        <f t="shared" si="31"/>
        <v>15</v>
      </c>
      <c r="BG72" s="60">
        <f t="shared" si="32"/>
        <v>15</v>
      </c>
      <c r="BH72" s="62">
        <f t="shared" si="33"/>
        <v>10732.5</v>
      </c>
      <c r="BI72" s="66">
        <f>Stoch_Regimes!$J$80</f>
        <v>15</v>
      </c>
      <c r="BJ72" s="49">
        <f t="shared" si="52"/>
        <v>0</v>
      </c>
      <c r="BK72" s="49">
        <f t="shared" si="34"/>
        <v>15</v>
      </c>
      <c r="BL72" s="60">
        <f t="shared" si="35"/>
        <v>15</v>
      </c>
      <c r="BM72" s="74">
        <f t="shared" si="36"/>
        <v>10732.5</v>
      </c>
      <c r="BN72" s="66">
        <f>Stoch_Regimes!$M$80</f>
        <v>15</v>
      </c>
      <c r="BO72" s="49">
        <f t="shared" si="53"/>
        <v>0</v>
      </c>
      <c r="BP72" s="49">
        <f t="shared" si="37"/>
        <v>15</v>
      </c>
      <c r="BQ72" s="60">
        <f t="shared" si="38"/>
        <v>15</v>
      </c>
      <c r="BR72" s="74">
        <f t="shared" si="39"/>
        <v>10732.5</v>
      </c>
      <c r="BS72" s="66">
        <v>15</v>
      </c>
      <c r="BT72" s="60">
        <v>0</v>
      </c>
      <c r="BU72" s="60">
        <v>15</v>
      </c>
      <c r="BV72" s="62">
        <f t="shared" si="40"/>
        <v>10732.5</v>
      </c>
    </row>
    <row r="73" spans="1:74" x14ac:dyDescent="0.25">
      <c r="A73" s="49"/>
      <c r="B73" s="85">
        <v>40664</v>
      </c>
      <c r="C73" s="49">
        <v>711</v>
      </c>
      <c r="D73" s="62">
        <v>700</v>
      </c>
      <c r="E73" s="58">
        <v>1</v>
      </c>
      <c r="F73" s="91">
        <f t="shared" si="56"/>
        <v>30</v>
      </c>
      <c r="G73" s="49">
        <f t="shared" si="41"/>
        <v>15</v>
      </c>
      <c r="H73" s="49">
        <f t="shared" si="1"/>
        <v>15</v>
      </c>
      <c r="I73" s="60">
        <f t="shared" si="2"/>
        <v>15</v>
      </c>
      <c r="J73" s="74">
        <f t="shared" si="3"/>
        <v>10815</v>
      </c>
      <c r="K73" s="66">
        <f>Stoch_Regimes!$E$80</f>
        <v>15</v>
      </c>
      <c r="L73" s="49">
        <f t="shared" si="42"/>
        <v>0</v>
      </c>
      <c r="M73" s="49">
        <f t="shared" si="4"/>
        <v>15</v>
      </c>
      <c r="N73" s="60">
        <f t="shared" si="5"/>
        <v>15</v>
      </c>
      <c r="O73" s="74">
        <f t="shared" si="6"/>
        <v>10665</v>
      </c>
      <c r="P73" s="66">
        <f>Stoch_Regimes!$E$81</f>
        <v>15</v>
      </c>
      <c r="Q73" s="49">
        <f t="shared" si="43"/>
        <v>0</v>
      </c>
      <c r="R73" s="49">
        <f t="shared" si="7"/>
        <v>15</v>
      </c>
      <c r="S73" s="60">
        <f t="shared" si="8"/>
        <v>15</v>
      </c>
      <c r="T73" s="84">
        <f t="shared" si="9"/>
        <v>10665</v>
      </c>
      <c r="U73" s="66">
        <f>Stoch_Regimes!$E$82</f>
        <v>15</v>
      </c>
      <c r="V73" s="49">
        <f t="shared" si="44"/>
        <v>0</v>
      </c>
      <c r="W73" s="49">
        <f t="shared" si="10"/>
        <v>15</v>
      </c>
      <c r="X73" s="60">
        <f t="shared" si="11"/>
        <v>15</v>
      </c>
      <c r="Y73" s="62">
        <f t="shared" si="12"/>
        <v>10665</v>
      </c>
      <c r="Z73" s="66">
        <f>Stoch_Regimes!$E$83</f>
        <v>15</v>
      </c>
      <c r="AA73" s="49">
        <f t="shared" si="45"/>
        <v>0</v>
      </c>
      <c r="AB73" s="49">
        <f t="shared" si="13"/>
        <v>15</v>
      </c>
      <c r="AC73" s="60">
        <f t="shared" si="14"/>
        <v>15</v>
      </c>
      <c r="AD73" s="62">
        <f t="shared" si="15"/>
        <v>10665</v>
      </c>
      <c r="AE73" s="66">
        <f>Stoch_Regimes!$E$84</f>
        <v>15</v>
      </c>
      <c r="AF73" s="49">
        <f t="shared" si="46"/>
        <v>0</v>
      </c>
      <c r="AG73" s="49">
        <f t="shared" si="16"/>
        <v>15</v>
      </c>
      <c r="AH73" s="60">
        <f t="shared" si="17"/>
        <v>15</v>
      </c>
      <c r="AI73" s="62">
        <f t="shared" si="18"/>
        <v>10665</v>
      </c>
      <c r="AJ73" s="66">
        <f>Stoch_Regimes!$G$80</f>
        <v>15</v>
      </c>
      <c r="AK73" s="49">
        <f t="shared" si="47"/>
        <v>0</v>
      </c>
      <c r="AL73" s="49">
        <f t="shared" si="19"/>
        <v>15</v>
      </c>
      <c r="AM73" s="60">
        <f t="shared" si="20"/>
        <v>15</v>
      </c>
      <c r="AN73" s="74">
        <f t="shared" si="21"/>
        <v>10665</v>
      </c>
      <c r="AO73" s="66">
        <f>Stoch_Regimes!$G$81</f>
        <v>15</v>
      </c>
      <c r="AP73" s="49">
        <f t="shared" si="48"/>
        <v>0</v>
      </c>
      <c r="AQ73" s="49">
        <f t="shared" si="22"/>
        <v>15</v>
      </c>
      <c r="AR73" s="60">
        <f t="shared" si="23"/>
        <v>15</v>
      </c>
      <c r="AS73" s="83">
        <f t="shared" si="24"/>
        <v>10665</v>
      </c>
      <c r="AT73" s="66">
        <f>Stoch_Regimes!$G$82</f>
        <v>15</v>
      </c>
      <c r="AU73" s="49">
        <f t="shared" si="49"/>
        <v>0</v>
      </c>
      <c r="AV73" s="49">
        <f t="shared" si="25"/>
        <v>15</v>
      </c>
      <c r="AW73" s="60">
        <f t="shared" si="26"/>
        <v>15</v>
      </c>
      <c r="AX73" s="74">
        <f t="shared" si="27"/>
        <v>10665</v>
      </c>
      <c r="AY73" s="66">
        <f>Stoch_Regimes!$G$83</f>
        <v>15</v>
      </c>
      <c r="AZ73" s="49">
        <f t="shared" si="50"/>
        <v>0</v>
      </c>
      <c r="BA73" s="49">
        <f t="shared" si="28"/>
        <v>15</v>
      </c>
      <c r="BB73" s="60">
        <f t="shared" si="29"/>
        <v>15</v>
      </c>
      <c r="BC73" s="74">
        <f t="shared" si="30"/>
        <v>10665</v>
      </c>
      <c r="BD73" s="66">
        <f>Stoch_Regimes!$G$84</f>
        <v>15</v>
      </c>
      <c r="BE73" s="49">
        <f t="shared" si="51"/>
        <v>0</v>
      </c>
      <c r="BF73" s="49">
        <f t="shared" si="31"/>
        <v>15</v>
      </c>
      <c r="BG73" s="60">
        <f t="shared" si="32"/>
        <v>15</v>
      </c>
      <c r="BH73" s="62">
        <f t="shared" si="33"/>
        <v>10665</v>
      </c>
      <c r="BI73" s="66">
        <f>Stoch_Regimes!$J$80</f>
        <v>15</v>
      </c>
      <c r="BJ73" s="49">
        <f t="shared" si="52"/>
        <v>0</v>
      </c>
      <c r="BK73" s="49">
        <f t="shared" si="34"/>
        <v>15</v>
      </c>
      <c r="BL73" s="60">
        <f t="shared" si="35"/>
        <v>15</v>
      </c>
      <c r="BM73" s="74">
        <f t="shared" si="36"/>
        <v>10665</v>
      </c>
      <c r="BN73" s="66">
        <f>Stoch_Regimes!$M$80</f>
        <v>15</v>
      </c>
      <c r="BO73" s="49">
        <f t="shared" si="53"/>
        <v>0</v>
      </c>
      <c r="BP73" s="49">
        <f t="shared" si="37"/>
        <v>15</v>
      </c>
      <c r="BQ73" s="60">
        <f t="shared" si="38"/>
        <v>15</v>
      </c>
      <c r="BR73" s="74">
        <f t="shared" si="39"/>
        <v>10665</v>
      </c>
      <c r="BS73" s="66">
        <v>15</v>
      </c>
      <c r="BT73" s="60">
        <v>0</v>
      </c>
      <c r="BU73" s="60">
        <v>15</v>
      </c>
      <c r="BV73" s="62">
        <f t="shared" si="40"/>
        <v>10665</v>
      </c>
    </row>
    <row r="74" spans="1:74" x14ac:dyDescent="0.25">
      <c r="A74" s="49"/>
      <c r="B74" s="85">
        <v>40695</v>
      </c>
      <c r="C74" s="49">
        <v>753</v>
      </c>
      <c r="D74" s="62">
        <v>750</v>
      </c>
      <c r="E74" s="58">
        <v>0</v>
      </c>
      <c r="F74" s="91">
        <f t="shared" si="56"/>
        <v>15</v>
      </c>
      <c r="G74" s="49">
        <f t="shared" si="41"/>
        <v>15</v>
      </c>
      <c r="H74" s="49">
        <f t="shared" si="1"/>
        <v>0</v>
      </c>
      <c r="I74" s="60">
        <f t="shared" si="2"/>
        <v>0</v>
      </c>
      <c r="J74" s="74">
        <f t="shared" si="3"/>
        <v>150</v>
      </c>
      <c r="K74" s="66">
        <f>Stoch_Regimes!$E$85</f>
        <v>15</v>
      </c>
      <c r="L74" s="49">
        <f t="shared" si="42"/>
        <v>0</v>
      </c>
      <c r="M74" s="49">
        <f t="shared" si="4"/>
        <v>15</v>
      </c>
      <c r="N74" s="60">
        <f t="shared" si="5"/>
        <v>15</v>
      </c>
      <c r="O74" s="74">
        <f t="shared" si="6"/>
        <v>11295</v>
      </c>
      <c r="P74" s="66">
        <f>Stoch_Regimes!$E$86</f>
        <v>15</v>
      </c>
      <c r="Q74" s="49">
        <f t="shared" si="43"/>
        <v>0</v>
      </c>
      <c r="R74" s="49">
        <f t="shared" si="7"/>
        <v>15</v>
      </c>
      <c r="S74" s="60">
        <f t="shared" si="8"/>
        <v>15</v>
      </c>
      <c r="T74" s="84">
        <f t="shared" si="9"/>
        <v>11295</v>
      </c>
      <c r="U74" s="66">
        <f>Stoch_Regimes!$E$87</f>
        <v>15</v>
      </c>
      <c r="V74" s="49">
        <f t="shared" si="44"/>
        <v>0</v>
      </c>
      <c r="W74" s="49">
        <f t="shared" si="10"/>
        <v>15</v>
      </c>
      <c r="X74" s="60">
        <f t="shared" si="11"/>
        <v>15</v>
      </c>
      <c r="Y74" s="62">
        <f t="shared" si="12"/>
        <v>11295</v>
      </c>
      <c r="Z74" s="66">
        <f>Stoch_Regimes!$E$88</f>
        <v>15</v>
      </c>
      <c r="AA74" s="49">
        <f t="shared" si="45"/>
        <v>0</v>
      </c>
      <c r="AB74" s="49">
        <f t="shared" si="13"/>
        <v>15</v>
      </c>
      <c r="AC74" s="60">
        <f t="shared" si="14"/>
        <v>15</v>
      </c>
      <c r="AD74" s="62">
        <f t="shared" si="15"/>
        <v>11295</v>
      </c>
      <c r="AE74" s="66">
        <f>Stoch_Regimes!$E$89</f>
        <v>15</v>
      </c>
      <c r="AF74" s="49">
        <f t="shared" si="46"/>
        <v>0</v>
      </c>
      <c r="AG74" s="49">
        <f t="shared" si="16"/>
        <v>15</v>
      </c>
      <c r="AH74" s="60">
        <f t="shared" si="17"/>
        <v>15</v>
      </c>
      <c r="AI74" s="62">
        <f t="shared" si="18"/>
        <v>11295</v>
      </c>
      <c r="AJ74" s="66">
        <f>Stoch_Regimes!$G$85</f>
        <v>15</v>
      </c>
      <c r="AK74" s="49">
        <f t="shared" si="47"/>
        <v>0</v>
      </c>
      <c r="AL74" s="49">
        <f t="shared" si="19"/>
        <v>15</v>
      </c>
      <c r="AM74" s="60">
        <f t="shared" si="20"/>
        <v>15</v>
      </c>
      <c r="AN74" s="74">
        <f t="shared" si="21"/>
        <v>11295</v>
      </c>
      <c r="AO74" s="66">
        <f>Stoch_Regimes!$G$86</f>
        <v>15</v>
      </c>
      <c r="AP74" s="49">
        <f t="shared" si="48"/>
        <v>0</v>
      </c>
      <c r="AQ74" s="49">
        <f t="shared" si="22"/>
        <v>15</v>
      </c>
      <c r="AR74" s="60">
        <f t="shared" si="23"/>
        <v>15</v>
      </c>
      <c r="AS74" s="83">
        <f t="shared" si="24"/>
        <v>11295</v>
      </c>
      <c r="AT74" s="66">
        <f>Stoch_Regimes!$G$87</f>
        <v>15</v>
      </c>
      <c r="AU74" s="49">
        <f t="shared" si="49"/>
        <v>0</v>
      </c>
      <c r="AV74" s="49">
        <f t="shared" si="25"/>
        <v>15</v>
      </c>
      <c r="AW74" s="60">
        <f t="shared" si="26"/>
        <v>15</v>
      </c>
      <c r="AX74" s="74">
        <f t="shared" si="27"/>
        <v>11295</v>
      </c>
      <c r="AY74" s="66">
        <f>Stoch_Regimes!$G$88</f>
        <v>15</v>
      </c>
      <c r="AZ74" s="49">
        <f t="shared" si="50"/>
        <v>0</v>
      </c>
      <c r="BA74" s="49">
        <f t="shared" si="28"/>
        <v>15</v>
      </c>
      <c r="BB74" s="60">
        <f t="shared" si="29"/>
        <v>15</v>
      </c>
      <c r="BC74" s="74">
        <f t="shared" si="30"/>
        <v>11295</v>
      </c>
      <c r="BD74" s="66">
        <f>Stoch_Regimes!$G$89</f>
        <v>15</v>
      </c>
      <c r="BE74" s="49">
        <f t="shared" si="51"/>
        <v>0</v>
      </c>
      <c r="BF74" s="49">
        <f t="shared" si="31"/>
        <v>15</v>
      </c>
      <c r="BG74" s="60">
        <f t="shared" si="32"/>
        <v>15</v>
      </c>
      <c r="BH74" s="62">
        <f t="shared" si="33"/>
        <v>11295</v>
      </c>
      <c r="BI74" s="66">
        <f>Stoch_Regimes!$J$85</f>
        <v>15</v>
      </c>
      <c r="BJ74" s="49">
        <f t="shared" si="52"/>
        <v>0</v>
      </c>
      <c r="BK74" s="49">
        <f t="shared" si="34"/>
        <v>15</v>
      </c>
      <c r="BL74" s="60">
        <f t="shared" si="35"/>
        <v>15</v>
      </c>
      <c r="BM74" s="74">
        <f t="shared" si="36"/>
        <v>11295</v>
      </c>
      <c r="BN74" s="66">
        <f>Stoch_Regimes!$M$85</f>
        <v>15</v>
      </c>
      <c r="BO74" s="49">
        <f t="shared" si="53"/>
        <v>0</v>
      </c>
      <c r="BP74" s="49">
        <f t="shared" si="37"/>
        <v>15</v>
      </c>
      <c r="BQ74" s="60">
        <f t="shared" si="38"/>
        <v>15</v>
      </c>
      <c r="BR74" s="74">
        <f t="shared" si="39"/>
        <v>11295</v>
      </c>
      <c r="BS74" s="66">
        <v>15</v>
      </c>
      <c r="BT74" s="60">
        <v>0</v>
      </c>
      <c r="BU74" s="60">
        <v>15</v>
      </c>
      <c r="BV74" s="62">
        <f t="shared" si="40"/>
        <v>11295</v>
      </c>
    </row>
    <row r="75" spans="1:74" x14ac:dyDescent="0.25">
      <c r="A75" s="49"/>
      <c r="B75" s="85">
        <v>40725</v>
      </c>
      <c r="C75" s="49">
        <v>630</v>
      </c>
      <c r="D75" s="62">
        <v>650</v>
      </c>
      <c r="E75" s="58">
        <v>2</v>
      </c>
      <c r="F75" s="91">
        <f t="shared" si="56"/>
        <v>45</v>
      </c>
      <c r="G75" s="49">
        <f t="shared" si="41"/>
        <v>0</v>
      </c>
      <c r="H75" s="49">
        <f t="shared" si="1"/>
        <v>45</v>
      </c>
      <c r="I75" s="60">
        <f t="shared" si="2"/>
        <v>45</v>
      </c>
      <c r="J75" s="74">
        <f t="shared" si="3"/>
        <v>28350</v>
      </c>
      <c r="K75" s="66">
        <f>Stoch_Regimes!$E$75</f>
        <v>15</v>
      </c>
      <c r="L75" s="49">
        <f t="shared" si="42"/>
        <v>0</v>
      </c>
      <c r="M75" s="49">
        <f t="shared" si="4"/>
        <v>15</v>
      </c>
      <c r="N75" s="60">
        <f t="shared" si="5"/>
        <v>15</v>
      </c>
      <c r="O75" s="74">
        <f t="shared" si="6"/>
        <v>9450</v>
      </c>
      <c r="P75" s="66">
        <f>Stoch_Regimes!$E$76</f>
        <v>15</v>
      </c>
      <c r="Q75" s="49">
        <f t="shared" si="43"/>
        <v>0</v>
      </c>
      <c r="R75" s="49">
        <f t="shared" si="7"/>
        <v>15</v>
      </c>
      <c r="S75" s="60">
        <f t="shared" si="8"/>
        <v>15</v>
      </c>
      <c r="T75" s="84">
        <f t="shared" si="9"/>
        <v>9450</v>
      </c>
      <c r="U75" s="66">
        <f>Stoch_Regimes!$E$77</f>
        <v>15</v>
      </c>
      <c r="V75" s="49">
        <f t="shared" si="44"/>
        <v>0</v>
      </c>
      <c r="W75" s="49">
        <f t="shared" si="10"/>
        <v>15</v>
      </c>
      <c r="X75" s="60">
        <f t="shared" si="11"/>
        <v>15</v>
      </c>
      <c r="Y75" s="62">
        <f t="shared" si="12"/>
        <v>9450</v>
      </c>
      <c r="Z75" s="66">
        <f>Stoch_Regimes!$E$78</f>
        <v>15</v>
      </c>
      <c r="AA75" s="49">
        <f t="shared" si="45"/>
        <v>0</v>
      </c>
      <c r="AB75" s="49">
        <f t="shared" si="13"/>
        <v>15</v>
      </c>
      <c r="AC75" s="60">
        <f t="shared" si="14"/>
        <v>15</v>
      </c>
      <c r="AD75" s="62">
        <f t="shared" si="15"/>
        <v>9450</v>
      </c>
      <c r="AE75" s="66">
        <f>Stoch_Regimes!$E$79</f>
        <v>15</v>
      </c>
      <c r="AF75" s="49">
        <f t="shared" si="46"/>
        <v>0</v>
      </c>
      <c r="AG75" s="49">
        <f t="shared" si="16"/>
        <v>15</v>
      </c>
      <c r="AH75" s="60">
        <f t="shared" si="17"/>
        <v>15</v>
      </c>
      <c r="AI75" s="62">
        <f t="shared" si="18"/>
        <v>9450</v>
      </c>
      <c r="AJ75" s="66">
        <f>Stoch_Regimes!$G$75</f>
        <v>15</v>
      </c>
      <c r="AK75" s="49">
        <f t="shared" si="47"/>
        <v>0</v>
      </c>
      <c r="AL75" s="49">
        <f t="shared" si="19"/>
        <v>15</v>
      </c>
      <c r="AM75" s="60">
        <f t="shared" si="20"/>
        <v>15</v>
      </c>
      <c r="AN75" s="74">
        <f t="shared" si="21"/>
        <v>9450</v>
      </c>
      <c r="AO75" s="66">
        <f>Stoch_Regimes!$G$76</f>
        <v>15</v>
      </c>
      <c r="AP75" s="49">
        <f t="shared" si="48"/>
        <v>0</v>
      </c>
      <c r="AQ75" s="49">
        <f t="shared" si="22"/>
        <v>15</v>
      </c>
      <c r="AR75" s="60">
        <f t="shared" si="23"/>
        <v>15</v>
      </c>
      <c r="AS75" s="83">
        <f t="shared" si="24"/>
        <v>9450</v>
      </c>
      <c r="AT75" s="66">
        <f>Stoch_Regimes!$G$77</f>
        <v>15</v>
      </c>
      <c r="AU75" s="49">
        <f t="shared" si="49"/>
        <v>0</v>
      </c>
      <c r="AV75" s="49">
        <f t="shared" si="25"/>
        <v>15</v>
      </c>
      <c r="AW75" s="60">
        <f t="shared" si="26"/>
        <v>15</v>
      </c>
      <c r="AX75" s="74">
        <f t="shared" si="27"/>
        <v>9450</v>
      </c>
      <c r="AY75" s="66">
        <f>Stoch_Regimes!$G$78</f>
        <v>15</v>
      </c>
      <c r="AZ75" s="49">
        <f t="shared" si="50"/>
        <v>0</v>
      </c>
      <c r="BA75" s="49">
        <f t="shared" si="28"/>
        <v>15</v>
      </c>
      <c r="BB75" s="60">
        <f t="shared" si="29"/>
        <v>15</v>
      </c>
      <c r="BC75" s="74">
        <f t="shared" si="30"/>
        <v>9450</v>
      </c>
      <c r="BD75" s="66">
        <f>Stoch_Regimes!$G$79</f>
        <v>15</v>
      </c>
      <c r="BE75" s="49">
        <f t="shared" si="51"/>
        <v>0</v>
      </c>
      <c r="BF75" s="49">
        <f t="shared" si="31"/>
        <v>15</v>
      </c>
      <c r="BG75" s="60">
        <f t="shared" si="32"/>
        <v>15</v>
      </c>
      <c r="BH75" s="62">
        <f t="shared" si="33"/>
        <v>9450</v>
      </c>
      <c r="BI75" s="66">
        <f>Stoch_Regimes!$J$75</f>
        <v>15</v>
      </c>
      <c r="BJ75" s="49">
        <f t="shared" si="52"/>
        <v>0</v>
      </c>
      <c r="BK75" s="49">
        <f t="shared" si="34"/>
        <v>15</v>
      </c>
      <c r="BL75" s="60">
        <f t="shared" si="35"/>
        <v>15</v>
      </c>
      <c r="BM75" s="74">
        <f t="shared" si="36"/>
        <v>9450</v>
      </c>
      <c r="BN75" s="66">
        <f>Stoch_Regimes!$M$75</f>
        <v>15</v>
      </c>
      <c r="BO75" s="49">
        <f t="shared" si="53"/>
        <v>0</v>
      </c>
      <c r="BP75" s="49">
        <f t="shared" si="37"/>
        <v>15</v>
      </c>
      <c r="BQ75" s="60">
        <f t="shared" si="38"/>
        <v>15</v>
      </c>
      <c r="BR75" s="74">
        <f t="shared" si="39"/>
        <v>9450</v>
      </c>
      <c r="BS75" s="66">
        <v>15</v>
      </c>
      <c r="BT75" s="60">
        <v>0</v>
      </c>
      <c r="BU75" s="60">
        <v>15</v>
      </c>
      <c r="BV75" s="62">
        <f t="shared" si="40"/>
        <v>9450</v>
      </c>
    </row>
    <row r="76" spans="1:74" x14ac:dyDescent="0.25">
      <c r="A76" s="49"/>
      <c r="B76" s="85">
        <v>40756</v>
      </c>
      <c r="C76" s="49">
        <v>706.5</v>
      </c>
      <c r="D76" s="62">
        <v>700</v>
      </c>
      <c r="E76" s="58">
        <v>1</v>
      </c>
      <c r="F76" s="91">
        <f t="shared" si="56"/>
        <v>30</v>
      </c>
      <c r="G76" s="49">
        <f t="shared" si="41"/>
        <v>30</v>
      </c>
      <c r="H76" s="49">
        <f t="shared" si="1"/>
        <v>0</v>
      </c>
      <c r="I76" s="60">
        <f t="shared" si="2"/>
        <v>0</v>
      </c>
      <c r="J76" s="74">
        <f t="shared" si="3"/>
        <v>300</v>
      </c>
      <c r="K76" s="66">
        <f>Stoch_Regimes!$E$80</f>
        <v>15</v>
      </c>
      <c r="L76" s="49">
        <f t="shared" si="42"/>
        <v>0</v>
      </c>
      <c r="M76" s="49">
        <f t="shared" si="4"/>
        <v>15</v>
      </c>
      <c r="N76" s="60">
        <f t="shared" si="5"/>
        <v>15</v>
      </c>
      <c r="O76" s="74">
        <f t="shared" si="6"/>
        <v>10597.5</v>
      </c>
      <c r="P76" s="66">
        <f>Stoch_Regimes!$E$81</f>
        <v>15</v>
      </c>
      <c r="Q76" s="49">
        <f t="shared" si="43"/>
        <v>0</v>
      </c>
      <c r="R76" s="49">
        <f t="shared" si="7"/>
        <v>15</v>
      </c>
      <c r="S76" s="60">
        <f t="shared" si="8"/>
        <v>15</v>
      </c>
      <c r="T76" s="84">
        <f t="shared" si="9"/>
        <v>10597.5</v>
      </c>
      <c r="U76" s="66">
        <f>Stoch_Regimes!$E$82</f>
        <v>15</v>
      </c>
      <c r="V76" s="49">
        <f t="shared" si="44"/>
        <v>0</v>
      </c>
      <c r="W76" s="49">
        <f t="shared" si="10"/>
        <v>15</v>
      </c>
      <c r="X76" s="60">
        <f t="shared" si="11"/>
        <v>15</v>
      </c>
      <c r="Y76" s="62">
        <f t="shared" si="12"/>
        <v>10597.5</v>
      </c>
      <c r="Z76" s="66">
        <f>Stoch_Regimes!$E$83</f>
        <v>15</v>
      </c>
      <c r="AA76" s="49">
        <f t="shared" si="45"/>
        <v>0</v>
      </c>
      <c r="AB76" s="49">
        <f t="shared" si="13"/>
        <v>15</v>
      </c>
      <c r="AC76" s="60">
        <f t="shared" si="14"/>
        <v>15</v>
      </c>
      <c r="AD76" s="62">
        <f t="shared" si="15"/>
        <v>10597.5</v>
      </c>
      <c r="AE76" s="66">
        <f>Stoch_Regimes!$E$84</f>
        <v>15</v>
      </c>
      <c r="AF76" s="49">
        <f t="shared" si="46"/>
        <v>0</v>
      </c>
      <c r="AG76" s="49">
        <f t="shared" si="16"/>
        <v>15</v>
      </c>
      <c r="AH76" s="60">
        <f t="shared" si="17"/>
        <v>15</v>
      </c>
      <c r="AI76" s="62">
        <f t="shared" si="18"/>
        <v>10597.5</v>
      </c>
      <c r="AJ76" s="66">
        <f>Stoch_Regimes!$G$80</f>
        <v>15</v>
      </c>
      <c r="AK76" s="49">
        <f t="shared" si="47"/>
        <v>0</v>
      </c>
      <c r="AL76" s="49">
        <f t="shared" si="19"/>
        <v>15</v>
      </c>
      <c r="AM76" s="60">
        <f t="shared" si="20"/>
        <v>15</v>
      </c>
      <c r="AN76" s="74">
        <f t="shared" si="21"/>
        <v>10597.5</v>
      </c>
      <c r="AO76" s="66">
        <f>Stoch_Regimes!$G$81</f>
        <v>15</v>
      </c>
      <c r="AP76" s="49">
        <f t="shared" si="48"/>
        <v>0</v>
      </c>
      <c r="AQ76" s="49">
        <f t="shared" si="22"/>
        <v>15</v>
      </c>
      <c r="AR76" s="60">
        <f t="shared" si="23"/>
        <v>15</v>
      </c>
      <c r="AS76" s="83">
        <f t="shared" si="24"/>
        <v>10597.5</v>
      </c>
      <c r="AT76" s="66">
        <f>Stoch_Regimes!$G$82</f>
        <v>15</v>
      </c>
      <c r="AU76" s="49">
        <f t="shared" si="49"/>
        <v>0</v>
      </c>
      <c r="AV76" s="49">
        <f t="shared" si="25"/>
        <v>15</v>
      </c>
      <c r="AW76" s="60">
        <f t="shared" si="26"/>
        <v>15</v>
      </c>
      <c r="AX76" s="74">
        <f t="shared" si="27"/>
        <v>10597.5</v>
      </c>
      <c r="AY76" s="66">
        <f>Stoch_Regimes!$G$83</f>
        <v>15</v>
      </c>
      <c r="AZ76" s="49">
        <f t="shared" si="50"/>
        <v>0</v>
      </c>
      <c r="BA76" s="49">
        <f t="shared" si="28"/>
        <v>15</v>
      </c>
      <c r="BB76" s="60">
        <f t="shared" si="29"/>
        <v>15</v>
      </c>
      <c r="BC76" s="74">
        <f t="shared" si="30"/>
        <v>10597.5</v>
      </c>
      <c r="BD76" s="66">
        <f>Stoch_Regimes!$G$84</f>
        <v>15</v>
      </c>
      <c r="BE76" s="49">
        <f t="shared" si="51"/>
        <v>0</v>
      </c>
      <c r="BF76" s="49">
        <f t="shared" si="31"/>
        <v>15</v>
      </c>
      <c r="BG76" s="60">
        <f t="shared" si="32"/>
        <v>15</v>
      </c>
      <c r="BH76" s="62">
        <f t="shared" si="33"/>
        <v>10597.5</v>
      </c>
      <c r="BI76" s="66">
        <f>Stoch_Regimes!$J$80</f>
        <v>15</v>
      </c>
      <c r="BJ76" s="49">
        <f t="shared" si="52"/>
        <v>0</v>
      </c>
      <c r="BK76" s="49">
        <f t="shared" si="34"/>
        <v>15</v>
      </c>
      <c r="BL76" s="60">
        <f t="shared" si="35"/>
        <v>15</v>
      </c>
      <c r="BM76" s="74">
        <f t="shared" si="36"/>
        <v>10597.5</v>
      </c>
      <c r="BN76" s="66">
        <f>Stoch_Regimes!$M$80</f>
        <v>15</v>
      </c>
      <c r="BO76" s="49">
        <f t="shared" si="53"/>
        <v>0</v>
      </c>
      <c r="BP76" s="49">
        <f t="shared" si="37"/>
        <v>15</v>
      </c>
      <c r="BQ76" s="60">
        <f t="shared" si="38"/>
        <v>15</v>
      </c>
      <c r="BR76" s="74">
        <f t="shared" si="39"/>
        <v>10597.5</v>
      </c>
      <c r="BS76" s="66">
        <v>15</v>
      </c>
      <c r="BT76" s="60">
        <v>0</v>
      </c>
      <c r="BU76" s="60">
        <v>15</v>
      </c>
      <c r="BV76" s="62">
        <f t="shared" si="40"/>
        <v>10597.5</v>
      </c>
    </row>
    <row r="77" spans="1:74" x14ac:dyDescent="0.25">
      <c r="A77" s="49"/>
      <c r="B77" s="85">
        <v>40787</v>
      </c>
      <c r="C77" s="49">
        <v>726.5</v>
      </c>
      <c r="D77" s="62">
        <v>750</v>
      </c>
      <c r="E77" s="58">
        <v>0</v>
      </c>
      <c r="F77" s="91">
        <f t="shared" si="56"/>
        <v>15</v>
      </c>
      <c r="G77" s="49">
        <f t="shared" si="41"/>
        <v>15</v>
      </c>
      <c r="H77" s="49">
        <f t="shared" si="1"/>
        <v>0</v>
      </c>
      <c r="I77" s="60">
        <f t="shared" si="2"/>
        <v>0</v>
      </c>
      <c r="J77" s="74">
        <f t="shared" si="3"/>
        <v>150</v>
      </c>
      <c r="K77" s="66">
        <f>Stoch_Regimes!$E$85</f>
        <v>15</v>
      </c>
      <c r="L77" s="49">
        <f t="shared" si="42"/>
        <v>0</v>
      </c>
      <c r="M77" s="49">
        <f t="shared" si="4"/>
        <v>15</v>
      </c>
      <c r="N77" s="60">
        <f t="shared" si="5"/>
        <v>15</v>
      </c>
      <c r="O77" s="74">
        <f t="shared" si="6"/>
        <v>10897.5</v>
      </c>
      <c r="P77" s="66">
        <f>Stoch_Regimes!$E$86</f>
        <v>15</v>
      </c>
      <c r="Q77" s="49">
        <f t="shared" si="43"/>
        <v>0</v>
      </c>
      <c r="R77" s="49">
        <f t="shared" si="7"/>
        <v>15</v>
      </c>
      <c r="S77" s="60">
        <f t="shared" si="8"/>
        <v>15</v>
      </c>
      <c r="T77" s="84">
        <f t="shared" si="9"/>
        <v>10897.5</v>
      </c>
      <c r="U77" s="66">
        <f>Stoch_Regimes!$E$87</f>
        <v>15</v>
      </c>
      <c r="V77" s="49">
        <f t="shared" si="44"/>
        <v>0</v>
      </c>
      <c r="W77" s="49">
        <f t="shared" si="10"/>
        <v>15</v>
      </c>
      <c r="X77" s="60">
        <f t="shared" si="11"/>
        <v>15</v>
      </c>
      <c r="Y77" s="62">
        <f t="shared" si="12"/>
        <v>10897.5</v>
      </c>
      <c r="Z77" s="66">
        <f>Stoch_Regimes!$E$88</f>
        <v>15</v>
      </c>
      <c r="AA77" s="49">
        <f t="shared" si="45"/>
        <v>0</v>
      </c>
      <c r="AB77" s="49">
        <f t="shared" si="13"/>
        <v>15</v>
      </c>
      <c r="AC77" s="60">
        <f t="shared" si="14"/>
        <v>15</v>
      </c>
      <c r="AD77" s="62">
        <f t="shared" si="15"/>
        <v>10897.5</v>
      </c>
      <c r="AE77" s="66">
        <f>Stoch_Regimes!$E$89</f>
        <v>15</v>
      </c>
      <c r="AF77" s="49">
        <f t="shared" si="46"/>
        <v>0</v>
      </c>
      <c r="AG77" s="49">
        <f t="shared" si="16"/>
        <v>15</v>
      </c>
      <c r="AH77" s="60">
        <f t="shared" si="17"/>
        <v>15</v>
      </c>
      <c r="AI77" s="62">
        <f t="shared" si="18"/>
        <v>10897.5</v>
      </c>
      <c r="AJ77" s="66">
        <f>Stoch_Regimes!$G$85</f>
        <v>15</v>
      </c>
      <c r="AK77" s="49">
        <f t="shared" si="47"/>
        <v>0</v>
      </c>
      <c r="AL77" s="49">
        <f t="shared" si="19"/>
        <v>15</v>
      </c>
      <c r="AM77" s="60">
        <f t="shared" si="20"/>
        <v>15</v>
      </c>
      <c r="AN77" s="74">
        <f t="shared" si="21"/>
        <v>10897.5</v>
      </c>
      <c r="AO77" s="66">
        <f>Stoch_Regimes!$G$86</f>
        <v>15</v>
      </c>
      <c r="AP77" s="49">
        <f t="shared" si="48"/>
        <v>0</v>
      </c>
      <c r="AQ77" s="49">
        <f t="shared" si="22"/>
        <v>15</v>
      </c>
      <c r="AR77" s="60">
        <f t="shared" si="23"/>
        <v>15</v>
      </c>
      <c r="AS77" s="83">
        <f t="shared" si="24"/>
        <v>10897.5</v>
      </c>
      <c r="AT77" s="66">
        <f>Stoch_Regimes!$G$87</f>
        <v>15</v>
      </c>
      <c r="AU77" s="49">
        <f t="shared" si="49"/>
        <v>0</v>
      </c>
      <c r="AV77" s="49">
        <f t="shared" si="25"/>
        <v>15</v>
      </c>
      <c r="AW77" s="60">
        <f t="shared" si="26"/>
        <v>15</v>
      </c>
      <c r="AX77" s="74">
        <f t="shared" si="27"/>
        <v>10897.5</v>
      </c>
      <c r="AY77" s="66">
        <f>Stoch_Regimes!$G$88</f>
        <v>15</v>
      </c>
      <c r="AZ77" s="49">
        <f t="shared" si="50"/>
        <v>0</v>
      </c>
      <c r="BA77" s="49">
        <f t="shared" si="28"/>
        <v>15</v>
      </c>
      <c r="BB77" s="60">
        <f t="shared" si="29"/>
        <v>15</v>
      </c>
      <c r="BC77" s="74">
        <f t="shared" si="30"/>
        <v>10897.5</v>
      </c>
      <c r="BD77" s="66">
        <f>Stoch_Regimes!$G$89</f>
        <v>15</v>
      </c>
      <c r="BE77" s="49">
        <f t="shared" si="51"/>
        <v>0</v>
      </c>
      <c r="BF77" s="49">
        <f t="shared" si="31"/>
        <v>15</v>
      </c>
      <c r="BG77" s="60">
        <f t="shared" si="32"/>
        <v>15</v>
      </c>
      <c r="BH77" s="62">
        <f t="shared" si="33"/>
        <v>10897.5</v>
      </c>
      <c r="BI77" s="66">
        <f>Stoch_Regimes!$J$85</f>
        <v>15</v>
      </c>
      <c r="BJ77" s="49">
        <f t="shared" si="52"/>
        <v>0</v>
      </c>
      <c r="BK77" s="49">
        <f t="shared" si="34"/>
        <v>15</v>
      </c>
      <c r="BL77" s="60">
        <f t="shared" si="35"/>
        <v>15</v>
      </c>
      <c r="BM77" s="74">
        <f t="shared" si="36"/>
        <v>10897.5</v>
      </c>
      <c r="BN77" s="66">
        <f>Stoch_Regimes!$M$85</f>
        <v>15</v>
      </c>
      <c r="BO77" s="49">
        <f t="shared" si="53"/>
        <v>0</v>
      </c>
      <c r="BP77" s="49">
        <f t="shared" si="37"/>
        <v>15</v>
      </c>
      <c r="BQ77" s="60">
        <f t="shared" si="38"/>
        <v>15</v>
      </c>
      <c r="BR77" s="74">
        <f t="shared" si="39"/>
        <v>10897.5</v>
      </c>
      <c r="BS77" s="66">
        <v>15</v>
      </c>
      <c r="BT77" s="60">
        <v>0</v>
      </c>
      <c r="BU77" s="60">
        <v>15</v>
      </c>
      <c r="BV77" s="62">
        <f t="shared" si="40"/>
        <v>10897.5</v>
      </c>
    </row>
    <row r="78" spans="1:74" x14ac:dyDescent="0.25">
      <c r="A78" s="49"/>
      <c r="B78" s="85">
        <v>40817</v>
      </c>
      <c r="C78" s="49">
        <v>575.5</v>
      </c>
      <c r="D78" s="62">
        <v>600</v>
      </c>
      <c r="E78" s="58">
        <v>1</v>
      </c>
      <c r="F78" s="91">
        <f t="shared" si="56"/>
        <v>30</v>
      </c>
      <c r="G78" s="49">
        <f t="shared" si="41"/>
        <v>0</v>
      </c>
      <c r="H78" s="49">
        <f t="shared" si="1"/>
        <v>30</v>
      </c>
      <c r="I78" s="60">
        <f t="shared" si="2"/>
        <v>30</v>
      </c>
      <c r="J78" s="74">
        <f t="shared" si="3"/>
        <v>17265</v>
      </c>
      <c r="K78" s="66">
        <f>Stoch_Regimes!$E$70</f>
        <v>30</v>
      </c>
      <c r="L78" s="49">
        <f t="shared" si="42"/>
        <v>0</v>
      </c>
      <c r="M78" s="49">
        <f t="shared" si="4"/>
        <v>30</v>
      </c>
      <c r="N78" s="60">
        <f t="shared" si="5"/>
        <v>30</v>
      </c>
      <c r="O78" s="74">
        <f t="shared" si="6"/>
        <v>17265</v>
      </c>
      <c r="P78" s="66">
        <f>Stoch_Regimes!$E$71</f>
        <v>30</v>
      </c>
      <c r="Q78" s="49">
        <f t="shared" si="43"/>
        <v>0</v>
      </c>
      <c r="R78" s="49">
        <f t="shared" si="7"/>
        <v>30</v>
      </c>
      <c r="S78" s="60">
        <f t="shared" si="8"/>
        <v>30</v>
      </c>
      <c r="T78" s="84">
        <f t="shared" si="9"/>
        <v>17265</v>
      </c>
      <c r="U78" s="66">
        <f>Stoch_Regimes!$E$72</f>
        <v>30</v>
      </c>
      <c r="V78" s="49">
        <f t="shared" si="44"/>
        <v>0</v>
      </c>
      <c r="W78" s="49">
        <f t="shared" si="10"/>
        <v>30</v>
      </c>
      <c r="X78" s="60">
        <f t="shared" si="11"/>
        <v>30</v>
      </c>
      <c r="Y78" s="62">
        <f t="shared" si="12"/>
        <v>17265</v>
      </c>
      <c r="Z78" s="66">
        <f>Stoch_Regimes!$E$73</f>
        <v>30</v>
      </c>
      <c r="AA78" s="49">
        <f t="shared" si="45"/>
        <v>0</v>
      </c>
      <c r="AB78" s="49">
        <f t="shared" si="13"/>
        <v>30</v>
      </c>
      <c r="AC78" s="60">
        <f t="shared" si="14"/>
        <v>30</v>
      </c>
      <c r="AD78" s="62">
        <f t="shared" si="15"/>
        <v>17265</v>
      </c>
      <c r="AE78" s="66">
        <f>Stoch_Regimes!$E$74</f>
        <v>30</v>
      </c>
      <c r="AF78" s="49">
        <f t="shared" si="46"/>
        <v>0</v>
      </c>
      <c r="AG78" s="49">
        <f t="shared" si="16"/>
        <v>30</v>
      </c>
      <c r="AH78" s="60">
        <f t="shared" si="17"/>
        <v>30</v>
      </c>
      <c r="AI78" s="62">
        <f t="shared" si="18"/>
        <v>17265</v>
      </c>
      <c r="AJ78" s="66">
        <f>Stoch_Regimes!$G$70</f>
        <v>15</v>
      </c>
      <c r="AK78" s="49">
        <f t="shared" si="47"/>
        <v>0</v>
      </c>
      <c r="AL78" s="49">
        <f t="shared" si="19"/>
        <v>15</v>
      </c>
      <c r="AM78" s="60">
        <f t="shared" si="20"/>
        <v>15</v>
      </c>
      <c r="AN78" s="74">
        <f t="shared" si="21"/>
        <v>8632.5</v>
      </c>
      <c r="AO78" s="66">
        <f>Stoch_Regimes!$G$71</f>
        <v>15</v>
      </c>
      <c r="AP78" s="49">
        <f t="shared" si="48"/>
        <v>0</v>
      </c>
      <c r="AQ78" s="49">
        <f t="shared" si="22"/>
        <v>15</v>
      </c>
      <c r="AR78" s="60">
        <f t="shared" si="23"/>
        <v>15</v>
      </c>
      <c r="AS78" s="83">
        <f t="shared" si="24"/>
        <v>8632.5</v>
      </c>
      <c r="AT78" s="66">
        <f>Stoch_Regimes!$G$72</f>
        <v>15</v>
      </c>
      <c r="AU78" s="49">
        <f t="shared" si="49"/>
        <v>0</v>
      </c>
      <c r="AV78" s="49">
        <f t="shared" si="25"/>
        <v>15</v>
      </c>
      <c r="AW78" s="60">
        <f t="shared" si="26"/>
        <v>15</v>
      </c>
      <c r="AX78" s="74">
        <f t="shared" si="27"/>
        <v>8632.5</v>
      </c>
      <c r="AY78" s="66">
        <f>Stoch_Regimes!$G$73</f>
        <v>15</v>
      </c>
      <c r="AZ78" s="49">
        <f t="shared" si="50"/>
        <v>0</v>
      </c>
      <c r="BA78" s="49">
        <f t="shared" si="28"/>
        <v>15</v>
      </c>
      <c r="BB78" s="60">
        <f t="shared" si="29"/>
        <v>15</v>
      </c>
      <c r="BC78" s="74">
        <f t="shared" si="30"/>
        <v>8632.5</v>
      </c>
      <c r="BD78" s="66">
        <f>Stoch_Regimes!$G$74</f>
        <v>30</v>
      </c>
      <c r="BE78" s="49">
        <f t="shared" si="51"/>
        <v>0</v>
      </c>
      <c r="BF78" s="49">
        <f t="shared" si="31"/>
        <v>30</v>
      </c>
      <c r="BG78" s="60">
        <f t="shared" si="32"/>
        <v>30</v>
      </c>
      <c r="BH78" s="62">
        <f t="shared" si="33"/>
        <v>17265</v>
      </c>
      <c r="BI78" s="66">
        <f>Stoch_Regimes!$J$70</f>
        <v>45</v>
      </c>
      <c r="BJ78" s="49">
        <f t="shared" si="52"/>
        <v>0</v>
      </c>
      <c r="BK78" s="49">
        <f t="shared" si="34"/>
        <v>45</v>
      </c>
      <c r="BL78" s="60">
        <f t="shared" si="35"/>
        <v>45</v>
      </c>
      <c r="BM78" s="74">
        <f t="shared" si="36"/>
        <v>25897.5</v>
      </c>
      <c r="BN78" s="66">
        <f>Stoch_Regimes!$M$70</f>
        <v>15</v>
      </c>
      <c r="BO78" s="49">
        <f t="shared" si="53"/>
        <v>0</v>
      </c>
      <c r="BP78" s="49">
        <f t="shared" si="37"/>
        <v>15</v>
      </c>
      <c r="BQ78" s="60">
        <f t="shared" si="38"/>
        <v>15</v>
      </c>
      <c r="BR78" s="74">
        <f t="shared" si="39"/>
        <v>8632.5</v>
      </c>
      <c r="BS78" s="66">
        <v>15</v>
      </c>
      <c r="BT78" s="60">
        <v>0</v>
      </c>
      <c r="BU78" s="60">
        <v>15</v>
      </c>
      <c r="BV78" s="62">
        <f t="shared" si="40"/>
        <v>8632.5</v>
      </c>
    </row>
    <row r="79" spans="1:74" x14ac:dyDescent="0.25">
      <c r="A79" s="49"/>
      <c r="B79" s="85">
        <v>40848</v>
      </c>
      <c r="C79" s="49">
        <v>645.5</v>
      </c>
      <c r="D79" s="62">
        <v>650</v>
      </c>
      <c r="E79" s="58">
        <v>0</v>
      </c>
      <c r="F79" s="91">
        <f t="shared" si="56"/>
        <v>15</v>
      </c>
      <c r="G79" s="49">
        <f t="shared" si="41"/>
        <v>15</v>
      </c>
      <c r="H79" s="49">
        <f t="shared" si="1"/>
        <v>0</v>
      </c>
      <c r="I79" s="60">
        <f t="shared" si="2"/>
        <v>0</v>
      </c>
      <c r="J79" s="74">
        <f t="shared" si="3"/>
        <v>150</v>
      </c>
      <c r="K79" s="66">
        <f>Stoch_Regimes!$E$75</f>
        <v>15</v>
      </c>
      <c r="L79" s="49">
        <f t="shared" si="42"/>
        <v>15</v>
      </c>
      <c r="M79" s="49">
        <f t="shared" si="4"/>
        <v>0</v>
      </c>
      <c r="N79" s="60">
        <f t="shared" si="5"/>
        <v>0</v>
      </c>
      <c r="O79" s="74">
        <f t="shared" si="6"/>
        <v>150</v>
      </c>
      <c r="P79" s="66">
        <f>Stoch_Regimes!$E$76</f>
        <v>15</v>
      </c>
      <c r="Q79" s="49">
        <f t="shared" si="43"/>
        <v>15</v>
      </c>
      <c r="R79" s="49">
        <f t="shared" si="7"/>
        <v>0</v>
      </c>
      <c r="S79" s="60">
        <f t="shared" si="8"/>
        <v>0</v>
      </c>
      <c r="T79" s="84">
        <f t="shared" si="9"/>
        <v>150</v>
      </c>
      <c r="U79" s="66">
        <f>Stoch_Regimes!$E$77</f>
        <v>15</v>
      </c>
      <c r="V79" s="49">
        <f t="shared" si="44"/>
        <v>15</v>
      </c>
      <c r="W79" s="49">
        <f t="shared" si="10"/>
        <v>0</v>
      </c>
      <c r="X79" s="60">
        <f t="shared" si="11"/>
        <v>0</v>
      </c>
      <c r="Y79" s="62">
        <f t="shared" si="12"/>
        <v>150</v>
      </c>
      <c r="Z79" s="66">
        <f>Stoch_Regimes!$E$78</f>
        <v>15</v>
      </c>
      <c r="AA79" s="49">
        <f t="shared" si="45"/>
        <v>15</v>
      </c>
      <c r="AB79" s="49">
        <f t="shared" si="13"/>
        <v>0</v>
      </c>
      <c r="AC79" s="60">
        <f t="shared" si="14"/>
        <v>0</v>
      </c>
      <c r="AD79" s="62">
        <f t="shared" si="15"/>
        <v>150</v>
      </c>
      <c r="AE79" s="66">
        <f>Stoch_Regimes!$E$79</f>
        <v>15</v>
      </c>
      <c r="AF79" s="49">
        <f t="shared" si="46"/>
        <v>15</v>
      </c>
      <c r="AG79" s="49">
        <f t="shared" si="16"/>
        <v>0</v>
      </c>
      <c r="AH79" s="60">
        <f t="shared" si="17"/>
        <v>0</v>
      </c>
      <c r="AI79" s="62">
        <f t="shared" si="18"/>
        <v>150</v>
      </c>
      <c r="AJ79" s="66">
        <f>Stoch_Regimes!$G$75</f>
        <v>15</v>
      </c>
      <c r="AK79" s="49">
        <f t="shared" si="47"/>
        <v>0</v>
      </c>
      <c r="AL79" s="49">
        <f t="shared" si="19"/>
        <v>15</v>
      </c>
      <c r="AM79" s="60">
        <f t="shared" si="20"/>
        <v>15</v>
      </c>
      <c r="AN79" s="74">
        <f t="shared" si="21"/>
        <v>9682.5</v>
      </c>
      <c r="AO79" s="66">
        <f>Stoch_Regimes!$G$76</f>
        <v>15</v>
      </c>
      <c r="AP79" s="49">
        <f t="shared" si="48"/>
        <v>0</v>
      </c>
      <c r="AQ79" s="49">
        <f t="shared" si="22"/>
        <v>15</v>
      </c>
      <c r="AR79" s="60">
        <f t="shared" si="23"/>
        <v>15</v>
      </c>
      <c r="AS79" s="83">
        <f t="shared" si="24"/>
        <v>9682.5</v>
      </c>
      <c r="AT79" s="66">
        <f>Stoch_Regimes!$G$77</f>
        <v>15</v>
      </c>
      <c r="AU79" s="49">
        <f t="shared" si="49"/>
        <v>0</v>
      </c>
      <c r="AV79" s="49">
        <f t="shared" si="25"/>
        <v>15</v>
      </c>
      <c r="AW79" s="60">
        <f t="shared" si="26"/>
        <v>15</v>
      </c>
      <c r="AX79" s="74">
        <f t="shared" si="27"/>
        <v>9682.5</v>
      </c>
      <c r="AY79" s="66">
        <f>Stoch_Regimes!$G$78</f>
        <v>15</v>
      </c>
      <c r="AZ79" s="49">
        <f t="shared" si="50"/>
        <v>0</v>
      </c>
      <c r="BA79" s="49">
        <f t="shared" si="28"/>
        <v>15</v>
      </c>
      <c r="BB79" s="60">
        <f t="shared" si="29"/>
        <v>15</v>
      </c>
      <c r="BC79" s="74">
        <f t="shared" si="30"/>
        <v>9682.5</v>
      </c>
      <c r="BD79" s="66">
        <f>Stoch_Regimes!$G$79</f>
        <v>15</v>
      </c>
      <c r="BE79" s="49">
        <f t="shared" si="51"/>
        <v>15</v>
      </c>
      <c r="BF79" s="49">
        <f t="shared" si="31"/>
        <v>0</v>
      </c>
      <c r="BG79" s="60">
        <f t="shared" si="32"/>
        <v>0</v>
      </c>
      <c r="BH79" s="62">
        <f t="shared" si="33"/>
        <v>150</v>
      </c>
      <c r="BI79" s="66">
        <f>Stoch_Regimes!$J$75</f>
        <v>15</v>
      </c>
      <c r="BJ79" s="49">
        <f t="shared" si="52"/>
        <v>30</v>
      </c>
      <c r="BK79" s="49">
        <f t="shared" si="34"/>
        <v>-15</v>
      </c>
      <c r="BL79" s="60">
        <f t="shared" si="35"/>
        <v>0</v>
      </c>
      <c r="BM79" s="74">
        <f t="shared" si="36"/>
        <v>300</v>
      </c>
      <c r="BN79" s="66">
        <f>Stoch_Regimes!$M$75</f>
        <v>15</v>
      </c>
      <c r="BO79" s="49">
        <f t="shared" si="53"/>
        <v>0</v>
      </c>
      <c r="BP79" s="49">
        <f t="shared" si="37"/>
        <v>15</v>
      </c>
      <c r="BQ79" s="60">
        <f t="shared" si="38"/>
        <v>15</v>
      </c>
      <c r="BR79" s="74">
        <f t="shared" si="39"/>
        <v>9682.5</v>
      </c>
      <c r="BS79" s="66">
        <v>15</v>
      </c>
      <c r="BT79" s="60">
        <v>0</v>
      </c>
      <c r="BU79" s="60">
        <v>15</v>
      </c>
      <c r="BV79" s="62">
        <f t="shared" si="40"/>
        <v>9682.5</v>
      </c>
    </row>
    <row r="80" spans="1:74" x14ac:dyDescent="0.25">
      <c r="A80" s="49"/>
      <c r="B80" s="85">
        <v>40878</v>
      </c>
      <c r="C80" s="49">
        <v>591</v>
      </c>
      <c r="D80" s="62">
        <v>600</v>
      </c>
      <c r="E80" s="58">
        <v>3</v>
      </c>
      <c r="F80" s="91">
        <f t="shared" si="56"/>
        <v>60</v>
      </c>
      <c r="G80" s="49">
        <f t="shared" si="41"/>
        <v>0</v>
      </c>
      <c r="H80" s="49">
        <f t="shared" si="1"/>
        <v>60</v>
      </c>
      <c r="I80" s="60">
        <f t="shared" si="2"/>
        <v>60</v>
      </c>
      <c r="J80" s="74">
        <f t="shared" si="3"/>
        <v>35460</v>
      </c>
      <c r="K80" s="66">
        <f>Stoch_Regimes!$E$70</f>
        <v>30</v>
      </c>
      <c r="L80" s="49">
        <f t="shared" si="42"/>
        <v>0</v>
      </c>
      <c r="M80" s="49">
        <f t="shared" si="4"/>
        <v>30</v>
      </c>
      <c r="N80" s="60">
        <f t="shared" si="5"/>
        <v>30</v>
      </c>
      <c r="O80" s="74">
        <f t="shared" si="6"/>
        <v>17730</v>
      </c>
      <c r="P80" s="66">
        <f>Stoch_Regimes!$E$71</f>
        <v>30</v>
      </c>
      <c r="Q80" s="49">
        <f t="shared" si="43"/>
        <v>0</v>
      </c>
      <c r="R80" s="49">
        <f t="shared" si="7"/>
        <v>30</v>
      </c>
      <c r="S80" s="60">
        <f t="shared" si="8"/>
        <v>30</v>
      </c>
      <c r="T80" s="84">
        <f t="shared" si="9"/>
        <v>17730</v>
      </c>
      <c r="U80" s="66">
        <f>Stoch_Regimes!$E$72</f>
        <v>30</v>
      </c>
      <c r="V80" s="49">
        <f t="shared" si="44"/>
        <v>0</v>
      </c>
      <c r="W80" s="49">
        <f t="shared" si="10"/>
        <v>30</v>
      </c>
      <c r="X80" s="60">
        <f t="shared" si="11"/>
        <v>30</v>
      </c>
      <c r="Y80" s="62">
        <f t="shared" si="12"/>
        <v>17730</v>
      </c>
      <c r="Z80" s="66">
        <f>Stoch_Regimes!$E$73</f>
        <v>30</v>
      </c>
      <c r="AA80" s="49">
        <f t="shared" si="45"/>
        <v>0</v>
      </c>
      <c r="AB80" s="49">
        <f t="shared" si="13"/>
        <v>30</v>
      </c>
      <c r="AC80" s="60">
        <f t="shared" si="14"/>
        <v>30</v>
      </c>
      <c r="AD80" s="62">
        <f t="shared" si="15"/>
        <v>17730</v>
      </c>
      <c r="AE80" s="66">
        <f>Stoch_Regimes!$E$74</f>
        <v>30</v>
      </c>
      <c r="AF80" s="49">
        <f t="shared" si="46"/>
        <v>0</v>
      </c>
      <c r="AG80" s="49">
        <f t="shared" si="16"/>
        <v>30</v>
      </c>
      <c r="AH80" s="60">
        <f t="shared" si="17"/>
        <v>30</v>
      </c>
      <c r="AI80" s="62">
        <f t="shared" si="18"/>
        <v>17730</v>
      </c>
      <c r="AJ80" s="66">
        <f>Stoch_Regimes!$G$70</f>
        <v>15</v>
      </c>
      <c r="AK80" s="49">
        <f t="shared" si="47"/>
        <v>0</v>
      </c>
      <c r="AL80" s="49">
        <f t="shared" si="19"/>
        <v>15</v>
      </c>
      <c r="AM80" s="60">
        <f t="shared" si="20"/>
        <v>15</v>
      </c>
      <c r="AN80" s="74">
        <f t="shared" si="21"/>
        <v>8865</v>
      </c>
      <c r="AO80" s="66">
        <f>Stoch_Regimes!$G$71</f>
        <v>15</v>
      </c>
      <c r="AP80" s="49">
        <f t="shared" si="48"/>
        <v>0</v>
      </c>
      <c r="AQ80" s="49">
        <f t="shared" si="22"/>
        <v>15</v>
      </c>
      <c r="AR80" s="60">
        <f t="shared" si="23"/>
        <v>15</v>
      </c>
      <c r="AS80" s="83">
        <f t="shared" si="24"/>
        <v>8865</v>
      </c>
      <c r="AT80" s="66">
        <f>Stoch_Regimes!$G$72</f>
        <v>15</v>
      </c>
      <c r="AU80" s="49">
        <f t="shared" si="49"/>
        <v>0</v>
      </c>
      <c r="AV80" s="49">
        <f t="shared" si="25"/>
        <v>15</v>
      </c>
      <c r="AW80" s="60">
        <f t="shared" si="26"/>
        <v>15</v>
      </c>
      <c r="AX80" s="74">
        <f t="shared" si="27"/>
        <v>8865</v>
      </c>
      <c r="AY80" s="66">
        <f>Stoch_Regimes!$G$73</f>
        <v>15</v>
      </c>
      <c r="AZ80" s="49">
        <f t="shared" si="50"/>
        <v>0</v>
      </c>
      <c r="BA80" s="49">
        <f t="shared" si="28"/>
        <v>15</v>
      </c>
      <c r="BB80" s="60">
        <f t="shared" si="29"/>
        <v>15</v>
      </c>
      <c r="BC80" s="74">
        <f t="shared" si="30"/>
        <v>8865</v>
      </c>
      <c r="BD80" s="66">
        <f>Stoch_Regimes!$G$74</f>
        <v>30</v>
      </c>
      <c r="BE80" s="49">
        <f t="shared" si="51"/>
        <v>0</v>
      </c>
      <c r="BF80" s="49">
        <f t="shared" si="31"/>
        <v>30</v>
      </c>
      <c r="BG80" s="60">
        <f t="shared" si="32"/>
        <v>30</v>
      </c>
      <c r="BH80" s="62">
        <f t="shared" si="33"/>
        <v>17730</v>
      </c>
      <c r="BI80" s="66">
        <f>Stoch_Regimes!$J$70</f>
        <v>45</v>
      </c>
      <c r="BJ80" s="49">
        <f t="shared" si="52"/>
        <v>15</v>
      </c>
      <c r="BK80" s="49">
        <f t="shared" si="34"/>
        <v>30</v>
      </c>
      <c r="BL80" s="60">
        <f t="shared" si="35"/>
        <v>30</v>
      </c>
      <c r="BM80" s="74">
        <f t="shared" si="36"/>
        <v>17880</v>
      </c>
      <c r="BN80" s="66">
        <f>Stoch_Regimes!$M$70</f>
        <v>15</v>
      </c>
      <c r="BO80" s="49">
        <f t="shared" si="53"/>
        <v>0</v>
      </c>
      <c r="BP80" s="49">
        <f t="shared" si="37"/>
        <v>15</v>
      </c>
      <c r="BQ80" s="60">
        <f t="shared" si="38"/>
        <v>15</v>
      </c>
      <c r="BR80" s="74">
        <f t="shared" si="39"/>
        <v>8865</v>
      </c>
      <c r="BS80" s="66">
        <v>15</v>
      </c>
      <c r="BT80" s="60">
        <v>0</v>
      </c>
      <c r="BU80" s="60">
        <v>15</v>
      </c>
      <c r="BV80" s="62">
        <f t="shared" si="40"/>
        <v>8865</v>
      </c>
    </row>
    <row r="81" spans="1:74" x14ac:dyDescent="0.25">
      <c r="A81" s="49"/>
      <c r="B81" s="85">
        <v>40909</v>
      </c>
      <c r="C81" s="49">
        <v>646.5</v>
      </c>
      <c r="D81" s="62">
        <v>650</v>
      </c>
      <c r="E81" s="58">
        <v>0</v>
      </c>
      <c r="F81" s="91">
        <f t="shared" si="56"/>
        <v>15</v>
      </c>
      <c r="G81" s="49">
        <f t="shared" si="41"/>
        <v>45</v>
      </c>
      <c r="H81" s="49">
        <f t="shared" si="1"/>
        <v>-30</v>
      </c>
      <c r="I81" s="60">
        <f t="shared" si="2"/>
        <v>0</v>
      </c>
      <c r="J81" s="74">
        <f t="shared" si="3"/>
        <v>450</v>
      </c>
      <c r="K81" s="66">
        <f>Stoch_Regimes!$E$75</f>
        <v>15</v>
      </c>
      <c r="L81" s="49">
        <f t="shared" si="42"/>
        <v>15</v>
      </c>
      <c r="M81" s="49">
        <f t="shared" si="4"/>
        <v>0</v>
      </c>
      <c r="N81" s="60">
        <f t="shared" si="5"/>
        <v>0</v>
      </c>
      <c r="O81" s="74">
        <f t="shared" si="6"/>
        <v>150</v>
      </c>
      <c r="P81" s="66">
        <f>Stoch_Regimes!$E$76</f>
        <v>15</v>
      </c>
      <c r="Q81" s="49">
        <f t="shared" si="43"/>
        <v>15</v>
      </c>
      <c r="R81" s="49">
        <f t="shared" si="7"/>
        <v>0</v>
      </c>
      <c r="S81" s="60">
        <f t="shared" si="8"/>
        <v>0</v>
      </c>
      <c r="T81" s="84">
        <f t="shared" si="9"/>
        <v>150</v>
      </c>
      <c r="U81" s="66">
        <f>Stoch_Regimes!$E$77</f>
        <v>15</v>
      </c>
      <c r="V81" s="49">
        <f t="shared" si="44"/>
        <v>15</v>
      </c>
      <c r="W81" s="49">
        <f t="shared" si="10"/>
        <v>0</v>
      </c>
      <c r="X81" s="60">
        <f t="shared" si="11"/>
        <v>0</v>
      </c>
      <c r="Y81" s="62">
        <f t="shared" si="12"/>
        <v>150</v>
      </c>
      <c r="Z81" s="66">
        <f>Stoch_Regimes!$E$78</f>
        <v>15</v>
      </c>
      <c r="AA81" s="49">
        <f t="shared" si="45"/>
        <v>15</v>
      </c>
      <c r="AB81" s="49">
        <f t="shared" si="13"/>
        <v>0</v>
      </c>
      <c r="AC81" s="60">
        <f t="shared" si="14"/>
        <v>0</v>
      </c>
      <c r="AD81" s="62">
        <f t="shared" si="15"/>
        <v>150</v>
      </c>
      <c r="AE81" s="66">
        <f>Stoch_Regimes!$E$79</f>
        <v>15</v>
      </c>
      <c r="AF81" s="49">
        <f t="shared" si="46"/>
        <v>15</v>
      </c>
      <c r="AG81" s="49">
        <f t="shared" si="16"/>
        <v>0</v>
      </c>
      <c r="AH81" s="60">
        <f t="shared" si="17"/>
        <v>0</v>
      </c>
      <c r="AI81" s="62">
        <f t="shared" si="18"/>
        <v>150</v>
      </c>
      <c r="AJ81" s="66">
        <f>Stoch_Regimes!$G$75</f>
        <v>15</v>
      </c>
      <c r="AK81" s="49">
        <f t="shared" si="47"/>
        <v>0</v>
      </c>
      <c r="AL81" s="49">
        <f t="shared" si="19"/>
        <v>15</v>
      </c>
      <c r="AM81" s="60">
        <f t="shared" si="20"/>
        <v>15</v>
      </c>
      <c r="AN81" s="74">
        <f t="shared" si="21"/>
        <v>9697.5</v>
      </c>
      <c r="AO81" s="66">
        <f>Stoch_Regimes!$G$76</f>
        <v>15</v>
      </c>
      <c r="AP81" s="49">
        <f t="shared" si="48"/>
        <v>0</v>
      </c>
      <c r="AQ81" s="49">
        <f t="shared" si="22"/>
        <v>15</v>
      </c>
      <c r="AR81" s="60">
        <f t="shared" si="23"/>
        <v>15</v>
      </c>
      <c r="AS81" s="83">
        <f t="shared" si="24"/>
        <v>9697.5</v>
      </c>
      <c r="AT81" s="66">
        <f>Stoch_Regimes!$G$77</f>
        <v>15</v>
      </c>
      <c r="AU81" s="49">
        <f t="shared" si="49"/>
        <v>0</v>
      </c>
      <c r="AV81" s="49">
        <f t="shared" si="25"/>
        <v>15</v>
      </c>
      <c r="AW81" s="60">
        <f t="shared" si="26"/>
        <v>15</v>
      </c>
      <c r="AX81" s="74">
        <f t="shared" si="27"/>
        <v>9697.5</v>
      </c>
      <c r="AY81" s="66">
        <f>Stoch_Regimes!$G$78</f>
        <v>15</v>
      </c>
      <c r="AZ81" s="49">
        <f t="shared" si="50"/>
        <v>0</v>
      </c>
      <c r="BA81" s="49">
        <f t="shared" si="28"/>
        <v>15</v>
      </c>
      <c r="BB81" s="60">
        <f t="shared" si="29"/>
        <v>15</v>
      </c>
      <c r="BC81" s="74">
        <f t="shared" si="30"/>
        <v>9697.5</v>
      </c>
      <c r="BD81" s="66">
        <f>Stoch_Regimes!$G$79</f>
        <v>15</v>
      </c>
      <c r="BE81" s="49">
        <f t="shared" si="51"/>
        <v>15</v>
      </c>
      <c r="BF81" s="49">
        <f t="shared" si="31"/>
        <v>0</v>
      </c>
      <c r="BG81" s="60">
        <f t="shared" si="32"/>
        <v>0</v>
      </c>
      <c r="BH81" s="62">
        <f t="shared" si="33"/>
        <v>150</v>
      </c>
      <c r="BI81" s="66">
        <f>Stoch_Regimes!$J$75</f>
        <v>15</v>
      </c>
      <c r="BJ81" s="49">
        <f t="shared" si="52"/>
        <v>30</v>
      </c>
      <c r="BK81" s="49">
        <f t="shared" si="34"/>
        <v>-15</v>
      </c>
      <c r="BL81" s="60">
        <f t="shared" si="35"/>
        <v>0</v>
      </c>
      <c r="BM81" s="74">
        <f t="shared" si="36"/>
        <v>300</v>
      </c>
      <c r="BN81" s="66">
        <f>Stoch_Regimes!$M$75</f>
        <v>15</v>
      </c>
      <c r="BO81" s="49">
        <f t="shared" si="53"/>
        <v>0</v>
      </c>
      <c r="BP81" s="49">
        <f t="shared" si="37"/>
        <v>15</v>
      </c>
      <c r="BQ81" s="60">
        <f t="shared" si="38"/>
        <v>15</v>
      </c>
      <c r="BR81" s="74">
        <f t="shared" si="39"/>
        <v>9697.5</v>
      </c>
      <c r="BS81" s="66">
        <v>15</v>
      </c>
      <c r="BT81" s="60">
        <v>0</v>
      </c>
      <c r="BU81" s="60">
        <v>15</v>
      </c>
      <c r="BV81" s="62">
        <f t="shared" si="40"/>
        <v>9697.5</v>
      </c>
    </row>
    <row r="82" spans="1:74" x14ac:dyDescent="0.25">
      <c r="A82" s="49"/>
      <c r="B82" s="85">
        <v>40940</v>
      </c>
      <c r="C82" s="49">
        <v>641</v>
      </c>
      <c r="D82" s="62">
        <v>650</v>
      </c>
      <c r="E82" s="58">
        <v>1</v>
      </c>
      <c r="F82" s="91">
        <f t="shared" si="56"/>
        <v>30</v>
      </c>
      <c r="G82" s="49">
        <f t="shared" si="41"/>
        <v>30</v>
      </c>
      <c r="H82" s="49">
        <f t="shared" si="1"/>
        <v>0</v>
      </c>
      <c r="I82" s="60">
        <f t="shared" si="2"/>
        <v>0</v>
      </c>
      <c r="J82" s="74">
        <f t="shared" si="3"/>
        <v>300</v>
      </c>
      <c r="K82" s="66">
        <f>Stoch_Regimes!$E$75</f>
        <v>15</v>
      </c>
      <c r="L82" s="49">
        <f t="shared" si="42"/>
        <v>0</v>
      </c>
      <c r="M82" s="49">
        <f t="shared" si="4"/>
        <v>15</v>
      </c>
      <c r="N82" s="60">
        <f t="shared" si="5"/>
        <v>15</v>
      </c>
      <c r="O82" s="74">
        <f t="shared" si="6"/>
        <v>9615</v>
      </c>
      <c r="P82" s="66">
        <f>Stoch_Regimes!$E$76</f>
        <v>15</v>
      </c>
      <c r="Q82" s="49">
        <f t="shared" si="43"/>
        <v>0</v>
      </c>
      <c r="R82" s="49">
        <f t="shared" si="7"/>
        <v>15</v>
      </c>
      <c r="S82" s="60">
        <f t="shared" si="8"/>
        <v>15</v>
      </c>
      <c r="T82" s="84">
        <f t="shared" si="9"/>
        <v>9615</v>
      </c>
      <c r="U82" s="66">
        <f>Stoch_Regimes!$E$77</f>
        <v>15</v>
      </c>
      <c r="V82" s="49">
        <f t="shared" si="44"/>
        <v>0</v>
      </c>
      <c r="W82" s="49">
        <f t="shared" si="10"/>
        <v>15</v>
      </c>
      <c r="X82" s="60">
        <f t="shared" si="11"/>
        <v>15</v>
      </c>
      <c r="Y82" s="62">
        <f t="shared" si="12"/>
        <v>9615</v>
      </c>
      <c r="Z82" s="66">
        <f>Stoch_Regimes!$E$78</f>
        <v>15</v>
      </c>
      <c r="AA82" s="49">
        <f t="shared" si="45"/>
        <v>0</v>
      </c>
      <c r="AB82" s="49">
        <f t="shared" si="13"/>
        <v>15</v>
      </c>
      <c r="AC82" s="60">
        <f t="shared" si="14"/>
        <v>15</v>
      </c>
      <c r="AD82" s="62">
        <f t="shared" si="15"/>
        <v>9615</v>
      </c>
      <c r="AE82" s="66">
        <f>Stoch_Regimes!$E$79</f>
        <v>15</v>
      </c>
      <c r="AF82" s="49">
        <f t="shared" si="46"/>
        <v>0</v>
      </c>
      <c r="AG82" s="49">
        <f t="shared" si="16"/>
        <v>15</v>
      </c>
      <c r="AH82" s="60">
        <f t="shared" si="17"/>
        <v>15</v>
      </c>
      <c r="AI82" s="62">
        <f t="shared" si="18"/>
        <v>9615</v>
      </c>
      <c r="AJ82" s="66">
        <f>Stoch_Regimes!$G$75</f>
        <v>15</v>
      </c>
      <c r="AK82" s="49">
        <f t="shared" si="47"/>
        <v>0</v>
      </c>
      <c r="AL82" s="49">
        <f t="shared" si="19"/>
        <v>15</v>
      </c>
      <c r="AM82" s="60">
        <f t="shared" si="20"/>
        <v>15</v>
      </c>
      <c r="AN82" s="74">
        <f t="shared" si="21"/>
        <v>9615</v>
      </c>
      <c r="AO82" s="66">
        <f>Stoch_Regimes!$G$76</f>
        <v>15</v>
      </c>
      <c r="AP82" s="49">
        <f t="shared" si="48"/>
        <v>0</v>
      </c>
      <c r="AQ82" s="49">
        <f t="shared" si="22"/>
        <v>15</v>
      </c>
      <c r="AR82" s="60">
        <f t="shared" si="23"/>
        <v>15</v>
      </c>
      <c r="AS82" s="83">
        <f t="shared" si="24"/>
        <v>9615</v>
      </c>
      <c r="AT82" s="66">
        <f>Stoch_Regimes!$G$77</f>
        <v>15</v>
      </c>
      <c r="AU82" s="49">
        <f t="shared" si="49"/>
        <v>0</v>
      </c>
      <c r="AV82" s="49">
        <f t="shared" si="25"/>
        <v>15</v>
      </c>
      <c r="AW82" s="60">
        <f t="shared" si="26"/>
        <v>15</v>
      </c>
      <c r="AX82" s="74">
        <f t="shared" si="27"/>
        <v>9615</v>
      </c>
      <c r="AY82" s="66">
        <f>Stoch_Regimes!$G$78</f>
        <v>15</v>
      </c>
      <c r="AZ82" s="49">
        <f t="shared" si="50"/>
        <v>0</v>
      </c>
      <c r="BA82" s="49">
        <f t="shared" si="28"/>
        <v>15</v>
      </c>
      <c r="BB82" s="60">
        <f t="shared" si="29"/>
        <v>15</v>
      </c>
      <c r="BC82" s="74">
        <f t="shared" si="30"/>
        <v>9615</v>
      </c>
      <c r="BD82" s="66">
        <f>Stoch_Regimes!$G$79</f>
        <v>15</v>
      </c>
      <c r="BE82" s="49">
        <f t="shared" si="51"/>
        <v>0</v>
      </c>
      <c r="BF82" s="49">
        <f t="shared" si="31"/>
        <v>15</v>
      </c>
      <c r="BG82" s="60">
        <f t="shared" si="32"/>
        <v>15</v>
      </c>
      <c r="BH82" s="62">
        <f t="shared" si="33"/>
        <v>9615</v>
      </c>
      <c r="BI82" s="66">
        <f>Stoch_Regimes!$J$75</f>
        <v>15</v>
      </c>
      <c r="BJ82" s="49">
        <f t="shared" si="52"/>
        <v>15</v>
      </c>
      <c r="BK82" s="49">
        <f t="shared" si="34"/>
        <v>0</v>
      </c>
      <c r="BL82" s="60">
        <f t="shared" si="35"/>
        <v>0</v>
      </c>
      <c r="BM82" s="74">
        <f t="shared" si="36"/>
        <v>150</v>
      </c>
      <c r="BN82" s="66">
        <f>Stoch_Regimes!$M$75</f>
        <v>15</v>
      </c>
      <c r="BO82" s="49">
        <f t="shared" si="53"/>
        <v>0</v>
      </c>
      <c r="BP82" s="49">
        <f t="shared" si="37"/>
        <v>15</v>
      </c>
      <c r="BQ82" s="60">
        <f t="shared" si="38"/>
        <v>15</v>
      </c>
      <c r="BR82" s="74">
        <f t="shared" si="39"/>
        <v>9615</v>
      </c>
      <c r="BS82" s="66">
        <v>15</v>
      </c>
      <c r="BT82" s="60">
        <v>0</v>
      </c>
      <c r="BU82" s="60">
        <v>15</v>
      </c>
      <c r="BV82" s="62">
        <f t="shared" si="40"/>
        <v>9615</v>
      </c>
    </row>
    <row r="83" spans="1:74" x14ac:dyDescent="0.25">
      <c r="A83" s="49"/>
      <c r="B83" s="85">
        <v>40969</v>
      </c>
      <c r="C83" s="49">
        <v>653.5</v>
      </c>
      <c r="D83" s="62">
        <v>650</v>
      </c>
      <c r="E83" s="58">
        <v>0</v>
      </c>
      <c r="F83" s="91">
        <f t="shared" si="56"/>
        <v>15</v>
      </c>
      <c r="G83" s="49">
        <f t="shared" si="41"/>
        <v>15</v>
      </c>
      <c r="H83" s="49">
        <f t="shared" si="1"/>
        <v>0</v>
      </c>
      <c r="I83" s="60">
        <f t="shared" si="2"/>
        <v>0</v>
      </c>
      <c r="J83" s="74">
        <f t="shared" si="3"/>
        <v>150</v>
      </c>
      <c r="K83" s="66">
        <f>Stoch_Regimes!$E$75</f>
        <v>15</v>
      </c>
      <c r="L83" s="49">
        <f t="shared" si="42"/>
        <v>0</v>
      </c>
      <c r="M83" s="49">
        <f t="shared" si="4"/>
        <v>15</v>
      </c>
      <c r="N83" s="60">
        <f t="shared" si="5"/>
        <v>15</v>
      </c>
      <c r="O83" s="74">
        <f t="shared" si="6"/>
        <v>9802.5</v>
      </c>
      <c r="P83" s="66">
        <f>Stoch_Regimes!$E$76</f>
        <v>15</v>
      </c>
      <c r="Q83" s="49">
        <f t="shared" si="43"/>
        <v>0</v>
      </c>
      <c r="R83" s="49">
        <f t="shared" si="7"/>
        <v>15</v>
      </c>
      <c r="S83" s="60">
        <f t="shared" si="8"/>
        <v>15</v>
      </c>
      <c r="T83" s="84">
        <f t="shared" si="9"/>
        <v>9802.5</v>
      </c>
      <c r="U83" s="66">
        <f>Stoch_Regimes!$E$77</f>
        <v>15</v>
      </c>
      <c r="V83" s="49">
        <f t="shared" si="44"/>
        <v>0</v>
      </c>
      <c r="W83" s="49">
        <f t="shared" si="10"/>
        <v>15</v>
      </c>
      <c r="X83" s="60">
        <f t="shared" si="11"/>
        <v>15</v>
      </c>
      <c r="Y83" s="62">
        <f t="shared" si="12"/>
        <v>9802.5</v>
      </c>
      <c r="Z83" s="66">
        <f>Stoch_Regimes!$E$78</f>
        <v>15</v>
      </c>
      <c r="AA83" s="49">
        <f t="shared" si="45"/>
        <v>0</v>
      </c>
      <c r="AB83" s="49">
        <f t="shared" si="13"/>
        <v>15</v>
      </c>
      <c r="AC83" s="60">
        <f t="shared" si="14"/>
        <v>15</v>
      </c>
      <c r="AD83" s="62">
        <f t="shared" si="15"/>
        <v>9802.5</v>
      </c>
      <c r="AE83" s="66">
        <f>Stoch_Regimes!$E$79</f>
        <v>15</v>
      </c>
      <c r="AF83" s="49">
        <f t="shared" si="46"/>
        <v>0</v>
      </c>
      <c r="AG83" s="49">
        <f t="shared" si="16"/>
        <v>15</v>
      </c>
      <c r="AH83" s="60">
        <f t="shared" si="17"/>
        <v>15</v>
      </c>
      <c r="AI83" s="62">
        <f t="shared" si="18"/>
        <v>9802.5</v>
      </c>
      <c r="AJ83" s="66">
        <f>Stoch_Regimes!$G$75</f>
        <v>15</v>
      </c>
      <c r="AK83" s="49">
        <f t="shared" si="47"/>
        <v>0</v>
      </c>
      <c r="AL83" s="49">
        <f t="shared" si="19"/>
        <v>15</v>
      </c>
      <c r="AM83" s="60">
        <f t="shared" si="20"/>
        <v>15</v>
      </c>
      <c r="AN83" s="74">
        <f t="shared" si="21"/>
        <v>9802.5</v>
      </c>
      <c r="AO83" s="66">
        <f>Stoch_Regimes!$G$76</f>
        <v>15</v>
      </c>
      <c r="AP83" s="49">
        <f t="shared" si="48"/>
        <v>0</v>
      </c>
      <c r="AQ83" s="49">
        <f t="shared" si="22"/>
        <v>15</v>
      </c>
      <c r="AR83" s="60">
        <f t="shared" si="23"/>
        <v>15</v>
      </c>
      <c r="AS83" s="83">
        <f t="shared" si="24"/>
        <v>9802.5</v>
      </c>
      <c r="AT83" s="66">
        <f>Stoch_Regimes!$G$77</f>
        <v>15</v>
      </c>
      <c r="AU83" s="49">
        <f t="shared" si="49"/>
        <v>0</v>
      </c>
      <c r="AV83" s="49">
        <f t="shared" si="25"/>
        <v>15</v>
      </c>
      <c r="AW83" s="60">
        <f t="shared" si="26"/>
        <v>15</v>
      </c>
      <c r="AX83" s="74">
        <f t="shared" si="27"/>
        <v>9802.5</v>
      </c>
      <c r="AY83" s="66">
        <f>Stoch_Regimes!$G$78</f>
        <v>15</v>
      </c>
      <c r="AZ83" s="49">
        <f t="shared" si="50"/>
        <v>0</v>
      </c>
      <c r="BA83" s="49">
        <f t="shared" si="28"/>
        <v>15</v>
      </c>
      <c r="BB83" s="60">
        <f t="shared" si="29"/>
        <v>15</v>
      </c>
      <c r="BC83" s="74">
        <f t="shared" si="30"/>
        <v>9802.5</v>
      </c>
      <c r="BD83" s="66">
        <f>Stoch_Regimes!$G$79</f>
        <v>15</v>
      </c>
      <c r="BE83" s="49">
        <f t="shared" si="51"/>
        <v>0</v>
      </c>
      <c r="BF83" s="49">
        <f t="shared" si="31"/>
        <v>15</v>
      </c>
      <c r="BG83" s="60">
        <f t="shared" si="32"/>
        <v>15</v>
      </c>
      <c r="BH83" s="62">
        <f t="shared" si="33"/>
        <v>9802.5</v>
      </c>
      <c r="BI83" s="66">
        <f>Stoch_Regimes!$J$75</f>
        <v>15</v>
      </c>
      <c r="BJ83" s="49">
        <f t="shared" si="52"/>
        <v>0</v>
      </c>
      <c r="BK83" s="49">
        <f t="shared" si="34"/>
        <v>15</v>
      </c>
      <c r="BL83" s="60">
        <f t="shared" si="35"/>
        <v>15</v>
      </c>
      <c r="BM83" s="74">
        <f t="shared" si="36"/>
        <v>9802.5</v>
      </c>
      <c r="BN83" s="66">
        <f>Stoch_Regimes!$M$75</f>
        <v>15</v>
      </c>
      <c r="BO83" s="49">
        <f t="shared" si="53"/>
        <v>0</v>
      </c>
      <c r="BP83" s="49">
        <f t="shared" si="37"/>
        <v>15</v>
      </c>
      <c r="BQ83" s="60">
        <f t="shared" si="38"/>
        <v>15</v>
      </c>
      <c r="BR83" s="74">
        <f t="shared" si="39"/>
        <v>9802.5</v>
      </c>
      <c r="BS83" s="66">
        <v>15</v>
      </c>
      <c r="BT83" s="60">
        <v>0</v>
      </c>
      <c r="BU83" s="60">
        <v>15</v>
      </c>
      <c r="BV83" s="62">
        <f t="shared" si="40"/>
        <v>9802.5</v>
      </c>
    </row>
    <row r="84" spans="1:74" x14ac:dyDescent="0.25">
      <c r="A84" s="49"/>
      <c r="B84" s="85">
        <v>41000</v>
      </c>
      <c r="C84" s="49">
        <v>655</v>
      </c>
      <c r="D84" s="62">
        <v>650</v>
      </c>
      <c r="E84" s="58">
        <v>1</v>
      </c>
      <c r="F84" s="91">
        <f t="shared" si="56"/>
        <v>30</v>
      </c>
      <c r="G84" s="49">
        <f t="shared" si="41"/>
        <v>0</v>
      </c>
      <c r="H84" s="49">
        <f t="shared" si="1"/>
        <v>30</v>
      </c>
      <c r="I84" s="60">
        <f t="shared" si="2"/>
        <v>30</v>
      </c>
      <c r="J84" s="74">
        <f t="shared" si="3"/>
        <v>19650</v>
      </c>
      <c r="K84" s="66">
        <f>Stoch_Regimes!$E$75</f>
        <v>15</v>
      </c>
      <c r="L84" s="49">
        <f t="shared" si="42"/>
        <v>0</v>
      </c>
      <c r="M84" s="49">
        <f t="shared" si="4"/>
        <v>15</v>
      </c>
      <c r="N84" s="60">
        <f t="shared" si="5"/>
        <v>15</v>
      </c>
      <c r="O84" s="74">
        <f t="shared" si="6"/>
        <v>9825</v>
      </c>
      <c r="P84" s="66">
        <f>Stoch_Regimes!$E$76</f>
        <v>15</v>
      </c>
      <c r="Q84" s="49">
        <f t="shared" si="43"/>
        <v>0</v>
      </c>
      <c r="R84" s="49">
        <f t="shared" si="7"/>
        <v>15</v>
      </c>
      <c r="S84" s="60">
        <f t="shared" si="8"/>
        <v>15</v>
      </c>
      <c r="T84" s="84">
        <f t="shared" si="9"/>
        <v>9825</v>
      </c>
      <c r="U84" s="66">
        <f>Stoch_Regimes!$E$77</f>
        <v>15</v>
      </c>
      <c r="V84" s="49">
        <f t="shared" si="44"/>
        <v>0</v>
      </c>
      <c r="W84" s="49">
        <f t="shared" si="10"/>
        <v>15</v>
      </c>
      <c r="X84" s="60">
        <f t="shared" si="11"/>
        <v>15</v>
      </c>
      <c r="Y84" s="62">
        <f t="shared" si="12"/>
        <v>9825</v>
      </c>
      <c r="Z84" s="66">
        <f>Stoch_Regimes!$E$78</f>
        <v>15</v>
      </c>
      <c r="AA84" s="49">
        <f t="shared" si="45"/>
        <v>0</v>
      </c>
      <c r="AB84" s="49">
        <f t="shared" si="13"/>
        <v>15</v>
      </c>
      <c r="AC84" s="60">
        <f t="shared" si="14"/>
        <v>15</v>
      </c>
      <c r="AD84" s="62">
        <f t="shared" si="15"/>
        <v>9825</v>
      </c>
      <c r="AE84" s="66">
        <f>Stoch_Regimes!$E$79</f>
        <v>15</v>
      </c>
      <c r="AF84" s="49">
        <f t="shared" si="46"/>
        <v>0</v>
      </c>
      <c r="AG84" s="49">
        <f t="shared" si="16"/>
        <v>15</v>
      </c>
      <c r="AH84" s="60">
        <f t="shared" si="17"/>
        <v>15</v>
      </c>
      <c r="AI84" s="62">
        <f t="shared" si="18"/>
        <v>9825</v>
      </c>
      <c r="AJ84" s="66">
        <f>Stoch_Regimes!$G$75</f>
        <v>15</v>
      </c>
      <c r="AK84" s="49">
        <f t="shared" si="47"/>
        <v>0</v>
      </c>
      <c r="AL84" s="49">
        <f t="shared" si="19"/>
        <v>15</v>
      </c>
      <c r="AM84" s="60">
        <f t="shared" si="20"/>
        <v>15</v>
      </c>
      <c r="AN84" s="74">
        <f t="shared" si="21"/>
        <v>9825</v>
      </c>
      <c r="AO84" s="66">
        <f>Stoch_Regimes!$G$76</f>
        <v>15</v>
      </c>
      <c r="AP84" s="49">
        <f t="shared" si="48"/>
        <v>0</v>
      </c>
      <c r="AQ84" s="49">
        <f t="shared" si="22"/>
        <v>15</v>
      </c>
      <c r="AR84" s="60">
        <f t="shared" si="23"/>
        <v>15</v>
      </c>
      <c r="AS84" s="83">
        <f t="shared" si="24"/>
        <v>9825</v>
      </c>
      <c r="AT84" s="66">
        <f>Stoch_Regimes!$G$77</f>
        <v>15</v>
      </c>
      <c r="AU84" s="49">
        <f t="shared" si="49"/>
        <v>0</v>
      </c>
      <c r="AV84" s="49">
        <f t="shared" si="25"/>
        <v>15</v>
      </c>
      <c r="AW84" s="60">
        <f t="shared" si="26"/>
        <v>15</v>
      </c>
      <c r="AX84" s="74">
        <f t="shared" si="27"/>
        <v>9825</v>
      </c>
      <c r="AY84" s="66">
        <f>Stoch_Regimes!$G$78</f>
        <v>15</v>
      </c>
      <c r="AZ84" s="49">
        <f t="shared" si="50"/>
        <v>0</v>
      </c>
      <c r="BA84" s="49">
        <f t="shared" si="28"/>
        <v>15</v>
      </c>
      <c r="BB84" s="60">
        <f t="shared" si="29"/>
        <v>15</v>
      </c>
      <c r="BC84" s="74">
        <f t="shared" si="30"/>
        <v>9825</v>
      </c>
      <c r="BD84" s="66">
        <f>Stoch_Regimes!$G$79</f>
        <v>15</v>
      </c>
      <c r="BE84" s="49">
        <f t="shared" si="51"/>
        <v>0</v>
      </c>
      <c r="BF84" s="49">
        <f t="shared" si="31"/>
        <v>15</v>
      </c>
      <c r="BG84" s="60">
        <f t="shared" si="32"/>
        <v>15</v>
      </c>
      <c r="BH84" s="62">
        <f t="shared" si="33"/>
        <v>9825</v>
      </c>
      <c r="BI84" s="66">
        <f>Stoch_Regimes!$J$75</f>
        <v>15</v>
      </c>
      <c r="BJ84" s="49">
        <f t="shared" si="52"/>
        <v>0</v>
      </c>
      <c r="BK84" s="49">
        <f t="shared" si="34"/>
        <v>15</v>
      </c>
      <c r="BL84" s="60">
        <f t="shared" si="35"/>
        <v>15</v>
      </c>
      <c r="BM84" s="74">
        <f t="shared" si="36"/>
        <v>9825</v>
      </c>
      <c r="BN84" s="66">
        <f>Stoch_Regimes!$M$75</f>
        <v>15</v>
      </c>
      <c r="BO84" s="49">
        <f t="shared" si="53"/>
        <v>0</v>
      </c>
      <c r="BP84" s="49">
        <f t="shared" si="37"/>
        <v>15</v>
      </c>
      <c r="BQ84" s="60">
        <f t="shared" si="38"/>
        <v>15</v>
      </c>
      <c r="BR84" s="74">
        <f t="shared" si="39"/>
        <v>9825</v>
      </c>
      <c r="BS84" s="66">
        <v>15</v>
      </c>
      <c r="BT84" s="60">
        <v>0</v>
      </c>
      <c r="BU84" s="60">
        <v>15</v>
      </c>
      <c r="BV84" s="62">
        <f t="shared" si="40"/>
        <v>9825</v>
      </c>
    </row>
    <row r="85" spans="1:74" x14ac:dyDescent="0.25">
      <c r="A85" s="49"/>
      <c r="B85" s="85">
        <v>41030</v>
      </c>
      <c r="C85" s="49">
        <v>647.5</v>
      </c>
      <c r="D85" s="62">
        <v>650</v>
      </c>
      <c r="E85" s="58">
        <v>0</v>
      </c>
      <c r="F85" s="91">
        <f t="shared" si="56"/>
        <v>15</v>
      </c>
      <c r="G85" s="49">
        <f t="shared" si="41"/>
        <v>15</v>
      </c>
      <c r="H85" s="49">
        <f t="shared" si="1"/>
        <v>0</v>
      </c>
      <c r="I85" s="60">
        <f t="shared" si="2"/>
        <v>0</v>
      </c>
      <c r="J85" s="74">
        <f t="shared" si="3"/>
        <v>150</v>
      </c>
      <c r="K85" s="66">
        <f>Stoch_Regimes!$E$75</f>
        <v>15</v>
      </c>
      <c r="L85" s="49">
        <f t="shared" si="42"/>
        <v>0</v>
      </c>
      <c r="M85" s="49">
        <f t="shared" si="4"/>
        <v>15</v>
      </c>
      <c r="N85" s="60">
        <f t="shared" si="5"/>
        <v>15</v>
      </c>
      <c r="O85" s="74">
        <f t="shared" si="6"/>
        <v>9712.5</v>
      </c>
      <c r="P85" s="66">
        <f>Stoch_Regimes!$E$76</f>
        <v>15</v>
      </c>
      <c r="Q85" s="49">
        <f t="shared" si="43"/>
        <v>0</v>
      </c>
      <c r="R85" s="49">
        <f t="shared" si="7"/>
        <v>15</v>
      </c>
      <c r="S85" s="60">
        <f t="shared" si="8"/>
        <v>15</v>
      </c>
      <c r="T85" s="84">
        <f t="shared" si="9"/>
        <v>9712.5</v>
      </c>
      <c r="U85" s="66">
        <f>Stoch_Regimes!$E$77</f>
        <v>15</v>
      </c>
      <c r="V85" s="49">
        <f t="shared" si="44"/>
        <v>0</v>
      </c>
      <c r="W85" s="49">
        <f t="shared" si="10"/>
        <v>15</v>
      </c>
      <c r="X85" s="60">
        <f t="shared" si="11"/>
        <v>15</v>
      </c>
      <c r="Y85" s="62">
        <f t="shared" si="12"/>
        <v>9712.5</v>
      </c>
      <c r="Z85" s="66">
        <f>Stoch_Regimes!$E$78</f>
        <v>15</v>
      </c>
      <c r="AA85" s="49">
        <f t="shared" si="45"/>
        <v>0</v>
      </c>
      <c r="AB85" s="49">
        <f t="shared" si="13"/>
        <v>15</v>
      </c>
      <c r="AC85" s="60">
        <f t="shared" si="14"/>
        <v>15</v>
      </c>
      <c r="AD85" s="62">
        <f t="shared" si="15"/>
        <v>9712.5</v>
      </c>
      <c r="AE85" s="66">
        <f>Stoch_Regimes!$E$79</f>
        <v>15</v>
      </c>
      <c r="AF85" s="49">
        <f t="shared" si="46"/>
        <v>0</v>
      </c>
      <c r="AG85" s="49">
        <f t="shared" si="16"/>
        <v>15</v>
      </c>
      <c r="AH85" s="60">
        <f t="shared" si="17"/>
        <v>15</v>
      </c>
      <c r="AI85" s="62">
        <f t="shared" si="18"/>
        <v>9712.5</v>
      </c>
      <c r="AJ85" s="66">
        <f>Stoch_Regimes!$G$75</f>
        <v>15</v>
      </c>
      <c r="AK85" s="49">
        <f t="shared" si="47"/>
        <v>0</v>
      </c>
      <c r="AL85" s="49">
        <f t="shared" si="19"/>
        <v>15</v>
      </c>
      <c r="AM85" s="60">
        <f t="shared" si="20"/>
        <v>15</v>
      </c>
      <c r="AN85" s="74">
        <f t="shared" si="21"/>
        <v>9712.5</v>
      </c>
      <c r="AO85" s="66">
        <f>Stoch_Regimes!$G$76</f>
        <v>15</v>
      </c>
      <c r="AP85" s="49">
        <f t="shared" si="48"/>
        <v>0</v>
      </c>
      <c r="AQ85" s="49">
        <f t="shared" si="22"/>
        <v>15</v>
      </c>
      <c r="AR85" s="60">
        <f t="shared" si="23"/>
        <v>15</v>
      </c>
      <c r="AS85" s="83">
        <f t="shared" si="24"/>
        <v>9712.5</v>
      </c>
      <c r="AT85" s="66">
        <f>Stoch_Regimes!$G$77</f>
        <v>15</v>
      </c>
      <c r="AU85" s="49">
        <f t="shared" si="49"/>
        <v>0</v>
      </c>
      <c r="AV85" s="49">
        <f t="shared" si="25"/>
        <v>15</v>
      </c>
      <c r="AW85" s="60">
        <f t="shared" si="26"/>
        <v>15</v>
      </c>
      <c r="AX85" s="74">
        <f t="shared" si="27"/>
        <v>9712.5</v>
      </c>
      <c r="AY85" s="66">
        <f>Stoch_Regimes!$G$78</f>
        <v>15</v>
      </c>
      <c r="AZ85" s="49">
        <f t="shared" si="50"/>
        <v>0</v>
      </c>
      <c r="BA85" s="49">
        <f t="shared" si="28"/>
        <v>15</v>
      </c>
      <c r="BB85" s="60">
        <f t="shared" si="29"/>
        <v>15</v>
      </c>
      <c r="BC85" s="74">
        <f t="shared" si="30"/>
        <v>9712.5</v>
      </c>
      <c r="BD85" s="66">
        <f>Stoch_Regimes!$G$79</f>
        <v>15</v>
      </c>
      <c r="BE85" s="49">
        <f t="shared" si="51"/>
        <v>0</v>
      </c>
      <c r="BF85" s="49">
        <f t="shared" si="31"/>
        <v>15</v>
      </c>
      <c r="BG85" s="60">
        <f t="shared" si="32"/>
        <v>15</v>
      </c>
      <c r="BH85" s="62">
        <f t="shared" si="33"/>
        <v>9712.5</v>
      </c>
      <c r="BI85" s="66">
        <f>Stoch_Regimes!$J$75</f>
        <v>15</v>
      </c>
      <c r="BJ85" s="49">
        <f t="shared" si="52"/>
        <v>0</v>
      </c>
      <c r="BK85" s="49">
        <f t="shared" si="34"/>
        <v>15</v>
      </c>
      <c r="BL85" s="60">
        <f t="shared" si="35"/>
        <v>15</v>
      </c>
      <c r="BM85" s="74">
        <f t="shared" si="36"/>
        <v>9712.5</v>
      </c>
      <c r="BN85" s="66">
        <f>Stoch_Regimes!$M$75</f>
        <v>15</v>
      </c>
      <c r="BO85" s="49">
        <f t="shared" si="53"/>
        <v>0</v>
      </c>
      <c r="BP85" s="49">
        <f t="shared" si="37"/>
        <v>15</v>
      </c>
      <c r="BQ85" s="60">
        <f t="shared" si="38"/>
        <v>15</v>
      </c>
      <c r="BR85" s="74">
        <f t="shared" si="39"/>
        <v>9712.5</v>
      </c>
      <c r="BS85" s="66">
        <v>15</v>
      </c>
      <c r="BT85" s="60">
        <v>0</v>
      </c>
      <c r="BU85" s="60">
        <v>15</v>
      </c>
      <c r="BV85" s="62">
        <f t="shared" ref="BV85:BV123" si="57">BU85*C85+BT85*$C$4</f>
        <v>9712.5</v>
      </c>
    </row>
    <row r="86" spans="1:74" x14ac:dyDescent="0.25">
      <c r="A86" s="49"/>
      <c r="B86" s="85">
        <v>41061</v>
      </c>
      <c r="C86" s="49">
        <v>579.5</v>
      </c>
      <c r="D86" s="62">
        <v>600</v>
      </c>
      <c r="E86" s="58">
        <v>3</v>
      </c>
      <c r="F86" s="91">
        <f t="shared" si="56"/>
        <v>60</v>
      </c>
      <c r="G86" s="49">
        <f t="shared" si="41"/>
        <v>0</v>
      </c>
      <c r="H86" s="49">
        <f t="shared" ref="H86:H131" si="58">F86-G86</f>
        <v>60</v>
      </c>
      <c r="I86" s="60">
        <f t="shared" ref="I86:I131" si="59">IF(H86&gt;0,H86,0)</f>
        <v>60</v>
      </c>
      <c r="J86" s="74">
        <f t="shared" ref="J86:J131" si="60">G86*$C$4+I86*C86</f>
        <v>34770</v>
      </c>
      <c r="K86" s="66">
        <f>Stoch_Regimes!$E$70</f>
        <v>30</v>
      </c>
      <c r="L86" s="49">
        <f t="shared" si="42"/>
        <v>0</v>
      </c>
      <c r="M86" s="49">
        <f t="shared" ref="M86:M123" si="61">K86-L86</f>
        <v>30</v>
      </c>
      <c r="N86" s="60">
        <f t="shared" ref="N86:N123" si="62">IF(M86&gt;0,M86,0)</f>
        <v>30</v>
      </c>
      <c r="O86" s="74">
        <f t="shared" ref="O86:O123" si="63">L86*$C$4+N86*C86</f>
        <v>17385</v>
      </c>
      <c r="P86" s="66">
        <f>Stoch_Regimes!$E$71</f>
        <v>30</v>
      </c>
      <c r="Q86" s="49">
        <f t="shared" si="43"/>
        <v>0</v>
      </c>
      <c r="R86" s="49">
        <f t="shared" ref="R86:R122" si="64">P86-Q86</f>
        <v>30</v>
      </c>
      <c r="S86" s="60">
        <f t="shared" ref="S86:S122" si="65">IF(R86&gt;0,R86,0)</f>
        <v>30</v>
      </c>
      <c r="T86" s="84">
        <f t="shared" ref="T86:T122" si="66">Q86*$C$4+S86*C86</f>
        <v>17385</v>
      </c>
      <c r="U86" s="66">
        <f>Stoch_Regimes!$E$72</f>
        <v>30</v>
      </c>
      <c r="V86" s="49">
        <f t="shared" si="44"/>
        <v>0</v>
      </c>
      <c r="W86" s="49">
        <f t="shared" ref="W86:W123" si="67">U86-V86</f>
        <v>30</v>
      </c>
      <c r="X86" s="60">
        <f t="shared" ref="X86:X123" si="68">IF(W86&gt;0,W86,0)</f>
        <v>30</v>
      </c>
      <c r="Y86" s="62">
        <f t="shared" ref="Y86:Y123" si="69">V86*$C$4+X86*C86</f>
        <v>17385</v>
      </c>
      <c r="Z86" s="66">
        <f>Stoch_Regimes!$E$73</f>
        <v>30</v>
      </c>
      <c r="AA86" s="49">
        <f t="shared" si="45"/>
        <v>0</v>
      </c>
      <c r="AB86" s="49">
        <f t="shared" ref="AB86:AB123" si="70">Z86-AA86</f>
        <v>30</v>
      </c>
      <c r="AC86" s="60">
        <f t="shared" ref="AC86:AC123" si="71">IF(AB86&gt;0,AB86,0)</f>
        <v>30</v>
      </c>
      <c r="AD86" s="62">
        <f t="shared" ref="AD86:AD123" si="72">AA86*$C$4+AC86*C86</f>
        <v>17385</v>
      </c>
      <c r="AE86" s="66">
        <f>Stoch_Regimes!$E$74</f>
        <v>30</v>
      </c>
      <c r="AF86" s="49">
        <f t="shared" si="46"/>
        <v>0</v>
      </c>
      <c r="AG86" s="49">
        <f t="shared" ref="AG86:AG123" si="73">AE86-AF86</f>
        <v>30</v>
      </c>
      <c r="AH86" s="60">
        <f t="shared" ref="AH86:AH123" si="74">IF(AG86&gt;0,AG86,0)</f>
        <v>30</v>
      </c>
      <c r="AI86" s="62">
        <f t="shared" ref="AI86:AI123" si="75">AF86*$C$4+AH86*C86</f>
        <v>17385</v>
      </c>
      <c r="AJ86" s="66">
        <f>Stoch_Regimes!$G$70</f>
        <v>15</v>
      </c>
      <c r="AK86" s="49">
        <f t="shared" si="47"/>
        <v>0</v>
      </c>
      <c r="AL86" s="49">
        <f t="shared" ref="AL86:AL123" si="76">AJ86-AK86</f>
        <v>15</v>
      </c>
      <c r="AM86" s="60">
        <f t="shared" ref="AM86:AM123" si="77">IF(AL86&gt;0,AL86,0)</f>
        <v>15</v>
      </c>
      <c r="AN86" s="74">
        <f t="shared" ref="AN86:AN123" si="78">AK86*$C$4+AM86*C86</f>
        <v>8692.5</v>
      </c>
      <c r="AO86" s="66">
        <f>Stoch_Regimes!$G$71</f>
        <v>15</v>
      </c>
      <c r="AP86" s="49">
        <f t="shared" si="48"/>
        <v>0</v>
      </c>
      <c r="AQ86" s="49">
        <f t="shared" ref="AQ86:AQ123" si="79">AO86-AP86</f>
        <v>15</v>
      </c>
      <c r="AR86" s="60">
        <f t="shared" ref="AR86:AR123" si="80">IF(AQ86&gt;0,AQ86,0)</f>
        <v>15</v>
      </c>
      <c r="AS86" s="83">
        <f t="shared" ref="AS86:AS123" si="81">AP86*$C$4+AR86*C86</f>
        <v>8692.5</v>
      </c>
      <c r="AT86" s="66">
        <f>Stoch_Regimes!$G$72</f>
        <v>15</v>
      </c>
      <c r="AU86" s="49">
        <f t="shared" si="49"/>
        <v>0</v>
      </c>
      <c r="AV86" s="49">
        <f t="shared" ref="AV86:AV123" si="82">AT86-AU86</f>
        <v>15</v>
      </c>
      <c r="AW86" s="60">
        <f t="shared" ref="AW86:AW123" si="83">IF(AV86&gt;0,AV86,0)</f>
        <v>15</v>
      </c>
      <c r="AX86" s="74">
        <f t="shared" ref="AX86:AX123" si="84">AU86*$C$4+AW86*C86</f>
        <v>8692.5</v>
      </c>
      <c r="AY86" s="66">
        <f>Stoch_Regimes!$G$73</f>
        <v>15</v>
      </c>
      <c r="AZ86" s="49">
        <f t="shared" si="50"/>
        <v>0</v>
      </c>
      <c r="BA86" s="49">
        <f t="shared" ref="BA86:BA123" si="85">AY86-AZ86</f>
        <v>15</v>
      </c>
      <c r="BB86" s="60">
        <f t="shared" ref="BB86:BB123" si="86">IF(BA86&gt;0,BA86,0)</f>
        <v>15</v>
      </c>
      <c r="BC86" s="74">
        <f t="shared" ref="BC86:BC123" si="87">AZ86*$C$4+BB86*C86</f>
        <v>8692.5</v>
      </c>
      <c r="BD86" s="66">
        <f>Stoch_Regimes!$G$74</f>
        <v>30</v>
      </c>
      <c r="BE86" s="49">
        <f t="shared" si="51"/>
        <v>0</v>
      </c>
      <c r="BF86" s="49">
        <f t="shared" ref="BF86:BF123" si="88">BD86-BE86</f>
        <v>30</v>
      </c>
      <c r="BG86" s="60">
        <f t="shared" ref="BG86:BG123" si="89">IF(BF86&gt;0,BF86,0)</f>
        <v>30</v>
      </c>
      <c r="BH86" s="62">
        <f t="shared" ref="BH86:BH123" si="90">BE86*$C$4+BG86*C86</f>
        <v>17385</v>
      </c>
      <c r="BI86" s="66">
        <f>Stoch_Regimes!$J$70</f>
        <v>45</v>
      </c>
      <c r="BJ86" s="49">
        <f t="shared" si="52"/>
        <v>0</v>
      </c>
      <c r="BK86" s="49">
        <f t="shared" ref="BK86:BK123" si="91">BI86-BJ86</f>
        <v>45</v>
      </c>
      <c r="BL86" s="60">
        <f t="shared" ref="BL86:BL123" si="92">IF(BK86&gt;0,BK86,0)</f>
        <v>45</v>
      </c>
      <c r="BM86" s="74">
        <f t="shared" ref="BM86:BM123" si="93">BJ86*$C$4+BL86*C86</f>
        <v>26077.5</v>
      </c>
      <c r="BN86" s="66">
        <f>Stoch_Regimes!$M$70</f>
        <v>15</v>
      </c>
      <c r="BO86" s="49">
        <f t="shared" si="53"/>
        <v>0</v>
      </c>
      <c r="BP86" s="49">
        <f t="shared" ref="BP86:BP123" si="94">BN86-BO86</f>
        <v>15</v>
      </c>
      <c r="BQ86" s="60">
        <f t="shared" ref="BQ86:BQ123" si="95">IF(BP86&gt;0,BP86,0)</f>
        <v>15</v>
      </c>
      <c r="BR86" s="74">
        <f t="shared" ref="BR86:BR123" si="96">BO86*$C$4+BQ86*C86</f>
        <v>8692.5</v>
      </c>
      <c r="BS86" s="66">
        <v>15</v>
      </c>
      <c r="BT86" s="60">
        <v>0</v>
      </c>
      <c r="BU86" s="60">
        <v>15</v>
      </c>
      <c r="BV86" s="62">
        <f t="shared" si="57"/>
        <v>8692.5</v>
      </c>
    </row>
    <row r="87" spans="1:74" x14ac:dyDescent="0.25">
      <c r="A87" s="49"/>
      <c r="B87" s="85">
        <v>41091</v>
      </c>
      <c r="C87" s="49">
        <v>692.5</v>
      </c>
      <c r="D87" s="62">
        <v>700</v>
      </c>
      <c r="E87" s="58">
        <v>3</v>
      </c>
      <c r="F87" s="91">
        <f t="shared" si="56"/>
        <v>60</v>
      </c>
      <c r="G87" s="49">
        <f t="shared" ref="G87:G131" si="97">G86+I86-15</f>
        <v>45</v>
      </c>
      <c r="H87" s="49">
        <f t="shared" si="58"/>
        <v>15</v>
      </c>
      <c r="I87" s="60">
        <f t="shared" si="59"/>
        <v>15</v>
      </c>
      <c r="J87" s="74">
        <f t="shared" si="60"/>
        <v>10837.5</v>
      </c>
      <c r="K87" s="66">
        <f>Stoch_Regimes!$E$80</f>
        <v>15</v>
      </c>
      <c r="L87" s="49">
        <f t="shared" ref="L87:L123" si="98">L86+N86-15</f>
        <v>15</v>
      </c>
      <c r="M87" s="49">
        <f t="shared" si="61"/>
        <v>0</v>
      </c>
      <c r="N87" s="60">
        <f t="shared" si="62"/>
        <v>0</v>
      </c>
      <c r="O87" s="74">
        <f t="shared" si="63"/>
        <v>150</v>
      </c>
      <c r="P87" s="66">
        <f>Stoch_Regimes!$E$81</f>
        <v>15</v>
      </c>
      <c r="Q87" s="49">
        <f t="shared" ref="Q87:Q122" si="99">Q86+S86-15</f>
        <v>15</v>
      </c>
      <c r="R87" s="49">
        <f t="shared" si="64"/>
        <v>0</v>
      </c>
      <c r="S87" s="60">
        <f t="shared" si="65"/>
        <v>0</v>
      </c>
      <c r="T87" s="84">
        <f t="shared" si="66"/>
        <v>150</v>
      </c>
      <c r="U87" s="66">
        <f>Stoch_Regimes!$E$82</f>
        <v>15</v>
      </c>
      <c r="V87" s="49">
        <f t="shared" ref="V87:V123" si="100">V86+X86-15</f>
        <v>15</v>
      </c>
      <c r="W87" s="49">
        <f t="shared" si="67"/>
        <v>0</v>
      </c>
      <c r="X87" s="60">
        <f t="shared" si="68"/>
        <v>0</v>
      </c>
      <c r="Y87" s="62">
        <f t="shared" si="69"/>
        <v>150</v>
      </c>
      <c r="Z87" s="66">
        <f>Stoch_Regimes!$E$83</f>
        <v>15</v>
      </c>
      <c r="AA87" s="49">
        <f t="shared" ref="AA87:AA123" si="101">AA86+AC86-15</f>
        <v>15</v>
      </c>
      <c r="AB87" s="49">
        <f t="shared" si="70"/>
        <v>0</v>
      </c>
      <c r="AC87" s="60">
        <f t="shared" si="71"/>
        <v>0</v>
      </c>
      <c r="AD87" s="62">
        <f t="shared" si="72"/>
        <v>150</v>
      </c>
      <c r="AE87" s="66">
        <f>Stoch_Regimes!$E$84</f>
        <v>15</v>
      </c>
      <c r="AF87" s="49">
        <f t="shared" ref="AF87:AF123" si="102">AF86+AH86-15</f>
        <v>15</v>
      </c>
      <c r="AG87" s="49">
        <f t="shared" si="73"/>
        <v>0</v>
      </c>
      <c r="AH87" s="60">
        <f t="shared" si="74"/>
        <v>0</v>
      </c>
      <c r="AI87" s="62">
        <f t="shared" si="75"/>
        <v>150</v>
      </c>
      <c r="AJ87" s="66">
        <f>Stoch_Regimes!$G$80</f>
        <v>15</v>
      </c>
      <c r="AK87" s="49">
        <f t="shared" ref="AK87:AK123" si="103">AK86+AM86-15</f>
        <v>0</v>
      </c>
      <c r="AL87" s="49">
        <f t="shared" si="76"/>
        <v>15</v>
      </c>
      <c r="AM87" s="60">
        <f t="shared" si="77"/>
        <v>15</v>
      </c>
      <c r="AN87" s="74">
        <f t="shared" si="78"/>
        <v>10387.5</v>
      </c>
      <c r="AO87" s="66">
        <f>Stoch_Regimes!$G$81</f>
        <v>15</v>
      </c>
      <c r="AP87" s="49">
        <f t="shared" ref="AP87:AP123" si="104">AP86+AR86-15</f>
        <v>0</v>
      </c>
      <c r="AQ87" s="49">
        <f t="shared" si="79"/>
        <v>15</v>
      </c>
      <c r="AR87" s="60">
        <f t="shared" si="80"/>
        <v>15</v>
      </c>
      <c r="AS87" s="83">
        <f t="shared" si="81"/>
        <v>10387.5</v>
      </c>
      <c r="AT87" s="66">
        <f>Stoch_Regimes!$G$82</f>
        <v>15</v>
      </c>
      <c r="AU87" s="49">
        <f t="shared" ref="AU87:AU123" si="105">AU86+AW86-15</f>
        <v>0</v>
      </c>
      <c r="AV87" s="49">
        <f t="shared" si="82"/>
        <v>15</v>
      </c>
      <c r="AW87" s="60">
        <f t="shared" si="83"/>
        <v>15</v>
      </c>
      <c r="AX87" s="74">
        <f t="shared" si="84"/>
        <v>10387.5</v>
      </c>
      <c r="AY87" s="66">
        <f>Stoch_Regimes!$G$83</f>
        <v>15</v>
      </c>
      <c r="AZ87" s="49">
        <f t="shared" ref="AZ87:AZ123" si="106">AZ86+BB86-15</f>
        <v>0</v>
      </c>
      <c r="BA87" s="49">
        <f t="shared" si="85"/>
        <v>15</v>
      </c>
      <c r="BB87" s="60">
        <f t="shared" si="86"/>
        <v>15</v>
      </c>
      <c r="BC87" s="74">
        <f t="shared" si="87"/>
        <v>10387.5</v>
      </c>
      <c r="BD87" s="66">
        <f>Stoch_Regimes!$G$84</f>
        <v>15</v>
      </c>
      <c r="BE87" s="49">
        <f t="shared" ref="BE87:BE123" si="107">BE86+BG86-15</f>
        <v>15</v>
      </c>
      <c r="BF87" s="49">
        <f t="shared" si="88"/>
        <v>0</v>
      </c>
      <c r="BG87" s="60">
        <f t="shared" si="89"/>
        <v>0</v>
      </c>
      <c r="BH87" s="62">
        <f t="shared" si="90"/>
        <v>150</v>
      </c>
      <c r="BI87" s="66">
        <f>Stoch_Regimes!$J$80</f>
        <v>15</v>
      </c>
      <c r="BJ87" s="49">
        <f t="shared" ref="BJ87:BJ123" si="108">BJ86+BL86-15</f>
        <v>30</v>
      </c>
      <c r="BK87" s="49">
        <f t="shared" si="91"/>
        <v>-15</v>
      </c>
      <c r="BL87" s="60">
        <f t="shared" si="92"/>
        <v>0</v>
      </c>
      <c r="BM87" s="74">
        <f t="shared" si="93"/>
        <v>300</v>
      </c>
      <c r="BN87" s="66">
        <f>Stoch_Regimes!$M$80</f>
        <v>15</v>
      </c>
      <c r="BO87" s="49">
        <f t="shared" ref="BO87:BO123" si="109">BO86+BQ86-15</f>
        <v>0</v>
      </c>
      <c r="BP87" s="49">
        <f t="shared" si="94"/>
        <v>15</v>
      </c>
      <c r="BQ87" s="60">
        <f t="shared" si="95"/>
        <v>15</v>
      </c>
      <c r="BR87" s="74">
        <f t="shared" si="96"/>
        <v>10387.5</v>
      </c>
      <c r="BS87" s="66">
        <v>15</v>
      </c>
      <c r="BT87" s="60">
        <v>0</v>
      </c>
      <c r="BU87" s="60">
        <v>15</v>
      </c>
      <c r="BV87" s="62">
        <f t="shared" si="57"/>
        <v>10387.5</v>
      </c>
    </row>
    <row r="88" spans="1:74" x14ac:dyDescent="0.25">
      <c r="A88" s="49"/>
      <c r="B88" s="85">
        <v>41122</v>
      </c>
      <c r="C88" s="49">
        <v>813</v>
      </c>
      <c r="D88" s="62">
        <v>800</v>
      </c>
      <c r="E88" s="58">
        <v>0</v>
      </c>
      <c r="F88" s="91">
        <f>Stoch_Regimes!$E$90</f>
        <v>15</v>
      </c>
      <c r="G88" s="49">
        <f t="shared" si="97"/>
        <v>45</v>
      </c>
      <c r="H88" s="49">
        <f t="shared" si="58"/>
        <v>-30</v>
      </c>
      <c r="I88" s="60">
        <f t="shared" si="59"/>
        <v>0</v>
      </c>
      <c r="J88" s="74">
        <f t="shared" si="60"/>
        <v>450</v>
      </c>
      <c r="K88" s="66">
        <f>Stoch_Regimes!$E$90</f>
        <v>15</v>
      </c>
      <c r="L88" s="49">
        <f t="shared" si="98"/>
        <v>0</v>
      </c>
      <c r="M88" s="49">
        <f t="shared" si="61"/>
        <v>15</v>
      </c>
      <c r="N88" s="60">
        <f t="shared" si="62"/>
        <v>15</v>
      </c>
      <c r="O88" s="74">
        <f t="shared" si="63"/>
        <v>12195</v>
      </c>
      <c r="P88" s="66">
        <f>Stoch_Regimes!$E$91</f>
        <v>15</v>
      </c>
      <c r="Q88" s="49">
        <f t="shared" si="99"/>
        <v>0</v>
      </c>
      <c r="R88" s="49">
        <f t="shared" si="64"/>
        <v>15</v>
      </c>
      <c r="S88" s="60">
        <f t="shared" si="65"/>
        <v>15</v>
      </c>
      <c r="T88" s="84">
        <f t="shared" si="66"/>
        <v>12195</v>
      </c>
      <c r="U88" s="66">
        <f>Stoch_Regimes!$E$92</f>
        <v>15</v>
      </c>
      <c r="V88" s="49">
        <f t="shared" si="100"/>
        <v>0</v>
      </c>
      <c r="W88" s="49">
        <f t="shared" si="67"/>
        <v>15</v>
      </c>
      <c r="X88" s="60">
        <f t="shared" si="68"/>
        <v>15</v>
      </c>
      <c r="Y88" s="62">
        <f t="shared" si="69"/>
        <v>12195</v>
      </c>
      <c r="Z88" s="66">
        <f>Stoch_Regimes!$E$93</f>
        <v>15</v>
      </c>
      <c r="AA88" s="49">
        <f t="shared" si="101"/>
        <v>0</v>
      </c>
      <c r="AB88" s="49">
        <f t="shared" si="70"/>
        <v>15</v>
      </c>
      <c r="AC88" s="60">
        <f t="shared" si="71"/>
        <v>15</v>
      </c>
      <c r="AD88" s="62">
        <f t="shared" si="72"/>
        <v>12195</v>
      </c>
      <c r="AE88" s="66">
        <f>Stoch_Regimes!$E$94</f>
        <v>15</v>
      </c>
      <c r="AF88" s="49">
        <f t="shared" si="102"/>
        <v>0</v>
      </c>
      <c r="AG88" s="49">
        <f t="shared" si="73"/>
        <v>15</v>
      </c>
      <c r="AH88" s="60">
        <f t="shared" si="74"/>
        <v>15</v>
      </c>
      <c r="AI88" s="62">
        <f t="shared" si="75"/>
        <v>12195</v>
      </c>
      <c r="AJ88" s="66">
        <f>Stoch_Regimes!$G$90</f>
        <v>15</v>
      </c>
      <c r="AK88" s="49">
        <f t="shared" si="103"/>
        <v>0</v>
      </c>
      <c r="AL88" s="49">
        <f t="shared" si="76"/>
        <v>15</v>
      </c>
      <c r="AM88" s="60">
        <f t="shared" si="77"/>
        <v>15</v>
      </c>
      <c r="AN88" s="74">
        <f t="shared" si="78"/>
        <v>12195</v>
      </c>
      <c r="AO88" s="66">
        <f>Stoch_Regimes!$G$91</f>
        <v>15</v>
      </c>
      <c r="AP88" s="49">
        <f t="shared" si="104"/>
        <v>0</v>
      </c>
      <c r="AQ88" s="49">
        <f t="shared" si="79"/>
        <v>15</v>
      </c>
      <c r="AR88" s="60">
        <f t="shared" si="80"/>
        <v>15</v>
      </c>
      <c r="AS88" s="83">
        <f t="shared" si="81"/>
        <v>12195</v>
      </c>
      <c r="AT88" s="66">
        <f>Stoch_Regimes!$G$92</f>
        <v>15</v>
      </c>
      <c r="AU88" s="49">
        <f t="shared" si="105"/>
        <v>0</v>
      </c>
      <c r="AV88" s="49">
        <f t="shared" si="82"/>
        <v>15</v>
      </c>
      <c r="AW88" s="60">
        <f t="shared" si="83"/>
        <v>15</v>
      </c>
      <c r="AX88" s="74">
        <f t="shared" si="84"/>
        <v>12195</v>
      </c>
      <c r="AY88" s="66">
        <f>Stoch_Regimes!$G$93</f>
        <v>15</v>
      </c>
      <c r="AZ88" s="49">
        <f t="shared" si="106"/>
        <v>0</v>
      </c>
      <c r="BA88" s="49">
        <f t="shared" si="85"/>
        <v>15</v>
      </c>
      <c r="BB88" s="60">
        <f t="shared" si="86"/>
        <v>15</v>
      </c>
      <c r="BC88" s="74">
        <f t="shared" si="87"/>
        <v>12195</v>
      </c>
      <c r="BD88" s="66">
        <f>Stoch_Regimes!$G$94</f>
        <v>15</v>
      </c>
      <c r="BE88" s="49">
        <f t="shared" si="107"/>
        <v>0</v>
      </c>
      <c r="BF88" s="49">
        <f t="shared" si="88"/>
        <v>15</v>
      </c>
      <c r="BG88" s="60">
        <f t="shared" si="89"/>
        <v>15</v>
      </c>
      <c r="BH88" s="62">
        <f t="shared" si="90"/>
        <v>12195</v>
      </c>
      <c r="BI88" s="66">
        <f>Stoch_Regimes!$J$90</f>
        <v>15</v>
      </c>
      <c r="BJ88" s="49">
        <f t="shared" si="108"/>
        <v>15</v>
      </c>
      <c r="BK88" s="49">
        <f t="shared" si="91"/>
        <v>0</v>
      </c>
      <c r="BL88" s="60">
        <f t="shared" si="92"/>
        <v>0</v>
      </c>
      <c r="BM88" s="74">
        <f t="shared" si="93"/>
        <v>150</v>
      </c>
      <c r="BN88" s="66">
        <f>Stoch_Regimes!$M$90</f>
        <v>15</v>
      </c>
      <c r="BO88" s="49">
        <f t="shared" si="109"/>
        <v>0</v>
      </c>
      <c r="BP88" s="49">
        <f t="shared" si="94"/>
        <v>15</v>
      </c>
      <c r="BQ88" s="60">
        <f t="shared" si="95"/>
        <v>15</v>
      </c>
      <c r="BR88" s="74">
        <f t="shared" si="96"/>
        <v>12195</v>
      </c>
      <c r="BS88" s="66">
        <v>15</v>
      </c>
      <c r="BT88" s="60">
        <v>0</v>
      </c>
      <c r="BU88" s="60">
        <v>15</v>
      </c>
      <c r="BV88" s="62">
        <f t="shared" si="57"/>
        <v>12195</v>
      </c>
    </row>
    <row r="89" spans="1:74" x14ac:dyDescent="0.25">
      <c r="A89" s="49"/>
      <c r="B89" s="85">
        <v>41153</v>
      </c>
      <c r="C89" s="49">
        <v>808.5</v>
      </c>
      <c r="D89" s="62">
        <v>800</v>
      </c>
      <c r="E89" s="58">
        <v>0</v>
      </c>
      <c r="F89" s="91">
        <f>Stoch_Regimes!$E$90</f>
        <v>15</v>
      </c>
      <c r="G89" s="49">
        <f t="shared" si="97"/>
        <v>30</v>
      </c>
      <c r="H89" s="49">
        <f t="shared" si="58"/>
        <v>-15</v>
      </c>
      <c r="I89" s="60">
        <f t="shared" si="59"/>
        <v>0</v>
      </c>
      <c r="J89" s="74">
        <f t="shared" si="60"/>
        <v>300</v>
      </c>
      <c r="K89" s="66">
        <f>Stoch_Regimes!$E$90</f>
        <v>15</v>
      </c>
      <c r="L89" s="49">
        <f t="shared" si="98"/>
        <v>0</v>
      </c>
      <c r="M89" s="49">
        <f t="shared" si="61"/>
        <v>15</v>
      </c>
      <c r="N89" s="60">
        <f t="shared" si="62"/>
        <v>15</v>
      </c>
      <c r="O89" s="74">
        <f t="shared" si="63"/>
        <v>12127.5</v>
      </c>
      <c r="P89" s="66">
        <f>Stoch_Regimes!$E$91</f>
        <v>15</v>
      </c>
      <c r="Q89" s="49">
        <f t="shared" si="99"/>
        <v>0</v>
      </c>
      <c r="R89" s="49">
        <f t="shared" si="64"/>
        <v>15</v>
      </c>
      <c r="S89" s="60">
        <f t="shared" si="65"/>
        <v>15</v>
      </c>
      <c r="T89" s="84">
        <f t="shared" si="66"/>
        <v>12127.5</v>
      </c>
      <c r="U89" s="66">
        <f>Stoch_Regimes!$E$92</f>
        <v>15</v>
      </c>
      <c r="V89" s="49">
        <f t="shared" si="100"/>
        <v>0</v>
      </c>
      <c r="W89" s="49">
        <f t="shared" si="67"/>
        <v>15</v>
      </c>
      <c r="X89" s="60">
        <f t="shared" si="68"/>
        <v>15</v>
      </c>
      <c r="Y89" s="62">
        <f t="shared" si="69"/>
        <v>12127.5</v>
      </c>
      <c r="Z89" s="66">
        <f>Stoch_Regimes!$E$93</f>
        <v>15</v>
      </c>
      <c r="AA89" s="49">
        <f t="shared" si="101"/>
        <v>0</v>
      </c>
      <c r="AB89" s="49">
        <f t="shared" si="70"/>
        <v>15</v>
      </c>
      <c r="AC89" s="60">
        <f t="shared" si="71"/>
        <v>15</v>
      </c>
      <c r="AD89" s="62">
        <f t="shared" si="72"/>
        <v>12127.5</v>
      </c>
      <c r="AE89" s="66">
        <f>Stoch_Regimes!$E$94</f>
        <v>15</v>
      </c>
      <c r="AF89" s="49">
        <f t="shared" si="102"/>
        <v>0</v>
      </c>
      <c r="AG89" s="49">
        <f t="shared" si="73"/>
        <v>15</v>
      </c>
      <c r="AH89" s="60">
        <f t="shared" si="74"/>
        <v>15</v>
      </c>
      <c r="AI89" s="62">
        <f t="shared" si="75"/>
        <v>12127.5</v>
      </c>
      <c r="AJ89" s="66">
        <f>Stoch_Regimes!$G$90</f>
        <v>15</v>
      </c>
      <c r="AK89" s="49">
        <f t="shared" si="103"/>
        <v>0</v>
      </c>
      <c r="AL89" s="49">
        <f t="shared" si="76"/>
        <v>15</v>
      </c>
      <c r="AM89" s="60">
        <f t="shared" si="77"/>
        <v>15</v>
      </c>
      <c r="AN89" s="74">
        <f t="shared" si="78"/>
        <v>12127.5</v>
      </c>
      <c r="AO89" s="66">
        <f>Stoch_Regimes!$G$91</f>
        <v>15</v>
      </c>
      <c r="AP89" s="49">
        <f t="shared" si="104"/>
        <v>0</v>
      </c>
      <c r="AQ89" s="49">
        <f t="shared" si="79"/>
        <v>15</v>
      </c>
      <c r="AR89" s="60">
        <f t="shared" si="80"/>
        <v>15</v>
      </c>
      <c r="AS89" s="83">
        <f t="shared" si="81"/>
        <v>12127.5</v>
      </c>
      <c r="AT89" s="66">
        <f>Stoch_Regimes!$G$92</f>
        <v>15</v>
      </c>
      <c r="AU89" s="49">
        <f t="shared" si="105"/>
        <v>0</v>
      </c>
      <c r="AV89" s="49">
        <f t="shared" si="82"/>
        <v>15</v>
      </c>
      <c r="AW89" s="60">
        <f t="shared" si="83"/>
        <v>15</v>
      </c>
      <c r="AX89" s="74">
        <f t="shared" si="84"/>
        <v>12127.5</v>
      </c>
      <c r="AY89" s="66">
        <f>Stoch_Regimes!$G$93</f>
        <v>15</v>
      </c>
      <c r="AZ89" s="49">
        <f t="shared" si="106"/>
        <v>0</v>
      </c>
      <c r="BA89" s="49">
        <f t="shared" si="85"/>
        <v>15</v>
      </c>
      <c r="BB89" s="60">
        <f t="shared" si="86"/>
        <v>15</v>
      </c>
      <c r="BC89" s="74">
        <f t="shared" si="87"/>
        <v>12127.5</v>
      </c>
      <c r="BD89" s="66">
        <f>Stoch_Regimes!$G$94</f>
        <v>15</v>
      </c>
      <c r="BE89" s="49">
        <f t="shared" si="107"/>
        <v>0</v>
      </c>
      <c r="BF89" s="49">
        <f t="shared" si="88"/>
        <v>15</v>
      </c>
      <c r="BG89" s="60">
        <f t="shared" si="89"/>
        <v>15</v>
      </c>
      <c r="BH89" s="62">
        <f t="shared" si="90"/>
        <v>12127.5</v>
      </c>
      <c r="BI89" s="66">
        <f>Stoch_Regimes!$J$90</f>
        <v>15</v>
      </c>
      <c r="BJ89" s="49">
        <f t="shared" si="108"/>
        <v>0</v>
      </c>
      <c r="BK89" s="49">
        <f t="shared" si="91"/>
        <v>15</v>
      </c>
      <c r="BL89" s="60">
        <f t="shared" si="92"/>
        <v>15</v>
      </c>
      <c r="BM89" s="74">
        <f t="shared" si="93"/>
        <v>12127.5</v>
      </c>
      <c r="BN89" s="66">
        <f>Stoch_Regimes!$M$90</f>
        <v>15</v>
      </c>
      <c r="BO89" s="49">
        <f t="shared" si="109"/>
        <v>0</v>
      </c>
      <c r="BP89" s="49">
        <f t="shared" si="94"/>
        <v>15</v>
      </c>
      <c r="BQ89" s="60">
        <f t="shared" si="95"/>
        <v>15</v>
      </c>
      <c r="BR89" s="74">
        <f t="shared" si="96"/>
        <v>12127.5</v>
      </c>
      <c r="BS89" s="66">
        <v>15</v>
      </c>
      <c r="BT89" s="60">
        <v>0</v>
      </c>
      <c r="BU89" s="60">
        <v>15</v>
      </c>
      <c r="BV89" s="62">
        <f t="shared" si="57"/>
        <v>12127.5</v>
      </c>
    </row>
    <row r="90" spans="1:74" x14ac:dyDescent="0.25">
      <c r="A90" s="49"/>
      <c r="B90" s="85">
        <v>41183</v>
      </c>
      <c r="C90" s="49">
        <v>758.5</v>
      </c>
      <c r="D90" s="62">
        <v>750</v>
      </c>
      <c r="E90" s="58">
        <v>0</v>
      </c>
      <c r="F90" s="91">
        <f t="shared" ref="F90:F111" si="110">IF(E90=0,15,IF(E90=1,30,IF(E90=2,45,IF(E90=3,60))))</f>
        <v>15</v>
      </c>
      <c r="G90" s="49">
        <f t="shared" si="97"/>
        <v>15</v>
      </c>
      <c r="H90" s="49">
        <f t="shared" si="58"/>
        <v>0</v>
      </c>
      <c r="I90" s="60">
        <f t="shared" si="59"/>
        <v>0</v>
      </c>
      <c r="J90" s="74">
        <f t="shared" si="60"/>
        <v>150</v>
      </c>
      <c r="K90" s="66">
        <f>Stoch_Regimes!$E$85</f>
        <v>15</v>
      </c>
      <c r="L90" s="49">
        <f t="shared" si="98"/>
        <v>0</v>
      </c>
      <c r="M90" s="49">
        <f t="shared" si="61"/>
        <v>15</v>
      </c>
      <c r="N90" s="60">
        <f t="shared" si="62"/>
        <v>15</v>
      </c>
      <c r="O90" s="74">
        <f t="shared" si="63"/>
        <v>11377.5</v>
      </c>
      <c r="P90" s="66">
        <f>Stoch_Regimes!$E$86</f>
        <v>15</v>
      </c>
      <c r="Q90" s="49">
        <f t="shared" si="99"/>
        <v>0</v>
      </c>
      <c r="R90" s="49">
        <f t="shared" si="64"/>
        <v>15</v>
      </c>
      <c r="S90" s="60">
        <f t="shared" si="65"/>
        <v>15</v>
      </c>
      <c r="T90" s="84">
        <f t="shared" si="66"/>
        <v>11377.5</v>
      </c>
      <c r="U90" s="66">
        <f>Stoch_Regimes!$E$87</f>
        <v>15</v>
      </c>
      <c r="V90" s="49">
        <f t="shared" si="100"/>
        <v>0</v>
      </c>
      <c r="W90" s="49">
        <f t="shared" si="67"/>
        <v>15</v>
      </c>
      <c r="X90" s="60">
        <f t="shared" si="68"/>
        <v>15</v>
      </c>
      <c r="Y90" s="62">
        <f t="shared" si="69"/>
        <v>11377.5</v>
      </c>
      <c r="Z90" s="66">
        <f>Stoch_Regimes!$E$88</f>
        <v>15</v>
      </c>
      <c r="AA90" s="49">
        <f t="shared" si="101"/>
        <v>0</v>
      </c>
      <c r="AB90" s="49">
        <f t="shared" si="70"/>
        <v>15</v>
      </c>
      <c r="AC90" s="60">
        <f t="shared" si="71"/>
        <v>15</v>
      </c>
      <c r="AD90" s="62">
        <f t="shared" si="72"/>
        <v>11377.5</v>
      </c>
      <c r="AE90" s="66">
        <f>Stoch_Regimes!$E$89</f>
        <v>15</v>
      </c>
      <c r="AF90" s="49">
        <f t="shared" si="102"/>
        <v>0</v>
      </c>
      <c r="AG90" s="49">
        <f t="shared" si="73"/>
        <v>15</v>
      </c>
      <c r="AH90" s="60">
        <f t="shared" si="74"/>
        <v>15</v>
      </c>
      <c r="AI90" s="62">
        <f t="shared" si="75"/>
        <v>11377.5</v>
      </c>
      <c r="AJ90" s="66">
        <f>Stoch_Regimes!$G$85</f>
        <v>15</v>
      </c>
      <c r="AK90" s="49">
        <f t="shared" si="103"/>
        <v>0</v>
      </c>
      <c r="AL90" s="49">
        <f t="shared" si="76"/>
        <v>15</v>
      </c>
      <c r="AM90" s="60">
        <f t="shared" si="77"/>
        <v>15</v>
      </c>
      <c r="AN90" s="74">
        <f t="shared" si="78"/>
        <v>11377.5</v>
      </c>
      <c r="AO90" s="66">
        <f>Stoch_Regimes!$G$86</f>
        <v>15</v>
      </c>
      <c r="AP90" s="49">
        <f t="shared" si="104"/>
        <v>0</v>
      </c>
      <c r="AQ90" s="49">
        <f t="shared" si="79"/>
        <v>15</v>
      </c>
      <c r="AR90" s="60">
        <f t="shared" si="80"/>
        <v>15</v>
      </c>
      <c r="AS90" s="83">
        <f t="shared" si="81"/>
        <v>11377.5</v>
      </c>
      <c r="AT90" s="66">
        <f>Stoch_Regimes!$G$87</f>
        <v>15</v>
      </c>
      <c r="AU90" s="49">
        <f t="shared" si="105"/>
        <v>0</v>
      </c>
      <c r="AV90" s="49">
        <f t="shared" si="82"/>
        <v>15</v>
      </c>
      <c r="AW90" s="60">
        <f t="shared" si="83"/>
        <v>15</v>
      </c>
      <c r="AX90" s="74">
        <f t="shared" si="84"/>
        <v>11377.5</v>
      </c>
      <c r="AY90" s="66">
        <f>Stoch_Regimes!$G$88</f>
        <v>15</v>
      </c>
      <c r="AZ90" s="49">
        <f t="shared" si="106"/>
        <v>0</v>
      </c>
      <c r="BA90" s="49">
        <f t="shared" si="85"/>
        <v>15</v>
      </c>
      <c r="BB90" s="60">
        <f t="shared" si="86"/>
        <v>15</v>
      </c>
      <c r="BC90" s="74">
        <f t="shared" si="87"/>
        <v>11377.5</v>
      </c>
      <c r="BD90" s="66">
        <f>Stoch_Regimes!$G$89</f>
        <v>15</v>
      </c>
      <c r="BE90" s="49">
        <f t="shared" si="107"/>
        <v>0</v>
      </c>
      <c r="BF90" s="49">
        <f t="shared" si="88"/>
        <v>15</v>
      </c>
      <c r="BG90" s="60">
        <f t="shared" si="89"/>
        <v>15</v>
      </c>
      <c r="BH90" s="62">
        <f t="shared" si="90"/>
        <v>11377.5</v>
      </c>
      <c r="BI90" s="66">
        <f>Stoch_Regimes!$J$85</f>
        <v>15</v>
      </c>
      <c r="BJ90" s="49">
        <f t="shared" si="108"/>
        <v>0</v>
      </c>
      <c r="BK90" s="49">
        <f t="shared" si="91"/>
        <v>15</v>
      </c>
      <c r="BL90" s="60">
        <f t="shared" si="92"/>
        <v>15</v>
      </c>
      <c r="BM90" s="74">
        <f t="shared" si="93"/>
        <v>11377.5</v>
      </c>
      <c r="BN90" s="66">
        <f>Stoch_Regimes!$M$85</f>
        <v>15</v>
      </c>
      <c r="BO90" s="49">
        <f t="shared" si="109"/>
        <v>0</v>
      </c>
      <c r="BP90" s="49">
        <f t="shared" si="94"/>
        <v>15</v>
      </c>
      <c r="BQ90" s="60">
        <f t="shared" si="95"/>
        <v>15</v>
      </c>
      <c r="BR90" s="74">
        <f t="shared" si="96"/>
        <v>11377.5</v>
      </c>
      <c r="BS90" s="66">
        <v>15</v>
      </c>
      <c r="BT90" s="60">
        <v>0</v>
      </c>
      <c r="BU90" s="60">
        <v>15</v>
      </c>
      <c r="BV90" s="62">
        <f t="shared" si="57"/>
        <v>11377.5</v>
      </c>
    </row>
    <row r="91" spans="1:74" x14ac:dyDescent="0.25">
      <c r="A91" s="49"/>
      <c r="B91" s="85">
        <v>41214</v>
      </c>
      <c r="C91" s="49">
        <v>751.5</v>
      </c>
      <c r="D91" s="62">
        <v>750</v>
      </c>
      <c r="E91" s="58">
        <v>0</v>
      </c>
      <c r="F91" s="91">
        <f t="shared" si="110"/>
        <v>15</v>
      </c>
      <c r="G91" s="49">
        <f t="shared" si="97"/>
        <v>0</v>
      </c>
      <c r="H91" s="49">
        <f t="shared" si="58"/>
        <v>15</v>
      </c>
      <c r="I91" s="60">
        <f t="shared" si="59"/>
        <v>15</v>
      </c>
      <c r="J91" s="74">
        <f t="shared" si="60"/>
        <v>11272.5</v>
      </c>
      <c r="K91" s="66">
        <f>Stoch_Regimes!$E$85</f>
        <v>15</v>
      </c>
      <c r="L91" s="49">
        <f t="shared" si="98"/>
        <v>0</v>
      </c>
      <c r="M91" s="49">
        <f t="shared" si="61"/>
        <v>15</v>
      </c>
      <c r="N91" s="60">
        <f t="shared" si="62"/>
        <v>15</v>
      </c>
      <c r="O91" s="74">
        <f t="shared" si="63"/>
        <v>11272.5</v>
      </c>
      <c r="P91" s="66">
        <f>Stoch_Regimes!$E$86</f>
        <v>15</v>
      </c>
      <c r="Q91" s="49">
        <f t="shared" si="99"/>
        <v>0</v>
      </c>
      <c r="R91" s="49">
        <f t="shared" si="64"/>
        <v>15</v>
      </c>
      <c r="S91" s="60">
        <f t="shared" si="65"/>
        <v>15</v>
      </c>
      <c r="T91" s="84">
        <f t="shared" si="66"/>
        <v>11272.5</v>
      </c>
      <c r="U91" s="66">
        <f>Stoch_Regimes!$E$87</f>
        <v>15</v>
      </c>
      <c r="V91" s="49">
        <f t="shared" si="100"/>
        <v>0</v>
      </c>
      <c r="W91" s="49">
        <f t="shared" si="67"/>
        <v>15</v>
      </c>
      <c r="X91" s="60">
        <f t="shared" si="68"/>
        <v>15</v>
      </c>
      <c r="Y91" s="62">
        <f t="shared" si="69"/>
        <v>11272.5</v>
      </c>
      <c r="Z91" s="66">
        <f>Stoch_Regimes!$E$88</f>
        <v>15</v>
      </c>
      <c r="AA91" s="49">
        <f t="shared" si="101"/>
        <v>0</v>
      </c>
      <c r="AB91" s="49">
        <f t="shared" si="70"/>
        <v>15</v>
      </c>
      <c r="AC91" s="60">
        <f t="shared" si="71"/>
        <v>15</v>
      </c>
      <c r="AD91" s="62">
        <f t="shared" si="72"/>
        <v>11272.5</v>
      </c>
      <c r="AE91" s="66">
        <f>Stoch_Regimes!$E$89</f>
        <v>15</v>
      </c>
      <c r="AF91" s="49">
        <f t="shared" si="102"/>
        <v>0</v>
      </c>
      <c r="AG91" s="49">
        <f t="shared" si="73"/>
        <v>15</v>
      </c>
      <c r="AH91" s="60">
        <f t="shared" si="74"/>
        <v>15</v>
      </c>
      <c r="AI91" s="62">
        <f t="shared" si="75"/>
        <v>11272.5</v>
      </c>
      <c r="AJ91" s="66">
        <f>Stoch_Regimes!$G$85</f>
        <v>15</v>
      </c>
      <c r="AK91" s="49">
        <f t="shared" si="103"/>
        <v>0</v>
      </c>
      <c r="AL91" s="49">
        <f t="shared" si="76"/>
        <v>15</v>
      </c>
      <c r="AM91" s="60">
        <f t="shared" si="77"/>
        <v>15</v>
      </c>
      <c r="AN91" s="74">
        <f t="shared" si="78"/>
        <v>11272.5</v>
      </c>
      <c r="AO91" s="66">
        <f>Stoch_Regimes!$G$86</f>
        <v>15</v>
      </c>
      <c r="AP91" s="49">
        <f t="shared" si="104"/>
        <v>0</v>
      </c>
      <c r="AQ91" s="49">
        <f t="shared" si="79"/>
        <v>15</v>
      </c>
      <c r="AR91" s="60">
        <f t="shared" si="80"/>
        <v>15</v>
      </c>
      <c r="AS91" s="83">
        <f t="shared" si="81"/>
        <v>11272.5</v>
      </c>
      <c r="AT91" s="66">
        <f>Stoch_Regimes!$G$87</f>
        <v>15</v>
      </c>
      <c r="AU91" s="49">
        <f t="shared" si="105"/>
        <v>0</v>
      </c>
      <c r="AV91" s="49">
        <f t="shared" si="82"/>
        <v>15</v>
      </c>
      <c r="AW91" s="60">
        <f t="shared" si="83"/>
        <v>15</v>
      </c>
      <c r="AX91" s="74">
        <f t="shared" si="84"/>
        <v>11272.5</v>
      </c>
      <c r="AY91" s="66">
        <f>Stoch_Regimes!$G$88</f>
        <v>15</v>
      </c>
      <c r="AZ91" s="49">
        <f t="shared" si="106"/>
        <v>0</v>
      </c>
      <c r="BA91" s="49">
        <f t="shared" si="85"/>
        <v>15</v>
      </c>
      <c r="BB91" s="60">
        <f t="shared" si="86"/>
        <v>15</v>
      </c>
      <c r="BC91" s="74">
        <f t="shared" si="87"/>
        <v>11272.5</v>
      </c>
      <c r="BD91" s="66">
        <f>Stoch_Regimes!$G$89</f>
        <v>15</v>
      </c>
      <c r="BE91" s="49">
        <f t="shared" si="107"/>
        <v>0</v>
      </c>
      <c r="BF91" s="49">
        <f t="shared" si="88"/>
        <v>15</v>
      </c>
      <c r="BG91" s="60">
        <f t="shared" si="89"/>
        <v>15</v>
      </c>
      <c r="BH91" s="62">
        <f t="shared" si="90"/>
        <v>11272.5</v>
      </c>
      <c r="BI91" s="66">
        <f>Stoch_Regimes!$J$85</f>
        <v>15</v>
      </c>
      <c r="BJ91" s="49">
        <f t="shared" si="108"/>
        <v>0</v>
      </c>
      <c r="BK91" s="49">
        <f t="shared" si="91"/>
        <v>15</v>
      </c>
      <c r="BL91" s="60">
        <f t="shared" si="92"/>
        <v>15</v>
      </c>
      <c r="BM91" s="74">
        <f t="shared" si="93"/>
        <v>11272.5</v>
      </c>
      <c r="BN91" s="66">
        <f>Stoch_Regimes!$M$85</f>
        <v>15</v>
      </c>
      <c r="BO91" s="49">
        <f t="shared" si="109"/>
        <v>0</v>
      </c>
      <c r="BP91" s="49">
        <f t="shared" si="94"/>
        <v>15</v>
      </c>
      <c r="BQ91" s="60">
        <f t="shared" si="95"/>
        <v>15</v>
      </c>
      <c r="BR91" s="74">
        <f t="shared" si="96"/>
        <v>11272.5</v>
      </c>
      <c r="BS91" s="66">
        <v>15</v>
      </c>
      <c r="BT91" s="60">
        <v>0</v>
      </c>
      <c r="BU91" s="60">
        <v>15</v>
      </c>
      <c r="BV91" s="62">
        <f t="shared" si="57"/>
        <v>11272.5</v>
      </c>
    </row>
    <row r="92" spans="1:74" x14ac:dyDescent="0.25">
      <c r="A92" s="49"/>
      <c r="B92" s="85">
        <v>41244</v>
      </c>
      <c r="C92" s="49">
        <v>752</v>
      </c>
      <c r="D92" s="62">
        <v>750</v>
      </c>
      <c r="E92" s="58">
        <v>0</v>
      </c>
      <c r="F92" s="91">
        <f t="shared" si="110"/>
        <v>15</v>
      </c>
      <c r="G92" s="49">
        <f t="shared" si="97"/>
        <v>0</v>
      </c>
      <c r="H92" s="49">
        <f t="shared" si="58"/>
        <v>15</v>
      </c>
      <c r="I92" s="60">
        <f t="shared" si="59"/>
        <v>15</v>
      </c>
      <c r="J92" s="74">
        <f t="shared" si="60"/>
        <v>11280</v>
      </c>
      <c r="K92" s="66">
        <f>Stoch_Regimes!$E$85</f>
        <v>15</v>
      </c>
      <c r="L92" s="49">
        <f t="shared" si="98"/>
        <v>0</v>
      </c>
      <c r="M92" s="49">
        <f t="shared" si="61"/>
        <v>15</v>
      </c>
      <c r="N92" s="60">
        <f t="shared" si="62"/>
        <v>15</v>
      </c>
      <c r="O92" s="74">
        <f t="shared" si="63"/>
        <v>11280</v>
      </c>
      <c r="P92" s="66">
        <f>Stoch_Regimes!$E$86</f>
        <v>15</v>
      </c>
      <c r="Q92" s="49">
        <f t="shared" si="99"/>
        <v>0</v>
      </c>
      <c r="R92" s="49">
        <f t="shared" si="64"/>
        <v>15</v>
      </c>
      <c r="S92" s="60">
        <f t="shared" si="65"/>
        <v>15</v>
      </c>
      <c r="T92" s="84">
        <f t="shared" si="66"/>
        <v>11280</v>
      </c>
      <c r="U92" s="66">
        <f>Stoch_Regimes!$E$87</f>
        <v>15</v>
      </c>
      <c r="V92" s="49">
        <f t="shared" si="100"/>
        <v>0</v>
      </c>
      <c r="W92" s="49">
        <f t="shared" si="67"/>
        <v>15</v>
      </c>
      <c r="X92" s="60">
        <f t="shared" si="68"/>
        <v>15</v>
      </c>
      <c r="Y92" s="62">
        <f t="shared" si="69"/>
        <v>11280</v>
      </c>
      <c r="Z92" s="66">
        <f>Stoch_Regimes!$E$88</f>
        <v>15</v>
      </c>
      <c r="AA92" s="49">
        <f t="shared" si="101"/>
        <v>0</v>
      </c>
      <c r="AB92" s="49">
        <f t="shared" si="70"/>
        <v>15</v>
      </c>
      <c r="AC92" s="60">
        <f t="shared" si="71"/>
        <v>15</v>
      </c>
      <c r="AD92" s="62">
        <f t="shared" si="72"/>
        <v>11280</v>
      </c>
      <c r="AE92" s="66">
        <f>Stoch_Regimes!$E$89</f>
        <v>15</v>
      </c>
      <c r="AF92" s="49">
        <f t="shared" si="102"/>
        <v>0</v>
      </c>
      <c r="AG92" s="49">
        <f t="shared" si="73"/>
        <v>15</v>
      </c>
      <c r="AH92" s="60">
        <f t="shared" si="74"/>
        <v>15</v>
      </c>
      <c r="AI92" s="62">
        <f t="shared" si="75"/>
        <v>11280</v>
      </c>
      <c r="AJ92" s="66">
        <f>Stoch_Regimes!$G$85</f>
        <v>15</v>
      </c>
      <c r="AK92" s="49">
        <f t="shared" si="103"/>
        <v>0</v>
      </c>
      <c r="AL92" s="49">
        <f t="shared" si="76"/>
        <v>15</v>
      </c>
      <c r="AM92" s="60">
        <f t="shared" si="77"/>
        <v>15</v>
      </c>
      <c r="AN92" s="74">
        <f t="shared" si="78"/>
        <v>11280</v>
      </c>
      <c r="AO92" s="66">
        <f>Stoch_Regimes!$G$86</f>
        <v>15</v>
      </c>
      <c r="AP92" s="49">
        <f t="shared" si="104"/>
        <v>0</v>
      </c>
      <c r="AQ92" s="49">
        <f t="shared" si="79"/>
        <v>15</v>
      </c>
      <c r="AR92" s="60">
        <f t="shared" si="80"/>
        <v>15</v>
      </c>
      <c r="AS92" s="83">
        <f t="shared" si="81"/>
        <v>11280</v>
      </c>
      <c r="AT92" s="66">
        <f>Stoch_Regimes!$G$87</f>
        <v>15</v>
      </c>
      <c r="AU92" s="49">
        <f t="shared" si="105"/>
        <v>0</v>
      </c>
      <c r="AV92" s="49">
        <f t="shared" si="82"/>
        <v>15</v>
      </c>
      <c r="AW92" s="60">
        <f t="shared" si="83"/>
        <v>15</v>
      </c>
      <c r="AX92" s="74">
        <f t="shared" si="84"/>
        <v>11280</v>
      </c>
      <c r="AY92" s="66">
        <f>Stoch_Regimes!$G$88</f>
        <v>15</v>
      </c>
      <c r="AZ92" s="49">
        <f t="shared" si="106"/>
        <v>0</v>
      </c>
      <c r="BA92" s="49">
        <f t="shared" si="85"/>
        <v>15</v>
      </c>
      <c r="BB92" s="60">
        <f t="shared" si="86"/>
        <v>15</v>
      </c>
      <c r="BC92" s="74">
        <f t="shared" si="87"/>
        <v>11280</v>
      </c>
      <c r="BD92" s="66">
        <f>Stoch_Regimes!$G$89</f>
        <v>15</v>
      </c>
      <c r="BE92" s="49">
        <f t="shared" si="107"/>
        <v>0</v>
      </c>
      <c r="BF92" s="49">
        <f t="shared" si="88"/>
        <v>15</v>
      </c>
      <c r="BG92" s="60">
        <f t="shared" si="89"/>
        <v>15</v>
      </c>
      <c r="BH92" s="62">
        <f t="shared" si="90"/>
        <v>11280</v>
      </c>
      <c r="BI92" s="66">
        <f>Stoch_Regimes!$J$85</f>
        <v>15</v>
      </c>
      <c r="BJ92" s="49">
        <f t="shared" si="108"/>
        <v>0</v>
      </c>
      <c r="BK92" s="49">
        <f t="shared" si="91"/>
        <v>15</v>
      </c>
      <c r="BL92" s="60">
        <f t="shared" si="92"/>
        <v>15</v>
      </c>
      <c r="BM92" s="74">
        <f t="shared" si="93"/>
        <v>11280</v>
      </c>
      <c r="BN92" s="66">
        <f>Stoch_Regimes!$M$85</f>
        <v>15</v>
      </c>
      <c r="BO92" s="49">
        <f t="shared" si="109"/>
        <v>0</v>
      </c>
      <c r="BP92" s="49">
        <f t="shared" si="94"/>
        <v>15</v>
      </c>
      <c r="BQ92" s="60">
        <f t="shared" si="95"/>
        <v>15</v>
      </c>
      <c r="BR92" s="74">
        <f t="shared" si="96"/>
        <v>11280</v>
      </c>
      <c r="BS92" s="66">
        <v>15</v>
      </c>
      <c r="BT92" s="60">
        <v>0</v>
      </c>
      <c r="BU92" s="60">
        <v>15</v>
      </c>
      <c r="BV92" s="62">
        <f t="shared" si="57"/>
        <v>11280</v>
      </c>
    </row>
    <row r="93" spans="1:74" x14ac:dyDescent="0.25">
      <c r="A93" s="49"/>
      <c r="B93" s="85">
        <v>41275</v>
      </c>
      <c r="C93" s="49">
        <v>694.5</v>
      </c>
      <c r="D93" s="62">
        <v>700</v>
      </c>
      <c r="E93" s="58">
        <v>2</v>
      </c>
      <c r="F93" s="91">
        <f t="shared" si="110"/>
        <v>45</v>
      </c>
      <c r="G93" s="49">
        <f t="shared" si="97"/>
        <v>0</v>
      </c>
      <c r="H93" s="49">
        <f t="shared" si="58"/>
        <v>45</v>
      </c>
      <c r="I93" s="60">
        <f t="shared" si="59"/>
        <v>45</v>
      </c>
      <c r="J93" s="74">
        <f t="shared" si="60"/>
        <v>31252.5</v>
      </c>
      <c r="K93" s="66">
        <f>Stoch_Regimes!$E$80</f>
        <v>15</v>
      </c>
      <c r="L93" s="49">
        <f t="shared" si="98"/>
        <v>0</v>
      </c>
      <c r="M93" s="49">
        <f t="shared" si="61"/>
        <v>15</v>
      </c>
      <c r="N93" s="60">
        <f t="shared" si="62"/>
        <v>15</v>
      </c>
      <c r="O93" s="74">
        <f t="shared" si="63"/>
        <v>10417.5</v>
      </c>
      <c r="P93" s="66">
        <f>Stoch_Regimes!$E$81</f>
        <v>15</v>
      </c>
      <c r="Q93" s="49">
        <f t="shared" si="99"/>
        <v>0</v>
      </c>
      <c r="R93" s="49">
        <f t="shared" si="64"/>
        <v>15</v>
      </c>
      <c r="S93" s="60">
        <f t="shared" si="65"/>
        <v>15</v>
      </c>
      <c r="T93" s="84">
        <f t="shared" si="66"/>
        <v>10417.5</v>
      </c>
      <c r="U93" s="66">
        <f>Stoch_Regimes!$E$82</f>
        <v>15</v>
      </c>
      <c r="V93" s="49">
        <f t="shared" si="100"/>
        <v>0</v>
      </c>
      <c r="W93" s="49">
        <f t="shared" si="67"/>
        <v>15</v>
      </c>
      <c r="X93" s="60">
        <f t="shared" si="68"/>
        <v>15</v>
      </c>
      <c r="Y93" s="62">
        <f t="shared" si="69"/>
        <v>10417.5</v>
      </c>
      <c r="Z93" s="66">
        <f>Stoch_Regimes!$E$83</f>
        <v>15</v>
      </c>
      <c r="AA93" s="49">
        <f t="shared" si="101"/>
        <v>0</v>
      </c>
      <c r="AB93" s="49">
        <f t="shared" si="70"/>
        <v>15</v>
      </c>
      <c r="AC93" s="60">
        <f t="shared" si="71"/>
        <v>15</v>
      </c>
      <c r="AD93" s="62">
        <f t="shared" si="72"/>
        <v>10417.5</v>
      </c>
      <c r="AE93" s="66">
        <f>Stoch_Regimes!$E$84</f>
        <v>15</v>
      </c>
      <c r="AF93" s="49">
        <f t="shared" si="102"/>
        <v>0</v>
      </c>
      <c r="AG93" s="49">
        <f t="shared" si="73"/>
        <v>15</v>
      </c>
      <c r="AH93" s="60">
        <f t="shared" si="74"/>
        <v>15</v>
      </c>
      <c r="AI93" s="62">
        <f t="shared" si="75"/>
        <v>10417.5</v>
      </c>
      <c r="AJ93" s="66">
        <f>Stoch_Regimes!$G$80</f>
        <v>15</v>
      </c>
      <c r="AK93" s="49">
        <f t="shared" si="103"/>
        <v>0</v>
      </c>
      <c r="AL93" s="49">
        <f t="shared" si="76"/>
        <v>15</v>
      </c>
      <c r="AM93" s="60">
        <f t="shared" si="77"/>
        <v>15</v>
      </c>
      <c r="AN93" s="74">
        <f t="shared" si="78"/>
        <v>10417.5</v>
      </c>
      <c r="AO93" s="66">
        <f>Stoch_Regimes!$G$81</f>
        <v>15</v>
      </c>
      <c r="AP93" s="49">
        <f t="shared" si="104"/>
        <v>0</v>
      </c>
      <c r="AQ93" s="49">
        <f t="shared" si="79"/>
        <v>15</v>
      </c>
      <c r="AR93" s="60">
        <f t="shared" si="80"/>
        <v>15</v>
      </c>
      <c r="AS93" s="83">
        <f t="shared" si="81"/>
        <v>10417.5</v>
      </c>
      <c r="AT93" s="66">
        <f>Stoch_Regimes!$G$82</f>
        <v>15</v>
      </c>
      <c r="AU93" s="49">
        <f t="shared" si="105"/>
        <v>0</v>
      </c>
      <c r="AV93" s="49">
        <f t="shared" si="82"/>
        <v>15</v>
      </c>
      <c r="AW93" s="60">
        <f t="shared" si="83"/>
        <v>15</v>
      </c>
      <c r="AX93" s="74">
        <f t="shared" si="84"/>
        <v>10417.5</v>
      </c>
      <c r="AY93" s="66">
        <f>Stoch_Regimes!$G$83</f>
        <v>15</v>
      </c>
      <c r="AZ93" s="49">
        <f t="shared" si="106"/>
        <v>0</v>
      </c>
      <c r="BA93" s="49">
        <f t="shared" si="85"/>
        <v>15</v>
      </c>
      <c r="BB93" s="60">
        <f t="shared" si="86"/>
        <v>15</v>
      </c>
      <c r="BC93" s="74">
        <f t="shared" si="87"/>
        <v>10417.5</v>
      </c>
      <c r="BD93" s="66">
        <f>Stoch_Regimes!$G$84</f>
        <v>15</v>
      </c>
      <c r="BE93" s="49">
        <f t="shared" si="107"/>
        <v>0</v>
      </c>
      <c r="BF93" s="49">
        <f t="shared" si="88"/>
        <v>15</v>
      </c>
      <c r="BG93" s="60">
        <f t="shared" si="89"/>
        <v>15</v>
      </c>
      <c r="BH93" s="62">
        <f t="shared" si="90"/>
        <v>10417.5</v>
      </c>
      <c r="BI93" s="66">
        <f>Stoch_Regimes!$J$80</f>
        <v>15</v>
      </c>
      <c r="BJ93" s="49">
        <f t="shared" si="108"/>
        <v>0</v>
      </c>
      <c r="BK93" s="49">
        <f t="shared" si="91"/>
        <v>15</v>
      </c>
      <c r="BL93" s="60">
        <f t="shared" si="92"/>
        <v>15</v>
      </c>
      <c r="BM93" s="74">
        <f t="shared" si="93"/>
        <v>10417.5</v>
      </c>
      <c r="BN93" s="66">
        <f>Stoch_Regimes!$M$80</f>
        <v>15</v>
      </c>
      <c r="BO93" s="49">
        <f t="shared" si="109"/>
        <v>0</v>
      </c>
      <c r="BP93" s="49">
        <f t="shared" si="94"/>
        <v>15</v>
      </c>
      <c r="BQ93" s="60">
        <f t="shared" si="95"/>
        <v>15</v>
      </c>
      <c r="BR93" s="74">
        <f t="shared" si="96"/>
        <v>10417.5</v>
      </c>
      <c r="BS93" s="66">
        <v>15</v>
      </c>
      <c r="BT93" s="60">
        <v>0</v>
      </c>
      <c r="BU93" s="60">
        <v>15</v>
      </c>
      <c r="BV93" s="62">
        <f t="shared" si="57"/>
        <v>10417.5</v>
      </c>
    </row>
    <row r="94" spans="1:74" x14ac:dyDescent="0.25">
      <c r="A94" s="49"/>
      <c r="B94" s="85">
        <v>41306</v>
      </c>
      <c r="C94" s="49">
        <v>743</v>
      </c>
      <c r="D94" s="62">
        <v>750</v>
      </c>
      <c r="E94" s="58">
        <v>0</v>
      </c>
      <c r="F94" s="91">
        <f t="shared" si="110"/>
        <v>15</v>
      </c>
      <c r="G94" s="49">
        <f t="shared" si="97"/>
        <v>30</v>
      </c>
      <c r="H94" s="49">
        <f t="shared" si="58"/>
        <v>-15</v>
      </c>
      <c r="I94" s="60">
        <f t="shared" si="59"/>
        <v>0</v>
      </c>
      <c r="J94" s="74">
        <f t="shared" si="60"/>
        <v>300</v>
      </c>
      <c r="K94" s="66">
        <f>Stoch_Regimes!$E$85</f>
        <v>15</v>
      </c>
      <c r="L94" s="49">
        <f t="shared" si="98"/>
        <v>0</v>
      </c>
      <c r="M94" s="49">
        <f t="shared" si="61"/>
        <v>15</v>
      </c>
      <c r="N94" s="60">
        <f t="shared" si="62"/>
        <v>15</v>
      </c>
      <c r="O94" s="74">
        <f t="shared" si="63"/>
        <v>11145</v>
      </c>
      <c r="P94" s="66">
        <f>Stoch_Regimes!$E$86</f>
        <v>15</v>
      </c>
      <c r="Q94" s="49">
        <f t="shared" si="99"/>
        <v>0</v>
      </c>
      <c r="R94" s="49">
        <f t="shared" si="64"/>
        <v>15</v>
      </c>
      <c r="S94" s="60">
        <f t="shared" si="65"/>
        <v>15</v>
      </c>
      <c r="T94" s="84">
        <f t="shared" si="66"/>
        <v>11145</v>
      </c>
      <c r="U94" s="66">
        <f>Stoch_Regimes!$E$87</f>
        <v>15</v>
      </c>
      <c r="V94" s="49">
        <f t="shared" si="100"/>
        <v>0</v>
      </c>
      <c r="W94" s="49">
        <f t="shared" si="67"/>
        <v>15</v>
      </c>
      <c r="X94" s="60">
        <f t="shared" si="68"/>
        <v>15</v>
      </c>
      <c r="Y94" s="62">
        <f t="shared" si="69"/>
        <v>11145</v>
      </c>
      <c r="Z94" s="66">
        <f>Stoch_Regimes!$E$88</f>
        <v>15</v>
      </c>
      <c r="AA94" s="49">
        <f t="shared" si="101"/>
        <v>0</v>
      </c>
      <c r="AB94" s="49">
        <f t="shared" si="70"/>
        <v>15</v>
      </c>
      <c r="AC94" s="60">
        <f t="shared" si="71"/>
        <v>15</v>
      </c>
      <c r="AD94" s="62">
        <f t="shared" si="72"/>
        <v>11145</v>
      </c>
      <c r="AE94" s="66">
        <f>Stoch_Regimes!$E$89</f>
        <v>15</v>
      </c>
      <c r="AF94" s="49">
        <f t="shared" si="102"/>
        <v>0</v>
      </c>
      <c r="AG94" s="49">
        <f t="shared" si="73"/>
        <v>15</v>
      </c>
      <c r="AH94" s="60">
        <f t="shared" si="74"/>
        <v>15</v>
      </c>
      <c r="AI94" s="62">
        <f t="shared" si="75"/>
        <v>11145</v>
      </c>
      <c r="AJ94" s="66">
        <f>Stoch_Regimes!$G$85</f>
        <v>15</v>
      </c>
      <c r="AK94" s="49">
        <f t="shared" si="103"/>
        <v>0</v>
      </c>
      <c r="AL94" s="49">
        <f t="shared" si="76"/>
        <v>15</v>
      </c>
      <c r="AM94" s="60">
        <f t="shared" si="77"/>
        <v>15</v>
      </c>
      <c r="AN94" s="74">
        <f t="shared" si="78"/>
        <v>11145</v>
      </c>
      <c r="AO94" s="66">
        <f>Stoch_Regimes!$G$86</f>
        <v>15</v>
      </c>
      <c r="AP94" s="49">
        <f t="shared" si="104"/>
        <v>0</v>
      </c>
      <c r="AQ94" s="49">
        <f t="shared" si="79"/>
        <v>15</v>
      </c>
      <c r="AR94" s="60">
        <f t="shared" si="80"/>
        <v>15</v>
      </c>
      <c r="AS94" s="83">
        <f t="shared" si="81"/>
        <v>11145</v>
      </c>
      <c r="AT94" s="66">
        <f>Stoch_Regimes!$G$87</f>
        <v>15</v>
      </c>
      <c r="AU94" s="49">
        <f t="shared" si="105"/>
        <v>0</v>
      </c>
      <c r="AV94" s="49">
        <f t="shared" si="82"/>
        <v>15</v>
      </c>
      <c r="AW94" s="60">
        <f t="shared" si="83"/>
        <v>15</v>
      </c>
      <c r="AX94" s="74">
        <f t="shared" si="84"/>
        <v>11145</v>
      </c>
      <c r="AY94" s="66">
        <f>Stoch_Regimes!$G$88</f>
        <v>15</v>
      </c>
      <c r="AZ94" s="49">
        <f t="shared" si="106"/>
        <v>0</v>
      </c>
      <c r="BA94" s="49">
        <f t="shared" si="85"/>
        <v>15</v>
      </c>
      <c r="BB94" s="60">
        <f t="shared" si="86"/>
        <v>15</v>
      </c>
      <c r="BC94" s="74">
        <f t="shared" si="87"/>
        <v>11145</v>
      </c>
      <c r="BD94" s="66">
        <f>Stoch_Regimes!$G$89</f>
        <v>15</v>
      </c>
      <c r="BE94" s="49">
        <f t="shared" si="107"/>
        <v>0</v>
      </c>
      <c r="BF94" s="49">
        <f t="shared" si="88"/>
        <v>15</v>
      </c>
      <c r="BG94" s="60">
        <f t="shared" si="89"/>
        <v>15</v>
      </c>
      <c r="BH94" s="62">
        <f t="shared" si="90"/>
        <v>11145</v>
      </c>
      <c r="BI94" s="66">
        <f>Stoch_Regimes!$J$85</f>
        <v>15</v>
      </c>
      <c r="BJ94" s="49">
        <f t="shared" si="108"/>
        <v>0</v>
      </c>
      <c r="BK94" s="49">
        <f t="shared" si="91"/>
        <v>15</v>
      </c>
      <c r="BL94" s="60">
        <f t="shared" si="92"/>
        <v>15</v>
      </c>
      <c r="BM94" s="74">
        <f t="shared" si="93"/>
        <v>11145</v>
      </c>
      <c r="BN94" s="66">
        <f>Stoch_Regimes!$M$85</f>
        <v>15</v>
      </c>
      <c r="BO94" s="49">
        <f t="shared" si="109"/>
        <v>0</v>
      </c>
      <c r="BP94" s="49">
        <f t="shared" si="94"/>
        <v>15</v>
      </c>
      <c r="BQ94" s="60">
        <f t="shared" si="95"/>
        <v>15</v>
      </c>
      <c r="BR94" s="74">
        <f t="shared" si="96"/>
        <v>11145</v>
      </c>
      <c r="BS94" s="66">
        <v>15</v>
      </c>
      <c r="BT94" s="60">
        <v>0</v>
      </c>
      <c r="BU94" s="60">
        <v>15</v>
      </c>
      <c r="BV94" s="62">
        <f t="shared" si="57"/>
        <v>11145</v>
      </c>
    </row>
    <row r="95" spans="1:74" x14ac:dyDescent="0.25">
      <c r="A95" s="49"/>
      <c r="B95" s="85">
        <v>41334</v>
      </c>
      <c r="C95" s="49">
        <v>727.5</v>
      </c>
      <c r="D95" s="62">
        <v>750</v>
      </c>
      <c r="E95" s="58">
        <v>0</v>
      </c>
      <c r="F95" s="91">
        <f t="shared" si="110"/>
        <v>15</v>
      </c>
      <c r="G95" s="49">
        <f t="shared" si="97"/>
        <v>15</v>
      </c>
      <c r="H95" s="49">
        <f t="shared" si="58"/>
        <v>0</v>
      </c>
      <c r="I95" s="60">
        <f t="shared" si="59"/>
        <v>0</v>
      </c>
      <c r="J95" s="74">
        <f t="shared" si="60"/>
        <v>150</v>
      </c>
      <c r="K95" s="66">
        <f>Stoch_Regimes!$E$85</f>
        <v>15</v>
      </c>
      <c r="L95" s="49">
        <f t="shared" si="98"/>
        <v>0</v>
      </c>
      <c r="M95" s="49">
        <f t="shared" si="61"/>
        <v>15</v>
      </c>
      <c r="N95" s="60">
        <f t="shared" si="62"/>
        <v>15</v>
      </c>
      <c r="O95" s="74">
        <f t="shared" si="63"/>
        <v>10912.5</v>
      </c>
      <c r="P95" s="66">
        <f>Stoch_Regimes!$E$86</f>
        <v>15</v>
      </c>
      <c r="Q95" s="49">
        <f t="shared" si="99"/>
        <v>0</v>
      </c>
      <c r="R95" s="49">
        <f t="shared" si="64"/>
        <v>15</v>
      </c>
      <c r="S95" s="60">
        <f t="shared" si="65"/>
        <v>15</v>
      </c>
      <c r="T95" s="84">
        <f t="shared" si="66"/>
        <v>10912.5</v>
      </c>
      <c r="U95" s="66">
        <f>Stoch_Regimes!$E$87</f>
        <v>15</v>
      </c>
      <c r="V95" s="49">
        <f t="shared" si="100"/>
        <v>0</v>
      </c>
      <c r="W95" s="49">
        <f t="shared" si="67"/>
        <v>15</v>
      </c>
      <c r="X95" s="60">
        <f t="shared" si="68"/>
        <v>15</v>
      </c>
      <c r="Y95" s="62">
        <f t="shared" si="69"/>
        <v>10912.5</v>
      </c>
      <c r="Z95" s="66">
        <f>Stoch_Regimes!$E$88</f>
        <v>15</v>
      </c>
      <c r="AA95" s="49">
        <f t="shared" si="101"/>
        <v>0</v>
      </c>
      <c r="AB95" s="49">
        <f t="shared" si="70"/>
        <v>15</v>
      </c>
      <c r="AC95" s="60">
        <f t="shared" si="71"/>
        <v>15</v>
      </c>
      <c r="AD95" s="62">
        <f t="shared" si="72"/>
        <v>10912.5</v>
      </c>
      <c r="AE95" s="66">
        <f>Stoch_Regimes!$E$89</f>
        <v>15</v>
      </c>
      <c r="AF95" s="49">
        <f t="shared" si="102"/>
        <v>0</v>
      </c>
      <c r="AG95" s="49">
        <f t="shared" si="73"/>
        <v>15</v>
      </c>
      <c r="AH95" s="60">
        <f t="shared" si="74"/>
        <v>15</v>
      </c>
      <c r="AI95" s="62">
        <f t="shared" si="75"/>
        <v>10912.5</v>
      </c>
      <c r="AJ95" s="66">
        <f>Stoch_Regimes!$G$85</f>
        <v>15</v>
      </c>
      <c r="AK95" s="49">
        <f t="shared" si="103"/>
        <v>0</v>
      </c>
      <c r="AL95" s="49">
        <f t="shared" si="76"/>
        <v>15</v>
      </c>
      <c r="AM95" s="60">
        <f t="shared" si="77"/>
        <v>15</v>
      </c>
      <c r="AN95" s="74">
        <f t="shared" si="78"/>
        <v>10912.5</v>
      </c>
      <c r="AO95" s="66">
        <f>Stoch_Regimes!$G$86</f>
        <v>15</v>
      </c>
      <c r="AP95" s="49">
        <f t="shared" si="104"/>
        <v>0</v>
      </c>
      <c r="AQ95" s="49">
        <f t="shared" si="79"/>
        <v>15</v>
      </c>
      <c r="AR95" s="60">
        <f t="shared" si="80"/>
        <v>15</v>
      </c>
      <c r="AS95" s="83">
        <f t="shared" si="81"/>
        <v>10912.5</v>
      </c>
      <c r="AT95" s="66">
        <f>Stoch_Regimes!$G$87</f>
        <v>15</v>
      </c>
      <c r="AU95" s="49">
        <f t="shared" si="105"/>
        <v>0</v>
      </c>
      <c r="AV95" s="49">
        <f t="shared" si="82"/>
        <v>15</v>
      </c>
      <c r="AW95" s="60">
        <f t="shared" si="83"/>
        <v>15</v>
      </c>
      <c r="AX95" s="74">
        <f t="shared" si="84"/>
        <v>10912.5</v>
      </c>
      <c r="AY95" s="66">
        <f>Stoch_Regimes!$G$88</f>
        <v>15</v>
      </c>
      <c r="AZ95" s="49">
        <f t="shared" si="106"/>
        <v>0</v>
      </c>
      <c r="BA95" s="49">
        <f t="shared" si="85"/>
        <v>15</v>
      </c>
      <c r="BB95" s="60">
        <f t="shared" si="86"/>
        <v>15</v>
      </c>
      <c r="BC95" s="74">
        <f t="shared" si="87"/>
        <v>10912.5</v>
      </c>
      <c r="BD95" s="66">
        <f>Stoch_Regimes!$G$89</f>
        <v>15</v>
      </c>
      <c r="BE95" s="49">
        <f t="shared" si="107"/>
        <v>0</v>
      </c>
      <c r="BF95" s="49">
        <f t="shared" si="88"/>
        <v>15</v>
      </c>
      <c r="BG95" s="60">
        <f t="shared" si="89"/>
        <v>15</v>
      </c>
      <c r="BH95" s="62">
        <f t="shared" si="90"/>
        <v>10912.5</v>
      </c>
      <c r="BI95" s="66">
        <f>Stoch_Regimes!$J$85</f>
        <v>15</v>
      </c>
      <c r="BJ95" s="49">
        <f t="shared" si="108"/>
        <v>0</v>
      </c>
      <c r="BK95" s="49">
        <f t="shared" si="91"/>
        <v>15</v>
      </c>
      <c r="BL95" s="60">
        <f t="shared" si="92"/>
        <v>15</v>
      </c>
      <c r="BM95" s="74">
        <f t="shared" si="93"/>
        <v>10912.5</v>
      </c>
      <c r="BN95" s="66">
        <f>Stoch_Regimes!$M$85</f>
        <v>15</v>
      </c>
      <c r="BO95" s="49">
        <f t="shared" si="109"/>
        <v>0</v>
      </c>
      <c r="BP95" s="49">
        <f t="shared" si="94"/>
        <v>15</v>
      </c>
      <c r="BQ95" s="60">
        <f t="shared" si="95"/>
        <v>15</v>
      </c>
      <c r="BR95" s="74">
        <f t="shared" si="96"/>
        <v>10912.5</v>
      </c>
      <c r="BS95" s="66">
        <v>15</v>
      </c>
      <c r="BT95" s="60">
        <v>0</v>
      </c>
      <c r="BU95" s="60">
        <v>15</v>
      </c>
      <c r="BV95" s="62">
        <f t="shared" si="57"/>
        <v>10912.5</v>
      </c>
    </row>
    <row r="96" spans="1:74" x14ac:dyDescent="0.25">
      <c r="A96" s="49"/>
      <c r="B96" s="85">
        <v>41365</v>
      </c>
      <c r="C96" s="49">
        <v>657</v>
      </c>
      <c r="D96" s="62">
        <v>650</v>
      </c>
      <c r="E96" s="58">
        <v>2</v>
      </c>
      <c r="F96" s="91">
        <f t="shared" si="110"/>
        <v>45</v>
      </c>
      <c r="G96" s="49">
        <f t="shared" si="97"/>
        <v>0</v>
      </c>
      <c r="H96" s="49">
        <f t="shared" si="58"/>
        <v>45</v>
      </c>
      <c r="I96" s="60">
        <f t="shared" si="59"/>
        <v>45</v>
      </c>
      <c r="J96" s="74">
        <f t="shared" si="60"/>
        <v>29565</v>
      </c>
      <c r="K96" s="66">
        <f>Stoch_Regimes!$E$75</f>
        <v>15</v>
      </c>
      <c r="L96" s="49">
        <f t="shared" si="98"/>
        <v>0</v>
      </c>
      <c r="M96" s="49">
        <f t="shared" si="61"/>
        <v>15</v>
      </c>
      <c r="N96" s="60">
        <f t="shared" si="62"/>
        <v>15</v>
      </c>
      <c r="O96" s="74">
        <f t="shared" si="63"/>
        <v>9855</v>
      </c>
      <c r="P96" s="66">
        <f>Stoch_Regimes!$E$76</f>
        <v>15</v>
      </c>
      <c r="Q96" s="49">
        <f t="shared" si="99"/>
        <v>0</v>
      </c>
      <c r="R96" s="49">
        <f t="shared" si="64"/>
        <v>15</v>
      </c>
      <c r="S96" s="60">
        <f t="shared" si="65"/>
        <v>15</v>
      </c>
      <c r="T96" s="84">
        <f t="shared" si="66"/>
        <v>9855</v>
      </c>
      <c r="U96" s="66">
        <f>Stoch_Regimes!$E$77</f>
        <v>15</v>
      </c>
      <c r="V96" s="49">
        <f t="shared" si="100"/>
        <v>0</v>
      </c>
      <c r="W96" s="49">
        <f t="shared" si="67"/>
        <v>15</v>
      </c>
      <c r="X96" s="60">
        <f t="shared" si="68"/>
        <v>15</v>
      </c>
      <c r="Y96" s="62">
        <f t="shared" si="69"/>
        <v>9855</v>
      </c>
      <c r="Z96" s="66">
        <f>Stoch_Regimes!$E$78</f>
        <v>15</v>
      </c>
      <c r="AA96" s="49">
        <f t="shared" si="101"/>
        <v>0</v>
      </c>
      <c r="AB96" s="49">
        <f t="shared" si="70"/>
        <v>15</v>
      </c>
      <c r="AC96" s="60">
        <f t="shared" si="71"/>
        <v>15</v>
      </c>
      <c r="AD96" s="62">
        <f t="shared" si="72"/>
        <v>9855</v>
      </c>
      <c r="AE96" s="66">
        <f>Stoch_Regimes!$E$79</f>
        <v>15</v>
      </c>
      <c r="AF96" s="49">
        <f t="shared" si="102"/>
        <v>0</v>
      </c>
      <c r="AG96" s="49">
        <f t="shared" si="73"/>
        <v>15</v>
      </c>
      <c r="AH96" s="60">
        <f t="shared" si="74"/>
        <v>15</v>
      </c>
      <c r="AI96" s="62">
        <f t="shared" si="75"/>
        <v>9855</v>
      </c>
      <c r="AJ96" s="66">
        <f>Stoch_Regimes!$G$75</f>
        <v>15</v>
      </c>
      <c r="AK96" s="49">
        <f t="shared" si="103"/>
        <v>0</v>
      </c>
      <c r="AL96" s="49">
        <f t="shared" si="76"/>
        <v>15</v>
      </c>
      <c r="AM96" s="60">
        <f t="shared" si="77"/>
        <v>15</v>
      </c>
      <c r="AN96" s="74">
        <f t="shared" si="78"/>
        <v>9855</v>
      </c>
      <c r="AO96" s="66">
        <f>Stoch_Regimes!$G$76</f>
        <v>15</v>
      </c>
      <c r="AP96" s="49">
        <f t="shared" si="104"/>
        <v>0</v>
      </c>
      <c r="AQ96" s="49">
        <f t="shared" si="79"/>
        <v>15</v>
      </c>
      <c r="AR96" s="60">
        <f t="shared" si="80"/>
        <v>15</v>
      </c>
      <c r="AS96" s="83">
        <f t="shared" si="81"/>
        <v>9855</v>
      </c>
      <c r="AT96" s="66">
        <f>Stoch_Regimes!$G$77</f>
        <v>15</v>
      </c>
      <c r="AU96" s="49">
        <f t="shared" si="105"/>
        <v>0</v>
      </c>
      <c r="AV96" s="49">
        <f t="shared" si="82"/>
        <v>15</v>
      </c>
      <c r="AW96" s="60">
        <f t="shared" si="83"/>
        <v>15</v>
      </c>
      <c r="AX96" s="74">
        <f t="shared" si="84"/>
        <v>9855</v>
      </c>
      <c r="AY96" s="66">
        <f>Stoch_Regimes!$G$78</f>
        <v>15</v>
      </c>
      <c r="AZ96" s="49">
        <f t="shared" si="106"/>
        <v>0</v>
      </c>
      <c r="BA96" s="49">
        <f t="shared" si="85"/>
        <v>15</v>
      </c>
      <c r="BB96" s="60">
        <f t="shared" si="86"/>
        <v>15</v>
      </c>
      <c r="BC96" s="74">
        <f t="shared" si="87"/>
        <v>9855</v>
      </c>
      <c r="BD96" s="66">
        <f>Stoch_Regimes!$G$79</f>
        <v>15</v>
      </c>
      <c r="BE96" s="49">
        <f t="shared" si="107"/>
        <v>0</v>
      </c>
      <c r="BF96" s="49">
        <f t="shared" si="88"/>
        <v>15</v>
      </c>
      <c r="BG96" s="60">
        <f t="shared" si="89"/>
        <v>15</v>
      </c>
      <c r="BH96" s="62">
        <f t="shared" si="90"/>
        <v>9855</v>
      </c>
      <c r="BI96" s="66">
        <f>Stoch_Regimes!$J$75</f>
        <v>15</v>
      </c>
      <c r="BJ96" s="49">
        <f t="shared" si="108"/>
        <v>0</v>
      </c>
      <c r="BK96" s="49">
        <f t="shared" si="91"/>
        <v>15</v>
      </c>
      <c r="BL96" s="60">
        <f t="shared" si="92"/>
        <v>15</v>
      </c>
      <c r="BM96" s="74">
        <f t="shared" si="93"/>
        <v>9855</v>
      </c>
      <c r="BN96" s="66">
        <f>Stoch_Regimes!$M$75</f>
        <v>15</v>
      </c>
      <c r="BO96" s="49">
        <f t="shared" si="109"/>
        <v>0</v>
      </c>
      <c r="BP96" s="49">
        <f t="shared" si="94"/>
        <v>15</v>
      </c>
      <c r="BQ96" s="60">
        <f t="shared" si="95"/>
        <v>15</v>
      </c>
      <c r="BR96" s="74">
        <f t="shared" si="96"/>
        <v>9855</v>
      </c>
      <c r="BS96" s="66">
        <v>15</v>
      </c>
      <c r="BT96" s="60">
        <v>0</v>
      </c>
      <c r="BU96" s="60">
        <v>15</v>
      </c>
      <c r="BV96" s="62">
        <f t="shared" si="57"/>
        <v>9855</v>
      </c>
    </row>
    <row r="97" spans="1:74" x14ac:dyDescent="0.25">
      <c r="A97" s="49"/>
      <c r="B97" s="85">
        <v>41395</v>
      </c>
      <c r="C97" s="49">
        <v>673.5</v>
      </c>
      <c r="D97" s="62">
        <v>650</v>
      </c>
      <c r="E97" s="58">
        <v>1</v>
      </c>
      <c r="F97" s="91">
        <f t="shared" si="110"/>
        <v>30</v>
      </c>
      <c r="G97" s="49">
        <f t="shared" si="97"/>
        <v>30</v>
      </c>
      <c r="H97" s="49">
        <f t="shared" si="58"/>
        <v>0</v>
      </c>
      <c r="I97" s="60">
        <f t="shared" si="59"/>
        <v>0</v>
      </c>
      <c r="J97" s="74">
        <f t="shared" si="60"/>
        <v>300</v>
      </c>
      <c r="K97" s="66">
        <f>Stoch_Regimes!$E$75</f>
        <v>15</v>
      </c>
      <c r="L97" s="49">
        <f t="shared" si="98"/>
        <v>0</v>
      </c>
      <c r="M97" s="49">
        <f t="shared" si="61"/>
        <v>15</v>
      </c>
      <c r="N97" s="60">
        <f t="shared" si="62"/>
        <v>15</v>
      </c>
      <c r="O97" s="74">
        <f t="shared" si="63"/>
        <v>10102.5</v>
      </c>
      <c r="P97" s="66">
        <f>Stoch_Regimes!$E$76</f>
        <v>15</v>
      </c>
      <c r="Q97" s="49">
        <f t="shared" si="99"/>
        <v>0</v>
      </c>
      <c r="R97" s="49">
        <f t="shared" si="64"/>
        <v>15</v>
      </c>
      <c r="S97" s="60">
        <f t="shared" si="65"/>
        <v>15</v>
      </c>
      <c r="T97" s="84">
        <f t="shared" si="66"/>
        <v>10102.5</v>
      </c>
      <c r="U97" s="66">
        <f>Stoch_Regimes!$E$77</f>
        <v>15</v>
      </c>
      <c r="V97" s="49">
        <f t="shared" si="100"/>
        <v>0</v>
      </c>
      <c r="W97" s="49">
        <f t="shared" si="67"/>
        <v>15</v>
      </c>
      <c r="X97" s="60">
        <f t="shared" si="68"/>
        <v>15</v>
      </c>
      <c r="Y97" s="62">
        <f t="shared" si="69"/>
        <v>10102.5</v>
      </c>
      <c r="Z97" s="66">
        <f>Stoch_Regimes!$E$78</f>
        <v>15</v>
      </c>
      <c r="AA97" s="49">
        <f t="shared" si="101"/>
        <v>0</v>
      </c>
      <c r="AB97" s="49">
        <f t="shared" si="70"/>
        <v>15</v>
      </c>
      <c r="AC97" s="60">
        <f t="shared" si="71"/>
        <v>15</v>
      </c>
      <c r="AD97" s="62">
        <f t="shared" si="72"/>
        <v>10102.5</v>
      </c>
      <c r="AE97" s="66">
        <f>Stoch_Regimes!$E$79</f>
        <v>15</v>
      </c>
      <c r="AF97" s="49">
        <f t="shared" si="102"/>
        <v>0</v>
      </c>
      <c r="AG97" s="49">
        <f t="shared" si="73"/>
        <v>15</v>
      </c>
      <c r="AH97" s="60">
        <f t="shared" si="74"/>
        <v>15</v>
      </c>
      <c r="AI97" s="62">
        <f t="shared" si="75"/>
        <v>10102.5</v>
      </c>
      <c r="AJ97" s="66">
        <f>Stoch_Regimes!$G$75</f>
        <v>15</v>
      </c>
      <c r="AK97" s="49">
        <f t="shared" si="103"/>
        <v>0</v>
      </c>
      <c r="AL97" s="49">
        <f t="shared" si="76"/>
        <v>15</v>
      </c>
      <c r="AM97" s="60">
        <f t="shared" si="77"/>
        <v>15</v>
      </c>
      <c r="AN97" s="74">
        <f t="shared" si="78"/>
        <v>10102.5</v>
      </c>
      <c r="AO97" s="66">
        <f>Stoch_Regimes!$G$76</f>
        <v>15</v>
      </c>
      <c r="AP97" s="49">
        <f t="shared" si="104"/>
        <v>0</v>
      </c>
      <c r="AQ97" s="49">
        <f t="shared" si="79"/>
        <v>15</v>
      </c>
      <c r="AR97" s="60">
        <f t="shared" si="80"/>
        <v>15</v>
      </c>
      <c r="AS97" s="83">
        <f t="shared" si="81"/>
        <v>10102.5</v>
      </c>
      <c r="AT97" s="66">
        <f>Stoch_Regimes!$G$77</f>
        <v>15</v>
      </c>
      <c r="AU97" s="49">
        <f t="shared" si="105"/>
        <v>0</v>
      </c>
      <c r="AV97" s="49">
        <f t="shared" si="82"/>
        <v>15</v>
      </c>
      <c r="AW97" s="60">
        <f t="shared" si="83"/>
        <v>15</v>
      </c>
      <c r="AX97" s="74">
        <f t="shared" si="84"/>
        <v>10102.5</v>
      </c>
      <c r="AY97" s="66">
        <f>Stoch_Regimes!$G$78</f>
        <v>15</v>
      </c>
      <c r="AZ97" s="49">
        <f t="shared" si="106"/>
        <v>0</v>
      </c>
      <c r="BA97" s="49">
        <f t="shared" si="85"/>
        <v>15</v>
      </c>
      <c r="BB97" s="60">
        <f t="shared" si="86"/>
        <v>15</v>
      </c>
      <c r="BC97" s="74">
        <f t="shared" si="87"/>
        <v>10102.5</v>
      </c>
      <c r="BD97" s="66">
        <f>Stoch_Regimes!$G$79</f>
        <v>15</v>
      </c>
      <c r="BE97" s="49">
        <f t="shared" si="107"/>
        <v>0</v>
      </c>
      <c r="BF97" s="49">
        <f t="shared" si="88"/>
        <v>15</v>
      </c>
      <c r="BG97" s="60">
        <f t="shared" si="89"/>
        <v>15</v>
      </c>
      <c r="BH97" s="62">
        <f t="shared" si="90"/>
        <v>10102.5</v>
      </c>
      <c r="BI97" s="66">
        <f>Stoch_Regimes!$J$75</f>
        <v>15</v>
      </c>
      <c r="BJ97" s="49">
        <f t="shared" si="108"/>
        <v>0</v>
      </c>
      <c r="BK97" s="49">
        <f t="shared" si="91"/>
        <v>15</v>
      </c>
      <c r="BL97" s="60">
        <f t="shared" si="92"/>
        <v>15</v>
      </c>
      <c r="BM97" s="74">
        <f t="shared" si="93"/>
        <v>10102.5</v>
      </c>
      <c r="BN97" s="66">
        <f>Stoch_Regimes!$M$75</f>
        <v>15</v>
      </c>
      <c r="BO97" s="49">
        <f t="shared" si="109"/>
        <v>0</v>
      </c>
      <c r="BP97" s="49">
        <f t="shared" si="94"/>
        <v>15</v>
      </c>
      <c r="BQ97" s="60">
        <f t="shared" si="95"/>
        <v>15</v>
      </c>
      <c r="BR97" s="74">
        <f t="shared" si="96"/>
        <v>10102.5</v>
      </c>
      <c r="BS97" s="66">
        <v>15</v>
      </c>
      <c r="BT97" s="60">
        <v>0</v>
      </c>
      <c r="BU97" s="60">
        <v>15</v>
      </c>
      <c r="BV97" s="62">
        <f t="shared" si="57"/>
        <v>10102.5</v>
      </c>
    </row>
    <row r="98" spans="1:74" x14ac:dyDescent="0.25">
      <c r="A98" s="49"/>
      <c r="B98" s="85">
        <v>41426</v>
      </c>
      <c r="C98" s="49">
        <v>688</v>
      </c>
      <c r="D98" s="62">
        <v>700</v>
      </c>
      <c r="E98" s="58">
        <v>0</v>
      </c>
      <c r="F98" s="91">
        <f t="shared" si="110"/>
        <v>15</v>
      </c>
      <c r="G98" s="49">
        <f t="shared" si="97"/>
        <v>15</v>
      </c>
      <c r="H98" s="49">
        <f t="shared" si="58"/>
        <v>0</v>
      </c>
      <c r="I98" s="60">
        <f t="shared" si="59"/>
        <v>0</v>
      </c>
      <c r="J98" s="74">
        <f t="shared" si="60"/>
        <v>150</v>
      </c>
      <c r="K98" s="66">
        <f>Stoch_Regimes!$E$80</f>
        <v>15</v>
      </c>
      <c r="L98" s="49">
        <f t="shared" si="98"/>
        <v>0</v>
      </c>
      <c r="M98" s="49">
        <f t="shared" si="61"/>
        <v>15</v>
      </c>
      <c r="N98" s="60">
        <f t="shared" si="62"/>
        <v>15</v>
      </c>
      <c r="O98" s="74">
        <f t="shared" si="63"/>
        <v>10320</v>
      </c>
      <c r="P98" s="66">
        <f>Stoch_Regimes!$E$81</f>
        <v>15</v>
      </c>
      <c r="Q98" s="49">
        <f t="shared" si="99"/>
        <v>0</v>
      </c>
      <c r="R98" s="49">
        <f t="shared" si="64"/>
        <v>15</v>
      </c>
      <c r="S98" s="60">
        <f t="shared" si="65"/>
        <v>15</v>
      </c>
      <c r="T98" s="84">
        <f t="shared" si="66"/>
        <v>10320</v>
      </c>
      <c r="U98" s="66">
        <f>Stoch_Regimes!$E$82</f>
        <v>15</v>
      </c>
      <c r="V98" s="49">
        <f t="shared" si="100"/>
        <v>0</v>
      </c>
      <c r="W98" s="49">
        <f t="shared" si="67"/>
        <v>15</v>
      </c>
      <c r="X98" s="60">
        <f t="shared" si="68"/>
        <v>15</v>
      </c>
      <c r="Y98" s="62">
        <f t="shared" si="69"/>
        <v>10320</v>
      </c>
      <c r="Z98" s="66">
        <f>Stoch_Regimes!$E$83</f>
        <v>15</v>
      </c>
      <c r="AA98" s="49">
        <f t="shared" si="101"/>
        <v>0</v>
      </c>
      <c r="AB98" s="49">
        <f t="shared" si="70"/>
        <v>15</v>
      </c>
      <c r="AC98" s="60">
        <f t="shared" si="71"/>
        <v>15</v>
      </c>
      <c r="AD98" s="62">
        <f t="shared" si="72"/>
        <v>10320</v>
      </c>
      <c r="AE98" s="66">
        <f>Stoch_Regimes!$E$84</f>
        <v>15</v>
      </c>
      <c r="AF98" s="49">
        <f t="shared" si="102"/>
        <v>0</v>
      </c>
      <c r="AG98" s="49">
        <f t="shared" si="73"/>
        <v>15</v>
      </c>
      <c r="AH98" s="60">
        <f t="shared" si="74"/>
        <v>15</v>
      </c>
      <c r="AI98" s="62">
        <f t="shared" si="75"/>
        <v>10320</v>
      </c>
      <c r="AJ98" s="66">
        <f>Stoch_Regimes!$G$80</f>
        <v>15</v>
      </c>
      <c r="AK98" s="49">
        <f t="shared" si="103"/>
        <v>0</v>
      </c>
      <c r="AL98" s="49">
        <f t="shared" si="76"/>
        <v>15</v>
      </c>
      <c r="AM98" s="60">
        <f t="shared" si="77"/>
        <v>15</v>
      </c>
      <c r="AN98" s="74">
        <f t="shared" si="78"/>
        <v>10320</v>
      </c>
      <c r="AO98" s="66">
        <f>Stoch_Regimes!$G$81</f>
        <v>15</v>
      </c>
      <c r="AP98" s="49">
        <f t="shared" si="104"/>
        <v>0</v>
      </c>
      <c r="AQ98" s="49">
        <f t="shared" si="79"/>
        <v>15</v>
      </c>
      <c r="AR98" s="60">
        <f t="shared" si="80"/>
        <v>15</v>
      </c>
      <c r="AS98" s="83">
        <f t="shared" si="81"/>
        <v>10320</v>
      </c>
      <c r="AT98" s="66">
        <f>Stoch_Regimes!$G$82</f>
        <v>15</v>
      </c>
      <c r="AU98" s="49">
        <f t="shared" si="105"/>
        <v>0</v>
      </c>
      <c r="AV98" s="49">
        <f t="shared" si="82"/>
        <v>15</v>
      </c>
      <c r="AW98" s="60">
        <f t="shared" si="83"/>
        <v>15</v>
      </c>
      <c r="AX98" s="74">
        <f t="shared" si="84"/>
        <v>10320</v>
      </c>
      <c r="AY98" s="66">
        <f>Stoch_Regimes!$G$83</f>
        <v>15</v>
      </c>
      <c r="AZ98" s="49">
        <f t="shared" si="106"/>
        <v>0</v>
      </c>
      <c r="BA98" s="49">
        <f t="shared" si="85"/>
        <v>15</v>
      </c>
      <c r="BB98" s="60">
        <f t="shared" si="86"/>
        <v>15</v>
      </c>
      <c r="BC98" s="74">
        <f t="shared" si="87"/>
        <v>10320</v>
      </c>
      <c r="BD98" s="66">
        <f>Stoch_Regimes!$G$84</f>
        <v>15</v>
      </c>
      <c r="BE98" s="49">
        <f t="shared" si="107"/>
        <v>0</v>
      </c>
      <c r="BF98" s="49">
        <f t="shared" si="88"/>
        <v>15</v>
      </c>
      <c r="BG98" s="60">
        <f t="shared" si="89"/>
        <v>15</v>
      </c>
      <c r="BH98" s="62">
        <f t="shared" si="90"/>
        <v>10320</v>
      </c>
      <c r="BI98" s="66">
        <f>Stoch_Regimes!$J$80</f>
        <v>15</v>
      </c>
      <c r="BJ98" s="49">
        <f t="shared" si="108"/>
        <v>0</v>
      </c>
      <c r="BK98" s="49">
        <f t="shared" si="91"/>
        <v>15</v>
      </c>
      <c r="BL98" s="60">
        <f t="shared" si="92"/>
        <v>15</v>
      </c>
      <c r="BM98" s="74">
        <f t="shared" si="93"/>
        <v>10320</v>
      </c>
      <c r="BN98" s="66">
        <f>Stoch_Regimes!$M$80</f>
        <v>15</v>
      </c>
      <c r="BO98" s="49">
        <f t="shared" si="109"/>
        <v>0</v>
      </c>
      <c r="BP98" s="49">
        <f t="shared" si="94"/>
        <v>15</v>
      </c>
      <c r="BQ98" s="60">
        <f t="shared" si="95"/>
        <v>15</v>
      </c>
      <c r="BR98" s="74">
        <f t="shared" si="96"/>
        <v>10320</v>
      </c>
      <c r="BS98" s="66">
        <v>15</v>
      </c>
      <c r="BT98" s="60">
        <v>0</v>
      </c>
      <c r="BU98" s="60">
        <v>15</v>
      </c>
      <c r="BV98" s="62">
        <f t="shared" si="57"/>
        <v>10320</v>
      </c>
    </row>
    <row r="99" spans="1:74" x14ac:dyDescent="0.25">
      <c r="A99" s="49"/>
      <c r="B99" s="85">
        <v>41456</v>
      </c>
      <c r="C99" s="49">
        <v>657</v>
      </c>
      <c r="D99" s="62">
        <v>650</v>
      </c>
      <c r="E99" s="58">
        <v>0</v>
      </c>
      <c r="F99" s="91">
        <f t="shared" si="110"/>
        <v>15</v>
      </c>
      <c r="G99" s="49">
        <f t="shared" si="97"/>
        <v>0</v>
      </c>
      <c r="H99" s="49">
        <f t="shared" si="58"/>
        <v>15</v>
      </c>
      <c r="I99" s="60">
        <f t="shared" si="59"/>
        <v>15</v>
      </c>
      <c r="J99" s="74">
        <f t="shared" si="60"/>
        <v>9855</v>
      </c>
      <c r="K99" s="66">
        <f>Stoch_Regimes!$E$75</f>
        <v>15</v>
      </c>
      <c r="L99" s="49">
        <f t="shared" si="98"/>
        <v>0</v>
      </c>
      <c r="M99" s="49">
        <f t="shared" si="61"/>
        <v>15</v>
      </c>
      <c r="N99" s="60">
        <f t="shared" si="62"/>
        <v>15</v>
      </c>
      <c r="O99" s="74">
        <f t="shared" si="63"/>
        <v>9855</v>
      </c>
      <c r="P99" s="66">
        <f>Stoch_Regimes!$E$76</f>
        <v>15</v>
      </c>
      <c r="Q99" s="49">
        <f t="shared" si="99"/>
        <v>0</v>
      </c>
      <c r="R99" s="49">
        <f t="shared" si="64"/>
        <v>15</v>
      </c>
      <c r="S99" s="60">
        <f t="shared" si="65"/>
        <v>15</v>
      </c>
      <c r="T99" s="84">
        <f t="shared" si="66"/>
        <v>9855</v>
      </c>
      <c r="U99" s="66">
        <f>Stoch_Regimes!$E$77</f>
        <v>15</v>
      </c>
      <c r="V99" s="49">
        <f t="shared" si="100"/>
        <v>0</v>
      </c>
      <c r="W99" s="49">
        <f t="shared" si="67"/>
        <v>15</v>
      </c>
      <c r="X99" s="60">
        <f t="shared" si="68"/>
        <v>15</v>
      </c>
      <c r="Y99" s="62">
        <f t="shared" si="69"/>
        <v>9855</v>
      </c>
      <c r="Z99" s="66">
        <f>Stoch_Regimes!$E$78</f>
        <v>15</v>
      </c>
      <c r="AA99" s="49">
        <f t="shared" si="101"/>
        <v>0</v>
      </c>
      <c r="AB99" s="49">
        <f t="shared" si="70"/>
        <v>15</v>
      </c>
      <c r="AC99" s="60">
        <f t="shared" si="71"/>
        <v>15</v>
      </c>
      <c r="AD99" s="62">
        <f t="shared" si="72"/>
        <v>9855</v>
      </c>
      <c r="AE99" s="66">
        <f>Stoch_Regimes!$E$79</f>
        <v>15</v>
      </c>
      <c r="AF99" s="49">
        <f t="shared" si="102"/>
        <v>0</v>
      </c>
      <c r="AG99" s="49">
        <f t="shared" si="73"/>
        <v>15</v>
      </c>
      <c r="AH99" s="60">
        <f t="shared" si="74"/>
        <v>15</v>
      </c>
      <c r="AI99" s="62">
        <f t="shared" si="75"/>
        <v>9855</v>
      </c>
      <c r="AJ99" s="66">
        <f>Stoch_Regimes!$G$75</f>
        <v>15</v>
      </c>
      <c r="AK99" s="49">
        <f t="shared" si="103"/>
        <v>0</v>
      </c>
      <c r="AL99" s="49">
        <f t="shared" si="76"/>
        <v>15</v>
      </c>
      <c r="AM99" s="60">
        <f t="shared" si="77"/>
        <v>15</v>
      </c>
      <c r="AN99" s="74">
        <f t="shared" si="78"/>
        <v>9855</v>
      </c>
      <c r="AO99" s="66">
        <f>Stoch_Regimes!$G$76</f>
        <v>15</v>
      </c>
      <c r="AP99" s="49">
        <f t="shared" si="104"/>
        <v>0</v>
      </c>
      <c r="AQ99" s="49">
        <f t="shared" si="79"/>
        <v>15</v>
      </c>
      <c r="AR99" s="60">
        <f t="shared" si="80"/>
        <v>15</v>
      </c>
      <c r="AS99" s="83">
        <f t="shared" si="81"/>
        <v>9855</v>
      </c>
      <c r="AT99" s="66">
        <f>Stoch_Regimes!$G$77</f>
        <v>15</v>
      </c>
      <c r="AU99" s="49">
        <f t="shared" si="105"/>
        <v>0</v>
      </c>
      <c r="AV99" s="49">
        <f t="shared" si="82"/>
        <v>15</v>
      </c>
      <c r="AW99" s="60">
        <f t="shared" si="83"/>
        <v>15</v>
      </c>
      <c r="AX99" s="74">
        <f t="shared" si="84"/>
        <v>9855</v>
      </c>
      <c r="AY99" s="66">
        <f>Stoch_Regimes!$G$78</f>
        <v>15</v>
      </c>
      <c r="AZ99" s="49">
        <f t="shared" si="106"/>
        <v>0</v>
      </c>
      <c r="BA99" s="49">
        <f t="shared" si="85"/>
        <v>15</v>
      </c>
      <c r="BB99" s="60">
        <f t="shared" si="86"/>
        <v>15</v>
      </c>
      <c r="BC99" s="74">
        <f t="shared" si="87"/>
        <v>9855</v>
      </c>
      <c r="BD99" s="66">
        <f>Stoch_Regimes!$G$79</f>
        <v>15</v>
      </c>
      <c r="BE99" s="49">
        <f t="shared" si="107"/>
        <v>0</v>
      </c>
      <c r="BF99" s="49">
        <f t="shared" si="88"/>
        <v>15</v>
      </c>
      <c r="BG99" s="60">
        <f t="shared" si="89"/>
        <v>15</v>
      </c>
      <c r="BH99" s="62">
        <f t="shared" si="90"/>
        <v>9855</v>
      </c>
      <c r="BI99" s="66">
        <f>Stoch_Regimes!$J$75</f>
        <v>15</v>
      </c>
      <c r="BJ99" s="49">
        <f t="shared" si="108"/>
        <v>0</v>
      </c>
      <c r="BK99" s="49">
        <f t="shared" si="91"/>
        <v>15</v>
      </c>
      <c r="BL99" s="60">
        <f t="shared" si="92"/>
        <v>15</v>
      </c>
      <c r="BM99" s="74">
        <f t="shared" si="93"/>
        <v>9855</v>
      </c>
      <c r="BN99" s="66">
        <f>Stoch_Regimes!$M$75</f>
        <v>15</v>
      </c>
      <c r="BO99" s="49">
        <f t="shared" si="109"/>
        <v>0</v>
      </c>
      <c r="BP99" s="49">
        <f t="shared" si="94"/>
        <v>15</v>
      </c>
      <c r="BQ99" s="60">
        <f t="shared" si="95"/>
        <v>15</v>
      </c>
      <c r="BR99" s="74">
        <f t="shared" si="96"/>
        <v>9855</v>
      </c>
      <c r="BS99" s="66">
        <v>15</v>
      </c>
      <c r="BT99" s="60">
        <v>0</v>
      </c>
      <c r="BU99" s="60">
        <v>15</v>
      </c>
      <c r="BV99" s="62">
        <f t="shared" si="57"/>
        <v>9855</v>
      </c>
    </row>
    <row r="100" spans="1:74" x14ac:dyDescent="0.25">
      <c r="A100" s="49"/>
      <c r="B100" s="85">
        <v>41487</v>
      </c>
      <c r="C100" s="49">
        <v>597</v>
      </c>
      <c r="D100" s="62">
        <v>600</v>
      </c>
      <c r="E100" s="58">
        <v>0</v>
      </c>
      <c r="F100" s="91">
        <f t="shared" si="110"/>
        <v>15</v>
      </c>
      <c r="G100" s="49">
        <f t="shared" si="97"/>
        <v>0</v>
      </c>
      <c r="H100" s="49">
        <f t="shared" si="58"/>
        <v>15</v>
      </c>
      <c r="I100" s="60">
        <f t="shared" si="59"/>
        <v>15</v>
      </c>
      <c r="J100" s="74">
        <f t="shared" si="60"/>
        <v>8955</v>
      </c>
      <c r="K100" s="66">
        <f>Stoch_Regimes!$E$70</f>
        <v>30</v>
      </c>
      <c r="L100" s="49">
        <f t="shared" si="98"/>
        <v>0</v>
      </c>
      <c r="M100" s="49">
        <f t="shared" si="61"/>
        <v>30</v>
      </c>
      <c r="N100" s="60">
        <f t="shared" si="62"/>
        <v>30</v>
      </c>
      <c r="O100" s="74">
        <f t="shared" si="63"/>
        <v>17910</v>
      </c>
      <c r="P100" s="66">
        <f>Stoch_Regimes!$E$71</f>
        <v>30</v>
      </c>
      <c r="Q100" s="49">
        <f t="shared" si="99"/>
        <v>0</v>
      </c>
      <c r="R100" s="49">
        <f t="shared" si="64"/>
        <v>30</v>
      </c>
      <c r="S100" s="60">
        <f t="shared" si="65"/>
        <v>30</v>
      </c>
      <c r="T100" s="84">
        <f t="shared" si="66"/>
        <v>17910</v>
      </c>
      <c r="U100" s="66">
        <f>Stoch_Regimes!$E$72</f>
        <v>30</v>
      </c>
      <c r="V100" s="49">
        <f t="shared" si="100"/>
        <v>0</v>
      </c>
      <c r="W100" s="49">
        <f t="shared" si="67"/>
        <v>30</v>
      </c>
      <c r="X100" s="60">
        <f t="shared" si="68"/>
        <v>30</v>
      </c>
      <c r="Y100" s="62">
        <f t="shared" si="69"/>
        <v>17910</v>
      </c>
      <c r="Z100" s="66">
        <f>Stoch_Regimes!$E$73</f>
        <v>30</v>
      </c>
      <c r="AA100" s="49">
        <f t="shared" si="101"/>
        <v>0</v>
      </c>
      <c r="AB100" s="49">
        <f t="shared" si="70"/>
        <v>30</v>
      </c>
      <c r="AC100" s="60">
        <f t="shared" si="71"/>
        <v>30</v>
      </c>
      <c r="AD100" s="62">
        <f t="shared" si="72"/>
        <v>17910</v>
      </c>
      <c r="AE100" s="66">
        <f>Stoch_Regimes!$E$74</f>
        <v>30</v>
      </c>
      <c r="AF100" s="49">
        <f t="shared" si="102"/>
        <v>0</v>
      </c>
      <c r="AG100" s="49">
        <f t="shared" si="73"/>
        <v>30</v>
      </c>
      <c r="AH100" s="60">
        <f t="shared" si="74"/>
        <v>30</v>
      </c>
      <c r="AI100" s="62">
        <f t="shared" si="75"/>
        <v>17910</v>
      </c>
      <c r="AJ100" s="66">
        <f>Stoch_Regimes!$G$70</f>
        <v>15</v>
      </c>
      <c r="AK100" s="49">
        <f t="shared" si="103"/>
        <v>0</v>
      </c>
      <c r="AL100" s="49">
        <f t="shared" si="76"/>
        <v>15</v>
      </c>
      <c r="AM100" s="60">
        <f t="shared" si="77"/>
        <v>15</v>
      </c>
      <c r="AN100" s="74">
        <f t="shared" si="78"/>
        <v>8955</v>
      </c>
      <c r="AO100" s="66">
        <f>Stoch_Regimes!$G$71</f>
        <v>15</v>
      </c>
      <c r="AP100" s="49">
        <f t="shared" si="104"/>
        <v>0</v>
      </c>
      <c r="AQ100" s="49">
        <f t="shared" si="79"/>
        <v>15</v>
      </c>
      <c r="AR100" s="60">
        <f t="shared" si="80"/>
        <v>15</v>
      </c>
      <c r="AS100" s="83">
        <f t="shared" si="81"/>
        <v>8955</v>
      </c>
      <c r="AT100" s="66">
        <f>Stoch_Regimes!$G$72</f>
        <v>15</v>
      </c>
      <c r="AU100" s="49">
        <f t="shared" si="105"/>
        <v>0</v>
      </c>
      <c r="AV100" s="49">
        <f t="shared" si="82"/>
        <v>15</v>
      </c>
      <c r="AW100" s="60">
        <f t="shared" si="83"/>
        <v>15</v>
      </c>
      <c r="AX100" s="74">
        <f t="shared" si="84"/>
        <v>8955</v>
      </c>
      <c r="AY100" s="66">
        <f>Stoch_Regimes!$G$73</f>
        <v>15</v>
      </c>
      <c r="AZ100" s="49">
        <f t="shared" si="106"/>
        <v>0</v>
      </c>
      <c r="BA100" s="49">
        <f t="shared" si="85"/>
        <v>15</v>
      </c>
      <c r="BB100" s="60">
        <f t="shared" si="86"/>
        <v>15</v>
      </c>
      <c r="BC100" s="74">
        <f t="shared" si="87"/>
        <v>8955</v>
      </c>
      <c r="BD100" s="66">
        <f>Stoch_Regimes!$G$74</f>
        <v>30</v>
      </c>
      <c r="BE100" s="49">
        <f t="shared" si="107"/>
        <v>0</v>
      </c>
      <c r="BF100" s="49">
        <f t="shared" si="88"/>
        <v>30</v>
      </c>
      <c r="BG100" s="60">
        <f t="shared" si="89"/>
        <v>30</v>
      </c>
      <c r="BH100" s="62">
        <f t="shared" si="90"/>
        <v>17910</v>
      </c>
      <c r="BI100" s="66">
        <f>Stoch_Regimes!$J$70</f>
        <v>45</v>
      </c>
      <c r="BJ100" s="49">
        <f t="shared" si="108"/>
        <v>0</v>
      </c>
      <c r="BK100" s="49">
        <f t="shared" si="91"/>
        <v>45</v>
      </c>
      <c r="BL100" s="60">
        <f t="shared" si="92"/>
        <v>45</v>
      </c>
      <c r="BM100" s="74">
        <f t="shared" si="93"/>
        <v>26865</v>
      </c>
      <c r="BN100" s="66">
        <f>Stoch_Regimes!$M$70</f>
        <v>15</v>
      </c>
      <c r="BO100" s="49">
        <f t="shared" si="109"/>
        <v>0</v>
      </c>
      <c r="BP100" s="49">
        <f t="shared" si="94"/>
        <v>15</v>
      </c>
      <c r="BQ100" s="60">
        <f t="shared" si="95"/>
        <v>15</v>
      </c>
      <c r="BR100" s="74">
        <f t="shared" si="96"/>
        <v>8955</v>
      </c>
      <c r="BS100" s="66">
        <v>15</v>
      </c>
      <c r="BT100" s="60">
        <v>0</v>
      </c>
      <c r="BU100" s="60">
        <v>15</v>
      </c>
      <c r="BV100" s="62">
        <f t="shared" si="57"/>
        <v>8955</v>
      </c>
    </row>
    <row r="101" spans="1:74" x14ac:dyDescent="0.25">
      <c r="A101" s="49"/>
      <c r="B101" s="85">
        <v>41518</v>
      </c>
      <c r="C101" s="49">
        <v>588</v>
      </c>
      <c r="D101" s="62">
        <v>600</v>
      </c>
      <c r="E101" s="58">
        <v>0</v>
      </c>
      <c r="F101" s="91">
        <f t="shared" si="110"/>
        <v>15</v>
      </c>
      <c r="G101" s="49">
        <f t="shared" si="97"/>
        <v>0</v>
      </c>
      <c r="H101" s="49">
        <f t="shared" si="58"/>
        <v>15</v>
      </c>
      <c r="I101" s="60">
        <f t="shared" si="59"/>
        <v>15</v>
      </c>
      <c r="J101" s="74">
        <f t="shared" si="60"/>
        <v>8820</v>
      </c>
      <c r="K101" s="66">
        <f>Stoch_Regimes!$E$70</f>
        <v>30</v>
      </c>
      <c r="L101" s="49">
        <f t="shared" si="98"/>
        <v>15</v>
      </c>
      <c r="M101" s="49">
        <f t="shared" si="61"/>
        <v>15</v>
      </c>
      <c r="N101" s="60">
        <f t="shared" si="62"/>
        <v>15</v>
      </c>
      <c r="O101" s="74">
        <f t="shared" si="63"/>
        <v>8970</v>
      </c>
      <c r="P101" s="66">
        <f>Stoch_Regimes!$E$71</f>
        <v>30</v>
      </c>
      <c r="Q101" s="49">
        <f t="shared" si="99"/>
        <v>15</v>
      </c>
      <c r="R101" s="49">
        <f t="shared" si="64"/>
        <v>15</v>
      </c>
      <c r="S101" s="60">
        <f t="shared" si="65"/>
        <v>15</v>
      </c>
      <c r="T101" s="84">
        <f t="shared" si="66"/>
        <v>8970</v>
      </c>
      <c r="U101" s="66">
        <f>Stoch_Regimes!$E$72</f>
        <v>30</v>
      </c>
      <c r="V101" s="49">
        <f t="shared" si="100"/>
        <v>15</v>
      </c>
      <c r="W101" s="49">
        <f t="shared" si="67"/>
        <v>15</v>
      </c>
      <c r="X101" s="60">
        <f t="shared" si="68"/>
        <v>15</v>
      </c>
      <c r="Y101" s="62">
        <f t="shared" si="69"/>
        <v>8970</v>
      </c>
      <c r="Z101" s="66">
        <f>Stoch_Regimes!$E$73</f>
        <v>30</v>
      </c>
      <c r="AA101" s="49">
        <f t="shared" si="101"/>
        <v>15</v>
      </c>
      <c r="AB101" s="49">
        <f t="shared" si="70"/>
        <v>15</v>
      </c>
      <c r="AC101" s="60">
        <f t="shared" si="71"/>
        <v>15</v>
      </c>
      <c r="AD101" s="62">
        <f t="shared" si="72"/>
        <v>8970</v>
      </c>
      <c r="AE101" s="66">
        <f>Stoch_Regimes!$E$74</f>
        <v>30</v>
      </c>
      <c r="AF101" s="49">
        <f t="shared" si="102"/>
        <v>15</v>
      </c>
      <c r="AG101" s="49">
        <f t="shared" si="73"/>
        <v>15</v>
      </c>
      <c r="AH101" s="60">
        <f t="shared" si="74"/>
        <v>15</v>
      </c>
      <c r="AI101" s="62">
        <f t="shared" si="75"/>
        <v>8970</v>
      </c>
      <c r="AJ101" s="66">
        <f>Stoch_Regimes!$G$70</f>
        <v>15</v>
      </c>
      <c r="AK101" s="49">
        <f t="shared" si="103"/>
        <v>0</v>
      </c>
      <c r="AL101" s="49">
        <f t="shared" si="76"/>
        <v>15</v>
      </c>
      <c r="AM101" s="60">
        <f t="shared" si="77"/>
        <v>15</v>
      </c>
      <c r="AN101" s="74">
        <f t="shared" si="78"/>
        <v>8820</v>
      </c>
      <c r="AO101" s="66">
        <f>Stoch_Regimes!$G$71</f>
        <v>15</v>
      </c>
      <c r="AP101" s="49">
        <f t="shared" si="104"/>
        <v>0</v>
      </c>
      <c r="AQ101" s="49">
        <f t="shared" si="79"/>
        <v>15</v>
      </c>
      <c r="AR101" s="60">
        <f t="shared" si="80"/>
        <v>15</v>
      </c>
      <c r="AS101" s="83">
        <f t="shared" si="81"/>
        <v>8820</v>
      </c>
      <c r="AT101" s="66">
        <f>Stoch_Regimes!$G$72</f>
        <v>15</v>
      </c>
      <c r="AU101" s="49">
        <f t="shared" si="105"/>
        <v>0</v>
      </c>
      <c r="AV101" s="49">
        <f t="shared" si="82"/>
        <v>15</v>
      </c>
      <c r="AW101" s="60">
        <f t="shared" si="83"/>
        <v>15</v>
      </c>
      <c r="AX101" s="74">
        <f t="shared" si="84"/>
        <v>8820</v>
      </c>
      <c r="AY101" s="66">
        <f>Stoch_Regimes!$G$73</f>
        <v>15</v>
      </c>
      <c r="AZ101" s="49">
        <f t="shared" si="106"/>
        <v>0</v>
      </c>
      <c r="BA101" s="49">
        <f t="shared" si="85"/>
        <v>15</v>
      </c>
      <c r="BB101" s="60">
        <f t="shared" si="86"/>
        <v>15</v>
      </c>
      <c r="BC101" s="74">
        <f t="shared" si="87"/>
        <v>8820</v>
      </c>
      <c r="BD101" s="66">
        <f>Stoch_Regimes!$G$74</f>
        <v>30</v>
      </c>
      <c r="BE101" s="49">
        <f t="shared" si="107"/>
        <v>15</v>
      </c>
      <c r="BF101" s="49">
        <f t="shared" si="88"/>
        <v>15</v>
      </c>
      <c r="BG101" s="60">
        <f t="shared" si="89"/>
        <v>15</v>
      </c>
      <c r="BH101" s="62">
        <f t="shared" si="90"/>
        <v>8970</v>
      </c>
      <c r="BI101" s="66">
        <f>Stoch_Regimes!$J$70</f>
        <v>45</v>
      </c>
      <c r="BJ101" s="49">
        <f t="shared" si="108"/>
        <v>30</v>
      </c>
      <c r="BK101" s="49">
        <f t="shared" si="91"/>
        <v>15</v>
      </c>
      <c r="BL101" s="60">
        <f t="shared" si="92"/>
        <v>15</v>
      </c>
      <c r="BM101" s="74">
        <f t="shared" si="93"/>
        <v>9120</v>
      </c>
      <c r="BN101" s="66">
        <f>Stoch_Regimes!$M$70</f>
        <v>15</v>
      </c>
      <c r="BO101" s="49">
        <f t="shared" si="109"/>
        <v>0</v>
      </c>
      <c r="BP101" s="49">
        <f t="shared" si="94"/>
        <v>15</v>
      </c>
      <c r="BQ101" s="60">
        <f t="shared" si="95"/>
        <v>15</v>
      </c>
      <c r="BR101" s="74">
        <f t="shared" si="96"/>
        <v>8820</v>
      </c>
      <c r="BS101" s="66">
        <v>15</v>
      </c>
      <c r="BT101" s="60">
        <v>0</v>
      </c>
      <c r="BU101" s="60">
        <v>15</v>
      </c>
      <c r="BV101" s="62">
        <f t="shared" si="57"/>
        <v>8820</v>
      </c>
    </row>
    <row r="102" spans="1:74" x14ac:dyDescent="0.25">
      <c r="A102" s="49"/>
      <c r="B102" s="85">
        <v>41548</v>
      </c>
      <c r="C102" s="49">
        <v>419</v>
      </c>
      <c r="D102" s="62">
        <v>400</v>
      </c>
      <c r="E102" s="58">
        <v>0</v>
      </c>
      <c r="F102" s="91">
        <f t="shared" si="110"/>
        <v>15</v>
      </c>
      <c r="G102" s="49">
        <f t="shared" si="97"/>
        <v>0</v>
      </c>
      <c r="H102" s="49">
        <f t="shared" si="58"/>
        <v>15</v>
      </c>
      <c r="I102" s="60">
        <f t="shared" si="59"/>
        <v>15</v>
      </c>
      <c r="J102" s="74">
        <f t="shared" si="60"/>
        <v>6285</v>
      </c>
      <c r="K102" s="66">
        <f>Stoch_Regimes!$E$50</f>
        <v>15</v>
      </c>
      <c r="L102" s="49">
        <f t="shared" si="98"/>
        <v>15</v>
      </c>
      <c r="M102" s="49">
        <f t="shared" si="61"/>
        <v>0</v>
      </c>
      <c r="N102" s="60">
        <f t="shared" si="62"/>
        <v>0</v>
      </c>
      <c r="O102" s="74">
        <f t="shared" si="63"/>
        <v>150</v>
      </c>
      <c r="P102" s="66">
        <f>Stoch_Regimes!$E$51</f>
        <v>15</v>
      </c>
      <c r="Q102" s="49">
        <f t="shared" si="99"/>
        <v>15</v>
      </c>
      <c r="R102" s="49">
        <f t="shared" si="64"/>
        <v>0</v>
      </c>
      <c r="S102" s="60">
        <f t="shared" si="65"/>
        <v>0</v>
      </c>
      <c r="T102" s="84">
        <f t="shared" si="66"/>
        <v>150</v>
      </c>
      <c r="U102" s="66">
        <f>Stoch_Regimes!$E$52</f>
        <v>15</v>
      </c>
      <c r="V102" s="49">
        <f t="shared" si="100"/>
        <v>15</v>
      </c>
      <c r="W102" s="49">
        <f t="shared" si="67"/>
        <v>0</v>
      </c>
      <c r="X102" s="60">
        <f t="shared" si="68"/>
        <v>0</v>
      </c>
      <c r="Y102" s="62">
        <f t="shared" si="69"/>
        <v>150</v>
      </c>
      <c r="Z102" s="66">
        <f>Stoch_Regimes!$E$53</f>
        <v>15</v>
      </c>
      <c r="AA102" s="49">
        <f t="shared" si="101"/>
        <v>15</v>
      </c>
      <c r="AB102" s="49">
        <f t="shared" si="70"/>
        <v>0</v>
      </c>
      <c r="AC102" s="60">
        <f t="shared" si="71"/>
        <v>0</v>
      </c>
      <c r="AD102" s="62">
        <f t="shared" si="72"/>
        <v>150</v>
      </c>
      <c r="AE102" s="66">
        <f>Stoch_Regimes!$E$54</f>
        <v>15</v>
      </c>
      <c r="AF102" s="49">
        <f t="shared" si="102"/>
        <v>15</v>
      </c>
      <c r="AG102" s="49">
        <f t="shared" si="73"/>
        <v>0</v>
      </c>
      <c r="AH102" s="60">
        <f t="shared" si="74"/>
        <v>0</v>
      </c>
      <c r="AI102" s="62">
        <f t="shared" si="75"/>
        <v>150</v>
      </c>
      <c r="AJ102" s="66">
        <f>Stoch_Regimes!$G$50</f>
        <v>15</v>
      </c>
      <c r="AK102" s="49">
        <f t="shared" si="103"/>
        <v>0</v>
      </c>
      <c r="AL102" s="49">
        <f t="shared" si="76"/>
        <v>15</v>
      </c>
      <c r="AM102" s="60">
        <f t="shared" si="77"/>
        <v>15</v>
      </c>
      <c r="AN102" s="74">
        <f t="shared" si="78"/>
        <v>6285</v>
      </c>
      <c r="AO102" s="66">
        <f>Stoch_Regimes!$G$51</f>
        <v>30</v>
      </c>
      <c r="AP102" s="49">
        <f t="shared" si="104"/>
        <v>0</v>
      </c>
      <c r="AQ102" s="49">
        <f t="shared" si="79"/>
        <v>30</v>
      </c>
      <c r="AR102" s="60">
        <f t="shared" si="80"/>
        <v>30</v>
      </c>
      <c r="AS102" s="83">
        <f t="shared" si="81"/>
        <v>12570</v>
      </c>
      <c r="AT102" s="66">
        <f>Stoch_Regimes!$G$52</f>
        <v>45</v>
      </c>
      <c r="AU102" s="49">
        <f t="shared" si="105"/>
        <v>0</v>
      </c>
      <c r="AV102" s="49">
        <f t="shared" si="82"/>
        <v>45</v>
      </c>
      <c r="AW102" s="60">
        <f t="shared" si="83"/>
        <v>45</v>
      </c>
      <c r="AX102" s="74">
        <f t="shared" si="84"/>
        <v>18855</v>
      </c>
      <c r="AY102" s="66">
        <f>Stoch_Regimes!$G$53</f>
        <v>60</v>
      </c>
      <c r="AZ102" s="49">
        <f t="shared" si="106"/>
        <v>0</v>
      </c>
      <c r="BA102" s="49">
        <f t="shared" si="85"/>
        <v>60</v>
      </c>
      <c r="BB102" s="60">
        <f t="shared" si="86"/>
        <v>60</v>
      </c>
      <c r="BC102" s="74">
        <f t="shared" si="87"/>
        <v>25140</v>
      </c>
      <c r="BD102" s="66">
        <f>Stoch_Regimes!$G$54</f>
        <v>60</v>
      </c>
      <c r="BE102" s="49">
        <f t="shared" si="107"/>
        <v>15</v>
      </c>
      <c r="BF102" s="49">
        <f t="shared" si="88"/>
        <v>45</v>
      </c>
      <c r="BG102" s="60">
        <f t="shared" si="89"/>
        <v>45</v>
      </c>
      <c r="BH102" s="62">
        <f t="shared" si="90"/>
        <v>19005</v>
      </c>
      <c r="BI102" s="66">
        <f>Stoch_Regimes!$J$50</f>
        <v>60</v>
      </c>
      <c r="BJ102" s="49">
        <f t="shared" si="108"/>
        <v>30</v>
      </c>
      <c r="BK102" s="49">
        <f t="shared" si="91"/>
        <v>30</v>
      </c>
      <c r="BL102" s="60">
        <f t="shared" si="92"/>
        <v>30</v>
      </c>
      <c r="BM102" s="74">
        <f t="shared" si="93"/>
        <v>12870</v>
      </c>
      <c r="BN102" s="66">
        <f>Stoch_Regimes!$M$50</f>
        <v>15</v>
      </c>
      <c r="BO102" s="49">
        <f t="shared" si="109"/>
        <v>0</v>
      </c>
      <c r="BP102" s="49">
        <f t="shared" si="94"/>
        <v>15</v>
      </c>
      <c r="BQ102" s="60">
        <f t="shared" si="95"/>
        <v>15</v>
      </c>
      <c r="BR102" s="74">
        <f t="shared" si="96"/>
        <v>6285</v>
      </c>
      <c r="BS102" s="66">
        <v>15</v>
      </c>
      <c r="BT102" s="60">
        <v>0</v>
      </c>
      <c r="BU102" s="60">
        <v>15</v>
      </c>
      <c r="BV102" s="62">
        <f t="shared" si="57"/>
        <v>6285</v>
      </c>
    </row>
    <row r="103" spans="1:74" x14ac:dyDescent="0.25">
      <c r="A103" s="49"/>
      <c r="B103" s="85">
        <v>41579</v>
      </c>
      <c r="C103" s="49">
        <v>413.5</v>
      </c>
      <c r="D103" s="62">
        <v>400</v>
      </c>
      <c r="E103" s="58">
        <v>0</v>
      </c>
      <c r="F103" s="91">
        <f t="shared" si="110"/>
        <v>15</v>
      </c>
      <c r="G103" s="49">
        <f t="shared" si="97"/>
        <v>0</v>
      </c>
      <c r="H103" s="49">
        <f t="shared" si="58"/>
        <v>15</v>
      </c>
      <c r="I103" s="60">
        <f t="shared" si="59"/>
        <v>15</v>
      </c>
      <c r="J103" s="74">
        <f t="shared" si="60"/>
        <v>6202.5</v>
      </c>
      <c r="K103" s="66">
        <f>Stoch_Regimes!$E$50</f>
        <v>15</v>
      </c>
      <c r="L103" s="49">
        <f t="shared" si="98"/>
        <v>0</v>
      </c>
      <c r="M103" s="49">
        <f t="shared" si="61"/>
        <v>15</v>
      </c>
      <c r="N103" s="60">
        <f t="shared" si="62"/>
        <v>15</v>
      </c>
      <c r="O103" s="74">
        <f t="shared" si="63"/>
        <v>6202.5</v>
      </c>
      <c r="P103" s="66">
        <f>Stoch_Regimes!$E$51</f>
        <v>15</v>
      </c>
      <c r="Q103" s="49">
        <f t="shared" si="99"/>
        <v>0</v>
      </c>
      <c r="R103" s="49">
        <f t="shared" si="64"/>
        <v>15</v>
      </c>
      <c r="S103" s="60">
        <f t="shared" si="65"/>
        <v>15</v>
      </c>
      <c r="T103" s="84">
        <f t="shared" si="66"/>
        <v>6202.5</v>
      </c>
      <c r="U103" s="66">
        <f>Stoch_Regimes!$E$52</f>
        <v>15</v>
      </c>
      <c r="V103" s="49">
        <f t="shared" si="100"/>
        <v>0</v>
      </c>
      <c r="W103" s="49">
        <f t="shared" si="67"/>
        <v>15</v>
      </c>
      <c r="X103" s="60">
        <f t="shared" si="68"/>
        <v>15</v>
      </c>
      <c r="Y103" s="62">
        <f t="shared" si="69"/>
        <v>6202.5</v>
      </c>
      <c r="Z103" s="66">
        <f>Stoch_Regimes!$E$53</f>
        <v>15</v>
      </c>
      <c r="AA103" s="49">
        <f t="shared" si="101"/>
        <v>0</v>
      </c>
      <c r="AB103" s="49">
        <f t="shared" si="70"/>
        <v>15</v>
      </c>
      <c r="AC103" s="60">
        <f t="shared" si="71"/>
        <v>15</v>
      </c>
      <c r="AD103" s="62">
        <f t="shared" si="72"/>
        <v>6202.5</v>
      </c>
      <c r="AE103" s="66">
        <f>Stoch_Regimes!$E$54</f>
        <v>15</v>
      </c>
      <c r="AF103" s="49">
        <f t="shared" si="102"/>
        <v>0</v>
      </c>
      <c r="AG103" s="49">
        <f t="shared" si="73"/>
        <v>15</v>
      </c>
      <c r="AH103" s="60">
        <f t="shared" si="74"/>
        <v>15</v>
      </c>
      <c r="AI103" s="62">
        <f t="shared" si="75"/>
        <v>6202.5</v>
      </c>
      <c r="AJ103" s="66">
        <f>Stoch_Regimes!$G$50</f>
        <v>15</v>
      </c>
      <c r="AK103" s="49">
        <f t="shared" si="103"/>
        <v>0</v>
      </c>
      <c r="AL103" s="49">
        <f t="shared" si="76"/>
        <v>15</v>
      </c>
      <c r="AM103" s="60">
        <f t="shared" si="77"/>
        <v>15</v>
      </c>
      <c r="AN103" s="74">
        <f t="shared" si="78"/>
        <v>6202.5</v>
      </c>
      <c r="AO103" s="66">
        <f>Stoch_Regimes!$G$51</f>
        <v>30</v>
      </c>
      <c r="AP103" s="49">
        <f t="shared" si="104"/>
        <v>15</v>
      </c>
      <c r="AQ103" s="49">
        <f t="shared" si="79"/>
        <v>15</v>
      </c>
      <c r="AR103" s="60">
        <f t="shared" si="80"/>
        <v>15</v>
      </c>
      <c r="AS103" s="83">
        <f t="shared" si="81"/>
        <v>6352.5</v>
      </c>
      <c r="AT103" s="66">
        <f>Stoch_Regimes!$G$52</f>
        <v>45</v>
      </c>
      <c r="AU103" s="49">
        <f t="shared" si="105"/>
        <v>30</v>
      </c>
      <c r="AV103" s="49">
        <f t="shared" si="82"/>
        <v>15</v>
      </c>
      <c r="AW103" s="60">
        <f t="shared" si="83"/>
        <v>15</v>
      </c>
      <c r="AX103" s="74">
        <f t="shared" si="84"/>
        <v>6502.5</v>
      </c>
      <c r="AY103" s="66">
        <f>Stoch_Regimes!$G$53</f>
        <v>60</v>
      </c>
      <c r="AZ103" s="49">
        <f t="shared" si="106"/>
        <v>45</v>
      </c>
      <c r="BA103" s="49">
        <f t="shared" si="85"/>
        <v>15</v>
      </c>
      <c r="BB103" s="60">
        <f t="shared" si="86"/>
        <v>15</v>
      </c>
      <c r="BC103" s="74">
        <f t="shared" si="87"/>
        <v>6652.5</v>
      </c>
      <c r="BD103" s="66">
        <f>Stoch_Regimes!$G$54</f>
        <v>60</v>
      </c>
      <c r="BE103" s="49">
        <f t="shared" si="107"/>
        <v>45</v>
      </c>
      <c r="BF103" s="49">
        <f t="shared" si="88"/>
        <v>15</v>
      </c>
      <c r="BG103" s="60">
        <f t="shared" si="89"/>
        <v>15</v>
      </c>
      <c r="BH103" s="62">
        <f t="shared" si="90"/>
        <v>6652.5</v>
      </c>
      <c r="BI103" s="66">
        <f>Stoch_Regimes!$J$50</f>
        <v>60</v>
      </c>
      <c r="BJ103" s="49">
        <f t="shared" si="108"/>
        <v>45</v>
      </c>
      <c r="BK103" s="49">
        <f t="shared" si="91"/>
        <v>15</v>
      </c>
      <c r="BL103" s="60">
        <f t="shared" si="92"/>
        <v>15</v>
      </c>
      <c r="BM103" s="74">
        <f t="shared" si="93"/>
        <v>6652.5</v>
      </c>
      <c r="BN103" s="66">
        <f>Stoch_Regimes!$M$50</f>
        <v>15</v>
      </c>
      <c r="BO103" s="49">
        <f t="shared" si="109"/>
        <v>0</v>
      </c>
      <c r="BP103" s="49">
        <f t="shared" si="94"/>
        <v>15</v>
      </c>
      <c r="BQ103" s="60">
        <f t="shared" si="95"/>
        <v>15</v>
      </c>
      <c r="BR103" s="74">
        <f t="shared" si="96"/>
        <v>6202.5</v>
      </c>
      <c r="BS103" s="66">
        <v>15</v>
      </c>
      <c r="BT103" s="60">
        <v>0</v>
      </c>
      <c r="BU103" s="60">
        <v>15</v>
      </c>
      <c r="BV103" s="62">
        <f t="shared" si="57"/>
        <v>6202.5</v>
      </c>
    </row>
    <row r="104" spans="1:74" x14ac:dyDescent="0.25">
      <c r="A104" s="49"/>
      <c r="B104" s="85">
        <v>41609</v>
      </c>
      <c r="C104" s="49">
        <v>406.5</v>
      </c>
      <c r="D104" s="62">
        <v>400</v>
      </c>
      <c r="E104" s="58">
        <v>0</v>
      </c>
      <c r="F104" s="91">
        <f t="shared" si="110"/>
        <v>15</v>
      </c>
      <c r="G104" s="49">
        <f t="shared" si="97"/>
        <v>0</v>
      </c>
      <c r="H104" s="49">
        <f t="shared" si="58"/>
        <v>15</v>
      </c>
      <c r="I104" s="60">
        <f t="shared" si="59"/>
        <v>15</v>
      </c>
      <c r="J104" s="74">
        <f t="shared" si="60"/>
        <v>6097.5</v>
      </c>
      <c r="K104" s="66">
        <f>Stoch_Regimes!$E$50</f>
        <v>15</v>
      </c>
      <c r="L104" s="49">
        <f t="shared" si="98"/>
        <v>0</v>
      </c>
      <c r="M104" s="49">
        <f t="shared" si="61"/>
        <v>15</v>
      </c>
      <c r="N104" s="60">
        <f t="shared" si="62"/>
        <v>15</v>
      </c>
      <c r="O104" s="74">
        <f t="shared" si="63"/>
        <v>6097.5</v>
      </c>
      <c r="P104" s="66">
        <f>Stoch_Regimes!$E$51</f>
        <v>15</v>
      </c>
      <c r="Q104" s="49">
        <f t="shared" si="99"/>
        <v>0</v>
      </c>
      <c r="R104" s="49">
        <f t="shared" si="64"/>
        <v>15</v>
      </c>
      <c r="S104" s="60">
        <f t="shared" si="65"/>
        <v>15</v>
      </c>
      <c r="T104" s="84">
        <f t="shared" si="66"/>
        <v>6097.5</v>
      </c>
      <c r="U104" s="66">
        <f>Stoch_Regimes!$E$52</f>
        <v>15</v>
      </c>
      <c r="V104" s="49">
        <f t="shared" si="100"/>
        <v>0</v>
      </c>
      <c r="W104" s="49">
        <f t="shared" si="67"/>
        <v>15</v>
      </c>
      <c r="X104" s="60">
        <f t="shared" si="68"/>
        <v>15</v>
      </c>
      <c r="Y104" s="62">
        <f t="shared" si="69"/>
        <v>6097.5</v>
      </c>
      <c r="Z104" s="66">
        <f>Stoch_Regimes!$E$53</f>
        <v>15</v>
      </c>
      <c r="AA104" s="49">
        <f t="shared" si="101"/>
        <v>0</v>
      </c>
      <c r="AB104" s="49">
        <f t="shared" si="70"/>
        <v>15</v>
      </c>
      <c r="AC104" s="60">
        <f t="shared" si="71"/>
        <v>15</v>
      </c>
      <c r="AD104" s="62">
        <f t="shared" si="72"/>
        <v>6097.5</v>
      </c>
      <c r="AE104" s="66">
        <f>Stoch_Regimes!$E$54</f>
        <v>15</v>
      </c>
      <c r="AF104" s="49">
        <f t="shared" si="102"/>
        <v>0</v>
      </c>
      <c r="AG104" s="49">
        <f t="shared" si="73"/>
        <v>15</v>
      </c>
      <c r="AH104" s="60">
        <f t="shared" si="74"/>
        <v>15</v>
      </c>
      <c r="AI104" s="62">
        <f t="shared" si="75"/>
        <v>6097.5</v>
      </c>
      <c r="AJ104" s="66">
        <f>Stoch_Regimes!$G$50</f>
        <v>15</v>
      </c>
      <c r="AK104" s="49">
        <f t="shared" si="103"/>
        <v>0</v>
      </c>
      <c r="AL104" s="49">
        <f t="shared" si="76"/>
        <v>15</v>
      </c>
      <c r="AM104" s="60">
        <f t="shared" si="77"/>
        <v>15</v>
      </c>
      <c r="AN104" s="74">
        <f t="shared" si="78"/>
        <v>6097.5</v>
      </c>
      <c r="AO104" s="66">
        <f>Stoch_Regimes!$G$51</f>
        <v>30</v>
      </c>
      <c r="AP104" s="49">
        <f t="shared" si="104"/>
        <v>15</v>
      </c>
      <c r="AQ104" s="49">
        <f t="shared" si="79"/>
        <v>15</v>
      </c>
      <c r="AR104" s="60">
        <f t="shared" si="80"/>
        <v>15</v>
      </c>
      <c r="AS104" s="83">
        <f t="shared" si="81"/>
        <v>6247.5</v>
      </c>
      <c r="AT104" s="66">
        <f>Stoch_Regimes!$G$52</f>
        <v>45</v>
      </c>
      <c r="AU104" s="49">
        <f t="shared" si="105"/>
        <v>30</v>
      </c>
      <c r="AV104" s="49">
        <f t="shared" si="82"/>
        <v>15</v>
      </c>
      <c r="AW104" s="60">
        <f t="shared" si="83"/>
        <v>15</v>
      </c>
      <c r="AX104" s="74">
        <f t="shared" si="84"/>
        <v>6397.5</v>
      </c>
      <c r="AY104" s="66">
        <f>Stoch_Regimes!$G$53</f>
        <v>60</v>
      </c>
      <c r="AZ104" s="49">
        <f t="shared" si="106"/>
        <v>45</v>
      </c>
      <c r="BA104" s="49">
        <f t="shared" si="85"/>
        <v>15</v>
      </c>
      <c r="BB104" s="60">
        <f t="shared" si="86"/>
        <v>15</v>
      </c>
      <c r="BC104" s="74">
        <f t="shared" si="87"/>
        <v>6547.5</v>
      </c>
      <c r="BD104" s="66">
        <f>Stoch_Regimes!$G$54</f>
        <v>60</v>
      </c>
      <c r="BE104" s="49">
        <f t="shared" si="107"/>
        <v>45</v>
      </c>
      <c r="BF104" s="49">
        <f t="shared" si="88"/>
        <v>15</v>
      </c>
      <c r="BG104" s="60">
        <f t="shared" si="89"/>
        <v>15</v>
      </c>
      <c r="BH104" s="62">
        <f t="shared" si="90"/>
        <v>6547.5</v>
      </c>
      <c r="BI104" s="66">
        <f>Stoch_Regimes!$J$50</f>
        <v>60</v>
      </c>
      <c r="BJ104" s="49">
        <f t="shared" si="108"/>
        <v>45</v>
      </c>
      <c r="BK104" s="49">
        <f t="shared" si="91"/>
        <v>15</v>
      </c>
      <c r="BL104" s="60">
        <f t="shared" si="92"/>
        <v>15</v>
      </c>
      <c r="BM104" s="74">
        <f t="shared" si="93"/>
        <v>6547.5</v>
      </c>
      <c r="BN104" s="66">
        <f>Stoch_Regimes!$M$50</f>
        <v>15</v>
      </c>
      <c r="BO104" s="49">
        <f t="shared" si="109"/>
        <v>0</v>
      </c>
      <c r="BP104" s="49">
        <f t="shared" si="94"/>
        <v>15</v>
      </c>
      <c r="BQ104" s="60">
        <f t="shared" si="95"/>
        <v>15</v>
      </c>
      <c r="BR104" s="74">
        <f t="shared" si="96"/>
        <v>6097.5</v>
      </c>
      <c r="BS104" s="66">
        <v>15</v>
      </c>
      <c r="BT104" s="60">
        <v>0</v>
      </c>
      <c r="BU104" s="60">
        <v>15</v>
      </c>
      <c r="BV104" s="62">
        <f t="shared" si="57"/>
        <v>6097.5</v>
      </c>
    </row>
    <row r="105" spans="1:74" x14ac:dyDescent="0.25">
      <c r="A105" s="49"/>
      <c r="B105" s="85">
        <v>41640</v>
      </c>
      <c r="C105" s="49">
        <v>405.5</v>
      </c>
      <c r="D105" s="62">
        <v>400</v>
      </c>
      <c r="E105" s="58">
        <v>3</v>
      </c>
      <c r="F105" s="91">
        <f t="shared" si="110"/>
        <v>60</v>
      </c>
      <c r="G105" s="49">
        <f t="shared" si="97"/>
        <v>0</v>
      </c>
      <c r="H105" s="49">
        <f t="shared" si="58"/>
        <v>60</v>
      </c>
      <c r="I105" s="60">
        <f t="shared" si="59"/>
        <v>60</v>
      </c>
      <c r="J105" s="74">
        <f t="shared" si="60"/>
        <v>24330</v>
      </c>
      <c r="K105" s="66">
        <f>Stoch_Regimes!$E$50</f>
        <v>15</v>
      </c>
      <c r="L105" s="49">
        <f t="shared" si="98"/>
        <v>0</v>
      </c>
      <c r="M105" s="49">
        <f t="shared" si="61"/>
        <v>15</v>
      </c>
      <c r="N105" s="60">
        <f t="shared" si="62"/>
        <v>15</v>
      </c>
      <c r="O105" s="74">
        <f t="shared" si="63"/>
        <v>6082.5</v>
      </c>
      <c r="P105" s="66">
        <f>Stoch_Regimes!$E$51</f>
        <v>15</v>
      </c>
      <c r="Q105" s="49">
        <f t="shared" si="99"/>
        <v>0</v>
      </c>
      <c r="R105" s="49">
        <f t="shared" si="64"/>
        <v>15</v>
      </c>
      <c r="S105" s="60">
        <f t="shared" si="65"/>
        <v>15</v>
      </c>
      <c r="T105" s="84">
        <f t="shared" si="66"/>
        <v>6082.5</v>
      </c>
      <c r="U105" s="66">
        <f>Stoch_Regimes!$E$52</f>
        <v>15</v>
      </c>
      <c r="V105" s="49">
        <f t="shared" si="100"/>
        <v>0</v>
      </c>
      <c r="W105" s="49">
        <f t="shared" si="67"/>
        <v>15</v>
      </c>
      <c r="X105" s="60">
        <f t="shared" si="68"/>
        <v>15</v>
      </c>
      <c r="Y105" s="62">
        <f t="shared" si="69"/>
        <v>6082.5</v>
      </c>
      <c r="Z105" s="66">
        <f>Stoch_Regimes!$E$53</f>
        <v>15</v>
      </c>
      <c r="AA105" s="49">
        <f t="shared" si="101"/>
        <v>0</v>
      </c>
      <c r="AB105" s="49">
        <f t="shared" si="70"/>
        <v>15</v>
      </c>
      <c r="AC105" s="60">
        <f t="shared" si="71"/>
        <v>15</v>
      </c>
      <c r="AD105" s="62">
        <f t="shared" si="72"/>
        <v>6082.5</v>
      </c>
      <c r="AE105" s="66">
        <f>Stoch_Regimes!$E$54</f>
        <v>15</v>
      </c>
      <c r="AF105" s="49">
        <f t="shared" si="102"/>
        <v>0</v>
      </c>
      <c r="AG105" s="49">
        <f t="shared" si="73"/>
        <v>15</v>
      </c>
      <c r="AH105" s="60">
        <f t="shared" si="74"/>
        <v>15</v>
      </c>
      <c r="AI105" s="62">
        <f t="shared" si="75"/>
        <v>6082.5</v>
      </c>
      <c r="AJ105" s="66">
        <f>Stoch_Regimes!$G$50</f>
        <v>15</v>
      </c>
      <c r="AK105" s="49">
        <f t="shared" si="103"/>
        <v>0</v>
      </c>
      <c r="AL105" s="49">
        <f t="shared" si="76"/>
        <v>15</v>
      </c>
      <c r="AM105" s="60">
        <f t="shared" si="77"/>
        <v>15</v>
      </c>
      <c r="AN105" s="74">
        <f t="shared" si="78"/>
        <v>6082.5</v>
      </c>
      <c r="AO105" s="66">
        <f>Stoch_Regimes!$G$51</f>
        <v>30</v>
      </c>
      <c r="AP105" s="49">
        <f t="shared" si="104"/>
        <v>15</v>
      </c>
      <c r="AQ105" s="49">
        <f t="shared" si="79"/>
        <v>15</v>
      </c>
      <c r="AR105" s="60">
        <f t="shared" si="80"/>
        <v>15</v>
      </c>
      <c r="AS105" s="83">
        <f t="shared" si="81"/>
        <v>6232.5</v>
      </c>
      <c r="AT105" s="66">
        <f>Stoch_Regimes!$G$52</f>
        <v>45</v>
      </c>
      <c r="AU105" s="49">
        <f t="shared" si="105"/>
        <v>30</v>
      </c>
      <c r="AV105" s="49">
        <f t="shared" si="82"/>
        <v>15</v>
      </c>
      <c r="AW105" s="60">
        <f t="shared" si="83"/>
        <v>15</v>
      </c>
      <c r="AX105" s="74">
        <f t="shared" si="84"/>
        <v>6382.5</v>
      </c>
      <c r="AY105" s="66">
        <f>Stoch_Regimes!$G$53</f>
        <v>60</v>
      </c>
      <c r="AZ105" s="49">
        <f t="shared" si="106"/>
        <v>45</v>
      </c>
      <c r="BA105" s="49">
        <f t="shared" si="85"/>
        <v>15</v>
      </c>
      <c r="BB105" s="60">
        <f t="shared" si="86"/>
        <v>15</v>
      </c>
      <c r="BC105" s="74">
        <f t="shared" si="87"/>
        <v>6532.5</v>
      </c>
      <c r="BD105" s="66">
        <f>Stoch_Regimes!$G$54</f>
        <v>60</v>
      </c>
      <c r="BE105" s="49">
        <f t="shared" si="107"/>
        <v>45</v>
      </c>
      <c r="BF105" s="49">
        <f t="shared" si="88"/>
        <v>15</v>
      </c>
      <c r="BG105" s="60">
        <f t="shared" si="89"/>
        <v>15</v>
      </c>
      <c r="BH105" s="62">
        <f t="shared" si="90"/>
        <v>6532.5</v>
      </c>
      <c r="BI105" s="66">
        <f>Stoch_Regimes!$J$50</f>
        <v>60</v>
      </c>
      <c r="BJ105" s="49">
        <f t="shared" si="108"/>
        <v>45</v>
      </c>
      <c r="BK105" s="49">
        <f t="shared" si="91"/>
        <v>15</v>
      </c>
      <c r="BL105" s="60">
        <f t="shared" si="92"/>
        <v>15</v>
      </c>
      <c r="BM105" s="74">
        <f t="shared" si="93"/>
        <v>6532.5</v>
      </c>
      <c r="BN105" s="66">
        <f>Stoch_Regimes!$M$50</f>
        <v>15</v>
      </c>
      <c r="BO105" s="49">
        <f t="shared" si="109"/>
        <v>0</v>
      </c>
      <c r="BP105" s="49">
        <f t="shared" si="94"/>
        <v>15</v>
      </c>
      <c r="BQ105" s="60">
        <f t="shared" si="95"/>
        <v>15</v>
      </c>
      <c r="BR105" s="74">
        <f t="shared" si="96"/>
        <v>6082.5</v>
      </c>
      <c r="BS105" s="66">
        <v>15</v>
      </c>
      <c r="BT105" s="60">
        <v>0</v>
      </c>
      <c r="BU105" s="60">
        <v>15</v>
      </c>
      <c r="BV105" s="62">
        <f t="shared" si="57"/>
        <v>6082.5</v>
      </c>
    </row>
    <row r="106" spans="1:74" x14ac:dyDescent="0.25">
      <c r="A106" s="49"/>
      <c r="B106" s="85">
        <v>41671</v>
      </c>
      <c r="C106" s="49">
        <v>421.5</v>
      </c>
      <c r="D106" s="62">
        <v>400</v>
      </c>
      <c r="E106" s="58">
        <v>3</v>
      </c>
      <c r="F106" s="91">
        <f t="shared" si="110"/>
        <v>60</v>
      </c>
      <c r="G106" s="49">
        <f t="shared" si="97"/>
        <v>45</v>
      </c>
      <c r="H106" s="49">
        <f t="shared" si="58"/>
        <v>15</v>
      </c>
      <c r="I106" s="60">
        <f t="shared" si="59"/>
        <v>15</v>
      </c>
      <c r="J106" s="74">
        <f t="shared" si="60"/>
        <v>6772.5</v>
      </c>
      <c r="K106" s="66">
        <f>Stoch_Regimes!$E$50</f>
        <v>15</v>
      </c>
      <c r="L106" s="49">
        <f t="shared" si="98"/>
        <v>0</v>
      </c>
      <c r="M106" s="49">
        <f t="shared" si="61"/>
        <v>15</v>
      </c>
      <c r="N106" s="60">
        <f t="shared" si="62"/>
        <v>15</v>
      </c>
      <c r="O106" s="74">
        <f t="shared" si="63"/>
        <v>6322.5</v>
      </c>
      <c r="P106" s="66">
        <f>Stoch_Regimes!$E$51</f>
        <v>15</v>
      </c>
      <c r="Q106" s="49">
        <f t="shared" si="99"/>
        <v>0</v>
      </c>
      <c r="R106" s="49">
        <f t="shared" si="64"/>
        <v>15</v>
      </c>
      <c r="S106" s="60">
        <f t="shared" si="65"/>
        <v>15</v>
      </c>
      <c r="T106" s="84">
        <f t="shared" si="66"/>
        <v>6322.5</v>
      </c>
      <c r="U106" s="66">
        <f>Stoch_Regimes!$E$52</f>
        <v>15</v>
      </c>
      <c r="V106" s="49">
        <f t="shared" si="100"/>
        <v>0</v>
      </c>
      <c r="W106" s="49">
        <f t="shared" si="67"/>
        <v>15</v>
      </c>
      <c r="X106" s="60">
        <f t="shared" si="68"/>
        <v>15</v>
      </c>
      <c r="Y106" s="62">
        <f t="shared" si="69"/>
        <v>6322.5</v>
      </c>
      <c r="Z106" s="66">
        <f>Stoch_Regimes!$E$53</f>
        <v>15</v>
      </c>
      <c r="AA106" s="49">
        <f t="shared" si="101"/>
        <v>0</v>
      </c>
      <c r="AB106" s="49">
        <f t="shared" si="70"/>
        <v>15</v>
      </c>
      <c r="AC106" s="60">
        <f t="shared" si="71"/>
        <v>15</v>
      </c>
      <c r="AD106" s="62">
        <f t="shared" si="72"/>
        <v>6322.5</v>
      </c>
      <c r="AE106" s="66">
        <f>Stoch_Regimes!$E$54</f>
        <v>15</v>
      </c>
      <c r="AF106" s="49">
        <f t="shared" si="102"/>
        <v>0</v>
      </c>
      <c r="AG106" s="49">
        <f t="shared" si="73"/>
        <v>15</v>
      </c>
      <c r="AH106" s="60">
        <f t="shared" si="74"/>
        <v>15</v>
      </c>
      <c r="AI106" s="62">
        <f t="shared" si="75"/>
        <v>6322.5</v>
      </c>
      <c r="AJ106" s="66">
        <f>Stoch_Regimes!$G$50</f>
        <v>15</v>
      </c>
      <c r="AK106" s="49">
        <f t="shared" si="103"/>
        <v>0</v>
      </c>
      <c r="AL106" s="49">
        <f t="shared" si="76"/>
        <v>15</v>
      </c>
      <c r="AM106" s="60">
        <f t="shared" si="77"/>
        <v>15</v>
      </c>
      <c r="AN106" s="74">
        <f t="shared" si="78"/>
        <v>6322.5</v>
      </c>
      <c r="AO106" s="66">
        <f>Stoch_Regimes!$G$51</f>
        <v>30</v>
      </c>
      <c r="AP106" s="49">
        <f t="shared" si="104"/>
        <v>15</v>
      </c>
      <c r="AQ106" s="49">
        <f t="shared" si="79"/>
        <v>15</v>
      </c>
      <c r="AR106" s="60">
        <f t="shared" si="80"/>
        <v>15</v>
      </c>
      <c r="AS106" s="83">
        <f t="shared" si="81"/>
        <v>6472.5</v>
      </c>
      <c r="AT106" s="66">
        <f>Stoch_Regimes!$G$52</f>
        <v>45</v>
      </c>
      <c r="AU106" s="49">
        <f t="shared" si="105"/>
        <v>30</v>
      </c>
      <c r="AV106" s="49">
        <f t="shared" si="82"/>
        <v>15</v>
      </c>
      <c r="AW106" s="60">
        <f t="shared" si="83"/>
        <v>15</v>
      </c>
      <c r="AX106" s="74">
        <f t="shared" si="84"/>
        <v>6622.5</v>
      </c>
      <c r="AY106" s="66">
        <f>Stoch_Regimes!$G$53</f>
        <v>60</v>
      </c>
      <c r="AZ106" s="49">
        <f t="shared" si="106"/>
        <v>45</v>
      </c>
      <c r="BA106" s="49">
        <f t="shared" si="85"/>
        <v>15</v>
      </c>
      <c r="BB106" s="60">
        <f t="shared" si="86"/>
        <v>15</v>
      </c>
      <c r="BC106" s="74">
        <f t="shared" si="87"/>
        <v>6772.5</v>
      </c>
      <c r="BD106" s="66">
        <f>Stoch_Regimes!$G$54</f>
        <v>60</v>
      </c>
      <c r="BE106" s="49">
        <f t="shared" si="107"/>
        <v>45</v>
      </c>
      <c r="BF106" s="49">
        <f t="shared" si="88"/>
        <v>15</v>
      </c>
      <c r="BG106" s="60">
        <f t="shared" si="89"/>
        <v>15</v>
      </c>
      <c r="BH106" s="62">
        <f t="shared" si="90"/>
        <v>6772.5</v>
      </c>
      <c r="BI106" s="66">
        <f>Stoch_Regimes!$J$50</f>
        <v>60</v>
      </c>
      <c r="BJ106" s="49">
        <f t="shared" si="108"/>
        <v>45</v>
      </c>
      <c r="BK106" s="49">
        <f t="shared" si="91"/>
        <v>15</v>
      </c>
      <c r="BL106" s="60">
        <f t="shared" si="92"/>
        <v>15</v>
      </c>
      <c r="BM106" s="74">
        <f t="shared" si="93"/>
        <v>6772.5</v>
      </c>
      <c r="BN106" s="66">
        <f>Stoch_Regimes!$M$50</f>
        <v>15</v>
      </c>
      <c r="BO106" s="49">
        <f t="shared" si="109"/>
        <v>0</v>
      </c>
      <c r="BP106" s="49">
        <f t="shared" si="94"/>
        <v>15</v>
      </c>
      <c r="BQ106" s="60">
        <f t="shared" si="95"/>
        <v>15</v>
      </c>
      <c r="BR106" s="74">
        <f t="shared" si="96"/>
        <v>6322.5</v>
      </c>
      <c r="BS106" s="66">
        <v>15</v>
      </c>
      <c r="BT106" s="60">
        <v>0</v>
      </c>
      <c r="BU106" s="60">
        <v>15</v>
      </c>
      <c r="BV106" s="62">
        <f t="shared" si="57"/>
        <v>6322.5</v>
      </c>
    </row>
    <row r="107" spans="1:74" x14ac:dyDescent="0.25">
      <c r="A107" s="49"/>
      <c r="B107" s="85">
        <v>41699</v>
      </c>
      <c r="C107" s="49">
        <v>450</v>
      </c>
      <c r="D107" s="62">
        <v>450</v>
      </c>
      <c r="E107" s="58">
        <v>2</v>
      </c>
      <c r="F107" s="91">
        <f t="shared" si="110"/>
        <v>45</v>
      </c>
      <c r="G107" s="49">
        <f t="shared" si="97"/>
        <v>45</v>
      </c>
      <c r="H107" s="49">
        <f t="shared" si="58"/>
        <v>0</v>
      </c>
      <c r="I107" s="60">
        <f t="shared" si="59"/>
        <v>0</v>
      </c>
      <c r="J107" s="74">
        <f t="shared" si="60"/>
        <v>450</v>
      </c>
      <c r="K107" s="66">
        <f>Stoch_Regimes!$E$55</f>
        <v>15</v>
      </c>
      <c r="L107" s="49">
        <f t="shared" si="98"/>
        <v>0</v>
      </c>
      <c r="M107" s="49">
        <f t="shared" si="61"/>
        <v>15</v>
      </c>
      <c r="N107" s="60">
        <f t="shared" si="62"/>
        <v>15</v>
      </c>
      <c r="O107" s="74">
        <f t="shared" si="63"/>
        <v>6750</v>
      </c>
      <c r="P107" s="66">
        <f>Stoch_Regimes!$E$56</f>
        <v>15</v>
      </c>
      <c r="Q107" s="49">
        <f t="shared" si="99"/>
        <v>0</v>
      </c>
      <c r="R107" s="49">
        <f t="shared" si="64"/>
        <v>15</v>
      </c>
      <c r="S107" s="60">
        <f t="shared" si="65"/>
        <v>15</v>
      </c>
      <c r="T107" s="84">
        <f t="shared" si="66"/>
        <v>6750</v>
      </c>
      <c r="U107" s="66">
        <f>Stoch_Regimes!$E$57</f>
        <v>15</v>
      </c>
      <c r="V107" s="49">
        <f t="shared" si="100"/>
        <v>0</v>
      </c>
      <c r="W107" s="49">
        <f t="shared" si="67"/>
        <v>15</v>
      </c>
      <c r="X107" s="60">
        <f t="shared" si="68"/>
        <v>15</v>
      </c>
      <c r="Y107" s="62">
        <f t="shared" si="69"/>
        <v>6750</v>
      </c>
      <c r="Z107" s="66">
        <f>Stoch_Regimes!$E$58</f>
        <v>15</v>
      </c>
      <c r="AA107" s="49">
        <f t="shared" si="101"/>
        <v>0</v>
      </c>
      <c r="AB107" s="49">
        <f t="shared" si="70"/>
        <v>15</v>
      </c>
      <c r="AC107" s="60">
        <f t="shared" si="71"/>
        <v>15</v>
      </c>
      <c r="AD107" s="62">
        <f t="shared" si="72"/>
        <v>6750</v>
      </c>
      <c r="AE107" s="66">
        <f>Stoch_Regimes!$E$59</f>
        <v>45</v>
      </c>
      <c r="AF107" s="49">
        <f t="shared" si="102"/>
        <v>0</v>
      </c>
      <c r="AG107" s="49">
        <f t="shared" si="73"/>
        <v>45</v>
      </c>
      <c r="AH107" s="60">
        <f t="shared" si="74"/>
        <v>45</v>
      </c>
      <c r="AI107" s="62">
        <f t="shared" si="75"/>
        <v>20250</v>
      </c>
      <c r="AJ107" s="66">
        <f>Stoch_Regimes!$G$55</f>
        <v>15</v>
      </c>
      <c r="AK107" s="49">
        <f t="shared" si="103"/>
        <v>0</v>
      </c>
      <c r="AL107" s="49">
        <f t="shared" si="76"/>
        <v>15</v>
      </c>
      <c r="AM107" s="60">
        <f t="shared" si="77"/>
        <v>15</v>
      </c>
      <c r="AN107" s="74">
        <f t="shared" si="78"/>
        <v>6750</v>
      </c>
      <c r="AO107" s="66">
        <f>Stoch_Regimes!$G$56</f>
        <v>15</v>
      </c>
      <c r="AP107" s="49">
        <f t="shared" si="104"/>
        <v>15</v>
      </c>
      <c r="AQ107" s="49">
        <f t="shared" si="79"/>
        <v>0</v>
      </c>
      <c r="AR107" s="60">
        <f t="shared" si="80"/>
        <v>0</v>
      </c>
      <c r="AS107" s="83">
        <f t="shared" si="81"/>
        <v>150</v>
      </c>
      <c r="AT107" s="66">
        <f>Stoch_Regimes!$G$57</f>
        <v>30</v>
      </c>
      <c r="AU107" s="49">
        <f t="shared" si="105"/>
        <v>30</v>
      </c>
      <c r="AV107" s="49">
        <f t="shared" si="82"/>
        <v>0</v>
      </c>
      <c r="AW107" s="60">
        <f t="shared" si="83"/>
        <v>0</v>
      </c>
      <c r="AX107" s="74">
        <f t="shared" si="84"/>
        <v>300</v>
      </c>
      <c r="AY107" s="66">
        <f>Stoch_Regimes!$G$58</f>
        <v>45</v>
      </c>
      <c r="AZ107" s="49">
        <f t="shared" si="106"/>
        <v>45</v>
      </c>
      <c r="BA107" s="49">
        <f t="shared" si="85"/>
        <v>0</v>
      </c>
      <c r="BB107" s="60">
        <f t="shared" si="86"/>
        <v>0</v>
      </c>
      <c r="BC107" s="74">
        <f t="shared" si="87"/>
        <v>450</v>
      </c>
      <c r="BD107" s="66">
        <f>Stoch_Regimes!$G$59</f>
        <v>60</v>
      </c>
      <c r="BE107" s="49">
        <f t="shared" si="107"/>
        <v>45</v>
      </c>
      <c r="BF107" s="49">
        <f t="shared" si="88"/>
        <v>15</v>
      </c>
      <c r="BG107" s="60">
        <f t="shared" si="89"/>
        <v>15</v>
      </c>
      <c r="BH107" s="62">
        <f t="shared" si="90"/>
        <v>7200</v>
      </c>
      <c r="BI107" s="66">
        <f>Stoch_Regimes!$J$55</f>
        <v>60</v>
      </c>
      <c r="BJ107" s="49">
        <f t="shared" si="108"/>
        <v>45</v>
      </c>
      <c r="BK107" s="49">
        <f t="shared" si="91"/>
        <v>15</v>
      </c>
      <c r="BL107" s="60">
        <f t="shared" si="92"/>
        <v>15</v>
      </c>
      <c r="BM107" s="74">
        <f t="shared" si="93"/>
        <v>7200</v>
      </c>
      <c r="BN107" s="66">
        <f>Stoch_Regimes!$M$55</f>
        <v>15</v>
      </c>
      <c r="BO107" s="49">
        <f t="shared" si="109"/>
        <v>0</v>
      </c>
      <c r="BP107" s="49">
        <f t="shared" si="94"/>
        <v>15</v>
      </c>
      <c r="BQ107" s="60">
        <f t="shared" si="95"/>
        <v>15</v>
      </c>
      <c r="BR107" s="74">
        <f t="shared" si="96"/>
        <v>6750</v>
      </c>
      <c r="BS107" s="66">
        <v>15</v>
      </c>
      <c r="BT107" s="60">
        <v>0</v>
      </c>
      <c r="BU107" s="60">
        <v>15</v>
      </c>
      <c r="BV107" s="62">
        <f t="shared" si="57"/>
        <v>6750</v>
      </c>
    </row>
    <row r="108" spans="1:74" x14ac:dyDescent="0.25">
      <c r="A108" s="49"/>
      <c r="B108" s="85">
        <v>41730</v>
      </c>
      <c r="C108" s="49">
        <v>489</v>
      </c>
      <c r="D108" s="62">
        <v>500</v>
      </c>
      <c r="E108" s="58">
        <v>0</v>
      </c>
      <c r="F108" s="91">
        <f t="shared" si="110"/>
        <v>15</v>
      </c>
      <c r="G108" s="49">
        <f t="shared" si="97"/>
        <v>30</v>
      </c>
      <c r="H108" s="49">
        <f t="shared" si="58"/>
        <v>-15</v>
      </c>
      <c r="I108" s="60">
        <f t="shared" si="59"/>
        <v>0</v>
      </c>
      <c r="J108" s="74">
        <f t="shared" si="60"/>
        <v>300</v>
      </c>
      <c r="K108" s="66">
        <f>Stoch_Regimes!$E$60</f>
        <v>15</v>
      </c>
      <c r="L108" s="49">
        <f t="shared" si="98"/>
        <v>0</v>
      </c>
      <c r="M108" s="49">
        <f t="shared" si="61"/>
        <v>15</v>
      </c>
      <c r="N108" s="60">
        <f t="shared" si="62"/>
        <v>15</v>
      </c>
      <c r="O108" s="74">
        <f t="shared" si="63"/>
        <v>7335</v>
      </c>
      <c r="P108" s="66">
        <f>Stoch_Regimes!$E$61</f>
        <v>45</v>
      </c>
      <c r="Q108" s="49">
        <f t="shared" si="99"/>
        <v>0</v>
      </c>
      <c r="R108" s="49">
        <f t="shared" si="64"/>
        <v>45</v>
      </c>
      <c r="S108" s="60">
        <f t="shared" si="65"/>
        <v>45</v>
      </c>
      <c r="T108" s="84">
        <f t="shared" si="66"/>
        <v>22005</v>
      </c>
      <c r="U108" s="66">
        <f>Stoch_Regimes!$E$62</f>
        <v>60</v>
      </c>
      <c r="V108" s="49">
        <f t="shared" si="100"/>
        <v>0</v>
      </c>
      <c r="W108" s="49">
        <f t="shared" si="67"/>
        <v>60</v>
      </c>
      <c r="X108" s="60">
        <f t="shared" si="68"/>
        <v>60</v>
      </c>
      <c r="Y108" s="62">
        <f t="shared" si="69"/>
        <v>29340</v>
      </c>
      <c r="Z108" s="66">
        <f>Stoch_Regimes!$E$63</f>
        <v>60</v>
      </c>
      <c r="AA108" s="49">
        <f t="shared" si="101"/>
        <v>0</v>
      </c>
      <c r="AB108" s="49">
        <f t="shared" si="70"/>
        <v>60</v>
      </c>
      <c r="AC108" s="60">
        <f t="shared" si="71"/>
        <v>60</v>
      </c>
      <c r="AD108" s="62">
        <f t="shared" si="72"/>
        <v>29340</v>
      </c>
      <c r="AE108" s="66">
        <f>Stoch_Regimes!$E$64</f>
        <v>60</v>
      </c>
      <c r="AF108" s="49">
        <f t="shared" si="102"/>
        <v>30</v>
      </c>
      <c r="AG108" s="49">
        <f t="shared" si="73"/>
        <v>30</v>
      </c>
      <c r="AH108" s="60">
        <f t="shared" si="74"/>
        <v>30</v>
      </c>
      <c r="AI108" s="62">
        <f t="shared" si="75"/>
        <v>14970</v>
      </c>
      <c r="AJ108" s="66">
        <f>Stoch_Regimes!$G$60</f>
        <v>15</v>
      </c>
      <c r="AK108" s="49">
        <f t="shared" si="103"/>
        <v>0</v>
      </c>
      <c r="AL108" s="49">
        <f t="shared" si="76"/>
        <v>15</v>
      </c>
      <c r="AM108" s="60">
        <f t="shared" si="77"/>
        <v>15</v>
      </c>
      <c r="AN108" s="74">
        <f t="shared" si="78"/>
        <v>7335</v>
      </c>
      <c r="AO108" s="66">
        <f>Stoch_Regimes!$G$61</f>
        <v>15</v>
      </c>
      <c r="AP108" s="49">
        <f t="shared" si="104"/>
        <v>0</v>
      </c>
      <c r="AQ108" s="49">
        <f t="shared" si="79"/>
        <v>15</v>
      </c>
      <c r="AR108" s="60">
        <f t="shared" si="80"/>
        <v>15</v>
      </c>
      <c r="AS108" s="83">
        <f t="shared" si="81"/>
        <v>7335</v>
      </c>
      <c r="AT108" s="66">
        <f>Stoch_Regimes!$G$62</f>
        <v>15</v>
      </c>
      <c r="AU108" s="49">
        <f t="shared" si="105"/>
        <v>15</v>
      </c>
      <c r="AV108" s="49">
        <f t="shared" si="82"/>
        <v>0</v>
      </c>
      <c r="AW108" s="60">
        <f t="shared" si="83"/>
        <v>0</v>
      </c>
      <c r="AX108" s="74">
        <f t="shared" si="84"/>
        <v>150</v>
      </c>
      <c r="AY108" s="66">
        <f>Stoch_Regimes!$G$63</f>
        <v>30</v>
      </c>
      <c r="AZ108" s="49">
        <f t="shared" si="106"/>
        <v>30</v>
      </c>
      <c r="BA108" s="49">
        <f t="shared" si="85"/>
        <v>0</v>
      </c>
      <c r="BB108" s="60">
        <f t="shared" si="86"/>
        <v>0</v>
      </c>
      <c r="BC108" s="74">
        <f t="shared" si="87"/>
        <v>300</v>
      </c>
      <c r="BD108" s="66">
        <f>Stoch_Regimes!$G$64</f>
        <v>60</v>
      </c>
      <c r="BE108" s="49">
        <f t="shared" si="107"/>
        <v>45</v>
      </c>
      <c r="BF108" s="49">
        <f t="shared" si="88"/>
        <v>15</v>
      </c>
      <c r="BG108" s="60">
        <f t="shared" si="89"/>
        <v>15</v>
      </c>
      <c r="BH108" s="62">
        <f t="shared" si="90"/>
        <v>7785</v>
      </c>
      <c r="BI108" s="66">
        <f>Stoch_Regimes!$J$60</f>
        <v>60</v>
      </c>
      <c r="BJ108" s="49">
        <f t="shared" si="108"/>
        <v>45</v>
      </c>
      <c r="BK108" s="49">
        <f t="shared" si="91"/>
        <v>15</v>
      </c>
      <c r="BL108" s="60">
        <f t="shared" si="92"/>
        <v>15</v>
      </c>
      <c r="BM108" s="74">
        <f t="shared" si="93"/>
        <v>7785</v>
      </c>
      <c r="BN108" s="66">
        <f>Stoch_Regimes!$M$60</f>
        <v>15</v>
      </c>
      <c r="BO108" s="49">
        <f t="shared" si="109"/>
        <v>0</v>
      </c>
      <c r="BP108" s="49">
        <f t="shared" si="94"/>
        <v>15</v>
      </c>
      <c r="BQ108" s="60">
        <f t="shared" si="95"/>
        <v>15</v>
      </c>
      <c r="BR108" s="74">
        <f t="shared" si="96"/>
        <v>7335</v>
      </c>
      <c r="BS108" s="66">
        <v>15</v>
      </c>
      <c r="BT108" s="60">
        <v>0</v>
      </c>
      <c r="BU108" s="60">
        <v>15</v>
      </c>
      <c r="BV108" s="62">
        <f t="shared" si="57"/>
        <v>7335</v>
      </c>
    </row>
    <row r="109" spans="1:74" x14ac:dyDescent="0.25">
      <c r="A109" s="49"/>
      <c r="B109" s="85">
        <v>41760</v>
      </c>
      <c r="C109" s="49">
        <v>485.5</v>
      </c>
      <c r="D109" s="62">
        <v>500</v>
      </c>
      <c r="E109" s="58">
        <v>0</v>
      </c>
      <c r="F109" s="91">
        <f t="shared" si="110"/>
        <v>15</v>
      </c>
      <c r="G109" s="49">
        <f t="shared" si="97"/>
        <v>15</v>
      </c>
      <c r="H109" s="49">
        <f t="shared" si="58"/>
        <v>0</v>
      </c>
      <c r="I109" s="60">
        <f t="shared" si="59"/>
        <v>0</v>
      </c>
      <c r="J109" s="74">
        <f t="shared" si="60"/>
        <v>150</v>
      </c>
      <c r="K109" s="66">
        <f>Stoch_Regimes!$E$60</f>
        <v>15</v>
      </c>
      <c r="L109" s="49">
        <f t="shared" si="98"/>
        <v>0</v>
      </c>
      <c r="M109" s="49">
        <f t="shared" si="61"/>
        <v>15</v>
      </c>
      <c r="N109" s="60">
        <f t="shared" si="62"/>
        <v>15</v>
      </c>
      <c r="O109" s="74">
        <f t="shared" si="63"/>
        <v>7282.5</v>
      </c>
      <c r="P109" s="66">
        <f>Stoch_Regimes!$E$61</f>
        <v>45</v>
      </c>
      <c r="Q109" s="49">
        <f t="shared" si="99"/>
        <v>30</v>
      </c>
      <c r="R109" s="49">
        <f t="shared" si="64"/>
        <v>15</v>
      </c>
      <c r="S109" s="60">
        <f t="shared" si="65"/>
        <v>15</v>
      </c>
      <c r="T109" s="84">
        <f t="shared" si="66"/>
        <v>7582.5</v>
      </c>
      <c r="U109" s="66">
        <f>Stoch_Regimes!$E$62</f>
        <v>60</v>
      </c>
      <c r="V109" s="49">
        <f t="shared" si="100"/>
        <v>45</v>
      </c>
      <c r="W109" s="49">
        <f t="shared" si="67"/>
        <v>15</v>
      </c>
      <c r="X109" s="60">
        <f t="shared" si="68"/>
        <v>15</v>
      </c>
      <c r="Y109" s="62">
        <f t="shared" si="69"/>
        <v>7732.5</v>
      </c>
      <c r="Z109" s="66">
        <f>Stoch_Regimes!$E$63</f>
        <v>60</v>
      </c>
      <c r="AA109" s="49">
        <f t="shared" si="101"/>
        <v>45</v>
      </c>
      <c r="AB109" s="49">
        <f t="shared" si="70"/>
        <v>15</v>
      </c>
      <c r="AC109" s="60">
        <f t="shared" si="71"/>
        <v>15</v>
      </c>
      <c r="AD109" s="62">
        <f t="shared" si="72"/>
        <v>7732.5</v>
      </c>
      <c r="AE109" s="66">
        <f>Stoch_Regimes!$E$64</f>
        <v>60</v>
      </c>
      <c r="AF109" s="49">
        <f t="shared" si="102"/>
        <v>45</v>
      </c>
      <c r="AG109" s="49">
        <f t="shared" si="73"/>
        <v>15</v>
      </c>
      <c r="AH109" s="60">
        <f t="shared" si="74"/>
        <v>15</v>
      </c>
      <c r="AI109" s="62">
        <f t="shared" si="75"/>
        <v>7732.5</v>
      </c>
      <c r="AJ109" s="66">
        <f>Stoch_Regimes!$G$60</f>
        <v>15</v>
      </c>
      <c r="AK109" s="49">
        <f t="shared" si="103"/>
        <v>0</v>
      </c>
      <c r="AL109" s="49">
        <f t="shared" si="76"/>
        <v>15</v>
      </c>
      <c r="AM109" s="60">
        <f t="shared" si="77"/>
        <v>15</v>
      </c>
      <c r="AN109" s="74">
        <f t="shared" si="78"/>
        <v>7282.5</v>
      </c>
      <c r="AO109" s="66">
        <f>Stoch_Regimes!$G$61</f>
        <v>15</v>
      </c>
      <c r="AP109" s="49">
        <f t="shared" si="104"/>
        <v>0</v>
      </c>
      <c r="AQ109" s="49">
        <f t="shared" si="79"/>
        <v>15</v>
      </c>
      <c r="AR109" s="60">
        <f t="shared" si="80"/>
        <v>15</v>
      </c>
      <c r="AS109" s="83">
        <f t="shared" si="81"/>
        <v>7282.5</v>
      </c>
      <c r="AT109" s="66">
        <f>Stoch_Regimes!$G$62</f>
        <v>15</v>
      </c>
      <c r="AU109" s="49">
        <f t="shared" si="105"/>
        <v>0</v>
      </c>
      <c r="AV109" s="49">
        <f t="shared" si="82"/>
        <v>15</v>
      </c>
      <c r="AW109" s="60">
        <f t="shared" si="83"/>
        <v>15</v>
      </c>
      <c r="AX109" s="74">
        <f t="shared" si="84"/>
        <v>7282.5</v>
      </c>
      <c r="AY109" s="66">
        <f>Stoch_Regimes!$G$63</f>
        <v>30</v>
      </c>
      <c r="AZ109" s="49">
        <f t="shared" si="106"/>
        <v>15</v>
      </c>
      <c r="BA109" s="49">
        <f t="shared" si="85"/>
        <v>15</v>
      </c>
      <c r="BB109" s="60">
        <f t="shared" si="86"/>
        <v>15</v>
      </c>
      <c r="BC109" s="74">
        <f t="shared" si="87"/>
        <v>7432.5</v>
      </c>
      <c r="BD109" s="66">
        <f>Stoch_Regimes!$G$64</f>
        <v>60</v>
      </c>
      <c r="BE109" s="49">
        <f t="shared" si="107"/>
        <v>45</v>
      </c>
      <c r="BF109" s="49">
        <f t="shared" si="88"/>
        <v>15</v>
      </c>
      <c r="BG109" s="60">
        <f t="shared" si="89"/>
        <v>15</v>
      </c>
      <c r="BH109" s="62">
        <f t="shared" si="90"/>
        <v>7732.5</v>
      </c>
      <c r="BI109" s="66">
        <f>Stoch_Regimes!$J$60</f>
        <v>60</v>
      </c>
      <c r="BJ109" s="49">
        <f t="shared" si="108"/>
        <v>45</v>
      </c>
      <c r="BK109" s="49">
        <f t="shared" si="91"/>
        <v>15</v>
      </c>
      <c r="BL109" s="60">
        <f t="shared" si="92"/>
        <v>15</v>
      </c>
      <c r="BM109" s="74">
        <f t="shared" si="93"/>
        <v>7732.5</v>
      </c>
      <c r="BN109" s="66">
        <f>Stoch_Regimes!$M$60</f>
        <v>15</v>
      </c>
      <c r="BO109" s="49">
        <f t="shared" si="109"/>
        <v>0</v>
      </c>
      <c r="BP109" s="49">
        <f t="shared" si="94"/>
        <v>15</v>
      </c>
      <c r="BQ109" s="60">
        <f t="shared" si="95"/>
        <v>15</v>
      </c>
      <c r="BR109" s="74">
        <f t="shared" si="96"/>
        <v>7282.5</v>
      </c>
      <c r="BS109" s="66">
        <v>15</v>
      </c>
      <c r="BT109" s="60">
        <v>0</v>
      </c>
      <c r="BU109" s="60">
        <v>15</v>
      </c>
      <c r="BV109" s="62">
        <f t="shared" si="57"/>
        <v>7282.5</v>
      </c>
    </row>
    <row r="110" spans="1:74" x14ac:dyDescent="0.25">
      <c r="A110" s="49"/>
      <c r="B110" s="85">
        <v>41791</v>
      </c>
      <c r="C110" s="49">
        <v>452</v>
      </c>
      <c r="D110" s="62">
        <v>450</v>
      </c>
      <c r="E110" s="58">
        <v>0</v>
      </c>
      <c r="F110" s="91">
        <f t="shared" si="110"/>
        <v>15</v>
      </c>
      <c r="G110" s="49">
        <f t="shared" si="97"/>
        <v>0</v>
      </c>
      <c r="H110" s="49">
        <f t="shared" si="58"/>
        <v>15</v>
      </c>
      <c r="I110" s="60">
        <f t="shared" si="59"/>
        <v>15</v>
      </c>
      <c r="J110" s="74">
        <f t="shared" si="60"/>
        <v>6780</v>
      </c>
      <c r="K110" s="66">
        <f>Stoch_Regimes!$E$55</f>
        <v>15</v>
      </c>
      <c r="L110" s="49">
        <f t="shared" si="98"/>
        <v>0</v>
      </c>
      <c r="M110" s="49">
        <f t="shared" si="61"/>
        <v>15</v>
      </c>
      <c r="N110" s="60">
        <f t="shared" si="62"/>
        <v>15</v>
      </c>
      <c r="O110" s="74">
        <f t="shared" si="63"/>
        <v>6780</v>
      </c>
      <c r="P110" s="66">
        <f>Stoch_Regimes!$E$56</f>
        <v>15</v>
      </c>
      <c r="Q110" s="49">
        <f t="shared" si="99"/>
        <v>30</v>
      </c>
      <c r="R110" s="49">
        <f t="shared" si="64"/>
        <v>-15</v>
      </c>
      <c r="S110" s="60">
        <f t="shared" si="65"/>
        <v>0</v>
      </c>
      <c r="T110" s="84">
        <f t="shared" si="66"/>
        <v>300</v>
      </c>
      <c r="U110" s="66">
        <f>Stoch_Regimes!$E$57</f>
        <v>15</v>
      </c>
      <c r="V110" s="49">
        <f t="shared" si="100"/>
        <v>45</v>
      </c>
      <c r="W110" s="49">
        <f t="shared" si="67"/>
        <v>-30</v>
      </c>
      <c r="X110" s="60">
        <f t="shared" si="68"/>
        <v>0</v>
      </c>
      <c r="Y110" s="62">
        <f t="shared" si="69"/>
        <v>450</v>
      </c>
      <c r="Z110" s="66">
        <f>Stoch_Regimes!$E$58</f>
        <v>15</v>
      </c>
      <c r="AA110" s="49">
        <f t="shared" si="101"/>
        <v>45</v>
      </c>
      <c r="AB110" s="49">
        <f t="shared" si="70"/>
        <v>-30</v>
      </c>
      <c r="AC110" s="60">
        <f t="shared" si="71"/>
        <v>0</v>
      </c>
      <c r="AD110" s="62">
        <f t="shared" si="72"/>
        <v>450</v>
      </c>
      <c r="AE110" s="66">
        <f>Stoch_Regimes!$E$59</f>
        <v>45</v>
      </c>
      <c r="AF110" s="49">
        <f t="shared" si="102"/>
        <v>45</v>
      </c>
      <c r="AG110" s="49">
        <f t="shared" si="73"/>
        <v>0</v>
      </c>
      <c r="AH110" s="60">
        <f t="shared" si="74"/>
        <v>0</v>
      </c>
      <c r="AI110" s="62">
        <f t="shared" si="75"/>
        <v>450</v>
      </c>
      <c r="AJ110" s="66">
        <f>Stoch_Regimes!$G$55</f>
        <v>15</v>
      </c>
      <c r="AK110" s="49">
        <f t="shared" si="103"/>
        <v>0</v>
      </c>
      <c r="AL110" s="49">
        <f t="shared" si="76"/>
        <v>15</v>
      </c>
      <c r="AM110" s="60">
        <f t="shared" si="77"/>
        <v>15</v>
      </c>
      <c r="AN110" s="74">
        <f t="shared" si="78"/>
        <v>6780</v>
      </c>
      <c r="AO110" s="66">
        <f>Stoch_Regimes!$G$56</f>
        <v>15</v>
      </c>
      <c r="AP110" s="49">
        <f t="shared" si="104"/>
        <v>0</v>
      </c>
      <c r="AQ110" s="49">
        <f t="shared" si="79"/>
        <v>15</v>
      </c>
      <c r="AR110" s="60">
        <f t="shared" si="80"/>
        <v>15</v>
      </c>
      <c r="AS110" s="83">
        <f t="shared" si="81"/>
        <v>6780</v>
      </c>
      <c r="AT110" s="66">
        <f>Stoch_Regimes!$G$57</f>
        <v>30</v>
      </c>
      <c r="AU110" s="49">
        <f t="shared" si="105"/>
        <v>0</v>
      </c>
      <c r="AV110" s="49">
        <f t="shared" si="82"/>
        <v>30</v>
      </c>
      <c r="AW110" s="60">
        <f t="shared" si="83"/>
        <v>30</v>
      </c>
      <c r="AX110" s="74">
        <f t="shared" si="84"/>
        <v>13560</v>
      </c>
      <c r="AY110" s="66">
        <f>Stoch_Regimes!$G$58</f>
        <v>45</v>
      </c>
      <c r="AZ110" s="49">
        <f t="shared" si="106"/>
        <v>15</v>
      </c>
      <c r="BA110" s="49">
        <f t="shared" si="85"/>
        <v>30</v>
      </c>
      <c r="BB110" s="60">
        <f t="shared" si="86"/>
        <v>30</v>
      </c>
      <c r="BC110" s="74">
        <f t="shared" si="87"/>
        <v>13710</v>
      </c>
      <c r="BD110" s="66">
        <f>Stoch_Regimes!$G$59</f>
        <v>60</v>
      </c>
      <c r="BE110" s="49">
        <f t="shared" si="107"/>
        <v>45</v>
      </c>
      <c r="BF110" s="49">
        <f t="shared" si="88"/>
        <v>15</v>
      </c>
      <c r="BG110" s="60">
        <f t="shared" si="89"/>
        <v>15</v>
      </c>
      <c r="BH110" s="62">
        <f t="shared" si="90"/>
        <v>7230</v>
      </c>
      <c r="BI110" s="66">
        <f>Stoch_Regimes!$J$55</f>
        <v>60</v>
      </c>
      <c r="BJ110" s="49">
        <f t="shared" si="108"/>
        <v>45</v>
      </c>
      <c r="BK110" s="49">
        <f t="shared" si="91"/>
        <v>15</v>
      </c>
      <c r="BL110" s="60">
        <f t="shared" si="92"/>
        <v>15</v>
      </c>
      <c r="BM110" s="74">
        <f t="shared" si="93"/>
        <v>7230</v>
      </c>
      <c r="BN110" s="66">
        <f>Stoch_Regimes!$M$55</f>
        <v>15</v>
      </c>
      <c r="BO110" s="49">
        <f t="shared" si="109"/>
        <v>0</v>
      </c>
      <c r="BP110" s="49">
        <f t="shared" si="94"/>
        <v>15</v>
      </c>
      <c r="BQ110" s="60">
        <f t="shared" si="95"/>
        <v>15</v>
      </c>
      <c r="BR110" s="74">
        <f t="shared" si="96"/>
        <v>6780</v>
      </c>
      <c r="BS110" s="66">
        <v>15</v>
      </c>
      <c r="BT110" s="60">
        <v>0</v>
      </c>
      <c r="BU110" s="60">
        <v>15</v>
      </c>
      <c r="BV110" s="62">
        <f t="shared" si="57"/>
        <v>6780</v>
      </c>
    </row>
    <row r="111" spans="1:74" x14ac:dyDescent="0.25">
      <c r="A111" s="49"/>
      <c r="B111" s="85">
        <v>41821</v>
      </c>
      <c r="C111" s="49">
        <v>408</v>
      </c>
      <c r="D111" s="62">
        <v>400</v>
      </c>
      <c r="E111" s="58">
        <v>0</v>
      </c>
      <c r="F111" s="91">
        <f t="shared" si="110"/>
        <v>15</v>
      </c>
      <c r="G111" s="49">
        <f t="shared" si="97"/>
        <v>0</v>
      </c>
      <c r="H111" s="49">
        <f t="shared" si="58"/>
        <v>15</v>
      </c>
      <c r="I111" s="60">
        <f t="shared" si="59"/>
        <v>15</v>
      </c>
      <c r="J111" s="74">
        <f t="shared" si="60"/>
        <v>6120</v>
      </c>
      <c r="K111" s="66">
        <f>Stoch_Regimes!$E$50</f>
        <v>15</v>
      </c>
      <c r="L111" s="49">
        <f t="shared" si="98"/>
        <v>0</v>
      </c>
      <c r="M111" s="49">
        <f t="shared" si="61"/>
        <v>15</v>
      </c>
      <c r="N111" s="60">
        <f t="shared" si="62"/>
        <v>15</v>
      </c>
      <c r="O111" s="74">
        <f t="shared" si="63"/>
        <v>6120</v>
      </c>
      <c r="P111" s="66">
        <f>Stoch_Regimes!$E$51</f>
        <v>15</v>
      </c>
      <c r="Q111" s="49">
        <f t="shared" si="99"/>
        <v>15</v>
      </c>
      <c r="R111" s="49">
        <f t="shared" si="64"/>
        <v>0</v>
      </c>
      <c r="S111" s="60">
        <f t="shared" si="65"/>
        <v>0</v>
      </c>
      <c r="T111" s="84">
        <f t="shared" si="66"/>
        <v>150</v>
      </c>
      <c r="U111" s="66">
        <f>Stoch_Regimes!$E$52</f>
        <v>15</v>
      </c>
      <c r="V111" s="49">
        <f t="shared" si="100"/>
        <v>30</v>
      </c>
      <c r="W111" s="49">
        <f t="shared" si="67"/>
        <v>-15</v>
      </c>
      <c r="X111" s="60">
        <f t="shared" si="68"/>
        <v>0</v>
      </c>
      <c r="Y111" s="62">
        <f t="shared" si="69"/>
        <v>300</v>
      </c>
      <c r="Z111" s="66">
        <f>Stoch_Regimes!$E$53</f>
        <v>15</v>
      </c>
      <c r="AA111" s="49">
        <f t="shared" si="101"/>
        <v>30</v>
      </c>
      <c r="AB111" s="49">
        <f t="shared" si="70"/>
        <v>-15</v>
      </c>
      <c r="AC111" s="60">
        <f t="shared" si="71"/>
        <v>0</v>
      </c>
      <c r="AD111" s="62">
        <f t="shared" si="72"/>
        <v>300</v>
      </c>
      <c r="AE111" s="66">
        <f>Stoch_Regimes!$E$54</f>
        <v>15</v>
      </c>
      <c r="AF111" s="49">
        <f t="shared" si="102"/>
        <v>30</v>
      </c>
      <c r="AG111" s="49">
        <f t="shared" si="73"/>
        <v>-15</v>
      </c>
      <c r="AH111" s="60">
        <f t="shared" si="74"/>
        <v>0</v>
      </c>
      <c r="AI111" s="62">
        <f t="shared" si="75"/>
        <v>300</v>
      </c>
      <c r="AJ111" s="66">
        <f>Stoch_Regimes!$G$50</f>
        <v>15</v>
      </c>
      <c r="AK111" s="49">
        <f t="shared" si="103"/>
        <v>0</v>
      </c>
      <c r="AL111" s="49">
        <f t="shared" si="76"/>
        <v>15</v>
      </c>
      <c r="AM111" s="60">
        <f t="shared" si="77"/>
        <v>15</v>
      </c>
      <c r="AN111" s="74">
        <f t="shared" si="78"/>
        <v>6120</v>
      </c>
      <c r="AO111" s="66">
        <f>Stoch_Regimes!$G$51</f>
        <v>30</v>
      </c>
      <c r="AP111" s="49">
        <f t="shared" si="104"/>
        <v>0</v>
      </c>
      <c r="AQ111" s="49">
        <f t="shared" si="79"/>
        <v>30</v>
      </c>
      <c r="AR111" s="60">
        <f t="shared" si="80"/>
        <v>30</v>
      </c>
      <c r="AS111" s="83">
        <f t="shared" si="81"/>
        <v>12240</v>
      </c>
      <c r="AT111" s="66">
        <f>Stoch_Regimes!$G$52</f>
        <v>45</v>
      </c>
      <c r="AU111" s="49">
        <f t="shared" si="105"/>
        <v>15</v>
      </c>
      <c r="AV111" s="49">
        <f t="shared" si="82"/>
        <v>30</v>
      </c>
      <c r="AW111" s="60">
        <f t="shared" si="83"/>
        <v>30</v>
      </c>
      <c r="AX111" s="74">
        <f t="shared" si="84"/>
        <v>12390</v>
      </c>
      <c r="AY111" s="66">
        <f>Stoch_Regimes!$G$53</f>
        <v>60</v>
      </c>
      <c r="AZ111" s="49">
        <f t="shared" si="106"/>
        <v>30</v>
      </c>
      <c r="BA111" s="49">
        <f t="shared" si="85"/>
        <v>30</v>
      </c>
      <c r="BB111" s="60">
        <f t="shared" si="86"/>
        <v>30</v>
      </c>
      <c r="BC111" s="74">
        <f t="shared" si="87"/>
        <v>12540</v>
      </c>
      <c r="BD111" s="66">
        <f>Stoch_Regimes!$G$54</f>
        <v>60</v>
      </c>
      <c r="BE111" s="49">
        <f t="shared" si="107"/>
        <v>45</v>
      </c>
      <c r="BF111" s="49">
        <f t="shared" si="88"/>
        <v>15</v>
      </c>
      <c r="BG111" s="60">
        <f t="shared" si="89"/>
        <v>15</v>
      </c>
      <c r="BH111" s="62">
        <f t="shared" si="90"/>
        <v>6570</v>
      </c>
      <c r="BI111" s="66">
        <f>Stoch_Regimes!$J$50</f>
        <v>60</v>
      </c>
      <c r="BJ111" s="49">
        <f t="shared" si="108"/>
        <v>45</v>
      </c>
      <c r="BK111" s="49">
        <f t="shared" si="91"/>
        <v>15</v>
      </c>
      <c r="BL111" s="60">
        <f t="shared" si="92"/>
        <v>15</v>
      </c>
      <c r="BM111" s="74">
        <f t="shared" si="93"/>
        <v>6570</v>
      </c>
      <c r="BN111" s="66">
        <f>Stoch_Regimes!$M$50</f>
        <v>15</v>
      </c>
      <c r="BO111" s="49">
        <f t="shared" si="109"/>
        <v>0</v>
      </c>
      <c r="BP111" s="49">
        <f t="shared" si="94"/>
        <v>15</v>
      </c>
      <c r="BQ111" s="60">
        <f t="shared" si="95"/>
        <v>15</v>
      </c>
      <c r="BR111" s="74">
        <f t="shared" si="96"/>
        <v>6120</v>
      </c>
      <c r="BS111" s="66">
        <v>15</v>
      </c>
      <c r="BT111" s="60">
        <v>0</v>
      </c>
      <c r="BU111" s="60">
        <v>15</v>
      </c>
      <c r="BV111" s="62">
        <f t="shared" si="57"/>
        <v>6120</v>
      </c>
    </row>
    <row r="112" spans="1:74" x14ac:dyDescent="0.25">
      <c r="A112" s="49"/>
      <c r="B112" s="85">
        <v>41852</v>
      </c>
      <c r="C112" s="49">
        <v>346</v>
      </c>
      <c r="D112" s="62">
        <v>350</v>
      </c>
      <c r="E112" s="58">
        <v>0</v>
      </c>
      <c r="F112" s="91">
        <f>IF(E112=0,15,IF(E112=1,30,IF(E112=2,45,IF(E112=3,60))))</f>
        <v>15</v>
      </c>
      <c r="G112" s="49">
        <f t="shared" si="97"/>
        <v>0</v>
      </c>
      <c r="H112" s="49">
        <f t="shared" si="58"/>
        <v>15</v>
      </c>
      <c r="I112" s="60">
        <f t="shared" si="59"/>
        <v>15</v>
      </c>
      <c r="J112" s="74">
        <f t="shared" si="60"/>
        <v>5190</v>
      </c>
      <c r="K112" s="66">
        <f>Stoch_Regimes!$E$45</f>
        <v>30</v>
      </c>
      <c r="L112" s="49">
        <f t="shared" si="98"/>
        <v>0</v>
      </c>
      <c r="M112" s="49">
        <f t="shared" si="61"/>
        <v>30</v>
      </c>
      <c r="N112" s="60">
        <f t="shared" si="62"/>
        <v>30</v>
      </c>
      <c r="O112" s="74">
        <f t="shared" si="63"/>
        <v>10380</v>
      </c>
      <c r="P112" s="66">
        <f>Stoch_Regimes!$E$46</f>
        <v>30</v>
      </c>
      <c r="Q112" s="49">
        <f t="shared" si="99"/>
        <v>0</v>
      </c>
      <c r="R112" s="49">
        <f t="shared" si="64"/>
        <v>30</v>
      </c>
      <c r="S112" s="60">
        <f t="shared" si="65"/>
        <v>30</v>
      </c>
      <c r="T112" s="84">
        <f t="shared" si="66"/>
        <v>10380</v>
      </c>
      <c r="U112" s="66">
        <f>Stoch_Regimes!$E$47</f>
        <v>30</v>
      </c>
      <c r="V112" s="49">
        <f t="shared" si="100"/>
        <v>15</v>
      </c>
      <c r="W112" s="49">
        <f t="shared" si="67"/>
        <v>15</v>
      </c>
      <c r="X112" s="60">
        <f t="shared" si="68"/>
        <v>15</v>
      </c>
      <c r="Y112" s="62">
        <f t="shared" si="69"/>
        <v>5340</v>
      </c>
      <c r="Z112" s="66">
        <f>Stoch_Regimes!$E$48</f>
        <v>30</v>
      </c>
      <c r="AA112" s="49">
        <f t="shared" si="101"/>
        <v>15</v>
      </c>
      <c r="AB112" s="49">
        <f t="shared" si="70"/>
        <v>15</v>
      </c>
      <c r="AC112" s="60">
        <f t="shared" si="71"/>
        <v>15</v>
      </c>
      <c r="AD112" s="62">
        <f t="shared" si="72"/>
        <v>5340</v>
      </c>
      <c r="AE112" s="66">
        <f>Stoch_Regimes!$E$49</f>
        <v>30</v>
      </c>
      <c r="AF112" s="49">
        <f t="shared" si="102"/>
        <v>15</v>
      </c>
      <c r="AG112" s="49">
        <f t="shared" si="73"/>
        <v>15</v>
      </c>
      <c r="AH112" s="60">
        <f t="shared" si="74"/>
        <v>15</v>
      </c>
      <c r="AI112" s="62">
        <f t="shared" si="75"/>
        <v>5340</v>
      </c>
      <c r="AJ112" s="66">
        <f>Stoch_Regimes!$G$45</f>
        <v>45</v>
      </c>
      <c r="AK112" s="49">
        <f t="shared" si="103"/>
        <v>0</v>
      </c>
      <c r="AL112" s="49">
        <f t="shared" si="76"/>
        <v>45</v>
      </c>
      <c r="AM112" s="60">
        <f t="shared" si="77"/>
        <v>45</v>
      </c>
      <c r="AN112" s="74">
        <f t="shared" si="78"/>
        <v>15570</v>
      </c>
      <c r="AO112" s="66">
        <f>Stoch_Regimes!$G$46</f>
        <v>60</v>
      </c>
      <c r="AP112" s="49">
        <f t="shared" si="104"/>
        <v>15</v>
      </c>
      <c r="AQ112" s="49">
        <f t="shared" si="79"/>
        <v>45</v>
      </c>
      <c r="AR112" s="60">
        <f t="shared" si="80"/>
        <v>45</v>
      </c>
      <c r="AS112" s="83">
        <f t="shared" si="81"/>
        <v>15720</v>
      </c>
      <c r="AT112" s="66">
        <f>Stoch_Regimes!$G$47</f>
        <v>60</v>
      </c>
      <c r="AU112" s="49">
        <f t="shared" si="105"/>
        <v>30</v>
      </c>
      <c r="AV112" s="49">
        <f t="shared" si="82"/>
        <v>30</v>
      </c>
      <c r="AW112" s="60">
        <f t="shared" si="83"/>
        <v>30</v>
      </c>
      <c r="AX112" s="74">
        <f t="shared" si="84"/>
        <v>10680</v>
      </c>
      <c r="AY112" s="66">
        <f>Stoch_Regimes!$G$48</f>
        <v>60</v>
      </c>
      <c r="AZ112" s="49">
        <f t="shared" si="106"/>
        <v>45</v>
      </c>
      <c r="BA112" s="49">
        <f t="shared" si="85"/>
        <v>15</v>
      </c>
      <c r="BB112" s="60">
        <f t="shared" si="86"/>
        <v>15</v>
      </c>
      <c r="BC112" s="74">
        <f t="shared" si="87"/>
        <v>5640</v>
      </c>
      <c r="BD112" s="66">
        <f>Stoch_Regimes!$G$49</f>
        <v>60</v>
      </c>
      <c r="BE112" s="49">
        <f t="shared" si="107"/>
        <v>45</v>
      </c>
      <c r="BF112" s="49">
        <f t="shared" si="88"/>
        <v>15</v>
      </c>
      <c r="BG112" s="60">
        <f t="shared" si="89"/>
        <v>15</v>
      </c>
      <c r="BH112" s="62">
        <f t="shared" si="90"/>
        <v>5640</v>
      </c>
      <c r="BI112" s="66">
        <f>Stoch_Regimes!$J$45</f>
        <v>60</v>
      </c>
      <c r="BJ112" s="49">
        <f t="shared" si="108"/>
        <v>45</v>
      </c>
      <c r="BK112" s="49">
        <f t="shared" si="91"/>
        <v>15</v>
      </c>
      <c r="BL112" s="60">
        <f t="shared" si="92"/>
        <v>15</v>
      </c>
      <c r="BM112" s="74">
        <f t="shared" si="93"/>
        <v>5640</v>
      </c>
      <c r="BN112" s="66">
        <f>Stoch_Regimes!$M$45</f>
        <v>30</v>
      </c>
      <c r="BO112" s="49">
        <f t="shared" si="109"/>
        <v>0</v>
      </c>
      <c r="BP112" s="49">
        <f t="shared" si="94"/>
        <v>30</v>
      </c>
      <c r="BQ112" s="60">
        <f t="shared" si="95"/>
        <v>30</v>
      </c>
      <c r="BR112" s="74">
        <f t="shared" si="96"/>
        <v>10380</v>
      </c>
      <c r="BS112" s="66">
        <v>15</v>
      </c>
      <c r="BT112" s="60">
        <v>0</v>
      </c>
      <c r="BU112" s="60">
        <v>15</v>
      </c>
      <c r="BV112" s="62">
        <f t="shared" si="57"/>
        <v>5190</v>
      </c>
    </row>
    <row r="113" spans="1:74" x14ac:dyDescent="0.25">
      <c r="A113" s="49"/>
      <c r="B113" s="85">
        <v>41883</v>
      </c>
      <c r="C113" s="49">
        <v>362</v>
      </c>
      <c r="D113" s="62">
        <v>350</v>
      </c>
      <c r="E113" s="58">
        <v>0</v>
      </c>
      <c r="F113" s="91">
        <f>IF(E113=0,15,IF(E113=1,30,IF(E113=2,45,IF(E113=3,60))))</f>
        <v>15</v>
      </c>
      <c r="G113" s="49">
        <f t="shared" si="97"/>
        <v>0</v>
      </c>
      <c r="H113" s="49">
        <f t="shared" si="58"/>
        <v>15</v>
      </c>
      <c r="I113" s="60">
        <f t="shared" si="59"/>
        <v>15</v>
      </c>
      <c r="J113" s="74">
        <f t="shared" si="60"/>
        <v>5430</v>
      </c>
      <c r="K113" s="66">
        <f>Stoch_Regimes!$E$45</f>
        <v>30</v>
      </c>
      <c r="L113" s="49">
        <f t="shared" si="98"/>
        <v>15</v>
      </c>
      <c r="M113" s="49">
        <f t="shared" si="61"/>
        <v>15</v>
      </c>
      <c r="N113" s="60">
        <f t="shared" si="62"/>
        <v>15</v>
      </c>
      <c r="O113" s="74">
        <f t="shared" si="63"/>
        <v>5580</v>
      </c>
      <c r="P113" s="66">
        <f>Stoch_Regimes!$E$46</f>
        <v>30</v>
      </c>
      <c r="Q113" s="49">
        <f t="shared" si="99"/>
        <v>15</v>
      </c>
      <c r="R113" s="49">
        <f t="shared" si="64"/>
        <v>15</v>
      </c>
      <c r="S113" s="60">
        <f t="shared" si="65"/>
        <v>15</v>
      </c>
      <c r="T113" s="84">
        <f t="shared" si="66"/>
        <v>5580</v>
      </c>
      <c r="U113" s="66">
        <f>Stoch_Regimes!$E$47</f>
        <v>30</v>
      </c>
      <c r="V113" s="49">
        <f t="shared" si="100"/>
        <v>15</v>
      </c>
      <c r="W113" s="49">
        <f t="shared" si="67"/>
        <v>15</v>
      </c>
      <c r="X113" s="60">
        <f t="shared" si="68"/>
        <v>15</v>
      </c>
      <c r="Y113" s="62">
        <f t="shared" si="69"/>
        <v>5580</v>
      </c>
      <c r="Z113" s="66">
        <f>Stoch_Regimes!$E$48</f>
        <v>30</v>
      </c>
      <c r="AA113" s="49">
        <f t="shared" si="101"/>
        <v>15</v>
      </c>
      <c r="AB113" s="49">
        <f t="shared" si="70"/>
        <v>15</v>
      </c>
      <c r="AC113" s="60">
        <f t="shared" si="71"/>
        <v>15</v>
      </c>
      <c r="AD113" s="62">
        <f t="shared" si="72"/>
        <v>5580</v>
      </c>
      <c r="AE113" s="66">
        <f>Stoch_Regimes!$E$49</f>
        <v>30</v>
      </c>
      <c r="AF113" s="49">
        <f t="shared" si="102"/>
        <v>15</v>
      </c>
      <c r="AG113" s="49">
        <f t="shared" si="73"/>
        <v>15</v>
      </c>
      <c r="AH113" s="60">
        <f t="shared" si="74"/>
        <v>15</v>
      </c>
      <c r="AI113" s="62">
        <f t="shared" si="75"/>
        <v>5580</v>
      </c>
      <c r="AJ113" s="66">
        <f>Stoch_Regimes!$G$45</f>
        <v>45</v>
      </c>
      <c r="AK113" s="49">
        <f t="shared" si="103"/>
        <v>30</v>
      </c>
      <c r="AL113" s="49">
        <f t="shared" si="76"/>
        <v>15</v>
      </c>
      <c r="AM113" s="60">
        <f t="shared" si="77"/>
        <v>15</v>
      </c>
      <c r="AN113" s="74">
        <f t="shared" si="78"/>
        <v>5730</v>
      </c>
      <c r="AO113" s="66">
        <f>Stoch_Regimes!$G$46</f>
        <v>60</v>
      </c>
      <c r="AP113" s="49">
        <f t="shared" si="104"/>
        <v>45</v>
      </c>
      <c r="AQ113" s="49">
        <f t="shared" si="79"/>
        <v>15</v>
      </c>
      <c r="AR113" s="60">
        <f t="shared" si="80"/>
        <v>15</v>
      </c>
      <c r="AS113" s="83">
        <f t="shared" si="81"/>
        <v>5880</v>
      </c>
      <c r="AT113" s="66">
        <f>Stoch_Regimes!$G$47</f>
        <v>60</v>
      </c>
      <c r="AU113" s="49">
        <f t="shared" si="105"/>
        <v>45</v>
      </c>
      <c r="AV113" s="49">
        <f t="shared" si="82"/>
        <v>15</v>
      </c>
      <c r="AW113" s="60">
        <f t="shared" si="83"/>
        <v>15</v>
      </c>
      <c r="AX113" s="74">
        <f t="shared" si="84"/>
        <v>5880</v>
      </c>
      <c r="AY113" s="66">
        <f>Stoch_Regimes!$G$48</f>
        <v>60</v>
      </c>
      <c r="AZ113" s="49">
        <f t="shared" si="106"/>
        <v>45</v>
      </c>
      <c r="BA113" s="49">
        <f t="shared" si="85"/>
        <v>15</v>
      </c>
      <c r="BB113" s="60">
        <f t="shared" si="86"/>
        <v>15</v>
      </c>
      <c r="BC113" s="74">
        <f t="shared" si="87"/>
        <v>5880</v>
      </c>
      <c r="BD113" s="66">
        <f>Stoch_Regimes!$G$49</f>
        <v>60</v>
      </c>
      <c r="BE113" s="49">
        <f t="shared" si="107"/>
        <v>45</v>
      </c>
      <c r="BF113" s="49">
        <f t="shared" si="88"/>
        <v>15</v>
      </c>
      <c r="BG113" s="60">
        <f t="shared" si="89"/>
        <v>15</v>
      </c>
      <c r="BH113" s="62">
        <f t="shared" si="90"/>
        <v>5880</v>
      </c>
      <c r="BI113" s="66">
        <f>Stoch_Regimes!$J$45</f>
        <v>60</v>
      </c>
      <c r="BJ113" s="49">
        <f t="shared" si="108"/>
        <v>45</v>
      </c>
      <c r="BK113" s="49">
        <f t="shared" si="91"/>
        <v>15</v>
      </c>
      <c r="BL113" s="60">
        <f t="shared" si="92"/>
        <v>15</v>
      </c>
      <c r="BM113" s="74">
        <f t="shared" si="93"/>
        <v>5880</v>
      </c>
      <c r="BN113" s="66">
        <f>Stoch_Regimes!$M$45</f>
        <v>30</v>
      </c>
      <c r="BO113" s="49">
        <f t="shared" si="109"/>
        <v>15</v>
      </c>
      <c r="BP113" s="49">
        <f t="shared" si="94"/>
        <v>15</v>
      </c>
      <c r="BQ113" s="60">
        <f t="shared" si="95"/>
        <v>15</v>
      </c>
      <c r="BR113" s="74">
        <f t="shared" si="96"/>
        <v>5580</v>
      </c>
      <c r="BS113" s="66">
        <v>15</v>
      </c>
      <c r="BT113" s="60">
        <v>0</v>
      </c>
      <c r="BU113" s="60">
        <v>15</v>
      </c>
      <c r="BV113" s="62">
        <f t="shared" si="57"/>
        <v>5430</v>
      </c>
    </row>
    <row r="114" spans="1:74" x14ac:dyDescent="0.25">
      <c r="A114" s="49"/>
      <c r="B114" s="85">
        <v>41913</v>
      </c>
      <c r="C114" s="49">
        <v>279</v>
      </c>
      <c r="D114" s="62">
        <v>300</v>
      </c>
      <c r="E114" s="58">
        <v>3</v>
      </c>
      <c r="F114" s="91">
        <f t="shared" ref="F114:F131" si="111">IF(E114=0,15,IF(E114=1,30,IF(E114=2,45,IF(E114=3,60))))</f>
        <v>60</v>
      </c>
      <c r="G114" s="49">
        <f t="shared" si="97"/>
        <v>0</v>
      </c>
      <c r="H114" s="49">
        <f t="shared" si="58"/>
        <v>60</v>
      </c>
      <c r="I114" s="60">
        <f t="shared" si="59"/>
        <v>60</v>
      </c>
      <c r="J114" s="74">
        <f t="shared" si="60"/>
        <v>16740</v>
      </c>
      <c r="K114" s="66">
        <f>Stoch_Regimes!$E$40</f>
        <v>60</v>
      </c>
      <c r="L114" s="49">
        <f t="shared" si="98"/>
        <v>15</v>
      </c>
      <c r="M114" s="49">
        <f t="shared" si="61"/>
        <v>45</v>
      </c>
      <c r="N114" s="60">
        <f t="shared" si="62"/>
        <v>45</v>
      </c>
      <c r="O114" s="74">
        <f t="shared" si="63"/>
        <v>12705</v>
      </c>
      <c r="P114" s="66">
        <f>Stoch_Regimes!$E$41</f>
        <v>60</v>
      </c>
      <c r="Q114" s="49">
        <f t="shared" si="99"/>
        <v>15</v>
      </c>
      <c r="R114" s="49">
        <f t="shared" si="64"/>
        <v>45</v>
      </c>
      <c r="S114" s="60">
        <f t="shared" si="65"/>
        <v>45</v>
      </c>
      <c r="T114" s="84">
        <f t="shared" si="66"/>
        <v>12705</v>
      </c>
      <c r="U114" s="66">
        <f>Stoch_Regimes!$E$42</f>
        <v>60</v>
      </c>
      <c r="V114" s="49">
        <f t="shared" si="100"/>
        <v>15</v>
      </c>
      <c r="W114" s="49">
        <f t="shared" si="67"/>
        <v>45</v>
      </c>
      <c r="X114" s="60">
        <f t="shared" si="68"/>
        <v>45</v>
      </c>
      <c r="Y114" s="62">
        <f t="shared" si="69"/>
        <v>12705</v>
      </c>
      <c r="Z114" s="66">
        <f>Stoch_Regimes!$E$43</f>
        <v>60</v>
      </c>
      <c r="AA114" s="49">
        <f t="shared" si="101"/>
        <v>15</v>
      </c>
      <c r="AB114" s="49">
        <f t="shared" si="70"/>
        <v>45</v>
      </c>
      <c r="AC114" s="60">
        <f t="shared" si="71"/>
        <v>45</v>
      </c>
      <c r="AD114" s="62">
        <f t="shared" si="72"/>
        <v>12705</v>
      </c>
      <c r="AE114" s="66">
        <f>Stoch_Regimes!$E$44</f>
        <v>60</v>
      </c>
      <c r="AF114" s="49">
        <f t="shared" si="102"/>
        <v>15</v>
      </c>
      <c r="AG114" s="49">
        <f t="shared" si="73"/>
        <v>45</v>
      </c>
      <c r="AH114" s="60">
        <f t="shared" si="74"/>
        <v>45</v>
      </c>
      <c r="AI114" s="62">
        <f t="shared" si="75"/>
        <v>12705</v>
      </c>
      <c r="AJ114" s="66">
        <f>Stoch_Regimes!$G$40</f>
        <v>60</v>
      </c>
      <c r="AK114" s="49">
        <f t="shared" si="103"/>
        <v>30</v>
      </c>
      <c r="AL114" s="49">
        <f t="shared" si="76"/>
        <v>30</v>
      </c>
      <c r="AM114" s="60">
        <f t="shared" si="77"/>
        <v>30</v>
      </c>
      <c r="AN114" s="74">
        <f t="shared" si="78"/>
        <v>8670</v>
      </c>
      <c r="AO114" s="66">
        <f>Stoch_Regimes!$G$41</f>
        <v>60</v>
      </c>
      <c r="AP114" s="49">
        <f t="shared" si="104"/>
        <v>45</v>
      </c>
      <c r="AQ114" s="49">
        <f t="shared" si="79"/>
        <v>15</v>
      </c>
      <c r="AR114" s="60">
        <f t="shared" si="80"/>
        <v>15</v>
      </c>
      <c r="AS114" s="83">
        <f t="shared" si="81"/>
        <v>4635</v>
      </c>
      <c r="AT114" s="66">
        <f>Stoch_Regimes!$G$42</f>
        <v>60</v>
      </c>
      <c r="AU114" s="49">
        <f t="shared" si="105"/>
        <v>45</v>
      </c>
      <c r="AV114" s="49">
        <f t="shared" si="82"/>
        <v>15</v>
      </c>
      <c r="AW114" s="60">
        <f t="shared" si="83"/>
        <v>15</v>
      </c>
      <c r="AX114" s="74">
        <f t="shared" si="84"/>
        <v>4635</v>
      </c>
      <c r="AY114" s="66">
        <f>Stoch_Regimes!$G$43</f>
        <v>60</v>
      </c>
      <c r="AZ114" s="49">
        <f t="shared" si="106"/>
        <v>45</v>
      </c>
      <c r="BA114" s="49">
        <f t="shared" si="85"/>
        <v>15</v>
      </c>
      <c r="BB114" s="60">
        <f t="shared" si="86"/>
        <v>15</v>
      </c>
      <c r="BC114" s="74">
        <f t="shared" si="87"/>
        <v>4635</v>
      </c>
      <c r="BD114" s="66">
        <f>Stoch_Regimes!$G$44</f>
        <v>60</v>
      </c>
      <c r="BE114" s="49">
        <f t="shared" si="107"/>
        <v>45</v>
      </c>
      <c r="BF114" s="49">
        <f t="shared" si="88"/>
        <v>15</v>
      </c>
      <c r="BG114" s="60">
        <f t="shared" si="89"/>
        <v>15</v>
      </c>
      <c r="BH114" s="62">
        <f t="shared" si="90"/>
        <v>4635</v>
      </c>
      <c r="BI114" s="66">
        <f>Stoch_Regimes!$J$40</f>
        <v>60</v>
      </c>
      <c r="BJ114" s="49">
        <f t="shared" si="108"/>
        <v>45</v>
      </c>
      <c r="BK114" s="49">
        <f t="shared" si="91"/>
        <v>15</v>
      </c>
      <c r="BL114" s="60">
        <f t="shared" si="92"/>
        <v>15</v>
      </c>
      <c r="BM114" s="74">
        <f t="shared" si="93"/>
        <v>4635</v>
      </c>
      <c r="BN114" s="66">
        <f>Stoch_Regimes!$M$40</f>
        <v>60</v>
      </c>
      <c r="BO114" s="49">
        <f t="shared" si="109"/>
        <v>15</v>
      </c>
      <c r="BP114" s="49">
        <f t="shared" si="94"/>
        <v>45</v>
      </c>
      <c r="BQ114" s="60">
        <f t="shared" si="95"/>
        <v>45</v>
      </c>
      <c r="BR114" s="74">
        <f t="shared" si="96"/>
        <v>12705</v>
      </c>
      <c r="BS114" s="66">
        <v>15</v>
      </c>
      <c r="BT114" s="60">
        <v>0</v>
      </c>
      <c r="BU114" s="60">
        <v>15</v>
      </c>
      <c r="BV114" s="62">
        <f t="shared" si="57"/>
        <v>4185</v>
      </c>
    </row>
    <row r="115" spans="1:74" x14ac:dyDescent="0.25">
      <c r="A115" s="49"/>
      <c r="B115" s="85">
        <v>41944</v>
      </c>
      <c r="C115" s="49">
        <v>337.5</v>
      </c>
      <c r="D115" s="62">
        <v>350</v>
      </c>
      <c r="E115" s="58">
        <v>2</v>
      </c>
      <c r="F115" s="91">
        <f t="shared" si="111"/>
        <v>45</v>
      </c>
      <c r="G115" s="49">
        <f t="shared" si="97"/>
        <v>45</v>
      </c>
      <c r="H115" s="49">
        <f t="shared" si="58"/>
        <v>0</v>
      </c>
      <c r="I115" s="60">
        <f t="shared" si="59"/>
        <v>0</v>
      </c>
      <c r="J115" s="74">
        <f t="shared" si="60"/>
        <v>450</v>
      </c>
      <c r="K115" s="66">
        <f>Stoch_Regimes!$E$45</f>
        <v>30</v>
      </c>
      <c r="L115" s="49">
        <f t="shared" si="98"/>
        <v>45</v>
      </c>
      <c r="M115" s="49">
        <f t="shared" si="61"/>
        <v>-15</v>
      </c>
      <c r="N115" s="60">
        <f t="shared" si="62"/>
        <v>0</v>
      </c>
      <c r="O115" s="74">
        <f t="shared" si="63"/>
        <v>450</v>
      </c>
      <c r="P115" s="66">
        <f>Stoch_Regimes!$E$46</f>
        <v>30</v>
      </c>
      <c r="Q115" s="49">
        <f t="shared" si="99"/>
        <v>45</v>
      </c>
      <c r="R115" s="49">
        <f t="shared" si="64"/>
        <v>-15</v>
      </c>
      <c r="S115" s="60">
        <f t="shared" si="65"/>
        <v>0</v>
      </c>
      <c r="T115" s="84">
        <f t="shared" si="66"/>
        <v>450</v>
      </c>
      <c r="U115" s="66">
        <f>Stoch_Regimes!$E$47</f>
        <v>30</v>
      </c>
      <c r="V115" s="49">
        <f t="shared" si="100"/>
        <v>45</v>
      </c>
      <c r="W115" s="49">
        <f t="shared" si="67"/>
        <v>-15</v>
      </c>
      <c r="X115" s="60">
        <f t="shared" si="68"/>
        <v>0</v>
      </c>
      <c r="Y115" s="62">
        <f t="shared" si="69"/>
        <v>450</v>
      </c>
      <c r="Z115" s="66">
        <f>Stoch_Regimes!$E$48</f>
        <v>30</v>
      </c>
      <c r="AA115" s="49">
        <f t="shared" si="101"/>
        <v>45</v>
      </c>
      <c r="AB115" s="49">
        <f t="shared" si="70"/>
        <v>-15</v>
      </c>
      <c r="AC115" s="60">
        <f t="shared" si="71"/>
        <v>0</v>
      </c>
      <c r="AD115" s="62">
        <f t="shared" si="72"/>
        <v>450</v>
      </c>
      <c r="AE115" s="66">
        <f>Stoch_Regimes!$E$49</f>
        <v>30</v>
      </c>
      <c r="AF115" s="49">
        <f t="shared" si="102"/>
        <v>45</v>
      </c>
      <c r="AG115" s="49">
        <f t="shared" si="73"/>
        <v>-15</v>
      </c>
      <c r="AH115" s="60">
        <f t="shared" si="74"/>
        <v>0</v>
      </c>
      <c r="AI115" s="62">
        <f t="shared" si="75"/>
        <v>450</v>
      </c>
      <c r="AJ115" s="66">
        <f>Stoch_Regimes!$G$45</f>
        <v>45</v>
      </c>
      <c r="AK115" s="49">
        <f t="shared" si="103"/>
        <v>45</v>
      </c>
      <c r="AL115" s="49">
        <f t="shared" si="76"/>
        <v>0</v>
      </c>
      <c r="AM115" s="60">
        <f t="shared" si="77"/>
        <v>0</v>
      </c>
      <c r="AN115" s="74">
        <f t="shared" si="78"/>
        <v>450</v>
      </c>
      <c r="AO115" s="66">
        <f>Stoch_Regimes!$G$46</f>
        <v>60</v>
      </c>
      <c r="AP115" s="49">
        <f t="shared" si="104"/>
        <v>45</v>
      </c>
      <c r="AQ115" s="49">
        <f t="shared" si="79"/>
        <v>15</v>
      </c>
      <c r="AR115" s="60">
        <f t="shared" si="80"/>
        <v>15</v>
      </c>
      <c r="AS115" s="83">
        <f t="shared" si="81"/>
        <v>5512.5</v>
      </c>
      <c r="AT115" s="66">
        <f>Stoch_Regimes!$G$47</f>
        <v>60</v>
      </c>
      <c r="AU115" s="49">
        <f t="shared" si="105"/>
        <v>45</v>
      </c>
      <c r="AV115" s="49">
        <f t="shared" si="82"/>
        <v>15</v>
      </c>
      <c r="AW115" s="60">
        <f t="shared" si="83"/>
        <v>15</v>
      </c>
      <c r="AX115" s="74">
        <f t="shared" si="84"/>
        <v>5512.5</v>
      </c>
      <c r="AY115" s="66">
        <f>Stoch_Regimes!$G$48</f>
        <v>60</v>
      </c>
      <c r="AZ115" s="49">
        <f t="shared" si="106"/>
        <v>45</v>
      </c>
      <c r="BA115" s="49">
        <f t="shared" si="85"/>
        <v>15</v>
      </c>
      <c r="BB115" s="60">
        <f t="shared" si="86"/>
        <v>15</v>
      </c>
      <c r="BC115" s="74">
        <f t="shared" si="87"/>
        <v>5512.5</v>
      </c>
      <c r="BD115" s="66">
        <f>Stoch_Regimes!$G$49</f>
        <v>60</v>
      </c>
      <c r="BE115" s="49">
        <f t="shared" si="107"/>
        <v>45</v>
      </c>
      <c r="BF115" s="49">
        <f t="shared" si="88"/>
        <v>15</v>
      </c>
      <c r="BG115" s="60">
        <f t="shared" si="89"/>
        <v>15</v>
      </c>
      <c r="BH115" s="62">
        <f t="shared" si="90"/>
        <v>5512.5</v>
      </c>
      <c r="BI115" s="66">
        <f>Stoch_Regimes!$J$45</f>
        <v>60</v>
      </c>
      <c r="BJ115" s="49">
        <f t="shared" si="108"/>
        <v>45</v>
      </c>
      <c r="BK115" s="49">
        <f t="shared" si="91"/>
        <v>15</v>
      </c>
      <c r="BL115" s="60">
        <f t="shared" si="92"/>
        <v>15</v>
      </c>
      <c r="BM115" s="74">
        <f t="shared" si="93"/>
        <v>5512.5</v>
      </c>
      <c r="BN115" s="66">
        <f>Stoch_Regimes!$M$45</f>
        <v>30</v>
      </c>
      <c r="BO115" s="49">
        <f t="shared" si="109"/>
        <v>45</v>
      </c>
      <c r="BP115" s="49">
        <f t="shared" si="94"/>
        <v>-15</v>
      </c>
      <c r="BQ115" s="60">
        <f t="shared" si="95"/>
        <v>0</v>
      </c>
      <c r="BR115" s="74">
        <f t="shared" si="96"/>
        <v>450</v>
      </c>
      <c r="BS115" s="66">
        <v>15</v>
      </c>
      <c r="BT115" s="60">
        <v>0</v>
      </c>
      <c r="BU115" s="60">
        <v>15</v>
      </c>
      <c r="BV115" s="62">
        <f t="shared" si="57"/>
        <v>5062.5</v>
      </c>
    </row>
    <row r="116" spans="1:74" x14ac:dyDescent="0.25">
      <c r="A116" s="49"/>
      <c r="B116" s="85">
        <v>41974</v>
      </c>
      <c r="C116" s="49">
        <v>355.5</v>
      </c>
      <c r="D116" s="62">
        <v>350</v>
      </c>
      <c r="E116" s="58">
        <v>1</v>
      </c>
      <c r="F116" s="91">
        <f t="shared" si="111"/>
        <v>30</v>
      </c>
      <c r="G116" s="49">
        <f t="shared" si="97"/>
        <v>30</v>
      </c>
      <c r="H116" s="49">
        <f t="shared" si="58"/>
        <v>0</v>
      </c>
      <c r="I116" s="60">
        <f t="shared" si="59"/>
        <v>0</v>
      </c>
      <c r="J116" s="74">
        <f t="shared" si="60"/>
        <v>300</v>
      </c>
      <c r="K116" s="66">
        <f>Stoch_Regimes!$E$45</f>
        <v>30</v>
      </c>
      <c r="L116" s="49">
        <f t="shared" si="98"/>
        <v>30</v>
      </c>
      <c r="M116" s="49">
        <f t="shared" si="61"/>
        <v>0</v>
      </c>
      <c r="N116" s="60">
        <f t="shared" si="62"/>
        <v>0</v>
      </c>
      <c r="O116" s="74">
        <f t="shared" si="63"/>
        <v>300</v>
      </c>
      <c r="P116" s="66">
        <f>Stoch_Regimes!$E$46</f>
        <v>30</v>
      </c>
      <c r="Q116" s="49">
        <f t="shared" si="99"/>
        <v>30</v>
      </c>
      <c r="R116" s="49">
        <f t="shared" si="64"/>
        <v>0</v>
      </c>
      <c r="S116" s="60">
        <f t="shared" si="65"/>
        <v>0</v>
      </c>
      <c r="T116" s="84">
        <f t="shared" si="66"/>
        <v>300</v>
      </c>
      <c r="U116" s="66">
        <f>Stoch_Regimes!$E$47</f>
        <v>30</v>
      </c>
      <c r="V116" s="49">
        <f t="shared" si="100"/>
        <v>30</v>
      </c>
      <c r="W116" s="49">
        <f t="shared" si="67"/>
        <v>0</v>
      </c>
      <c r="X116" s="60">
        <f t="shared" si="68"/>
        <v>0</v>
      </c>
      <c r="Y116" s="62">
        <f t="shared" si="69"/>
        <v>300</v>
      </c>
      <c r="Z116" s="66">
        <f>Stoch_Regimes!$E$48</f>
        <v>30</v>
      </c>
      <c r="AA116" s="49">
        <f t="shared" si="101"/>
        <v>30</v>
      </c>
      <c r="AB116" s="49">
        <f t="shared" si="70"/>
        <v>0</v>
      </c>
      <c r="AC116" s="60">
        <f t="shared" si="71"/>
        <v>0</v>
      </c>
      <c r="AD116" s="62">
        <f t="shared" si="72"/>
        <v>300</v>
      </c>
      <c r="AE116" s="66">
        <f>Stoch_Regimes!$E$49</f>
        <v>30</v>
      </c>
      <c r="AF116" s="49">
        <f t="shared" si="102"/>
        <v>30</v>
      </c>
      <c r="AG116" s="49">
        <f t="shared" si="73"/>
        <v>0</v>
      </c>
      <c r="AH116" s="60">
        <f t="shared" si="74"/>
        <v>0</v>
      </c>
      <c r="AI116" s="62">
        <f t="shared" si="75"/>
        <v>300</v>
      </c>
      <c r="AJ116" s="66">
        <f>Stoch_Regimes!$G$45</f>
        <v>45</v>
      </c>
      <c r="AK116" s="49">
        <f t="shared" si="103"/>
        <v>30</v>
      </c>
      <c r="AL116" s="49">
        <f t="shared" si="76"/>
        <v>15</v>
      </c>
      <c r="AM116" s="60">
        <f t="shared" si="77"/>
        <v>15</v>
      </c>
      <c r="AN116" s="74">
        <f t="shared" si="78"/>
        <v>5632.5</v>
      </c>
      <c r="AO116" s="66">
        <f>Stoch_Regimes!$G$46</f>
        <v>60</v>
      </c>
      <c r="AP116" s="49">
        <f t="shared" si="104"/>
        <v>45</v>
      </c>
      <c r="AQ116" s="49">
        <f t="shared" si="79"/>
        <v>15</v>
      </c>
      <c r="AR116" s="60">
        <f t="shared" si="80"/>
        <v>15</v>
      </c>
      <c r="AS116" s="83">
        <f t="shared" si="81"/>
        <v>5782.5</v>
      </c>
      <c r="AT116" s="66">
        <f>Stoch_Regimes!$G$47</f>
        <v>60</v>
      </c>
      <c r="AU116" s="49">
        <f t="shared" si="105"/>
        <v>45</v>
      </c>
      <c r="AV116" s="49">
        <f t="shared" si="82"/>
        <v>15</v>
      </c>
      <c r="AW116" s="60">
        <f t="shared" si="83"/>
        <v>15</v>
      </c>
      <c r="AX116" s="74">
        <f t="shared" si="84"/>
        <v>5782.5</v>
      </c>
      <c r="AY116" s="66">
        <f>Stoch_Regimes!$G$48</f>
        <v>60</v>
      </c>
      <c r="AZ116" s="49">
        <f t="shared" si="106"/>
        <v>45</v>
      </c>
      <c r="BA116" s="49">
        <f t="shared" si="85"/>
        <v>15</v>
      </c>
      <c r="BB116" s="60">
        <f t="shared" si="86"/>
        <v>15</v>
      </c>
      <c r="BC116" s="74">
        <f t="shared" si="87"/>
        <v>5782.5</v>
      </c>
      <c r="BD116" s="66">
        <f>Stoch_Regimes!$G$49</f>
        <v>60</v>
      </c>
      <c r="BE116" s="49">
        <f t="shared" si="107"/>
        <v>45</v>
      </c>
      <c r="BF116" s="49">
        <f t="shared" si="88"/>
        <v>15</v>
      </c>
      <c r="BG116" s="60">
        <f t="shared" si="89"/>
        <v>15</v>
      </c>
      <c r="BH116" s="62">
        <f t="shared" si="90"/>
        <v>5782.5</v>
      </c>
      <c r="BI116" s="66">
        <f>Stoch_Regimes!$J$45</f>
        <v>60</v>
      </c>
      <c r="BJ116" s="49">
        <f t="shared" si="108"/>
        <v>45</v>
      </c>
      <c r="BK116" s="49">
        <f t="shared" si="91"/>
        <v>15</v>
      </c>
      <c r="BL116" s="60">
        <f t="shared" si="92"/>
        <v>15</v>
      </c>
      <c r="BM116" s="74">
        <f t="shared" si="93"/>
        <v>5782.5</v>
      </c>
      <c r="BN116" s="66">
        <f>Stoch_Regimes!$M$45</f>
        <v>30</v>
      </c>
      <c r="BO116" s="49">
        <f t="shared" si="109"/>
        <v>30</v>
      </c>
      <c r="BP116" s="49">
        <f t="shared" si="94"/>
        <v>0</v>
      </c>
      <c r="BQ116" s="60">
        <f t="shared" si="95"/>
        <v>0</v>
      </c>
      <c r="BR116" s="74">
        <f t="shared" si="96"/>
        <v>300</v>
      </c>
      <c r="BS116" s="66">
        <v>15</v>
      </c>
      <c r="BT116" s="60">
        <v>0</v>
      </c>
      <c r="BU116" s="60">
        <v>15</v>
      </c>
      <c r="BV116" s="62">
        <f t="shared" si="57"/>
        <v>5332.5</v>
      </c>
    </row>
    <row r="117" spans="1:74" x14ac:dyDescent="0.25">
      <c r="A117" s="49"/>
      <c r="B117" s="85">
        <v>42005</v>
      </c>
      <c r="C117" s="49">
        <v>372</v>
      </c>
      <c r="D117" s="62">
        <v>350</v>
      </c>
      <c r="E117" s="58">
        <v>0</v>
      </c>
      <c r="F117" s="91">
        <f t="shared" si="111"/>
        <v>15</v>
      </c>
      <c r="G117" s="49">
        <f t="shared" si="97"/>
        <v>15</v>
      </c>
      <c r="H117" s="49">
        <f t="shared" si="58"/>
        <v>0</v>
      </c>
      <c r="I117" s="60">
        <f t="shared" si="59"/>
        <v>0</v>
      </c>
      <c r="J117" s="74">
        <f t="shared" si="60"/>
        <v>150</v>
      </c>
      <c r="K117" s="66">
        <f>Stoch_Regimes!$E$45</f>
        <v>30</v>
      </c>
      <c r="L117" s="49">
        <f t="shared" si="98"/>
        <v>15</v>
      </c>
      <c r="M117" s="49">
        <f t="shared" si="61"/>
        <v>15</v>
      </c>
      <c r="N117" s="60">
        <f t="shared" si="62"/>
        <v>15</v>
      </c>
      <c r="O117" s="74">
        <f t="shared" si="63"/>
        <v>5730</v>
      </c>
      <c r="P117" s="66">
        <f>Stoch_Regimes!$E$46</f>
        <v>30</v>
      </c>
      <c r="Q117" s="49">
        <f t="shared" si="99"/>
        <v>15</v>
      </c>
      <c r="R117" s="49">
        <f t="shared" si="64"/>
        <v>15</v>
      </c>
      <c r="S117" s="60">
        <f t="shared" si="65"/>
        <v>15</v>
      </c>
      <c r="T117" s="84">
        <f t="shared" si="66"/>
        <v>5730</v>
      </c>
      <c r="U117" s="66">
        <f>Stoch_Regimes!$E$47</f>
        <v>30</v>
      </c>
      <c r="V117" s="49">
        <f t="shared" si="100"/>
        <v>15</v>
      </c>
      <c r="W117" s="49">
        <f t="shared" si="67"/>
        <v>15</v>
      </c>
      <c r="X117" s="60">
        <f t="shared" si="68"/>
        <v>15</v>
      </c>
      <c r="Y117" s="62">
        <f t="shared" si="69"/>
        <v>5730</v>
      </c>
      <c r="Z117" s="66">
        <f>Stoch_Regimes!$E$48</f>
        <v>30</v>
      </c>
      <c r="AA117" s="49">
        <f t="shared" si="101"/>
        <v>15</v>
      </c>
      <c r="AB117" s="49">
        <f t="shared" si="70"/>
        <v>15</v>
      </c>
      <c r="AC117" s="60">
        <f t="shared" si="71"/>
        <v>15</v>
      </c>
      <c r="AD117" s="62">
        <f t="shared" si="72"/>
        <v>5730</v>
      </c>
      <c r="AE117" s="66">
        <f>Stoch_Regimes!$E$49</f>
        <v>30</v>
      </c>
      <c r="AF117" s="49">
        <f t="shared" si="102"/>
        <v>15</v>
      </c>
      <c r="AG117" s="49">
        <f t="shared" si="73"/>
        <v>15</v>
      </c>
      <c r="AH117" s="60">
        <f t="shared" si="74"/>
        <v>15</v>
      </c>
      <c r="AI117" s="62">
        <f t="shared" si="75"/>
        <v>5730</v>
      </c>
      <c r="AJ117" s="66">
        <f>Stoch_Regimes!$G$45</f>
        <v>45</v>
      </c>
      <c r="AK117" s="49">
        <f t="shared" si="103"/>
        <v>30</v>
      </c>
      <c r="AL117" s="49">
        <f t="shared" si="76"/>
        <v>15</v>
      </c>
      <c r="AM117" s="60">
        <f t="shared" si="77"/>
        <v>15</v>
      </c>
      <c r="AN117" s="74">
        <f t="shared" si="78"/>
        <v>5880</v>
      </c>
      <c r="AO117" s="66">
        <f>Stoch_Regimes!$G$46</f>
        <v>60</v>
      </c>
      <c r="AP117" s="49">
        <f t="shared" si="104"/>
        <v>45</v>
      </c>
      <c r="AQ117" s="49">
        <f t="shared" si="79"/>
        <v>15</v>
      </c>
      <c r="AR117" s="60">
        <f t="shared" si="80"/>
        <v>15</v>
      </c>
      <c r="AS117" s="83">
        <f t="shared" si="81"/>
        <v>6030</v>
      </c>
      <c r="AT117" s="66">
        <f>Stoch_Regimes!$G$47</f>
        <v>60</v>
      </c>
      <c r="AU117" s="49">
        <f t="shared" si="105"/>
        <v>45</v>
      </c>
      <c r="AV117" s="49">
        <f t="shared" si="82"/>
        <v>15</v>
      </c>
      <c r="AW117" s="60">
        <f t="shared" si="83"/>
        <v>15</v>
      </c>
      <c r="AX117" s="74">
        <f t="shared" si="84"/>
        <v>6030</v>
      </c>
      <c r="AY117" s="66">
        <f>Stoch_Regimes!$G$48</f>
        <v>60</v>
      </c>
      <c r="AZ117" s="49">
        <f t="shared" si="106"/>
        <v>45</v>
      </c>
      <c r="BA117" s="49">
        <f t="shared" si="85"/>
        <v>15</v>
      </c>
      <c r="BB117" s="60">
        <f t="shared" si="86"/>
        <v>15</v>
      </c>
      <c r="BC117" s="74">
        <f t="shared" si="87"/>
        <v>6030</v>
      </c>
      <c r="BD117" s="66">
        <f>Stoch_Regimes!$G$49</f>
        <v>60</v>
      </c>
      <c r="BE117" s="49">
        <f t="shared" si="107"/>
        <v>45</v>
      </c>
      <c r="BF117" s="49">
        <f t="shared" si="88"/>
        <v>15</v>
      </c>
      <c r="BG117" s="60">
        <f t="shared" si="89"/>
        <v>15</v>
      </c>
      <c r="BH117" s="62">
        <f t="shared" si="90"/>
        <v>6030</v>
      </c>
      <c r="BI117" s="66">
        <f>Stoch_Regimes!$J$45</f>
        <v>60</v>
      </c>
      <c r="BJ117" s="49">
        <f t="shared" si="108"/>
        <v>45</v>
      </c>
      <c r="BK117" s="49">
        <f t="shared" si="91"/>
        <v>15</v>
      </c>
      <c r="BL117" s="60">
        <f t="shared" si="92"/>
        <v>15</v>
      </c>
      <c r="BM117" s="74">
        <f t="shared" si="93"/>
        <v>6030</v>
      </c>
      <c r="BN117" s="66">
        <f>Stoch_Regimes!$M$45</f>
        <v>30</v>
      </c>
      <c r="BO117" s="49">
        <f t="shared" si="109"/>
        <v>15</v>
      </c>
      <c r="BP117" s="49">
        <f t="shared" si="94"/>
        <v>15</v>
      </c>
      <c r="BQ117" s="60">
        <f t="shared" si="95"/>
        <v>15</v>
      </c>
      <c r="BR117" s="74">
        <f t="shared" si="96"/>
        <v>5730</v>
      </c>
      <c r="BS117" s="66">
        <v>15</v>
      </c>
      <c r="BT117" s="60">
        <v>0</v>
      </c>
      <c r="BU117" s="60">
        <v>15</v>
      </c>
      <c r="BV117" s="62">
        <f t="shared" si="57"/>
        <v>5580</v>
      </c>
    </row>
    <row r="118" spans="1:74" x14ac:dyDescent="0.25">
      <c r="A118" s="49"/>
      <c r="B118" s="85">
        <v>42036</v>
      </c>
      <c r="C118" s="49">
        <v>351.5</v>
      </c>
      <c r="D118" s="62">
        <v>350</v>
      </c>
      <c r="E118" s="58">
        <v>1</v>
      </c>
      <c r="F118" s="91">
        <f t="shared" si="111"/>
        <v>30</v>
      </c>
      <c r="G118" s="49">
        <f t="shared" si="97"/>
        <v>0</v>
      </c>
      <c r="H118" s="49">
        <f t="shared" si="58"/>
        <v>30</v>
      </c>
      <c r="I118" s="60">
        <f t="shared" si="59"/>
        <v>30</v>
      </c>
      <c r="J118" s="74">
        <f t="shared" si="60"/>
        <v>10545</v>
      </c>
      <c r="K118" s="66">
        <f>Stoch_Regimes!$E$45</f>
        <v>30</v>
      </c>
      <c r="L118" s="49">
        <f t="shared" si="98"/>
        <v>15</v>
      </c>
      <c r="M118" s="49">
        <f t="shared" si="61"/>
        <v>15</v>
      </c>
      <c r="N118" s="60">
        <f t="shared" si="62"/>
        <v>15</v>
      </c>
      <c r="O118" s="74">
        <f t="shared" si="63"/>
        <v>5422.5</v>
      </c>
      <c r="P118" s="66">
        <f>Stoch_Regimes!$E$46</f>
        <v>30</v>
      </c>
      <c r="Q118" s="49">
        <f t="shared" si="99"/>
        <v>15</v>
      </c>
      <c r="R118" s="49">
        <f t="shared" si="64"/>
        <v>15</v>
      </c>
      <c r="S118" s="60">
        <f t="shared" si="65"/>
        <v>15</v>
      </c>
      <c r="T118" s="84">
        <f t="shared" si="66"/>
        <v>5422.5</v>
      </c>
      <c r="U118" s="66">
        <f>Stoch_Regimes!$E$47</f>
        <v>30</v>
      </c>
      <c r="V118" s="49">
        <f t="shared" si="100"/>
        <v>15</v>
      </c>
      <c r="W118" s="49">
        <f t="shared" si="67"/>
        <v>15</v>
      </c>
      <c r="X118" s="60">
        <f t="shared" si="68"/>
        <v>15</v>
      </c>
      <c r="Y118" s="62">
        <f t="shared" si="69"/>
        <v>5422.5</v>
      </c>
      <c r="Z118" s="66">
        <f>Stoch_Regimes!$E$48</f>
        <v>30</v>
      </c>
      <c r="AA118" s="49">
        <f t="shared" si="101"/>
        <v>15</v>
      </c>
      <c r="AB118" s="49">
        <f t="shared" si="70"/>
        <v>15</v>
      </c>
      <c r="AC118" s="60">
        <f t="shared" si="71"/>
        <v>15</v>
      </c>
      <c r="AD118" s="62">
        <f t="shared" si="72"/>
        <v>5422.5</v>
      </c>
      <c r="AE118" s="66">
        <f>Stoch_Regimes!$E$49</f>
        <v>30</v>
      </c>
      <c r="AF118" s="49">
        <f t="shared" si="102"/>
        <v>15</v>
      </c>
      <c r="AG118" s="49">
        <f t="shared" si="73"/>
        <v>15</v>
      </c>
      <c r="AH118" s="60">
        <f t="shared" si="74"/>
        <v>15</v>
      </c>
      <c r="AI118" s="62">
        <f t="shared" si="75"/>
        <v>5422.5</v>
      </c>
      <c r="AJ118" s="66">
        <f>Stoch_Regimes!$G$45</f>
        <v>45</v>
      </c>
      <c r="AK118" s="49">
        <f t="shared" si="103"/>
        <v>30</v>
      </c>
      <c r="AL118" s="49">
        <f t="shared" si="76"/>
        <v>15</v>
      </c>
      <c r="AM118" s="60">
        <f t="shared" si="77"/>
        <v>15</v>
      </c>
      <c r="AN118" s="74">
        <f t="shared" si="78"/>
        <v>5572.5</v>
      </c>
      <c r="AO118" s="66">
        <f>Stoch_Regimes!$G$46</f>
        <v>60</v>
      </c>
      <c r="AP118" s="49">
        <f t="shared" si="104"/>
        <v>45</v>
      </c>
      <c r="AQ118" s="49">
        <f t="shared" si="79"/>
        <v>15</v>
      </c>
      <c r="AR118" s="60">
        <f t="shared" si="80"/>
        <v>15</v>
      </c>
      <c r="AS118" s="83">
        <f t="shared" si="81"/>
        <v>5722.5</v>
      </c>
      <c r="AT118" s="66">
        <f>Stoch_Regimes!$G$47</f>
        <v>60</v>
      </c>
      <c r="AU118" s="49">
        <f t="shared" si="105"/>
        <v>45</v>
      </c>
      <c r="AV118" s="49">
        <f t="shared" si="82"/>
        <v>15</v>
      </c>
      <c r="AW118" s="60">
        <f t="shared" si="83"/>
        <v>15</v>
      </c>
      <c r="AX118" s="74">
        <f t="shared" si="84"/>
        <v>5722.5</v>
      </c>
      <c r="AY118" s="66">
        <f>Stoch_Regimes!$G$48</f>
        <v>60</v>
      </c>
      <c r="AZ118" s="49">
        <f t="shared" si="106"/>
        <v>45</v>
      </c>
      <c r="BA118" s="49">
        <f t="shared" si="85"/>
        <v>15</v>
      </c>
      <c r="BB118" s="60">
        <f t="shared" si="86"/>
        <v>15</v>
      </c>
      <c r="BC118" s="74">
        <f t="shared" si="87"/>
        <v>5722.5</v>
      </c>
      <c r="BD118" s="66">
        <f>Stoch_Regimes!$G$49</f>
        <v>60</v>
      </c>
      <c r="BE118" s="49">
        <f t="shared" si="107"/>
        <v>45</v>
      </c>
      <c r="BF118" s="49">
        <f t="shared" si="88"/>
        <v>15</v>
      </c>
      <c r="BG118" s="60">
        <f t="shared" si="89"/>
        <v>15</v>
      </c>
      <c r="BH118" s="62">
        <f t="shared" si="90"/>
        <v>5722.5</v>
      </c>
      <c r="BI118" s="66">
        <f>Stoch_Regimes!$J$45</f>
        <v>60</v>
      </c>
      <c r="BJ118" s="49">
        <f t="shared" si="108"/>
        <v>45</v>
      </c>
      <c r="BK118" s="49">
        <f t="shared" si="91"/>
        <v>15</v>
      </c>
      <c r="BL118" s="60">
        <f t="shared" si="92"/>
        <v>15</v>
      </c>
      <c r="BM118" s="74">
        <f t="shared" si="93"/>
        <v>5722.5</v>
      </c>
      <c r="BN118" s="66">
        <f>Stoch_Regimes!$M$45</f>
        <v>30</v>
      </c>
      <c r="BO118" s="49">
        <f t="shared" si="109"/>
        <v>15</v>
      </c>
      <c r="BP118" s="49">
        <f t="shared" si="94"/>
        <v>15</v>
      </c>
      <c r="BQ118" s="60">
        <f t="shared" si="95"/>
        <v>15</v>
      </c>
      <c r="BR118" s="74">
        <f t="shared" si="96"/>
        <v>5422.5</v>
      </c>
      <c r="BS118" s="66">
        <v>15</v>
      </c>
      <c r="BT118" s="60">
        <v>0</v>
      </c>
      <c r="BU118" s="60">
        <v>15</v>
      </c>
      <c r="BV118" s="62">
        <f t="shared" si="57"/>
        <v>5272.5</v>
      </c>
    </row>
    <row r="119" spans="1:74" x14ac:dyDescent="0.25">
      <c r="A119" s="49"/>
      <c r="B119" s="85">
        <v>42064</v>
      </c>
      <c r="C119" s="49">
        <v>364.5</v>
      </c>
      <c r="D119" s="62">
        <v>350</v>
      </c>
      <c r="E119" s="58">
        <v>0</v>
      </c>
      <c r="F119" s="91">
        <f t="shared" si="111"/>
        <v>15</v>
      </c>
      <c r="G119" s="49">
        <f t="shared" si="97"/>
        <v>15</v>
      </c>
      <c r="H119" s="49">
        <f t="shared" si="58"/>
        <v>0</v>
      </c>
      <c r="I119" s="60">
        <f t="shared" si="59"/>
        <v>0</v>
      </c>
      <c r="J119" s="74">
        <f t="shared" si="60"/>
        <v>150</v>
      </c>
      <c r="K119" s="66">
        <f>Stoch_Regimes!$E$45</f>
        <v>30</v>
      </c>
      <c r="L119" s="49">
        <f t="shared" si="98"/>
        <v>15</v>
      </c>
      <c r="M119" s="49">
        <f t="shared" si="61"/>
        <v>15</v>
      </c>
      <c r="N119" s="60">
        <f t="shared" si="62"/>
        <v>15</v>
      </c>
      <c r="O119" s="74">
        <f t="shared" si="63"/>
        <v>5617.5</v>
      </c>
      <c r="P119" s="66">
        <f>Stoch_Regimes!$E$46</f>
        <v>30</v>
      </c>
      <c r="Q119" s="49">
        <f t="shared" si="99"/>
        <v>15</v>
      </c>
      <c r="R119" s="49">
        <f t="shared" si="64"/>
        <v>15</v>
      </c>
      <c r="S119" s="60">
        <f t="shared" si="65"/>
        <v>15</v>
      </c>
      <c r="T119" s="84">
        <f t="shared" si="66"/>
        <v>5617.5</v>
      </c>
      <c r="U119" s="66">
        <f>Stoch_Regimes!$E$47</f>
        <v>30</v>
      </c>
      <c r="V119" s="49">
        <f t="shared" si="100"/>
        <v>15</v>
      </c>
      <c r="W119" s="49">
        <f t="shared" si="67"/>
        <v>15</v>
      </c>
      <c r="X119" s="60">
        <f t="shared" si="68"/>
        <v>15</v>
      </c>
      <c r="Y119" s="62">
        <f t="shared" si="69"/>
        <v>5617.5</v>
      </c>
      <c r="Z119" s="66">
        <f>Stoch_Regimes!$E$48</f>
        <v>30</v>
      </c>
      <c r="AA119" s="49">
        <f t="shared" si="101"/>
        <v>15</v>
      </c>
      <c r="AB119" s="49">
        <f t="shared" si="70"/>
        <v>15</v>
      </c>
      <c r="AC119" s="60">
        <f t="shared" si="71"/>
        <v>15</v>
      </c>
      <c r="AD119" s="62">
        <f t="shared" si="72"/>
        <v>5617.5</v>
      </c>
      <c r="AE119" s="66">
        <f>Stoch_Regimes!$E$49</f>
        <v>30</v>
      </c>
      <c r="AF119" s="49">
        <f t="shared" si="102"/>
        <v>15</v>
      </c>
      <c r="AG119" s="49">
        <f t="shared" si="73"/>
        <v>15</v>
      </c>
      <c r="AH119" s="60">
        <f t="shared" si="74"/>
        <v>15</v>
      </c>
      <c r="AI119" s="62">
        <f t="shared" si="75"/>
        <v>5617.5</v>
      </c>
      <c r="AJ119" s="66">
        <f>Stoch_Regimes!$G$45</f>
        <v>45</v>
      </c>
      <c r="AK119" s="49">
        <f t="shared" si="103"/>
        <v>30</v>
      </c>
      <c r="AL119" s="49">
        <f t="shared" si="76"/>
        <v>15</v>
      </c>
      <c r="AM119" s="60">
        <f t="shared" si="77"/>
        <v>15</v>
      </c>
      <c r="AN119" s="74">
        <f t="shared" si="78"/>
        <v>5767.5</v>
      </c>
      <c r="AO119" s="66">
        <f>Stoch_Regimes!$G$46</f>
        <v>60</v>
      </c>
      <c r="AP119" s="49">
        <f t="shared" si="104"/>
        <v>45</v>
      </c>
      <c r="AQ119" s="49">
        <f t="shared" si="79"/>
        <v>15</v>
      </c>
      <c r="AR119" s="60">
        <f t="shared" si="80"/>
        <v>15</v>
      </c>
      <c r="AS119" s="83">
        <f t="shared" si="81"/>
        <v>5917.5</v>
      </c>
      <c r="AT119" s="66">
        <f>Stoch_Regimes!$G$47</f>
        <v>60</v>
      </c>
      <c r="AU119" s="49">
        <f t="shared" si="105"/>
        <v>45</v>
      </c>
      <c r="AV119" s="49">
        <f t="shared" si="82"/>
        <v>15</v>
      </c>
      <c r="AW119" s="60">
        <f t="shared" si="83"/>
        <v>15</v>
      </c>
      <c r="AX119" s="74">
        <f t="shared" si="84"/>
        <v>5917.5</v>
      </c>
      <c r="AY119" s="66">
        <f>Stoch_Regimes!$G$48</f>
        <v>60</v>
      </c>
      <c r="AZ119" s="49">
        <f t="shared" si="106"/>
        <v>45</v>
      </c>
      <c r="BA119" s="49">
        <f t="shared" si="85"/>
        <v>15</v>
      </c>
      <c r="BB119" s="60">
        <f t="shared" si="86"/>
        <v>15</v>
      </c>
      <c r="BC119" s="74">
        <f t="shared" si="87"/>
        <v>5917.5</v>
      </c>
      <c r="BD119" s="66">
        <f>Stoch_Regimes!$G$49</f>
        <v>60</v>
      </c>
      <c r="BE119" s="49">
        <f t="shared" si="107"/>
        <v>45</v>
      </c>
      <c r="BF119" s="49">
        <f t="shared" si="88"/>
        <v>15</v>
      </c>
      <c r="BG119" s="60">
        <f t="shared" si="89"/>
        <v>15</v>
      </c>
      <c r="BH119" s="62">
        <f t="shared" si="90"/>
        <v>5917.5</v>
      </c>
      <c r="BI119" s="66">
        <f>Stoch_Regimes!$J$45</f>
        <v>60</v>
      </c>
      <c r="BJ119" s="49">
        <f t="shared" si="108"/>
        <v>45</v>
      </c>
      <c r="BK119" s="49">
        <f t="shared" si="91"/>
        <v>15</v>
      </c>
      <c r="BL119" s="60">
        <f t="shared" si="92"/>
        <v>15</v>
      </c>
      <c r="BM119" s="74">
        <f t="shared" si="93"/>
        <v>5917.5</v>
      </c>
      <c r="BN119" s="66">
        <f>Stoch_Regimes!$M$45</f>
        <v>30</v>
      </c>
      <c r="BO119" s="49">
        <f t="shared" si="109"/>
        <v>15</v>
      </c>
      <c r="BP119" s="49">
        <f t="shared" si="94"/>
        <v>15</v>
      </c>
      <c r="BQ119" s="60">
        <f t="shared" si="95"/>
        <v>15</v>
      </c>
      <c r="BR119" s="74">
        <f t="shared" si="96"/>
        <v>5617.5</v>
      </c>
      <c r="BS119" s="66">
        <v>15</v>
      </c>
      <c r="BT119" s="60">
        <v>0</v>
      </c>
      <c r="BU119" s="60">
        <v>15</v>
      </c>
      <c r="BV119" s="62">
        <f t="shared" si="57"/>
        <v>5467.5</v>
      </c>
    </row>
    <row r="120" spans="1:74" x14ac:dyDescent="0.25">
      <c r="A120" s="49"/>
      <c r="B120" s="85">
        <v>42095</v>
      </c>
      <c r="C120" s="49">
        <v>357.5</v>
      </c>
      <c r="D120" s="62">
        <v>350</v>
      </c>
      <c r="E120" s="58">
        <v>0</v>
      </c>
      <c r="F120" s="91">
        <f t="shared" si="111"/>
        <v>15</v>
      </c>
      <c r="G120" s="49">
        <f t="shared" si="97"/>
        <v>0</v>
      </c>
      <c r="H120" s="49">
        <f t="shared" si="58"/>
        <v>15</v>
      </c>
      <c r="I120" s="60">
        <f t="shared" si="59"/>
        <v>15</v>
      </c>
      <c r="J120" s="74">
        <f t="shared" si="60"/>
        <v>5362.5</v>
      </c>
      <c r="K120" s="66">
        <f>Stoch_Regimes!$E$45</f>
        <v>30</v>
      </c>
      <c r="L120" s="49">
        <f t="shared" si="98"/>
        <v>15</v>
      </c>
      <c r="M120" s="49">
        <f t="shared" si="61"/>
        <v>15</v>
      </c>
      <c r="N120" s="60">
        <f t="shared" si="62"/>
        <v>15</v>
      </c>
      <c r="O120" s="74">
        <f t="shared" si="63"/>
        <v>5512.5</v>
      </c>
      <c r="P120" s="66">
        <f>Stoch_Regimes!$E$46</f>
        <v>30</v>
      </c>
      <c r="Q120" s="49">
        <f t="shared" si="99"/>
        <v>15</v>
      </c>
      <c r="R120" s="49">
        <f t="shared" si="64"/>
        <v>15</v>
      </c>
      <c r="S120" s="60">
        <f t="shared" si="65"/>
        <v>15</v>
      </c>
      <c r="T120" s="84">
        <f t="shared" si="66"/>
        <v>5512.5</v>
      </c>
      <c r="U120" s="66">
        <f>Stoch_Regimes!$E$47</f>
        <v>30</v>
      </c>
      <c r="V120" s="49">
        <f t="shared" si="100"/>
        <v>15</v>
      </c>
      <c r="W120" s="49">
        <f t="shared" si="67"/>
        <v>15</v>
      </c>
      <c r="X120" s="60">
        <f t="shared" si="68"/>
        <v>15</v>
      </c>
      <c r="Y120" s="62">
        <f t="shared" si="69"/>
        <v>5512.5</v>
      </c>
      <c r="Z120" s="66">
        <f>Stoch_Regimes!$E$48</f>
        <v>30</v>
      </c>
      <c r="AA120" s="49">
        <f t="shared" si="101"/>
        <v>15</v>
      </c>
      <c r="AB120" s="49">
        <f t="shared" si="70"/>
        <v>15</v>
      </c>
      <c r="AC120" s="60">
        <f t="shared" si="71"/>
        <v>15</v>
      </c>
      <c r="AD120" s="62">
        <f t="shared" si="72"/>
        <v>5512.5</v>
      </c>
      <c r="AE120" s="66">
        <f>Stoch_Regimes!$E$49</f>
        <v>30</v>
      </c>
      <c r="AF120" s="49">
        <f t="shared" si="102"/>
        <v>15</v>
      </c>
      <c r="AG120" s="49">
        <f t="shared" si="73"/>
        <v>15</v>
      </c>
      <c r="AH120" s="60">
        <f t="shared" si="74"/>
        <v>15</v>
      </c>
      <c r="AI120" s="62">
        <f t="shared" si="75"/>
        <v>5512.5</v>
      </c>
      <c r="AJ120" s="66">
        <f>Stoch_Regimes!$G$45</f>
        <v>45</v>
      </c>
      <c r="AK120" s="49">
        <f t="shared" si="103"/>
        <v>30</v>
      </c>
      <c r="AL120" s="49">
        <f t="shared" si="76"/>
        <v>15</v>
      </c>
      <c r="AM120" s="60">
        <f t="shared" si="77"/>
        <v>15</v>
      </c>
      <c r="AN120" s="74">
        <f t="shared" si="78"/>
        <v>5662.5</v>
      </c>
      <c r="AO120" s="66">
        <f>Stoch_Regimes!$G$46</f>
        <v>60</v>
      </c>
      <c r="AP120" s="49">
        <f t="shared" si="104"/>
        <v>45</v>
      </c>
      <c r="AQ120" s="49">
        <f t="shared" si="79"/>
        <v>15</v>
      </c>
      <c r="AR120" s="60">
        <f t="shared" si="80"/>
        <v>15</v>
      </c>
      <c r="AS120" s="83">
        <f t="shared" si="81"/>
        <v>5812.5</v>
      </c>
      <c r="AT120" s="66">
        <f>Stoch_Regimes!$G$47</f>
        <v>60</v>
      </c>
      <c r="AU120" s="49">
        <f t="shared" si="105"/>
        <v>45</v>
      </c>
      <c r="AV120" s="49">
        <f t="shared" si="82"/>
        <v>15</v>
      </c>
      <c r="AW120" s="60">
        <f t="shared" si="83"/>
        <v>15</v>
      </c>
      <c r="AX120" s="74">
        <f t="shared" si="84"/>
        <v>5812.5</v>
      </c>
      <c r="AY120" s="66">
        <f>Stoch_Regimes!$G$48</f>
        <v>60</v>
      </c>
      <c r="AZ120" s="49">
        <f t="shared" si="106"/>
        <v>45</v>
      </c>
      <c r="BA120" s="49">
        <f t="shared" si="85"/>
        <v>15</v>
      </c>
      <c r="BB120" s="60">
        <f t="shared" si="86"/>
        <v>15</v>
      </c>
      <c r="BC120" s="74">
        <f t="shared" si="87"/>
        <v>5812.5</v>
      </c>
      <c r="BD120" s="66">
        <f>Stoch_Regimes!$G$49</f>
        <v>60</v>
      </c>
      <c r="BE120" s="49">
        <f t="shared" si="107"/>
        <v>45</v>
      </c>
      <c r="BF120" s="49">
        <f t="shared" si="88"/>
        <v>15</v>
      </c>
      <c r="BG120" s="60">
        <f t="shared" si="89"/>
        <v>15</v>
      </c>
      <c r="BH120" s="62">
        <f t="shared" si="90"/>
        <v>5812.5</v>
      </c>
      <c r="BI120" s="66">
        <f>Stoch_Regimes!$J$45</f>
        <v>60</v>
      </c>
      <c r="BJ120" s="49">
        <f t="shared" si="108"/>
        <v>45</v>
      </c>
      <c r="BK120" s="49">
        <f t="shared" si="91"/>
        <v>15</v>
      </c>
      <c r="BL120" s="60">
        <f t="shared" si="92"/>
        <v>15</v>
      </c>
      <c r="BM120" s="74">
        <f t="shared" si="93"/>
        <v>5812.5</v>
      </c>
      <c r="BN120" s="66">
        <f>Stoch_Regimes!$M$45</f>
        <v>30</v>
      </c>
      <c r="BO120" s="49">
        <f t="shared" si="109"/>
        <v>15</v>
      </c>
      <c r="BP120" s="49">
        <f t="shared" si="94"/>
        <v>15</v>
      </c>
      <c r="BQ120" s="60">
        <f t="shared" si="95"/>
        <v>15</v>
      </c>
      <c r="BR120" s="74">
        <f t="shared" si="96"/>
        <v>5512.5</v>
      </c>
      <c r="BS120" s="66">
        <v>15</v>
      </c>
      <c r="BT120" s="60">
        <v>0</v>
      </c>
      <c r="BU120" s="60">
        <v>15</v>
      </c>
      <c r="BV120" s="62">
        <f t="shared" si="57"/>
        <v>5362.5</v>
      </c>
    </row>
    <row r="121" spans="1:74" x14ac:dyDescent="0.25">
      <c r="A121" s="49"/>
      <c r="B121" s="85">
        <v>42125</v>
      </c>
      <c r="C121" s="49">
        <v>347</v>
      </c>
      <c r="D121" s="62">
        <v>350</v>
      </c>
      <c r="E121" s="58">
        <v>0</v>
      </c>
      <c r="F121" s="91">
        <f t="shared" si="111"/>
        <v>15</v>
      </c>
      <c r="G121" s="49">
        <f t="shared" si="97"/>
        <v>0</v>
      </c>
      <c r="H121" s="49">
        <f t="shared" si="58"/>
        <v>15</v>
      </c>
      <c r="I121" s="60">
        <f t="shared" si="59"/>
        <v>15</v>
      </c>
      <c r="J121" s="74">
        <f t="shared" si="60"/>
        <v>5205</v>
      </c>
      <c r="K121" s="66">
        <f>Stoch_Regimes!$E$45</f>
        <v>30</v>
      </c>
      <c r="L121" s="49">
        <f t="shared" si="98"/>
        <v>15</v>
      </c>
      <c r="M121" s="49">
        <f t="shared" si="61"/>
        <v>15</v>
      </c>
      <c r="N121" s="60">
        <f t="shared" si="62"/>
        <v>15</v>
      </c>
      <c r="O121" s="74">
        <f t="shared" si="63"/>
        <v>5355</v>
      </c>
      <c r="P121" s="66">
        <f>Stoch_Regimes!$E$46</f>
        <v>30</v>
      </c>
      <c r="Q121" s="49">
        <f t="shared" si="99"/>
        <v>15</v>
      </c>
      <c r="R121" s="49">
        <f t="shared" si="64"/>
        <v>15</v>
      </c>
      <c r="S121" s="60">
        <f t="shared" si="65"/>
        <v>15</v>
      </c>
      <c r="T121" s="84">
        <f t="shared" si="66"/>
        <v>5355</v>
      </c>
      <c r="U121" s="66">
        <f>Stoch_Regimes!$E$47</f>
        <v>30</v>
      </c>
      <c r="V121" s="49">
        <f t="shared" si="100"/>
        <v>15</v>
      </c>
      <c r="W121" s="49">
        <f t="shared" si="67"/>
        <v>15</v>
      </c>
      <c r="X121" s="60">
        <f t="shared" si="68"/>
        <v>15</v>
      </c>
      <c r="Y121" s="62">
        <f t="shared" si="69"/>
        <v>5355</v>
      </c>
      <c r="Z121" s="66">
        <f>Stoch_Regimes!$E$48</f>
        <v>30</v>
      </c>
      <c r="AA121" s="49">
        <f t="shared" si="101"/>
        <v>15</v>
      </c>
      <c r="AB121" s="49">
        <f t="shared" si="70"/>
        <v>15</v>
      </c>
      <c r="AC121" s="60">
        <f t="shared" si="71"/>
        <v>15</v>
      </c>
      <c r="AD121" s="62">
        <f t="shared" si="72"/>
        <v>5355</v>
      </c>
      <c r="AE121" s="66">
        <f>Stoch_Regimes!$E$49</f>
        <v>30</v>
      </c>
      <c r="AF121" s="49">
        <f t="shared" si="102"/>
        <v>15</v>
      </c>
      <c r="AG121" s="49">
        <f t="shared" si="73"/>
        <v>15</v>
      </c>
      <c r="AH121" s="60">
        <f t="shared" si="74"/>
        <v>15</v>
      </c>
      <c r="AI121" s="62">
        <f t="shared" si="75"/>
        <v>5355</v>
      </c>
      <c r="AJ121" s="66">
        <f>Stoch_Regimes!$G$45</f>
        <v>45</v>
      </c>
      <c r="AK121" s="49">
        <f t="shared" si="103"/>
        <v>30</v>
      </c>
      <c r="AL121" s="49">
        <f t="shared" si="76"/>
        <v>15</v>
      </c>
      <c r="AM121" s="60">
        <f t="shared" si="77"/>
        <v>15</v>
      </c>
      <c r="AN121" s="74">
        <f t="shared" si="78"/>
        <v>5505</v>
      </c>
      <c r="AO121" s="66">
        <f>Stoch_Regimes!$G$46</f>
        <v>60</v>
      </c>
      <c r="AP121" s="49">
        <f t="shared" si="104"/>
        <v>45</v>
      </c>
      <c r="AQ121" s="49">
        <f t="shared" si="79"/>
        <v>15</v>
      </c>
      <c r="AR121" s="60">
        <f t="shared" si="80"/>
        <v>15</v>
      </c>
      <c r="AS121" s="83">
        <f t="shared" si="81"/>
        <v>5655</v>
      </c>
      <c r="AT121" s="66">
        <f>Stoch_Regimes!$G$47</f>
        <v>60</v>
      </c>
      <c r="AU121" s="49">
        <f t="shared" si="105"/>
        <v>45</v>
      </c>
      <c r="AV121" s="49">
        <f t="shared" si="82"/>
        <v>15</v>
      </c>
      <c r="AW121" s="60">
        <f t="shared" si="83"/>
        <v>15</v>
      </c>
      <c r="AX121" s="74">
        <f t="shared" si="84"/>
        <v>5655</v>
      </c>
      <c r="AY121" s="66">
        <f>Stoch_Regimes!$G$48</f>
        <v>60</v>
      </c>
      <c r="AZ121" s="49">
        <f t="shared" si="106"/>
        <v>45</v>
      </c>
      <c r="BA121" s="49">
        <f t="shared" si="85"/>
        <v>15</v>
      </c>
      <c r="BB121" s="60">
        <f t="shared" si="86"/>
        <v>15</v>
      </c>
      <c r="BC121" s="74">
        <f t="shared" si="87"/>
        <v>5655</v>
      </c>
      <c r="BD121" s="66">
        <f>Stoch_Regimes!$G$49</f>
        <v>60</v>
      </c>
      <c r="BE121" s="49">
        <f t="shared" si="107"/>
        <v>45</v>
      </c>
      <c r="BF121" s="49">
        <f t="shared" si="88"/>
        <v>15</v>
      </c>
      <c r="BG121" s="60">
        <f t="shared" si="89"/>
        <v>15</v>
      </c>
      <c r="BH121" s="62">
        <f t="shared" si="90"/>
        <v>5655</v>
      </c>
      <c r="BI121" s="66">
        <f>Stoch_Regimes!$J$45</f>
        <v>60</v>
      </c>
      <c r="BJ121" s="49">
        <f t="shared" si="108"/>
        <v>45</v>
      </c>
      <c r="BK121" s="49">
        <f t="shared" si="91"/>
        <v>15</v>
      </c>
      <c r="BL121" s="60">
        <f t="shared" si="92"/>
        <v>15</v>
      </c>
      <c r="BM121" s="74">
        <f t="shared" si="93"/>
        <v>5655</v>
      </c>
      <c r="BN121" s="66">
        <f>Stoch_Regimes!$M$45</f>
        <v>30</v>
      </c>
      <c r="BO121" s="49">
        <f t="shared" si="109"/>
        <v>15</v>
      </c>
      <c r="BP121" s="49">
        <f t="shared" si="94"/>
        <v>15</v>
      </c>
      <c r="BQ121" s="60">
        <f t="shared" si="95"/>
        <v>15</v>
      </c>
      <c r="BR121" s="74">
        <f t="shared" si="96"/>
        <v>5355</v>
      </c>
      <c r="BS121" s="66">
        <v>15</v>
      </c>
      <c r="BT121" s="60">
        <v>0</v>
      </c>
      <c r="BU121" s="60">
        <v>15</v>
      </c>
      <c r="BV121" s="62">
        <f t="shared" si="57"/>
        <v>5205</v>
      </c>
    </row>
    <row r="122" spans="1:74" x14ac:dyDescent="0.25">
      <c r="A122" s="49"/>
      <c r="B122" s="85">
        <v>42156</v>
      </c>
      <c r="C122" s="49">
        <v>344.5</v>
      </c>
      <c r="D122" s="62">
        <v>350</v>
      </c>
      <c r="E122" s="58">
        <v>1</v>
      </c>
      <c r="F122" s="91">
        <f t="shared" si="111"/>
        <v>30</v>
      </c>
      <c r="G122" s="49">
        <f t="shared" si="97"/>
        <v>0</v>
      </c>
      <c r="H122" s="49">
        <f t="shared" si="58"/>
        <v>30</v>
      </c>
      <c r="I122" s="60">
        <f t="shared" si="59"/>
        <v>30</v>
      </c>
      <c r="J122" s="74">
        <f t="shared" si="60"/>
        <v>10335</v>
      </c>
      <c r="K122" s="66">
        <f>Stoch_Regimes!$E$45</f>
        <v>30</v>
      </c>
      <c r="L122" s="49">
        <f t="shared" si="98"/>
        <v>15</v>
      </c>
      <c r="M122" s="49">
        <f t="shared" si="61"/>
        <v>15</v>
      </c>
      <c r="N122" s="60">
        <f t="shared" si="62"/>
        <v>15</v>
      </c>
      <c r="O122" s="74">
        <f t="shared" si="63"/>
        <v>5317.5</v>
      </c>
      <c r="P122" s="66">
        <f>Stoch_Regimes!$E$46</f>
        <v>30</v>
      </c>
      <c r="Q122" s="49">
        <f t="shared" si="99"/>
        <v>15</v>
      </c>
      <c r="R122" s="49">
        <f t="shared" si="64"/>
        <v>15</v>
      </c>
      <c r="S122" s="60">
        <f t="shared" si="65"/>
        <v>15</v>
      </c>
      <c r="T122" s="84">
        <f t="shared" si="66"/>
        <v>5317.5</v>
      </c>
      <c r="U122" s="66">
        <f>Stoch_Regimes!$E$47</f>
        <v>30</v>
      </c>
      <c r="V122" s="49">
        <f t="shared" si="100"/>
        <v>15</v>
      </c>
      <c r="W122" s="49">
        <f t="shared" si="67"/>
        <v>15</v>
      </c>
      <c r="X122" s="60">
        <f t="shared" si="68"/>
        <v>15</v>
      </c>
      <c r="Y122" s="62">
        <f t="shared" si="69"/>
        <v>5317.5</v>
      </c>
      <c r="Z122" s="66">
        <f>Stoch_Regimes!$E$48</f>
        <v>30</v>
      </c>
      <c r="AA122" s="49">
        <f t="shared" si="101"/>
        <v>15</v>
      </c>
      <c r="AB122" s="49">
        <f t="shared" si="70"/>
        <v>15</v>
      </c>
      <c r="AC122" s="60">
        <f t="shared" si="71"/>
        <v>15</v>
      </c>
      <c r="AD122" s="62">
        <f t="shared" si="72"/>
        <v>5317.5</v>
      </c>
      <c r="AE122" s="66">
        <f>Stoch_Regimes!$E$49</f>
        <v>30</v>
      </c>
      <c r="AF122" s="49">
        <f t="shared" si="102"/>
        <v>15</v>
      </c>
      <c r="AG122" s="49">
        <f t="shared" si="73"/>
        <v>15</v>
      </c>
      <c r="AH122" s="60">
        <f t="shared" si="74"/>
        <v>15</v>
      </c>
      <c r="AI122" s="62">
        <f t="shared" si="75"/>
        <v>5317.5</v>
      </c>
      <c r="AJ122" s="66">
        <f>Stoch_Regimes!$G$45</f>
        <v>45</v>
      </c>
      <c r="AK122" s="49">
        <f t="shared" si="103"/>
        <v>30</v>
      </c>
      <c r="AL122" s="49">
        <f t="shared" si="76"/>
        <v>15</v>
      </c>
      <c r="AM122" s="60">
        <f t="shared" si="77"/>
        <v>15</v>
      </c>
      <c r="AN122" s="74">
        <f t="shared" si="78"/>
        <v>5467.5</v>
      </c>
      <c r="AO122" s="66">
        <f>Stoch_Regimes!$G$46</f>
        <v>60</v>
      </c>
      <c r="AP122" s="49">
        <f t="shared" si="104"/>
        <v>45</v>
      </c>
      <c r="AQ122" s="49">
        <f t="shared" si="79"/>
        <v>15</v>
      </c>
      <c r="AR122" s="60">
        <f t="shared" si="80"/>
        <v>15</v>
      </c>
      <c r="AS122" s="83">
        <f t="shared" si="81"/>
        <v>5617.5</v>
      </c>
      <c r="AT122" s="66">
        <f>Stoch_Regimes!$G$47</f>
        <v>60</v>
      </c>
      <c r="AU122" s="49">
        <f t="shared" si="105"/>
        <v>45</v>
      </c>
      <c r="AV122" s="49">
        <f t="shared" si="82"/>
        <v>15</v>
      </c>
      <c r="AW122" s="60">
        <f t="shared" si="83"/>
        <v>15</v>
      </c>
      <c r="AX122" s="74">
        <f t="shared" si="84"/>
        <v>5617.5</v>
      </c>
      <c r="AY122" s="66">
        <f>Stoch_Regimes!$G$48</f>
        <v>60</v>
      </c>
      <c r="AZ122" s="49">
        <f t="shared" si="106"/>
        <v>45</v>
      </c>
      <c r="BA122" s="49">
        <f t="shared" si="85"/>
        <v>15</v>
      </c>
      <c r="BB122" s="60">
        <f t="shared" si="86"/>
        <v>15</v>
      </c>
      <c r="BC122" s="74">
        <f t="shared" si="87"/>
        <v>5617.5</v>
      </c>
      <c r="BD122" s="66">
        <f>Stoch_Regimes!$G$49</f>
        <v>60</v>
      </c>
      <c r="BE122" s="49">
        <f t="shared" si="107"/>
        <v>45</v>
      </c>
      <c r="BF122" s="49">
        <f t="shared" si="88"/>
        <v>15</v>
      </c>
      <c r="BG122" s="60">
        <f t="shared" si="89"/>
        <v>15</v>
      </c>
      <c r="BH122" s="62">
        <f t="shared" si="90"/>
        <v>5617.5</v>
      </c>
      <c r="BI122" s="66">
        <f>Stoch_Regimes!$J$45</f>
        <v>60</v>
      </c>
      <c r="BJ122" s="49">
        <f t="shared" si="108"/>
        <v>45</v>
      </c>
      <c r="BK122" s="49">
        <f t="shared" si="91"/>
        <v>15</v>
      </c>
      <c r="BL122" s="60">
        <f t="shared" si="92"/>
        <v>15</v>
      </c>
      <c r="BM122" s="74">
        <f t="shared" si="93"/>
        <v>5617.5</v>
      </c>
      <c r="BN122" s="66">
        <f>Stoch_Regimes!$M$45</f>
        <v>30</v>
      </c>
      <c r="BO122" s="49">
        <f t="shared" si="109"/>
        <v>15</v>
      </c>
      <c r="BP122" s="49">
        <f t="shared" si="94"/>
        <v>15</v>
      </c>
      <c r="BQ122" s="60">
        <f t="shared" si="95"/>
        <v>15</v>
      </c>
      <c r="BR122" s="74">
        <f t="shared" si="96"/>
        <v>5317.5</v>
      </c>
      <c r="BS122" s="66">
        <v>15</v>
      </c>
      <c r="BT122" s="60">
        <v>0</v>
      </c>
      <c r="BU122" s="60">
        <v>15</v>
      </c>
      <c r="BV122" s="62">
        <f t="shared" si="57"/>
        <v>5167.5</v>
      </c>
    </row>
    <row r="123" spans="1:74" x14ac:dyDescent="0.25">
      <c r="A123" s="49"/>
      <c r="B123" s="85">
        <v>42186</v>
      </c>
      <c r="C123" s="49">
        <v>397.5</v>
      </c>
      <c r="D123" s="62">
        <v>400</v>
      </c>
      <c r="E123" s="58">
        <v>0</v>
      </c>
      <c r="F123" s="91">
        <f t="shared" si="111"/>
        <v>15</v>
      </c>
      <c r="G123" s="49">
        <f t="shared" si="97"/>
        <v>15</v>
      </c>
      <c r="H123" s="49">
        <f t="shared" si="58"/>
        <v>0</v>
      </c>
      <c r="I123" s="60">
        <f t="shared" si="59"/>
        <v>0</v>
      </c>
      <c r="J123" s="74">
        <f t="shared" si="60"/>
        <v>150</v>
      </c>
      <c r="K123" s="66">
        <f>Stoch_Regimes!$E$50</f>
        <v>15</v>
      </c>
      <c r="L123" s="49">
        <f t="shared" si="98"/>
        <v>15</v>
      </c>
      <c r="M123" s="49">
        <f t="shared" si="61"/>
        <v>0</v>
      </c>
      <c r="N123" s="60">
        <f t="shared" si="62"/>
        <v>0</v>
      </c>
      <c r="O123" s="74">
        <f t="shared" si="63"/>
        <v>150</v>
      </c>
      <c r="P123" s="66">
        <f>Stoch_Regimes!$E$51</f>
        <v>15</v>
      </c>
      <c r="Q123" s="49">
        <f>Q122+S122-15</f>
        <v>15</v>
      </c>
      <c r="R123" s="49">
        <f>P123-Q123</f>
        <v>0</v>
      </c>
      <c r="S123" s="60">
        <f>IF(R123&gt;0,R123,0)</f>
        <v>0</v>
      </c>
      <c r="T123" s="84">
        <f>Q123*$C$4+S123*C123</f>
        <v>150</v>
      </c>
      <c r="U123" s="66">
        <f>Stoch_Regimes!$E$52</f>
        <v>15</v>
      </c>
      <c r="V123" s="49">
        <f t="shared" si="100"/>
        <v>15</v>
      </c>
      <c r="W123" s="49">
        <f t="shared" si="67"/>
        <v>0</v>
      </c>
      <c r="X123" s="60">
        <f t="shared" si="68"/>
        <v>0</v>
      </c>
      <c r="Y123" s="62">
        <f t="shared" si="69"/>
        <v>150</v>
      </c>
      <c r="Z123" s="66">
        <f>Stoch_Regimes!$E$53</f>
        <v>15</v>
      </c>
      <c r="AA123" s="49">
        <f t="shared" si="101"/>
        <v>15</v>
      </c>
      <c r="AB123" s="49">
        <f t="shared" si="70"/>
        <v>0</v>
      </c>
      <c r="AC123" s="60">
        <f t="shared" si="71"/>
        <v>0</v>
      </c>
      <c r="AD123" s="62">
        <f t="shared" si="72"/>
        <v>150</v>
      </c>
      <c r="AE123" s="66">
        <f>Stoch_Regimes!$E$54</f>
        <v>15</v>
      </c>
      <c r="AF123" s="49">
        <f t="shared" si="102"/>
        <v>15</v>
      </c>
      <c r="AG123" s="49">
        <f t="shared" si="73"/>
        <v>0</v>
      </c>
      <c r="AH123" s="60">
        <f t="shared" si="74"/>
        <v>0</v>
      </c>
      <c r="AI123" s="62">
        <f t="shared" si="75"/>
        <v>150</v>
      </c>
      <c r="AJ123" s="66">
        <f>Stoch_Regimes!$G$50</f>
        <v>15</v>
      </c>
      <c r="AK123" s="49">
        <f t="shared" si="103"/>
        <v>30</v>
      </c>
      <c r="AL123" s="49">
        <f t="shared" si="76"/>
        <v>-15</v>
      </c>
      <c r="AM123" s="60">
        <f t="shared" si="77"/>
        <v>0</v>
      </c>
      <c r="AN123" s="74">
        <f t="shared" si="78"/>
        <v>300</v>
      </c>
      <c r="AO123" s="66">
        <f>Stoch_Regimes!$G$51</f>
        <v>30</v>
      </c>
      <c r="AP123" s="49">
        <f t="shared" si="104"/>
        <v>45</v>
      </c>
      <c r="AQ123" s="49">
        <f t="shared" si="79"/>
        <v>-15</v>
      </c>
      <c r="AR123" s="60">
        <f t="shared" si="80"/>
        <v>0</v>
      </c>
      <c r="AS123" s="83">
        <f t="shared" si="81"/>
        <v>450</v>
      </c>
      <c r="AT123" s="66">
        <f>Stoch_Regimes!$G$52</f>
        <v>45</v>
      </c>
      <c r="AU123" s="49">
        <f t="shared" si="105"/>
        <v>45</v>
      </c>
      <c r="AV123" s="49">
        <f t="shared" si="82"/>
        <v>0</v>
      </c>
      <c r="AW123" s="60">
        <f t="shared" si="83"/>
        <v>0</v>
      </c>
      <c r="AX123" s="74">
        <f t="shared" si="84"/>
        <v>450</v>
      </c>
      <c r="AY123" s="66">
        <f>Stoch_Regimes!$G$53</f>
        <v>60</v>
      </c>
      <c r="AZ123" s="49">
        <f t="shared" si="106"/>
        <v>45</v>
      </c>
      <c r="BA123" s="49">
        <f t="shared" si="85"/>
        <v>15</v>
      </c>
      <c r="BB123" s="60">
        <f t="shared" si="86"/>
        <v>15</v>
      </c>
      <c r="BC123" s="74">
        <f t="shared" si="87"/>
        <v>6412.5</v>
      </c>
      <c r="BD123" s="66">
        <f>Stoch_Regimes!$G$54</f>
        <v>60</v>
      </c>
      <c r="BE123" s="49">
        <f t="shared" si="107"/>
        <v>45</v>
      </c>
      <c r="BF123" s="49">
        <f t="shared" si="88"/>
        <v>15</v>
      </c>
      <c r="BG123" s="60">
        <f t="shared" si="89"/>
        <v>15</v>
      </c>
      <c r="BH123" s="62">
        <f t="shared" si="90"/>
        <v>6412.5</v>
      </c>
      <c r="BI123" s="66">
        <f>Stoch_Regimes!$J$50</f>
        <v>60</v>
      </c>
      <c r="BJ123" s="49">
        <f t="shared" si="108"/>
        <v>45</v>
      </c>
      <c r="BK123" s="49">
        <f t="shared" si="91"/>
        <v>15</v>
      </c>
      <c r="BL123" s="60">
        <f t="shared" si="92"/>
        <v>15</v>
      </c>
      <c r="BM123" s="74">
        <f t="shared" si="93"/>
        <v>6412.5</v>
      </c>
      <c r="BN123" s="66">
        <f>Stoch_Regimes!$M$50</f>
        <v>15</v>
      </c>
      <c r="BO123" s="49">
        <f t="shared" si="109"/>
        <v>15</v>
      </c>
      <c r="BP123" s="49">
        <f t="shared" si="94"/>
        <v>0</v>
      </c>
      <c r="BQ123" s="60">
        <f t="shared" si="95"/>
        <v>0</v>
      </c>
      <c r="BR123" s="74">
        <f t="shared" si="96"/>
        <v>150</v>
      </c>
      <c r="BS123" s="66">
        <v>15</v>
      </c>
      <c r="BT123" s="60">
        <v>0</v>
      </c>
      <c r="BU123" s="60">
        <v>15</v>
      </c>
      <c r="BV123" s="62">
        <f t="shared" si="57"/>
        <v>5962.5</v>
      </c>
    </row>
    <row r="124" spans="1:74" x14ac:dyDescent="0.25">
      <c r="A124" s="49"/>
      <c r="B124" s="85">
        <v>42217</v>
      </c>
      <c r="C124" s="121">
        <v>350.98</v>
      </c>
      <c r="D124" s="62">
        <v>350</v>
      </c>
      <c r="E124" s="58">
        <v>0</v>
      </c>
      <c r="F124" s="91">
        <f t="shared" si="111"/>
        <v>15</v>
      </c>
      <c r="G124" s="49">
        <f t="shared" si="97"/>
        <v>0</v>
      </c>
      <c r="H124" s="49">
        <f t="shared" si="58"/>
        <v>15</v>
      </c>
      <c r="I124" s="60">
        <f t="shared" si="59"/>
        <v>15</v>
      </c>
      <c r="J124" s="74">
        <f t="shared" si="60"/>
        <v>5264.7000000000007</v>
      </c>
      <c r="K124" s="66">
        <f>Stoch_Regimes!$E$50</f>
        <v>15</v>
      </c>
      <c r="L124" s="49">
        <f t="shared" ref="L124:L131" si="112">L123+N123-15</f>
        <v>0</v>
      </c>
      <c r="M124" s="49">
        <f t="shared" ref="M124:M131" si="113">K124-L124</f>
        <v>15</v>
      </c>
      <c r="N124" s="60">
        <f t="shared" ref="N124:N131" si="114">IF(M124&gt;0,M124,0)</f>
        <v>15</v>
      </c>
      <c r="O124" s="74">
        <f t="shared" ref="O124:O131" si="115">L124*$C$4+N124*C124</f>
        <v>5264.7000000000007</v>
      </c>
      <c r="P124" s="66">
        <f>Stoch_Regimes!$E$51</f>
        <v>15</v>
      </c>
      <c r="Q124" s="49">
        <f t="shared" ref="Q124:Q131" si="116">Q123+S123-15</f>
        <v>0</v>
      </c>
      <c r="R124" s="49">
        <f t="shared" ref="R124:R131" si="117">P124-Q124</f>
        <v>15</v>
      </c>
      <c r="S124" s="60">
        <f t="shared" ref="S124:S131" si="118">IF(R124&gt;0,R124,0)</f>
        <v>15</v>
      </c>
      <c r="T124" s="84">
        <f t="shared" ref="T124:T131" si="119">Q124*$C$4+S124*C124</f>
        <v>5264.7000000000007</v>
      </c>
      <c r="U124" s="66">
        <f>Stoch_Regimes!$E$52</f>
        <v>15</v>
      </c>
      <c r="V124" s="49">
        <f t="shared" ref="V124:V131" si="120">V123+X123-15</f>
        <v>0</v>
      </c>
      <c r="W124" s="49">
        <f t="shared" ref="W124:W131" si="121">U124-V124</f>
        <v>15</v>
      </c>
      <c r="X124" s="60">
        <f t="shared" ref="X124:X131" si="122">IF(W124&gt;0,W124,0)</f>
        <v>15</v>
      </c>
      <c r="Y124" s="62">
        <f t="shared" ref="Y124:Y131" si="123">V124*$C$4+X124*C124</f>
        <v>5264.7000000000007</v>
      </c>
      <c r="Z124" s="66">
        <f>Stoch_Regimes!$E$53</f>
        <v>15</v>
      </c>
      <c r="AA124" s="49">
        <f t="shared" ref="AA124:AA131" si="124">AA123+AC123-15</f>
        <v>0</v>
      </c>
      <c r="AB124" s="49">
        <f t="shared" ref="AB124:AB131" si="125">Z124-AA124</f>
        <v>15</v>
      </c>
      <c r="AC124" s="60">
        <f t="shared" ref="AC124:AC131" si="126">IF(AB124&gt;0,AB124,0)</f>
        <v>15</v>
      </c>
      <c r="AD124" s="62">
        <f t="shared" ref="AD124:AD131" si="127">AA124*$C$4+AC124*C124</f>
        <v>5264.7000000000007</v>
      </c>
      <c r="AE124" s="66">
        <f>Stoch_Regimes!$E$54</f>
        <v>15</v>
      </c>
      <c r="AF124" s="49">
        <f t="shared" ref="AF124:AF131" si="128">AF123+AH123-15</f>
        <v>0</v>
      </c>
      <c r="AG124" s="49">
        <f t="shared" ref="AG124:AG131" si="129">AE124-AF124</f>
        <v>15</v>
      </c>
      <c r="AH124" s="60">
        <f t="shared" ref="AH124:AH131" si="130">IF(AG124&gt;0,AG124,0)</f>
        <v>15</v>
      </c>
      <c r="AI124" s="62">
        <f t="shared" ref="AI124:AI131" si="131">AF124*$C$4+AH124*C124</f>
        <v>5264.7000000000007</v>
      </c>
      <c r="AJ124" s="66">
        <f>Stoch_Regimes!$G$50</f>
        <v>15</v>
      </c>
      <c r="AK124" s="49">
        <f t="shared" ref="AK124:AK131" si="132">AK123+AM123-15</f>
        <v>15</v>
      </c>
      <c r="AL124" s="49">
        <f t="shared" ref="AL124:AL131" si="133">AJ124-AK124</f>
        <v>0</v>
      </c>
      <c r="AM124" s="60">
        <f t="shared" ref="AM124:AM131" si="134">IF(AL124&gt;0,AL124,0)</f>
        <v>0</v>
      </c>
      <c r="AN124" s="74">
        <f t="shared" ref="AN124:AN131" si="135">AK124*$C$4+AM124*C124</f>
        <v>150</v>
      </c>
      <c r="AO124" s="66">
        <f>Stoch_Regimes!$G$51</f>
        <v>30</v>
      </c>
      <c r="AP124" s="49">
        <f t="shared" ref="AP124:AP131" si="136">AP123+AR123-15</f>
        <v>30</v>
      </c>
      <c r="AQ124" s="49">
        <f t="shared" ref="AQ124:AQ131" si="137">AO124-AP124</f>
        <v>0</v>
      </c>
      <c r="AR124" s="60">
        <f t="shared" ref="AR124:AR131" si="138">IF(AQ124&gt;0,AQ124,0)</f>
        <v>0</v>
      </c>
      <c r="AS124" s="83">
        <f t="shared" ref="AS124:AS131" si="139">AP124*$C$4+AR124*C124</f>
        <v>300</v>
      </c>
      <c r="AT124" s="66">
        <f>Stoch_Regimes!$G$52</f>
        <v>45</v>
      </c>
      <c r="AU124" s="49">
        <f t="shared" ref="AU124:AU131" si="140">AU123+AW123-15</f>
        <v>30</v>
      </c>
      <c r="AV124" s="49">
        <f t="shared" ref="AV124:AV131" si="141">AT124-AU124</f>
        <v>15</v>
      </c>
      <c r="AW124" s="60">
        <f t="shared" ref="AW124:AW131" si="142">IF(AV124&gt;0,AV124,0)</f>
        <v>15</v>
      </c>
      <c r="AX124" s="74">
        <f t="shared" ref="AX124:AX131" si="143">AU124*$C$4+AW124*C124</f>
        <v>5564.7000000000007</v>
      </c>
      <c r="AY124" s="66">
        <f>Stoch_Regimes!$G$53</f>
        <v>60</v>
      </c>
      <c r="AZ124" s="49">
        <f t="shared" ref="AZ124:AZ131" si="144">AZ123+BB123-15</f>
        <v>45</v>
      </c>
      <c r="BA124" s="49">
        <f t="shared" ref="BA124:BA131" si="145">AY124-AZ124</f>
        <v>15</v>
      </c>
      <c r="BB124" s="60">
        <f t="shared" ref="BB124:BB131" si="146">IF(BA124&gt;0,BA124,0)</f>
        <v>15</v>
      </c>
      <c r="BC124" s="74">
        <f t="shared" ref="BC124:BC131" si="147">AZ124*$C$4+BB124*C124</f>
        <v>5714.7000000000007</v>
      </c>
      <c r="BD124" s="66">
        <f>Stoch_Regimes!$G$54</f>
        <v>60</v>
      </c>
      <c r="BE124" s="49">
        <f t="shared" ref="BE124:BE131" si="148">BE123+BG123-15</f>
        <v>45</v>
      </c>
      <c r="BF124" s="49">
        <f t="shared" ref="BF124:BF131" si="149">BD124-BE124</f>
        <v>15</v>
      </c>
      <c r="BG124" s="60">
        <f t="shared" ref="BG124:BG131" si="150">IF(BF124&gt;0,BF124,0)</f>
        <v>15</v>
      </c>
      <c r="BH124" s="62">
        <f t="shared" ref="BH124:BH131" si="151">BE124*$C$4+BG124*C124</f>
        <v>5714.7000000000007</v>
      </c>
      <c r="BI124" s="66">
        <f>Stoch_Regimes!$J$50</f>
        <v>60</v>
      </c>
      <c r="BJ124" s="49">
        <f t="shared" ref="BJ124:BJ131" si="152">BJ123+BL123-15</f>
        <v>45</v>
      </c>
      <c r="BK124" s="49">
        <f t="shared" ref="BK124:BK131" si="153">BI124-BJ124</f>
        <v>15</v>
      </c>
      <c r="BL124" s="60">
        <f t="shared" ref="BL124:BL131" si="154">IF(BK124&gt;0,BK124,0)</f>
        <v>15</v>
      </c>
      <c r="BM124" s="74">
        <f t="shared" ref="BM124:BM131" si="155">BJ124*$C$4+BL124*C124</f>
        <v>5714.7000000000007</v>
      </c>
      <c r="BN124" s="66">
        <f>Stoch_Regimes!$M$50</f>
        <v>15</v>
      </c>
      <c r="BO124" s="49">
        <f t="shared" ref="BO124:BO131" si="156">BO123+BQ123-15</f>
        <v>0</v>
      </c>
      <c r="BP124" s="49">
        <f t="shared" ref="BP124:BP131" si="157">BN124-BO124</f>
        <v>15</v>
      </c>
      <c r="BQ124" s="60">
        <f t="shared" ref="BQ124:BQ131" si="158">IF(BP124&gt;0,BP124,0)</f>
        <v>15</v>
      </c>
      <c r="BR124" s="74">
        <f t="shared" ref="BR124:BR131" si="159">BO124*$C$4+BQ124*C124</f>
        <v>5264.7000000000007</v>
      </c>
      <c r="BS124" s="66">
        <v>15</v>
      </c>
      <c r="BT124" s="60">
        <v>0</v>
      </c>
      <c r="BU124" s="60">
        <v>15</v>
      </c>
      <c r="BV124" s="62">
        <f t="shared" ref="BV124:BV131" si="160">BU124*C124+BT124*$C$4</f>
        <v>5264.7000000000007</v>
      </c>
    </row>
    <row r="125" spans="1:74" x14ac:dyDescent="0.25">
      <c r="A125" s="49"/>
      <c r="B125" s="85">
        <v>42248</v>
      </c>
      <c r="C125" s="121">
        <v>353.95</v>
      </c>
      <c r="D125" s="62">
        <v>350</v>
      </c>
      <c r="E125" s="58">
        <v>1</v>
      </c>
      <c r="F125" s="91">
        <f t="shared" si="111"/>
        <v>30</v>
      </c>
      <c r="G125" s="49">
        <f t="shared" si="97"/>
        <v>0</v>
      </c>
      <c r="H125" s="49">
        <f t="shared" si="58"/>
        <v>30</v>
      </c>
      <c r="I125" s="60">
        <f t="shared" si="59"/>
        <v>30</v>
      </c>
      <c r="J125" s="74">
        <f t="shared" si="60"/>
        <v>10618.5</v>
      </c>
      <c r="K125" s="66">
        <f>Stoch_Regimes!$E$50</f>
        <v>15</v>
      </c>
      <c r="L125" s="49">
        <f t="shared" si="112"/>
        <v>0</v>
      </c>
      <c r="M125" s="49">
        <f t="shared" si="113"/>
        <v>15</v>
      </c>
      <c r="N125" s="60">
        <f t="shared" si="114"/>
        <v>15</v>
      </c>
      <c r="O125" s="74">
        <f t="shared" si="115"/>
        <v>5309.25</v>
      </c>
      <c r="P125" s="66">
        <f>Stoch_Regimes!$E$51</f>
        <v>15</v>
      </c>
      <c r="Q125" s="49">
        <f t="shared" si="116"/>
        <v>0</v>
      </c>
      <c r="R125" s="49">
        <f t="shared" si="117"/>
        <v>15</v>
      </c>
      <c r="S125" s="60">
        <f t="shared" si="118"/>
        <v>15</v>
      </c>
      <c r="T125" s="84">
        <f t="shared" si="119"/>
        <v>5309.25</v>
      </c>
      <c r="U125" s="66">
        <f>Stoch_Regimes!$E$52</f>
        <v>15</v>
      </c>
      <c r="V125" s="49">
        <f t="shared" si="120"/>
        <v>0</v>
      </c>
      <c r="W125" s="49">
        <f t="shared" si="121"/>
        <v>15</v>
      </c>
      <c r="X125" s="60">
        <f t="shared" si="122"/>
        <v>15</v>
      </c>
      <c r="Y125" s="62">
        <f t="shared" si="123"/>
        <v>5309.25</v>
      </c>
      <c r="Z125" s="66">
        <f>Stoch_Regimes!$E$53</f>
        <v>15</v>
      </c>
      <c r="AA125" s="49">
        <f t="shared" si="124"/>
        <v>0</v>
      </c>
      <c r="AB125" s="49">
        <f t="shared" si="125"/>
        <v>15</v>
      </c>
      <c r="AC125" s="60">
        <f t="shared" si="126"/>
        <v>15</v>
      </c>
      <c r="AD125" s="62">
        <f t="shared" si="127"/>
        <v>5309.25</v>
      </c>
      <c r="AE125" s="66">
        <f>Stoch_Regimes!$E$54</f>
        <v>15</v>
      </c>
      <c r="AF125" s="49">
        <f t="shared" si="128"/>
        <v>0</v>
      </c>
      <c r="AG125" s="49">
        <f t="shared" si="129"/>
        <v>15</v>
      </c>
      <c r="AH125" s="60">
        <f t="shared" si="130"/>
        <v>15</v>
      </c>
      <c r="AI125" s="62">
        <f t="shared" si="131"/>
        <v>5309.25</v>
      </c>
      <c r="AJ125" s="66">
        <f>Stoch_Regimes!$G$50</f>
        <v>15</v>
      </c>
      <c r="AK125" s="49">
        <f t="shared" si="132"/>
        <v>0</v>
      </c>
      <c r="AL125" s="49">
        <f t="shared" si="133"/>
        <v>15</v>
      </c>
      <c r="AM125" s="60">
        <f t="shared" si="134"/>
        <v>15</v>
      </c>
      <c r="AN125" s="74">
        <f t="shared" si="135"/>
        <v>5309.25</v>
      </c>
      <c r="AO125" s="66">
        <f>Stoch_Regimes!$G$51</f>
        <v>30</v>
      </c>
      <c r="AP125" s="49">
        <f t="shared" si="136"/>
        <v>15</v>
      </c>
      <c r="AQ125" s="49">
        <f t="shared" si="137"/>
        <v>15</v>
      </c>
      <c r="AR125" s="60">
        <f t="shared" si="138"/>
        <v>15</v>
      </c>
      <c r="AS125" s="83">
        <f t="shared" si="139"/>
        <v>5459.25</v>
      </c>
      <c r="AT125" s="66">
        <f>Stoch_Regimes!$G$52</f>
        <v>45</v>
      </c>
      <c r="AU125" s="49">
        <f t="shared" si="140"/>
        <v>30</v>
      </c>
      <c r="AV125" s="49">
        <f t="shared" si="141"/>
        <v>15</v>
      </c>
      <c r="AW125" s="60">
        <f t="shared" si="142"/>
        <v>15</v>
      </c>
      <c r="AX125" s="74">
        <f t="shared" si="143"/>
        <v>5609.25</v>
      </c>
      <c r="AY125" s="66">
        <f>Stoch_Regimes!$G$53</f>
        <v>60</v>
      </c>
      <c r="AZ125" s="49">
        <f t="shared" si="144"/>
        <v>45</v>
      </c>
      <c r="BA125" s="49">
        <f t="shared" si="145"/>
        <v>15</v>
      </c>
      <c r="BB125" s="60">
        <f t="shared" si="146"/>
        <v>15</v>
      </c>
      <c r="BC125" s="74">
        <f t="shared" si="147"/>
        <v>5759.25</v>
      </c>
      <c r="BD125" s="66">
        <f>Stoch_Regimes!$G$54</f>
        <v>60</v>
      </c>
      <c r="BE125" s="49">
        <f t="shared" si="148"/>
        <v>45</v>
      </c>
      <c r="BF125" s="49">
        <f t="shared" si="149"/>
        <v>15</v>
      </c>
      <c r="BG125" s="60">
        <f t="shared" si="150"/>
        <v>15</v>
      </c>
      <c r="BH125" s="62">
        <f t="shared" si="151"/>
        <v>5759.25</v>
      </c>
      <c r="BI125" s="66">
        <f>Stoch_Regimes!$J$50</f>
        <v>60</v>
      </c>
      <c r="BJ125" s="49">
        <f t="shared" si="152"/>
        <v>45</v>
      </c>
      <c r="BK125" s="49">
        <f t="shared" si="153"/>
        <v>15</v>
      </c>
      <c r="BL125" s="60">
        <f t="shared" si="154"/>
        <v>15</v>
      </c>
      <c r="BM125" s="74">
        <f t="shared" si="155"/>
        <v>5759.25</v>
      </c>
      <c r="BN125" s="66">
        <f>Stoch_Regimes!$M$50</f>
        <v>15</v>
      </c>
      <c r="BO125" s="49">
        <f t="shared" si="156"/>
        <v>0</v>
      </c>
      <c r="BP125" s="49">
        <f t="shared" si="157"/>
        <v>15</v>
      </c>
      <c r="BQ125" s="60">
        <f t="shared" si="158"/>
        <v>15</v>
      </c>
      <c r="BR125" s="74">
        <f t="shared" si="159"/>
        <v>5309.25</v>
      </c>
      <c r="BS125" s="66">
        <v>15</v>
      </c>
      <c r="BT125" s="60">
        <v>0</v>
      </c>
      <c r="BU125" s="60">
        <v>15</v>
      </c>
      <c r="BV125" s="62">
        <f t="shared" si="160"/>
        <v>5309.25</v>
      </c>
    </row>
    <row r="126" spans="1:74" x14ac:dyDescent="0.25">
      <c r="A126" s="49"/>
      <c r="B126" s="85">
        <v>42278</v>
      </c>
      <c r="C126" s="121">
        <v>366.55</v>
      </c>
      <c r="D126" s="62">
        <v>350</v>
      </c>
      <c r="E126" s="58">
        <v>0</v>
      </c>
      <c r="F126" s="91">
        <f t="shared" si="111"/>
        <v>15</v>
      </c>
      <c r="G126" s="49">
        <f t="shared" si="97"/>
        <v>15</v>
      </c>
      <c r="H126" s="49">
        <f t="shared" si="58"/>
        <v>0</v>
      </c>
      <c r="I126" s="60">
        <f t="shared" si="59"/>
        <v>0</v>
      </c>
      <c r="J126" s="74">
        <f t="shared" si="60"/>
        <v>150</v>
      </c>
      <c r="K126" s="66">
        <f>Stoch_Regimes!$E$50</f>
        <v>15</v>
      </c>
      <c r="L126" s="49">
        <f t="shared" si="112"/>
        <v>0</v>
      </c>
      <c r="M126" s="49">
        <f t="shared" si="113"/>
        <v>15</v>
      </c>
      <c r="N126" s="60">
        <f t="shared" si="114"/>
        <v>15</v>
      </c>
      <c r="O126" s="74">
        <f t="shared" si="115"/>
        <v>5498.25</v>
      </c>
      <c r="P126" s="66">
        <f>Stoch_Regimes!$E$51</f>
        <v>15</v>
      </c>
      <c r="Q126" s="49">
        <f t="shared" si="116"/>
        <v>0</v>
      </c>
      <c r="R126" s="49">
        <f t="shared" si="117"/>
        <v>15</v>
      </c>
      <c r="S126" s="60">
        <f t="shared" si="118"/>
        <v>15</v>
      </c>
      <c r="T126" s="84">
        <f t="shared" si="119"/>
        <v>5498.25</v>
      </c>
      <c r="U126" s="66">
        <f>Stoch_Regimes!$E$52</f>
        <v>15</v>
      </c>
      <c r="V126" s="49">
        <f t="shared" si="120"/>
        <v>0</v>
      </c>
      <c r="W126" s="49">
        <f t="shared" si="121"/>
        <v>15</v>
      </c>
      <c r="X126" s="60">
        <f t="shared" si="122"/>
        <v>15</v>
      </c>
      <c r="Y126" s="62">
        <f t="shared" si="123"/>
        <v>5498.25</v>
      </c>
      <c r="Z126" s="66">
        <f>Stoch_Regimes!$E$53</f>
        <v>15</v>
      </c>
      <c r="AA126" s="49">
        <f t="shared" si="124"/>
        <v>0</v>
      </c>
      <c r="AB126" s="49">
        <f t="shared" si="125"/>
        <v>15</v>
      </c>
      <c r="AC126" s="60">
        <f t="shared" si="126"/>
        <v>15</v>
      </c>
      <c r="AD126" s="62">
        <f t="shared" si="127"/>
        <v>5498.25</v>
      </c>
      <c r="AE126" s="66">
        <f>Stoch_Regimes!$E$54</f>
        <v>15</v>
      </c>
      <c r="AF126" s="49">
        <f t="shared" si="128"/>
        <v>0</v>
      </c>
      <c r="AG126" s="49">
        <f t="shared" si="129"/>
        <v>15</v>
      </c>
      <c r="AH126" s="60">
        <f t="shared" si="130"/>
        <v>15</v>
      </c>
      <c r="AI126" s="62">
        <f t="shared" si="131"/>
        <v>5498.25</v>
      </c>
      <c r="AJ126" s="66">
        <f>Stoch_Regimes!$G$50</f>
        <v>15</v>
      </c>
      <c r="AK126" s="49">
        <f t="shared" si="132"/>
        <v>0</v>
      </c>
      <c r="AL126" s="49">
        <f t="shared" si="133"/>
        <v>15</v>
      </c>
      <c r="AM126" s="60">
        <f t="shared" si="134"/>
        <v>15</v>
      </c>
      <c r="AN126" s="74">
        <f t="shared" si="135"/>
        <v>5498.25</v>
      </c>
      <c r="AO126" s="66">
        <f>Stoch_Regimes!$G$51</f>
        <v>30</v>
      </c>
      <c r="AP126" s="49">
        <f t="shared" si="136"/>
        <v>15</v>
      </c>
      <c r="AQ126" s="49">
        <f t="shared" si="137"/>
        <v>15</v>
      </c>
      <c r="AR126" s="60">
        <f t="shared" si="138"/>
        <v>15</v>
      </c>
      <c r="AS126" s="83">
        <f t="shared" si="139"/>
        <v>5648.25</v>
      </c>
      <c r="AT126" s="66">
        <f>Stoch_Regimes!$G$52</f>
        <v>45</v>
      </c>
      <c r="AU126" s="49">
        <f t="shared" si="140"/>
        <v>30</v>
      </c>
      <c r="AV126" s="49">
        <f t="shared" si="141"/>
        <v>15</v>
      </c>
      <c r="AW126" s="60">
        <f t="shared" si="142"/>
        <v>15</v>
      </c>
      <c r="AX126" s="74">
        <f t="shared" si="143"/>
        <v>5798.25</v>
      </c>
      <c r="AY126" s="66">
        <f>Stoch_Regimes!$G$53</f>
        <v>60</v>
      </c>
      <c r="AZ126" s="49">
        <f t="shared" si="144"/>
        <v>45</v>
      </c>
      <c r="BA126" s="49">
        <f t="shared" si="145"/>
        <v>15</v>
      </c>
      <c r="BB126" s="60">
        <f t="shared" si="146"/>
        <v>15</v>
      </c>
      <c r="BC126" s="74">
        <f t="shared" si="147"/>
        <v>5948.25</v>
      </c>
      <c r="BD126" s="66">
        <f>Stoch_Regimes!$G$54</f>
        <v>60</v>
      </c>
      <c r="BE126" s="49">
        <f t="shared" si="148"/>
        <v>45</v>
      </c>
      <c r="BF126" s="49">
        <f t="shared" si="149"/>
        <v>15</v>
      </c>
      <c r="BG126" s="60">
        <f t="shared" si="150"/>
        <v>15</v>
      </c>
      <c r="BH126" s="62">
        <f t="shared" si="151"/>
        <v>5948.25</v>
      </c>
      <c r="BI126" s="66">
        <f>Stoch_Regimes!$J$50</f>
        <v>60</v>
      </c>
      <c r="BJ126" s="49">
        <f t="shared" si="152"/>
        <v>45</v>
      </c>
      <c r="BK126" s="49">
        <f t="shared" si="153"/>
        <v>15</v>
      </c>
      <c r="BL126" s="60">
        <f t="shared" si="154"/>
        <v>15</v>
      </c>
      <c r="BM126" s="74">
        <f t="shared" si="155"/>
        <v>5948.25</v>
      </c>
      <c r="BN126" s="66">
        <f>Stoch_Regimes!$M$50</f>
        <v>15</v>
      </c>
      <c r="BO126" s="49">
        <f t="shared" si="156"/>
        <v>0</v>
      </c>
      <c r="BP126" s="49">
        <f t="shared" si="157"/>
        <v>15</v>
      </c>
      <c r="BQ126" s="60">
        <f t="shared" si="158"/>
        <v>15</v>
      </c>
      <c r="BR126" s="74">
        <f t="shared" si="159"/>
        <v>5498.25</v>
      </c>
      <c r="BS126" s="66">
        <v>15</v>
      </c>
      <c r="BT126" s="60">
        <v>0</v>
      </c>
      <c r="BU126" s="60">
        <v>15</v>
      </c>
      <c r="BV126" s="62">
        <f t="shared" si="160"/>
        <v>5498.25</v>
      </c>
    </row>
    <row r="127" spans="1:74" x14ac:dyDescent="0.25">
      <c r="A127" s="49"/>
      <c r="B127" s="85">
        <v>42309</v>
      </c>
      <c r="C127" s="121">
        <v>361.45</v>
      </c>
      <c r="D127" s="62">
        <v>350</v>
      </c>
      <c r="E127" s="58">
        <v>0</v>
      </c>
      <c r="F127" s="91">
        <f t="shared" si="111"/>
        <v>15</v>
      </c>
      <c r="G127" s="49">
        <f t="shared" si="97"/>
        <v>0</v>
      </c>
      <c r="H127" s="49">
        <f t="shared" si="58"/>
        <v>15</v>
      </c>
      <c r="I127" s="60">
        <f t="shared" si="59"/>
        <v>15</v>
      </c>
      <c r="J127" s="74">
        <f t="shared" si="60"/>
        <v>5421.75</v>
      </c>
      <c r="K127" s="66">
        <f>Stoch_Regimes!$E$50</f>
        <v>15</v>
      </c>
      <c r="L127" s="49">
        <f t="shared" si="112"/>
        <v>0</v>
      </c>
      <c r="M127" s="49">
        <f t="shared" si="113"/>
        <v>15</v>
      </c>
      <c r="N127" s="60">
        <f t="shared" si="114"/>
        <v>15</v>
      </c>
      <c r="O127" s="74">
        <f t="shared" si="115"/>
        <v>5421.75</v>
      </c>
      <c r="P127" s="66">
        <f>Stoch_Regimes!$E$51</f>
        <v>15</v>
      </c>
      <c r="Q127" s="49">
        <f t="shared" si="116"/>
        <v>0</v>
      </c>
      <c r="R127" s="49">
        <f t="shared" si="117"/>
        <v>15</v>
      </c>
      <c r="S127" s="60">
        <f t="shared" si="118"/>
        <v>15</v>
      </c>
      <c r="T127" s="84">
        <f t="shared" si="119"/>
        <v>5421.75</v>
      </c>
      <c r="U127" s="66">
        <f>Stoch_Regimes!$E$52</f>
        <v>15</v>
      </c>
      <c r="V127" s="49">
        <f t="shared" si="120"/>
        <v>0</v>
      </c>
      <c r="W127" s="49">
        <f t="shared" si="121"/>
        <v>15</v>
      </c>
      <c r="X127" s="60">
        <f t="shared" si="122"/>
        <v>15</v>
      </c>
      <c r="Y127" s="62">
        <f t="shared" si="123"/>
        <v>5421.75</v>
      </c>
      <c r="Z127" s="66">
        <f>Stoch_Regimes!$E$53</f>
        <v>15</v>
      </c>
      <c r="AA127" s="49">
        <f t="shared" si="124"/>
        <v>0</v>
      </c>
      <c r="AB127" s="49">
        <f t="shared" si="125"/>
        <v>15</v>
      </c>
      <c r="AC127" s="60">
        <f t="shared" si="126"/>
        <v>15</v>
      </c>
      <c r="AD127" s="62">
        <f t="shared" si="127"/>
        <v>5421.75</v>
      </c>
      <c r="AE127" s="66">
        <f>Stoch_Regimes!$E$54</f>
        <v>15</v>
      </c>
      <c r="AF127" s="49">
        <f t="shared" si="128"/>
        <v>0</v>
      </c>
      <c r="AG127" s="49">
        <f t="shared" si="129"/>
        <v>15</v>
      </c>
      <c r="AH127" s="60">
        <f t="shared" si="130"/>
        <v>15</v>
      </c>
      <c r="AI127" s="62">
        <f t="shared" si="131"/>
        <v>5421.75</v>
      </c>
      <c r="AJ127" s="66">
        <f>Stoch_Regimes!$G$50</f>
        <v>15</v>
      </c>
      <c r="AK127" s="49">
        <f t="shared" si="132"/>
        <v>0</v>
      </c>
      <c r="AL127" s="49">
        <f t="shared" si="133"/>
        <v>15</v>
      </c>
      <c r="AM127" s="60">
        <f t="shared" si="134"/>
        <v>15</v>
      </c>
      <c r="AN127" s="74">
        <f t="shared" si="135"/>
        <v>5421.75</v>
      </c>
      <c r="AO127" s="66">
        <f>Stoch_Regimes!$G$51</f>
        <v>30</v>
      </c>
      <c r="AP127" s="49">
        <f t="shared" si="136"/>
        <v>15</v>
      </c>
      <c r="AQ127" s="49">
        <f t="shared" si="137"/>
        <v>15</v>
      </c>
      <c r="AR127" s="60">
        <f t="shared" si="138"/>
        <v>15</v>
      </c>
      <c r="AS127" s="83">
        <f t="shared" si="139"/>
        <v>5571.75</v>
      </c>
      <c r="AT127" s="66">
        <f>Stoch_Regimes!$G$52</f>
        <v>45</v>
      </c>
      <c r="AU127" s="49">
        <f t="shared" si="140"/>
        <v>30</v>
      </c>
      <c r="AV127" s="49">
        <f t="shared" si="141"/>
        <v>15</v>
      </c>
      <c r="AW127" s="60">
        <f t="shared" si="142"/>
        <v>15</v>
      </c>
      <c r="AX127" s="74">
        <f t="shared" si="143"/>
        <v>5721.75</v>
      </c>
      <c r="AY127" s="66">
        <f>Stoch_Regimes!$G$53</f>
        <v>60</v>
      </c>
      <c r="AZ127" s="49">
        <f t="shared" si="144"/>
        <v>45</v>
      </c>
      <c r="BA127" s="49">
        <f t="shared" si="145"/>
        <v>15</v>
      </c>
      <c r="BB127" s="60">
        <f t="shared" si="146"/>
        <v>15</v>
      </c>
      <c r="BC127" s="74">
        <f t="shared" si="147"/>
        <v>5871.75</v>
      </c>
      <c r="BD127" s="66">
        <f>Stoch_Regimes!$G$54</f>
        <v>60</v>
      </c>
      <c r="BE127" s="49">
        <f t="shared" si="148"/>
        <v>45</v>
      </c>
      <c r="BF127" s="49">
        <f t="shared" si="149"/>
        <v>15</v>
      </c>
      <c r="BG127" s="60">
        <f t="shared" si="150"/>
        <v>15</v>
      </c>
      <c r="BH127" s="62">
        <f t="shared" si="151"/>
        <v>5871.75</v>
      </c>
      <c r="BI127" s="66">
        <f>Stoch_Regimes!$J$50</f>
        <v>60</v>
      </c>
      <c r="BJ127" s="49">
        <f t="shared" si="152"/>
        <v>45</v>
      </c>
      <c r="BK127" s="49">
        <f t="shared" si="153"/>
        <v>15</v>
      </c>
      <c r="BL127" s="60">
        <f t="shared" si="154"/>
        <v>15</v>
      </c>
      <c r="BM127" s="74">
        <f t="shared" si="155"/>
        <v>5871.75</v>
      </c>
      <c r="BN127" s="66">
        <f>Stoch_Regimes!$M$50</f>
        <v>15</v>
      </c>
      <c r="BO127" s="49">
        <f t="shared" si="156"/>
        <v>0</v>
      </c>
      <c r="BP127" s="49">
        <f t="shared" si="157"/>
        <v>15</v>
      </c>
      <c r="BQ127" s="60">
        <f t="shared" si="158"/>
        <v>15</v>
      </c>
      <c r="BR127" s="74">
        <f t="shared" si="159"/>
        <v>5421.75</v>
      </c>
      <c r="BS127" s="66">
        <v>15</v>
      </c>
      <c r="BT127" s="60">
        <v>0</v>
      </c>
      <c r="BU127" s="60">
        <v>15</v>
      </c>
      <c r="BV127" s="62">
        <f t="shared" si="160"/>
        <v>5421.75</v>
      </c>
    </row>
    <row r="128" spans="1:74" x14ac:dyDescent="0.25">
      <c r="A128" s="49"/>
      <c r="B128" s="85">
        <v>42339</v>
      </c>
      <c r="C128" s="121">
        <v>364.75</v>
      </c>
      <c r="D128" s="62">
        <v>350</v>
      </c>
      <c r="E128" s="58">
        <v>0</v>
      </c>
      <c r="F128" s="91">
        <f t="shared" si="111"/>
        <v>15</v>
      </c>
      <c r="G128" s="49">
        <f t="shared" si="97"/>
        <v>0</v>
      </c>
      <c r="H128" s="49">
        <f t="shared" si="58"/>
        <v>15</v>
      </c>
      <c r="I128" s="60">
        <f t="shared" si="59"/>
        <v>15</v>
      </c>
      <c r="J128" s="74">
        <f t="shared" si="60"/>
        <v>5471.25</v>
      </c>
      <c r="K128" s="66">
        <f>Stoch_Regimes!$E$50</f>
        <v>15</v>
      </c>
      <c r="L128" s="49">
        <f t="shared" si="112"/>
        <v>0</v>
      </c>
      <c r="M128" s="49">
        <f t="shared" si="113"/>
        <v>15</v>
      </c>
      <c r="N128" s="60">
        <f t="shared" si="114"/>
        <v>15</v>
      </c>
      <c r="O128" s="74">
        <f t="shared" si="115"/>
        <v>5471.25</v>
      </c>
      <c r="P128" s="66">
        <f>Stoch_Regimes!$E$51</f>
        <v>15</v>
      </c>
      <c r="Q128" s="49">
        <f t="shared" si="116"/>
        <v>0</v>
      </c>
      <c r="R128" s="49">
        <f t="shared" si="117"/>
        <v>15</v>
      </c>
      <c r="S128" s="60">
        <f t="shared" si="118"/>
        <v>15</v>
      </c>
      <c r="T128" s="84">
        <f t="shared" si="119"/>
        <v>5471.25</v>
      </c>
      <c r="U128" s="66">
        <f>Stoch_Regimes!$E$52</f>
        <v>15</v>
      </c>
      <c r="V128" s="49">
        <f t="shared" si="120"/>
        <v>0</v>
      </c>
      <c r="W128" s="49">
        <f t="shared" si="121"/>
        <v>15</v>
      </c>
      <c r="X128" s="60">
        <f t="shared" si="122"/>
        <v>15</v>
      </c>
      <c r="Y128" s="62">
        <f t="shared" si="123"/>
        <v>5471.25</v>
      </c>
      <c r="Z128" s="66">
        <f>Stoch_Regimes!$E$53</f>
        <v>15</v>
      </c>
      <c r="AA128" s="49">
        <f t="shared" si="124"/>
        <v>0</v>
      </c>
      <c r="AB128" s="49">
        <f t="shared" si="125"/>
        <v>15</v>
      </c>
      <c r="AC128" s="60">
        <f t="shared" si="126"/>
        <v>15</v>
      </c>
      <c r="AD128" s="62">
        <f t="shared" si="127"/>
        <v>5471.25</v>
      </c>
      <c r="AE128" s="66">
        <f>Stoch_Regimes!$E$54</f>
        <v>15</v>
      </c>
      <c r="AF128" s="49">
        <f t="shared" si="128"/>
        <v>0</v>
      </c>
      <c r="AG128" s="49">
        <f t="shared" si="129"/>
        <v>15</v>
      </c>
      <c r="AH128" s="60">
        <f t="shared" si="130"/>
        <v>15</v>
      </c>
      <c r="AI128" s="62">
        <f t="shared" si="131"/>
        <v>5471.25</v>
      </c>
      <c r="AJ128" s="66">
        <f>Stoch_Regimes!$G$50</f>
        <v>15</v>
      </c>
      <c r="AK128" s="49">
        <f t="shared" si="132"/>
        <v>0</v>
      </c>
      <c r="AL128" s="49">
        <f t="shared" si="133"/>
        <v>15</v>
      </c>
      <c r="AM128" s="60">
        <f t="shared" si="134"/>
        <v>15</v>
      </c>
      <c r="AN128" s="74">
        <f t="shared" si="135"/>
        <v>5471.25</v>
      </c>
      <c r="AO128" s="66">
        <f>Stoch_Regimes!$G$51</f>
        <v>30</v>
      </c>
      <c r="AP128" s="49">
        <f t="shared" si="136"/>
        <v>15</v>
      </c>
      <c r="AQ128" s="49">
        <f t="shared" si="137"/>
        <v>15</v>
      </c>
      <c r="AR128" s="60">
        <f t="shared" si="138"/>
        <v>15</v>
      </c>
      <c r="AS128" s="83">
        <f t="shared" si="139"/>
        <v>5621.25</v>
      </c>
      <c r="AT128" s="66">
        <f>Stoch_Regimes!$G$52</f>
        <v>45</v>
      </c>
      <c r="AU128" s="49">
        <f t="shared" si="140"/>
        <v>30</v>
      </c>
      <c r="AV128" s="49">
        <f t="shared" si="141"/>
        <v>15</v>
      </c>
      <c r="AW128" s="60">
        <f t="shared" si="142"/>
        <v>15</v>
      </c>
      <c r="AX128" s="74">
        <f t="shared" si="143"/>
        <v>5771.25</v>
      </c>
      <c r="AY128" s="66">
        <f>Stoch_Regimes!$G$53</f>
        <v>60</v>
      </c>
      <c r="AZ128" s="49">
        <f t="shared" si="144"/>
        <v>45</v>
      </c>
      <c r="BA128" s="49">
        <f t="shared" si="145"/>
        <v>15</v>
      </c>
      <c r="BB128" s="60">
        <f t="shared" si="146"/>
        <v>15</v>
      </c>
      <c r="BC128" s="74">
        <f t="shared" si="147"/>
        <v>5921.25</v>
      </c>
      <c r="BD128" s="66">
        <f>Stoch_Regimes!$G$54</f>
        <v>60</v>
      </c>
      <c r="BE128" s="49">
        <f t="shared" si="148"/>
        <v>45</v>
      </c>
      <c r="BF128" s="49">
        <f t="shared" si="149"/>
        <v>15</v>
      </c>
      <c r="BG128" s="60">
        <f t="shared" si="150"/>
        <v>15</v>
      </c>
      <c r="BH128" s="62">
        <f t="shared" si="151"/>
        <v>5921.25</v>
      </c>
      <c r="BI128" s="66">
        <f>Stoch_Regimes!$J$50</f>
        <v>60</v>
      </c>
      <c r="BJ128" s="49">
        <f t="shared" si="152"/>
        <v>45</v>
      </c>
      <c r="BK128" s="49">
        <f t="shared" si="153"/>
        <v>15</v>
      </c>
      <c r="BL128" s="60">
        <f t="shared" si="154"/>
        <v>15</v>
      </c>
      <c r="BM128" s="74">
        <f t="shared" si="155"/>
        <v>5921.25</v>
      </c>
      <c r="BN128" s="66">
        <f>Stoch_Regimes!$M$50</f>
        <v>15</v>
      </c>
      <c r="BO128" s="49">
        <f t="shared" si="156"/>
        <v>0</v>
      </c>
      <c r="BP128" s="49">
        <f t="shared" si="157"/>
        <v>15</v>
      </c>
      <c r="BQ128" s="60">
        <f t="shared" si="158"/>
        <v>15</v>
      </c>
      <c r="BR128" s="74">
        <f t="shared" si="159"/>
        <v>5471.25</v>
      </c>
      <c r="BS128" s="66">
        <v>15</v>
      </c>
      <c r="BT128" s="60">
        <v>0</v>
      </c>
      <c r="BU128" s="60">
        <v>15</v>
      </c>
      <c r="BV128" s="62">
        <f t="shared" si="160"/>
        <v>5471.25</v>
      </c>
    </row>
    <row r="129" spans="1:74" x14ac:dyDescent="0.25">
      <c r="A129" s="49"/>
      <c r="B129" s="85">
        <v>42370</v>
      </c>
      <c r="C129" s="121">
        <v>363.75</v>
      </c>
      <c r="D129" s="62">
        <v>350</v>
      </c>
      <c r="E129" s="58">
        <v>0</v>
      </c>
      <c r="F129" s="91">
        <f t="shared" si="111"/>
        <v>15</v>
      </c>
      <c r="G129" s="49">
        <f t="shared" si="97"/>
        <v>0</v>
      </c>
      <c r="H129" s="49">
        <f t="shared" si="58"/>
        <v>15</v>
      </c>
      <c r="I129" s="60">
        <f t="shared" si="59"/>
        <v>15</v>
      </c>
      <c r="J129" s="74">
        <f t="shared" si="60"/>
        <v>5456.25</v>
      </c>
      <c r="K129" s="66">
        <f>Stoch_Regimes!$E$50</f>
        <v>15</v>
      </c>
      <c r="L129" s="49">
        <f t="shared" si="112"/>
        <v>0</v>
      </c>
      <c r="M129" s="49">
        <f t="shared" si="113"/>
        <v>15</v>
      </c>
      <c r="N129" s="60">
        <f t="shared" si="114"/>
        <v>15</v>
      </c>
      <c r="O129" s="74">
        <f t="shared" si="115"/>
        <v>5456.25</v>
      </c>
      <c r="P129" s="66">
        <f>Stoch_Regimes!$E$51</f>
        <v>15</v>
      </c>
      <c r="Q129" s="49">
        <f t="shared" si="116"/>
        <v>0</v>
      </c>
      <c r="R129" s="49">
        <f t="shared" si="117"/>
        <v>15</v>
      </c>
      <c r="S129" s="60">
        <f t="shared" si="118"/>
        <v>15</v>
      </c>
      <c r="T129" s="84">
        <f t="shared" si="119"/>
        <v>5456.25</v>
      </c>
      <c r="U129" s="66">
        <f>Stoch_Regimes!$E$52</f>
        <v>15</v>
      </c>
      <c r="V129" s="49">
        <f t="shared" si="120"/>
        <v>0</v>
      </c>
      <c r="W129" s="49">
        <f t="shared" si="121"/>
        <v>15</v>
      </c>
      <c r="X129" s="60">
        <f t="shared" si="122"/>
        <v>15</v>
      </c>
      <c r="Y129" s="62">
        <f t="shared" si="123"/>
        <v>5456.25</v>
      </c>
      <c r="Z129" s="66">
        <f>Stoch_Regimes!$E$53</f>
        <v>15</v>
      </c>
      <c r="AA129" s="49">
        <f t="shared" si="124"/>
        <v>0</v>
      </c>
      <c r="AB129" s="49">
        <f t="shared" si="125"/>
        <v>15</v>
      </c>
      <c r="AC129" s="60">
        <f t="shared" si="126"/>
        <v>15</v>
      </c>
      <c r="AD129" s="62">
        <f t="shared" si="127"/>
        <v>5456.25</v>
      </c>
      <c r="AE129" s="66">
        <f>Stoch_Regimes!$E$54</f>
        <v>15</v>
      </c>
      <c r="AF129" s="49">
        <f t="shared" si="128"/>
        <v>0</v>
      </c>
      <c r="AG129" s="49">
        <f t="shared" si="129"/>
        <v>15</v>
      </c>
      <c r="AH129" s="60">
        <f t="shared" si="130"/>
        <v>15</v>
      </c>
      <c r="AI129" s="62">
        <f t="shared" si="131"/>
        <v>5456.25</v>
      </c>
      <c r="AJ129" s="66">
        <f>Stoch_Regimes!$G$50</f>
        <v>15</v>
      </c>
      <c r="AK129" s="49">
        <f t="shared" si="132"/>
        <v>0</v>
      </c>
      <c r="AL129" s="49">
        <f t="shared" si="133"/>
        <v>15</v>
      </c>
      <c r="AM129" s="60">
        <f t="shared" si="134"/>
        <v>15</v>
      </c>
      <c r="AN129" s="74">
        <f t="shared" si="135"/>
        <v>5456.25</v>
      </c>
      <c r="AO129" s="66">
        <f>Stoch_Regimes!$G$51</f>
        <v>30</v>
      </c>
      <c r="AP129" s="49">
        <f t="shared" si="136"/>
        <v>15</v>
      </c>
      <c r="AQ129" s="49">
        <f t="shared" si="137"/>
        <v>15</v>
      </c>
      <c r="AR129" s="60">
        <f t="shared" si="138"/>
        <v>15</v>
      </c>
      <c r="AS129" s="83">
        <f t="shared" si="139"/>
        <v>5606.25</v>
      </c>
      <c r="AT129" s="66">
        <f>Stoch_Regimes!$G$52</f>
        <v>45</v>
      </c>
      <c r="AU129" s="49">
        <f t="shared" si="140"/>
        <v>30</v>
      </c>
      <c r="AV129" s="49">
        <f t="shared" si="141"/>
        <v>15</v>
      </c>
      <c r="AW129" s="60">
        <f t="shared" si="142"/>
        <v>15</v>
      </c>
      <c r="AX129" s="74">
        <f t="shared" si="143"/>
        <v>5756.25</v>
      </c>
      <c r="AY129" s="66">
        <f>Stoch_Regimes!$G$53</f>
        <v>60</v>
      </c>
      <c r="AZ129" s="49">
        <f t="shared" si="144"/>
        <v>45</v>
      </c>
      <c r="BA129" s="49">
        <f t="shared" si="145"/>
        <v>15</v>
      </c>
      <c r="BB129" s="60">
        <f t="shared" si="146"/>
        <v>15</v>
      </c>
      <c r="BC129" s="74">
        <f t="shared" si="147"/>
        <v>5906.25</v>
      </c>
      <c r="BD129" s="66">
        <f>Stoch_Regimes!$G$54</f>
        <v>60</v>
      </c>
      <c r="BE129" s="49">
        <f t="shared" si="148"/>
        <v>45</v>
      </c>
      <c r="BF129" s="49">
        <f t="shared" si="149"/>
        <v>15</v>
      </c>
      <c r="BG129" s="60">
        <f t="shared" si="150"/>
        <v>15</v>
      </c>
      <c r="BH129" s="62">
        <f t="shared" si="151"/>
        <v>5906.25</v>
      </c>
      <c r="BI129" s="66">
        <f>Stoch_Regimes!$J$50</f>
        <v>60</v>
      </c>
      <c r="BJ129" s="49">
        <f t="shared" si="152"/>
        <v>45</v>
      </c>
      <c r="BK129" s="49">
        <f t="shared" si="153"/>
        <v>15</v>
      </c>
      <c r="BL129" s="60">
        <f t="shared" si="154"/>
        <v>15</v>
      </c>
      <c r="BM129" s="74">
        <f t="shared" si="155"/>
        <v>5906.25</v>
      </c>
      <c r="BN129" s="66">
        <f>Stoch_Regimes!$M$50</f>
        <v>15</v>
      </c>
      <c r="BO129" s="49">
        <f t="shared" si="156"/>
        <v>0</v>
      </c>
      <c r="BP129" s="49">
        <f t="shared" si="157"/>
        <v>15</v>
      </c>
      <c r="BQ129" s="60">
        <f t="shared" si="158"/>
        <v>15</v>
      </c>
      <c r="BR129" s="74">
        <f t="shared" si="159"/>
        <v>5456.25</v>
      </c>
      <c r="BS129" s="66">
        <v>15</v>
      </c>
      <c r="BT129" s="60">
        <v>0</v>
      </c>
      <c r="BU129" s="60">
        <v>15</v>
      </c>
      <c r="BV129" s="62">
        <f t="shared" si="160"/>
        <v>5456.25</v>
      </c>
    </row>
    <row r="130" spans="1:74" x14ac:dyDescent="0.25">
      <c r="A130" s="49"/>
      <c r="B130" s="85">
        <v>42401</v>
      </c>
      <c r="C130" s="121">
        <v>369.23</v>
      </c>
      <c r="D130" s="62">
        <v>350</v>
      </c>
      <c r="E130" s="58">
        <v>0</v>
      </c>
      <c r="F130" s="91">
        <f t="shared" si="111"/>
        <v>15</v>
      </c>
      <c r="G130" s="49">
        <f t="shared" si="97"/>
        <v>0</v>
      </c>
      <c r="H130" s="49">
        <f t="shared" si="58"/>
        <v>15</v>
      </c>
      <c r="I130" s="60">
        <f t="shared" si="59"/>
        <v>15</v>
      </c>
      <c r="J130" s="74">
        <f t="shared" si="60"/>
        <v>5538.4500000000007</v>
      </c>
      <c r="K130" s="66">
        <f>Stoch_Regimes!$E$50</f>
        <v>15</v>
      </c>
      <c r="L130" s="49">
        <f t="shared" si="112"/>
        <v>0</v>
      </c>
      <c r="M130" s="49">
        <f t="shared" si="113"/>
        <v>15</v>
      </c>
      <c r="N130" s="60">
        <f t="shared" si="114"/>
        <v>15</v>
      </c>
      <c r="O130" s="74">
        <f t="shared" si="115"/>
        <v>5538.4500000000007</v>
      </c>
      <c r="P130" s="66">
        <f>Stoch_Regimes!$E$51</f>
        <v>15</v>
      </c>
      <c r="Q130" s="49">
        <f t="shared" si="116"/>
        <v>0</v>
      </c>
      <c r="R130" s="49">
        <f t="shared" si="117"/>
        <v>15</v>
      </c>
      <c r="S130" s="60">
        <f t="shared" si="118"/>
        <v>15</v>
      </c>
      <c r="T130" s="84">
        <f t="shared" si="119"/>
        <v>5538.4500000000007</v>
      </c>
      <c r="U130" s="66">
        <f>Stoch_Regimes!$E$52</f>
        <v>15</v>
      </c>
      <c r="V130" s="49">
        <f t="shared" si="120"/>
        <v>0</v>
      </c>
      <c r="W130" s="49">
        <f t="shared" si="121"/>
        <v>15</v>
      </c>
      <c r="X130" s="60">
        <f t="shared" si="122"/>
        <v>15</v>
      </c>
      <c r="Y130" s="62">
        <f t="shared" si="123"/>
        <v>5538.4500000000007</v>
      </c>
      <c r="Z130" s="66">
        <f>Stoch_Regimes!$E$53</f>
        <v>15</v>
      </c>
      <c r="AA130" s="49">
        <f t="shared" si="124"/>
        <v>0</v>
      </c>
      <c r="AB130" s="49">
        <f t="shared" si="125"/>
        <v>15</v>
      </c>
      <c r="AC130" s="60">
        <f t="shared" si="126"/>
        <v>15</v>
      </c>
      <c r="AD130" s="62">
        <f t="shared" si="127"/>
        <v>5538.4500000000007</v>
      </c>
      <c r="AE130" s="66">
        <f>Stoch_Regimes!$E$54</f>
        <v>15</v>
      </c>
      <c r="AF130" s="49">
        <f t="shared" si="128"/>
        <v>0</v>
      </c>
      <c r="AG130" s="49">
        <f t="shared" si="129"/>
        <v>15</v>
      </c>
      <c r="AH130" s="60">
        <f t="shared" si="130"/>
        <v>15</v>
      </c>
      <c r="AI130" s="62">
        <f t="shared" si="131"/>
        <v>5538.4500000000007</v>
      </c>
      <c r="AJ130" s="66">
        <f>Stoch_Regimes!$G$50</f>
        <v>15</v>
      </c>
      <c r="AK130" s="49">
        <f t="shared" si="132"/>
        <v>0</v>
      </c>
      <c r="AL130" s="49">
        <f t="shared" si="133"/>
        <v>15</v>
      </c>
      <c r="AM130" s="60">
        <f t="shared" si="134"/>
        <v>15</v>
      </c>
      <c r="AN130" s="74">
        <f t="shared" si="135"/>
        <v>5538.4500000000007</v>
      </c>
      <c r="AO130" s="66">
        <f>Stoch_Regimes!$G$51</f>
        <v>30</v>
      </c>
      <c r="AP130" s="49">
        <f t="shared" si="136"/>
        <v>15</v>
      </c>
      <c r="AQ130" s="49">
        <f t="shared" si="137"/>
        <v>15</v>
      </c>
      <c r="AR130" s="60">
        <f t="shared" si="138"/>
        <v>15</v>
      </c>
      <c r="AS130" s="83">
        <f t="shared" si="139"/>
        <v>5688.4500000000007</v>
      </c>
      <c r="AT130" s="66">
        <f>Stoch_Regimes!$G$52</f>
        <v>45</v>
      </c>
      <c r="AU130" s="49">
        <f t="shared" si="140"/>
        <v>30</v>
      </c>
      <c r="AV130" s="49">
        <f t="shared" si="141"/>
        <v>15</v>
      </c>
      <c r="AW130" s="60">
        <f t="shared" si="142"/>
        <v>15</v>
      </c>
      <c r="AX130" s="74">
        <f t="shared" si="143"/>
        <v>5838.4500000000007</v>
      </c>
      <c r="AY130" s="66">
        <f>Stoch_Regimes!$G$53</f>
        <v>60</v>
      </c>
      <c r="AZ130" s="49">
        <f t="shared" si="144"/>
        <v>45</v>
      </c>
      <c r="BA130" s="49">
        <f t="shared" si="145"/>
        <v>15</v>
      </c>
      <c r="BB130" s="60">
        <f t="shared" si="146"/>
        <v>15</v>
      </c>
      <c r="BC130" s="74">
        <f t="shared" si="147"/>
        <v>5988.4500000000007</v>
      </c>
      <c r="BD130" s="66">
        <f>Stoch_Regimes!$G$54</f>
        <v>60</v>
      </c>
      <c r="BE130" s="49">
        <f t="shared" si="148"/>
        <v>45</v>
      </c>
      <c r="BF130" s="49">
        <f t="shared" si="149"/>
        <v>15</v>
      </c>
      <c r="BG130" s="60">
        <f t="shared" si="150"/>
        <v>15</v>
      </c>
      <c r="BH130" s="62">
        <f t="shared" si="151"/>
        <v>5988.4500000000007</v>
      </c>
      <c r="BI130" s="66">
        <f>Stoch_Regimes!$J$50</f>
        <v>60</v>
      </c>
      <c r="BJ130" s="49">
        <f t="shared" si="152"/>
        <v>45</v>
      </c>
      <c r="BK130" s="49">
        <f t="shared" si="153"/>
        <v>15</v>
      </c>
      <c r="BL130" s="60">
        <f t="shared" si="154"/>
        <v>15</v>
      </c>
      <c r="BM130" s="74">
        <f t="shared" si="155"/>
        <v>5988.4500000000007</v>
      </c>
      <c r="BN130" s="66">
        <f>Stoch_Regimes!$M$50</f>
        <v>15</v>
      </c>
      <c r="BO130" s="49">
        <f t="shared" si="156"/>
        <v>0</v>
      </c>
      <c r="BP130" s="49">
        <f t="shared" si="157"/>
        <v>15</v>
      </c>
      <c r="BQ130" s="60">
        <f t="shared" si="158"/>
        <v>15</v>
      </c>
      <c r="BR130" s="74">
        <f t="shared" si="159"/>
        <v>5538.4500000000007</v>
      </c>
      <c r="BS130" s="66">
        <v>15</v>
      </c>
      <c r="BT130" s="60">
        <v>0</v>
      </c>
      <c r="BU130" s="60">
        <v>15</v>
      </c>
      <c r="BV130" s="62">
        <f t="shared" si="160"/>
        <v>5538.4500000000007</v>
      </c>
    </row>
    <row r="131" spans="1:74" ht="15.75" thickBot="1" x14ac:dyDescent="0.3">
      <c r="A131" s="49"/>
      <c r="B131" s="86">
        <v>42430</v>
      </c>
      <c r="C131" s="128">
        <v>365.23</v>
      </c>
      <c r="D131" s="63">
        <v>350</v>
      </c>
      <c r="E131" s="59">
        <v>0</v>
      </c>
      <c r="F131" s="93">
        <f t="shared" si="111"/>
        <v>15</v>
      </c>
      <c r="G131" s="61">
        <f t="shared" si="97"/>
        <v>0</v>
      </c>
      <c r="H131" s="61">
        <f t="shared" si="58"/>
        <v>15</v>
      </c>
      <c r="I131" s="71">
        <f t="shared" si="59"/>
        <v>15</v>
      </c>
      <c r="J131" s="82">
        <f t="shared" si="60"/>
        <v>5478.4500000000007</v>
      </c>
      <c r="K131" s="66">
        <f>Stoch_Regimes!$E$50</f>
        <v>15</v>
      </c>
      <c r="L131" s="49">
        <f t="shared" si="112"/>
        <v>0</v>
      </c>
      <c r="M131" s="49">
        <f t="shared" si="113"/>
        <v>15</v>
      </c>
      <c r="N131" s="60">
        <f t="shared" si="114"/>
        <v>15</v>
      </c>
      <c r="O131" s="74">
        <f t="shared" si="115"/>
        <v>5478.4500000000007</v>
      </c>
      <c r="P131" s="66">
        <f>Stoch_Regimes!$E$51</f>
        <v>15</v>
      </c>
      <c r="Q131" s="49">
        <f t="shared" si="116"/>
        <v>0</v>
      </c>
      <c r="R131" s="49">
        <f t="shared" si="117"/>
        <v>15</v>
      </c>
      <c r="S131" s="60">
        <f t="shared" si="118"/>
        <v>15</v>
      </c>
      <c r="T131" s="84">
        <f t="shared" si="119"/>
        <v>5478.4500000000007</v>
      </c>
      <c r="U131" s="66">
        <f>Stoch_Regimes!$E$52</f>
        <v>15</v>
      </c>
      <c r="V131" s="49">
        <f t="shared" si="120"/>
        <v>0</v>
      </c>
      <c r="W131" s="49">
        <f t="shared" si="121"/>
        <v>15</v>
      </c>
      <c r="X131" s="60">
        <f t="shared" si="122"/>
        <v>15</v>
      </c>
      <c r="Y131" s="62">
        <f t="shared" si="123"/>
        <v>5478.4500000000007</v>
      </c>
      <c r="Z131" s="66">
        <f>Stoch_Regimes!$E$53</f>
        <v>15</v>
      </c>
      <c r="AA131" s="49">
        <f t="shared" si="124"/>
        <v>0</v>
      </c>
      <c r="AB131" s="49">
        <f t="shared" si="125"/>
        <v>15</v>
      </c>
      <c r="AC131" s="60">
        <f t="shared" si="126"/>
        <v>15</v>
      </c>
      <c r="AD131" s="62">
        <f t="shared" si="127"/>
        <v>5478.4500000000007</v>
      </c>
      <c r="AE131" s="66">
        <f>Stoch_Regimes!$E$54</f>
        <v>15</v>
      </c>
      <c r="AF131" s="49">
        <f t="shared" si="128"/>
        <v>0</v>
      </c>
      <c r="AG131" s="49">
        <f t="shared" si="129"/>
        <v>15</v>
      </c>
      <c r="AH131" s="60">
        <f t="shared" si="130"/>
        <v>15</v>
      </c>
      <c r="AI131" s="62">
        <f t="shared" si="131"/>
        <v>5478.4500000000007</v>
      </c>
      <c r="AJ131" s="66">
        <f>Stoch_Regimes!$G$50</f>
        <v>15</v>
      </c>
      <c r="AK131" s="49">
        <f t="shared" si="132"/>
        <v>0</v>
      </c>
      <c r="AL131" s="49">
        <f t="shared" si="133"/>
        <v>15</v>
      </c>
      <c r="AM131" s="60">
        <f t="shared" si="134"/>
        <v>15</v>
      </c>
      <c r="AN131" s="74">
        <f t="shared" si="135"/>
        <v>5478.4500000000007</v>
      </c>
      <c r="AO131" s="66">
        <f>Stoch_Regimes!$G$51</f>
        <v>30</v>
      </c>
      <c r="AP131" s="49">
        <f t="shared" si="136"/>
        <v>15</v>
      </c>
      <c r="AQ131" s="49">
        <f t="shared" si="137"/>
        <v>15</v>
      </c>
      <c r="AR131" s="60">
        <f t="shared" si="138"/>
        <v>15</v>
      </c>
      <c r="AS131" s="83">
        <f t="shared" si="139"/>
        <v>5628.4500000000007</v>
      </c>
      <c r="AT131" s="66">
        <f>Stoch_Regimes!$G$52</f>
        <v>45</v>
      </c>
      <c r="AU131" s="49">
        <f t="shared" si="140"/>
        <v>30</v>
      </c>
      <c r="AV131" s="49">
        <f t="shared" si="141"/>
        <v>15</v>
      </c>
      <c r="AW131" s="60">
        <f t="shared" si="142"/>
        <v>15</v>
      </c>
      <c r="AX131" s="74">
        <f t="shared" si="143"/>
        <v>5778.4500000000007</v>
      </c>
      <c r="AY131" s="66">
        <f>Stoch_Regimes!$G$53</f>
        <v>60</v>
      </c>
      <c r="AZ131" s="49">
        <f t="shared" si="144"/>
        <v>45</v>
      </c>
      <c r="BA131" s="49">
        <f t="shared" si="145"/>
        <v>15</v>
      </c>
      <c r="BB131" s="60">
        <f t="shared" si="146"/>
        <v>15</v>
      </c>
      <c r="BC131" s="74">
        <f t="shared" si="147"/>
        <v>5928.4500000000007</v>
      </c>
      <c r="BD131" s="66">
        <f>Stoch_Regimes!$G$54</f>
        <v>60</v>
      </c>
      <c r="BE131" s="49">
        <f t="shared" si="148"/>
        <v>45</v>
      </c>
      <c r="BF131" s="49">
        <f t="shared" si="149"/>
        <v>15</v>
      </c>
      <c r="BG131" s="60">
        <f t="shared" si="150"/>
        <v>15</v>
      </c>
      <c r="BH131" s="62">
        <f t="shared" si="151"/>
        <v>5928.4500000000007</v>
      </c>
      <c r="BI131" s="66">
        <f>Stoch_Regimes!$J$50</f>
        <v>60</v>
      </c>
      <c r="BJ131" s="49">
        <f t="shared" si="152"/>
        <v>45</v>
      </c>
      <c r="BK131" s="49">
        <f t="shared" si="153"/>
        <v>15</v>
      </c>
      <c r="BL131" s="60">
        <f t="shared" si="154"/>
        <v>15</v>
      </c>
      <c r="BM131" s="74">
        <f t="shared" si="155"/>
        <v>5928.4500000000007</v>
      </c>
      <c r="BN131" s="66">
        <f>Stoch_Regimes!$M$50</f>
        <v>15</v>
      </c>
      <c r="BO131" s="49">
        <f t="shared" si="156"/>
        <v>0</v>
      </c>
      <c r="BP131" s="49">
        <f t="shared" si="157"/>
        <v>15</v>
      </c>
      <c r="BQ131" s="60">
        <f t="shared" si="158"/>
        <v>15</v>
      </c>
      <c r="BR131" s="74">
        <f t="shared" si="159"/>
        <v>5478.4500000000007</v>
      </c>
      <c r="BS131" s="66">
        <v>15</v>
      </c>
      <c r="BT131" s="60">
        <v>0</v>
      </c>
      <c r="BU131" s="60">
        <v>15</v>
      </c>
      <c r="BV131" s="62">
        <f t="shared" si="160"/>
        <v>5478.4500000000007</v>
      </c>
    </row>
    <row r="132" spans="1:74" x14ac:dyDescent="0.25">
      <c r="A132" s="5"/>
      <c r="F132" s="58"/>
      <c r="G132" s="5" t="s">
        <v>58</v>
      </c>
      <c r="H132" s="5"/>
      <c r="I132" s="5"/>
      <c r="J132" s="75">
        <f>AVERAGE(J21:J131)</f>
        <v>6732.0662162162153</v>
      </c>
      <c r="K132" s="113"/>
      <c r="L132" s="64" t="s">
        <v>58</v>
      </c>
      <c r="M132" s="64"/>
      <c r="N132" s="64"/>
      <c r="O132" s="114">
        <f>AVERAGE(O21:O131)</f>
        <v>7156.0662162162153</v>
      </c>
      <c r="P132" s="113"/>
      <c r="Q132" s="64" t="s">
        <v>58</v>
      </c>
      <c r="R132" s="64"/>
      <c r="S132" s="64"/>
      <c r="T132" s="114">
        <f>AVERAGE(T21:T131)</f>
        <v>7195.5932432432419</v>
      </c>
      <c r="U132" s="113"/>
      <c r="V132" s="64" t="s">
        <v>58</v>
      </c>
      <c r="W132" s="64"/>
      <c r="X132" s="64"/>
      <c r="Y132" s="114">
        <f>AVERAGE(Y21:Y131)</f>
        <v>7219.0391891891877</v>
      </c>
      <c r="Z132" s="113"/>
      <c r="AA132" s="64" t="s">
        <v>58</v>
      </c>
      <c r="AB132" s="64"/>
      <c r="AC132" s="64"/>
      <c r="AD132" s="114">
        <f>AVERAGE(AD21:AD131)</f>
        <v>7219.0391891891877</v>
      </c>
      <c r="AE132" s="113"/>
      <c r="AF132" s="64" t="s">
        <v>58</v>
      </c>
      <c r="AG132" s="64"/>
      <c r="AH132" s="64"/>
      <c r="AI132" s="114">
        <f>AVERAGE(AI21:AI131)</f>
        <v>7187.417567567566</v>
      </c>
      <c r="AJ132" s="113"/>
      <c r="AK132" s="64" t="s">
        <v>58</v>
      </c>
      <c r="AL132" s="64"/>
      <c r="AM132" s="64"/>
      <c r="AN132" s="114">
        <f>AVERAGE(AN21:AN131)</f>
        <v>7175.528378378378</v>
      </c>
      <c r="AO132" s="113"/>
      <c r="AP132" s="64" t="s">
        <v>58</v>
      </c>
      <c r="AQ132" s="64"/>
      <c r="AR132" s="64"/>
      <c r="AS132" s="114">
        <f>AVERAGE(AS21:AS131)</f>
        <v>7264.0418918918913</v>
      </c>
      <c r="AT132" s="113"/>
      <c r="AU132" s="64" t="s">
        <v>58</v>
      </c>
      <c r="AV132" s="64"/>
      <c r="AW132" s="64"/>
      <c r="AX132" s="114">
        <f>AVERAGE(AX21:AX131)</f>
        <v>7357.2148648648636</v>
      </c>
      <c r="AY132" s="113"/>
      <c r="AZ132" s="64" t="s">
        <v>58</v>
      </c>
      <c r="BA132" s="64"/>
      <c r="BB132" s="64"/>
      <c r="BC132" s="114">
        <f>AVERAGE(BC21:BC131)</f>
        <v>7469.4445945945936</v>
      </c>
      <c r="BD132" s="113"/>
      <c r="BE132" s="64" t="s">
        <v>58</v>
      </c>
      <c r="BF132" s="64"/>
      <c r="BG132" s="64"/>
      <c r="BH132" s="114">
        <f>AVERAGE(BH21:BH131)</f>
        <v>7499.8499999999985</v>
      </c>
      <c r="BI132" s="113"/>
      <c r="BJ132" s="64" t="s">
        <v>58</v>
      </c>
      <c r="BK132" s="64"/>
      <c r="BL132" s="64"/>
      <c r="BM132" s="114">
        <f>AVERAGE(BM21:BM131)</f>
        <v>7502.6878378378369</v>
      </c>
      <c r="BN132" s="113"/>
      <c r="BO132" s="64" t="s">
        <v>58</v>
      </c>
      <c r="BP132" s="64"/>
      <c r="BQ132" s="64"/>
      <c r="BR132" s="114">
        <f>AVERAGE(BR21:BR131)</f>
        <v>7132.7554054054044</v>
      </c>
      <c r="BS132" s="113"/>
      <c r="BT132" s="64" t="s">
        <v>58</v>
      </c>
      <c r="BU132" s="64"/>
      <c r="BV132" s="114">
        <f>AVERAGE(BV21:BV131)</f>
        <v>7160.1878378378369</v>
      </c>
    </row>
    <row r="133" spans="1:74" x14ac:dyDescent="0.25">
      <c r="A133" s="5"/>
      <c r="F133" s="52"/>
      <c r="G133" s="5" t="s">
        <v>59</v>
      </c>
      <c r="H133" s="5"/>
      <c r="I133" s="5"/>
      <c r="J133" s="75">
        <f>SUM(J21:J131)</f>
        <v>747259.34999999986</v>
      </c>
      <c r="K133" s="52"/>
      <c r="L133" s="5" t="s">
        <v>59</v>
      </c>
      <c r="M133" s="5"/>
      <c r="N133" s="5"/>
      <c r="O133" s="75">
        <f>SUM(O21:O131)</f>
        <v>794323.34999999986</v>
      </c>
      <c r="P133" s="52"/>
      <c r="Q133" s="5" t="s">
        <v>59</v>
      </c>
      <c r="R133" s="5"/>
      <c r="S133" s="5"/>
      <c r="T133" s="75">
        <f>SUM(T21:T131)</f>
        <v>798710.84999999986</v>
      </c>
      <c r="U133" s="52"/>
      <c r="V133" s="5" t="s">
        <v>59</v>
      </c>
      <c r="W133" s="5"/>
      <c r="X133" s="5"/>
      <c r="Y133" s="75">
        <f>SUM(Y21:Y131)</f>
        <v>801313.34999999986</v>
      </c>
      <c r="Z133" s="52"/>
      <c r="AA133" s="5" t="s">
        <v>59</v>
      </c>
      <c r="AB133" s="5"/>
      <c r="AC133" s="5"/>
      <c r="AD133" s="75">
        <f>SUM(AD21:AD131)</f>
        <v>801313.34999999986</v>
      </c>
      <c r="AE133" s="52"/>
      <c r="AF133" s="5" t="s">
        <v>59</v>
      </c>
      <c r="AG133" s="5"/>
      <c r="AH133" s="5"/>
      <c r="AI133" s="75">
        <f>SUM(AI21:AI131)</f>
        <v>797803.34999999986</v>
      </c>
      <c r="AJ133" s="52"/>
      <c r="AK133" s="5" t="s">
        <v>59</v>
      </c>
      <c r="AL133" s="5"/>
      <c r="AM133" s="5"/>
      <c r="AN133" s="75">
        <f>SUM(AN21:AN131)</f>
        <v>796483.64999999991</v>
      </c>
      <c r="AO133" s="52"/>
      <c r="AP133" s="5" t="s">
        <v>59</v>
      </c>
      <c r="AQ133" s="5"/>
      <c r="AR133" s="5"/>
      <c r="AS133" s="75">
        <f>SUM(AS21:AS131)</f>
        <v>806308.64999999991</v>
      </c>
      <c r="AT133" s="52"/>
      <c r="AU133" s="5" t="s">
        <v>59</v>
      </c>
      <c r="AV133" s="5"/>
      <c r="AW133" s="5"/>
      <c r="AX133" s="75">
        <f>SUM(AX21:AX131)</f>
        <v>816650.84999999986</v>
      </c>
      <c r="AY133" s="52"/>
      <c r="AZ133" s="5" t="s">
        <v>59</v>
      </c>
      <c r="BA133" s="5"/>
      <c r="BB133" s="5"/>
      <c r="BC133" s="75">
        <f>SUM(BC21:BC131)</f>
        <v>829108.34999999986</v>
      </c>
      <c r="BD133" s="52"/>
      <c r="BE133" s="5" t="s">
        <v>59</v>
      </c>
      <c r="BF133" s="5"/>
      <c r="BG133" s="5"/>
      <c r="BH133" s="75">
        <f>SUM(BH21:BH131)</f>
        <v>832483.34999999986</v>
      </c>
      <c r="BI133" s="52"/>
      <c r="BJ133" s="5" t="s">
        <v>59</v>
      </c>
      <c r="BK133" s="5"/>
      <c r="BL133" s="5"/>
      <c r="BM133" s="75">
        <f>SUM(BM21:BM131)</f>
        <v>832798.34999999986</v>
      </c>
      <c r="BN133" s="52"/>
      <c r="BO133" s="5" t="s">
        <v>59</v>
      </c>
      <c r="BP133" s="5"/>
      <c r="BQ133" s="5"/>
      <c r="BR133" s="75">
        <f>SUM(BR21:BR131)</f>
        <v>791735.84999999986</v>
      </c>
      <c r="BS133" s="52"/>
      <c r="BT133" s="5" t="s">
        <v>59</v>
      </c>
      <c r="BU133" s="5"/>
      <c r="BV133" s="75">
        <f>SUM(BV21:BV131)</f>
        <v>794780.84999999986</v>
      </c>
    </row>
    <row r="134" spans="1:74" ht="15.75" thickBot="1" x14ac:dyDescent="0.3">
      <c r="A134" s="5"/>
      <c r="F134" s="54"/>
      <c r="G134" s="55" t="s">
        <v>61</v>
      </c>
      <c r="H134" s="55"/>
      <c r="I134" s="55"/>
      <c r="J134" s="76">
        <f>SUMPRODUCT(I21:I131,$C$21:$C$131)/SUM(I21:I131)</f>
        <v>437.18279279279272</v>
      </c>
      <c r="K134" s="54"/>
      <c r="L134" s="55" t="s">
        <v>61</v>
      </c>
      <c r="M134" s="55"/>
      <c r="N134" s="55"/>
      <c r="O134" s="82">
        <f>SUMPRODUCT(N21:N131,$C$21:$C$131)/SUM(N21:N131)</f>
        <v>469.68369369369361</v>
      </c>
      <c r="P134" s="54"/>
      <c r="Q134" s="55" t="s">
        <v>61</v>
      </c>
      <c r="R134" s="55"/>
      <c r="S134" s="55"/>
      <c r="T134" s="82">
        <f>SUMPRODUCT(S21:S131,$C$21:$C$131)/SUM(S21:S131)</f>
        <v>470.6972072072071</v>
      </c>
      <c r="U134" s="54"/>
      <c r="V134" s="55" t="s">
        <v>61</v>
      </c>
      <c r="W134" s="55"/>
      <c r="X134" s="55"/>
      <c r="Y134" s="82">
        <f>SUMPRODUCT(X21:X131,$C$21:$C$131)/SUM(X21:X131)</f>
        <v>471.80981981981972</v>
      </c>
      <c r="Z134" s="54"/>
      <c r="AA134" s="55" t="s">
        <v>61</v>
      </c>
      <c r="AB134" s="55"/>
      <c r="AC134" s="55"/>
      <c r="AD134" s="82">
        <f>SUMPRODUCT(AC21:AC131,$C$21:$C$131)/SUM(AC21:AC131)</f>
        <v>471.80981981981972</v>
      </c>
      <c r="AE134" s="54"/>
      <c r="AF134" s="55" t="s">
        <v>61</v>
      </c>
      <c r="AG134" s="55"/>
      <c r="AH134" s="55"/>
      <c r="AI134" s="82">
        <f>SUMPRODUCT(AH21:AH131,$C$21:$C$131)/SUM(AH21:AH131)</f>
        <v>468.80081081081073</v>
      </c>
      <c r="AJ134" s="54"/>
      <c r="AK134" s="55" t="s">
        <v>61</v>
      </c>
      <c r="AL134" s="55"/>
      <c r="AM134" s="55"/>
      <c r="AN134" s="82">
        <f>SUMPRODUCT(AM21:AM131,$C$21:$C$131)/SUM(AM21:AM131)</f>
        <v>469.99018018018012</v>
      </c>
      <c r="AO134" s="54"/>
      <c r="AP134" s="55" t="s">
        <v>61</v>
      </c>
      <c r="AQ134" s="55"/>
      <c r="AR134" s="55"/>
      <c r="AS134" s="82">
        <f>SUMPRODUCT(AR21:AR131,$C$21:$C$131)/SUM(AR21:AR131)</f>
        <v>466.90991071428567</v>
      </c>
      <c r="AT134" s="54"/>
      <c r="AU134" s="55" t="s">
        <v>61</v>
      </c>
      <c r="AV134" s="55"/>
      <c r="AW134" s="55"/>
      <c r="AX134" s="82">
        <f>SUMPRODUCT(AW21:AW131,$C$21:$C$131)/SUM(AW21:AW131)</f>
        <v>467.28663716814151</v>
      </c>
      <c r="AY134" s="54"/>
      <c r="AZ134" s="55" t="s">
        <v>61</v>
      </c>
      <c r="BA134" s="55"/>
      <c r="BB134" s="55"/>
      <c r="BC134" s="82">
        <f>SUMPRODUCT(BB21:BB131,$C$21:$C$131)/SUM(BB21:BB131)</f>
        <v>467.2271052631578</v>
      </c>
      <c r="BD134" s="54"/>
      <c r="BE134" s="55" t="s">
        <v>61</v>
      </c>
      <c r="BF134" s="55"/>
      <c r="BG134" s="55"/>
      <c r="BH134" s="82">
        <f>SUMPRODUCT(BG21:BG131,$C$21:$C$131)/SUM(BG21:BG131)</f>
        <v>466.83236842105254</v>
      </c>
      <c r="BI134" s="54"/>
      <c r="BJ134" s="55" t="s">
        <v>61</v>
      </c>
      <c r="BK134" s="55"/>
      <c r="BL134" s="55"/>
      <c r="BM134" s="82">
        <f>SUMPRODUCT(BL21:BL131,$C$21:$C$131)/SUM(BL21:BL131)</f>
        <v>465.43763157894728</v>
      </c>
      <c r="BN134" s="54"/>
      <c r="BO134" s="55" t="s">
        <v>61</v>
      </c>
      <c r="BP134" s="55"/>
      <c r="BQ134" s="55"/>
      <c r="BR134" s="82">
        <f>SUMPRODUCT(BQ21:BQ131,$C$21:$C$131)/SUM(BQ21:BQ131)</f>
        <v>470.11162162162151</v>
      </c>
      <c r="BS134" s="54"/>
      <c r="BT134" s="55" t="s">
        <v>61</v>
      </c>
      <c r="BU134" s="55"/>
      <c r="BV134" s="82">
        <f>SUMPRODUCT(BU21:BU131,$C$21:$C$131)/SUM(BU21:BU131)</f>
        <v>477.34585585585575</v>
      </c>
    </row>
    <row r="135" spans="1:74" x14ac:dyDescent="0.25">
      <c r="A135" s="5"/>
      <c r="K135" s="69" t="s">
        <v>58</v>
      </c>
      <c r="L135" s="64">
        <f>AVERAGE(O132,T132,Y132,AD132,AI132)</f>
        <v>7195.4310810810803</v>
      </c>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70"/>
      <c r="AJ135" s="69" t="s">
        <v>58</v>
      </c>
      <c r="AK135" s="64">
        <f>AVERAGE(AN132,AS132,AX132,BC132,BH132)</f>
        <v>7353.2159459459454</v>
      </c>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70"/>
    </row>
    <row r="136" spans="1:74" x14ac:dyDescent="0.25">
      <c r="K136" s="52" t="s">
        <v>59</v>
      </c>
      <c r="L136" s="5">
        <f>AVERAGE(O133,T133,Y133,AD133,AI133)</f>
        <v>798692.84999999986</v>
      </c>
      <c r="M136" s="5"/>
      <c r="N136" s="5"/>
      <c r="O136" s="5"/>
      <c r="P136" s="5"/>
      <c r="Q136" s="5"/>
      <c r="R136" s="5"/>
      <c r="S136" s="5"/>
      <c r="T136" s="5"/>
      <c r="U136" s="5"/>
      <c r="V136" s="5"/>
      <c r="W136" s="5"/>
      <c r="X136" s="5"/>
      <c r="Y136" s="5"/>
      <c r="Z136" s="5"/>
      <c r="AA136" s="5"/>
      <c r="AB136" s="5"/>
      <c r="AC136" s="5"/>
      <c r="AD136" s="5"/>
      <c r="AE136" s="5"/>
      <c r="AF136" s="5"/>
      <c r="AG136" s="5"/>
      <c r="AH136" s="5"/>
      <c r="AI136" s="53"/>
      <c r="AJ136" s="52" t="s">
        <v>59</v>
      </c>
      <c r="AK136" s="5">
        <f>AVERAGE(AN133,AS133,AX133,BC133,BH133)</f>
        <v>816206.96999999974</v>
      </c>
      <c r="AL136" s="5"/>
      <c r="AM136" s="5"/>
      <c r="AN136" s="5"/>
      <c r="AO136" s="5"/>
      <c r="AP136" s="5"/>
      <c r="AQ136" s="5"/>
      <c r="AR136" s="5"/>
      <c r="AS136" s="5"/>
      <c r="AT136" s="5"/>
      <c r="AU136" s="5"/>
      <c r="AV136" s="5"/>
      <c r="AW136" s="5"/>
      <c r="AX136" s="5"/>
      <c r="AY136" s="5"/>
      <c r="AZ136" s="5"/>
      <c r="BA136" s="5"/>
      <c r="BB136" s="5"/>
      <c r="BC136" s="5"/>
      <c r="BD136" s="5"/>
      <c r="BE136" s="5"/>
      <c r="BF136" s="5"/>
      <c r="BG136" s="5"/>
      <c r="BH136" s="53"/>
    </row>
    <row r="137" spans="1:74" ht="15.75" thickBot="1" x14ac:dyDescent="0.3">
      <c r="K137" s="54" t="s">
        <v>61</v>
      </c>
      <c r="L137" s="55">
        <f>AVERAGE(O134,T134,Y134,AD134,AI134)</f>
        <v>470.56027027027022</v>
      </c>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6"/>
      <c r="AJ137" s="54" t="s">
        <v>61</v>
      </c>
      <c r="AK137" s="55">
        <f>AVERAGE(AN134,AS134,AX134,BC134,BH134)</f>
        <v>467.64924034936359</v>
      </c>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6"/>
    </row>
    <row r="144" spans="1:74" x14ac:dyDescent="0.25">
      <c r="C144" s="73" t="s">
        <v>65</v>
      </c>
      <c r="Q144" s="103"/>
      <c r="R144" s="103"/>
      <c r="S144" s="103"/>
    </row>
    <row r="145" spans="3:18" x14ac:dyDescent="0.25">
      <c r="M145" s="5"/>
      <c r="N145" s="5"/>
      <c r="P145" s="103"/>
      <c r="Q145" s="103"/>
      <c r="R145" s="103"/>
    </row>
    <row r="146" spans="3:18" x14ac:dyDescent="0.25">
      <c r="C146" t="s">
        <v>64</v>
      </c>
      <c r="D146" s="7" t="s">
        <v>63</v>
      </c>
      <c r="E146" s="7" t="s">
        <v>45</v>
      </c>
      <c r="F146" s="7" t="s">
        <v>30</v>
      </c>
      <c r="G146" s="7" t="s">
        <v>66</v>
      </c>
      <c r="H146" s="7" t="s">
        <v>67</v>
      </c>
      <c r="I146" s="7" t="s">
        <v>36</v>
      </c>
      <c r="J146" s="5"/>
      <c r="K146" s="5"/>
      <c r="L146" s="5"/>
      <c r="P146" s="103"/>
      <c r="Q146" s="103"/>
      <c r="R146" s="103"/>
    </row>
    <row r="147" spans="3:18" x14ac:dyDescent="0.25">
      <c r="C147" s="72" t="s">
        <v>62</v>
      </c>
      <c r="D147" s="101">
        <f>J132/100</f>
        <v>67.320662162162151</v>
      </c>
      <c r="E147" s="101">
        <f>L135/100</f>
        <v>71.954310810810796</v>
      </c>
      <c r="F147" s="101">
        <f>AK135/100</f>
        <v>73.53215945945945</v>
      </c>
      <c r="G147" s="100">
        <f>BM132/100</f>
        <v>75.02687837837837</v>
      </c>
      <c r="H147" s="100">
        <f>BR132/100</f>
        <v>71.327554054054048</v>
      </c>
      <c r="I147" s="100">
        <f>BV132/100</f>
        <v>71.601878378378373</v>
      </c>
      <c r="J147" s="5"/>
      <c r="K147" s="5"/>
      <c r="L147" s="5"/>
      <c r="P147" s="103"/>
      <c r="Q147" s="103"/>
      <c r="R147" s="103"/>
    </row>
    <row r="148" spans="3:18" x14ac:dyDescent="0.25">
      <c r="C148" s="5" t="s">
        <v>75</v>
      </c>
      <c r="D148" s="102">
        <f>J133/100/1000</f>
        <v>7.4725934999999994</v>
      </c>
      <c r="E148" s="102">
        <f>L136/100/1000</f>
        <v>7.9869284999999985</v>
      </c>
      <c r="F148" s="102">
        <f>AK136/100/1000</f>
        <v>8.1620696999999964</v>
      </c>
      <c r="G148" s="80">
        <f>BM133/100/1000</f>
        <v>8.3279834999999984</v>
      </c>
      <c r="H148" s="80">
        <f>BR133/100/1000</f>
        <v>7.9173584999999989</v>
      </c>
      <c r="I148" s="80">
        <f>BV133/100/1000</f>
        <v>7.9478084999999981</v>
      </c>
      <c r="J148" s="5"/>
      <c r="K148" s="5"/>
      <c r="L148" s="5"/>
      <c r="P148" s="103"/>
      <c r="Q148" s="103"/>
      <c r="R148" s="103"/>
    </row>
    <row r="149" spans="3:18" x14ac:dyDescent="0.25">
      <c r="C149" s="4" t="s">
        <v>61</v>
      </c>
      <c r="D149" s="79">
        <f>J134/100</f>
        <v>4.3718279279279271</v>
      </c>
      <c r="E149" s="79">
        <f>L137/100</f>
        <v>4.7056027027027021</v>
      </c>
      <c r="F149" s="81">
        <f>AK137/100</f>
        <v>4.6764924034936364</v>
      </c>
      <c r="G149" s="81">
        <f>BM134/100</f>
        <v>4.6543763157894729</v>
      </c>
      <c r="H149" s="81">
        <f>BR134/100</f>
        <v>4.7011162162162154</v>
      </c>
      <c r="I149" s="81">
        <f>BV134/100</f>
        <v>4.7734585585585574</v>
      </c>
      <c r="J149" s="5"/>
      <c r="K149" s="5"/>
      <c r="L149" s="5"/>
      <c r="P149" s="103"/>
      <c r="Q149" s="103"/>
      <c r="R149" s="103"/>
    </row>
    <row r="150" spans="3:18" x14ac:dyDescent="0.25">
      <c r="N150" s="5"/>
    </row>
  </sheetData>
  <mergeCells count="16">
    <mergeCell ref="BS19:BV19"/>
    <mergeCell ref="K18:AI18"/>
    <mergeCell ref="AJ18:BH18"/>
    <mergeCell ref="E19:J19"/>
    <mergeCell ref="K19:O19"/>
    <mergeCell ref="P19:T19"/>
    <mergeCell ref="U19:Y19"/>
    <mergeCell ref="Z19:AD19"/>
    <mergeCell ref="AE19:AI19"/>
    <mergeCell ref="AJ19:AN19"/>
    <mergeCell ref="AO19:AS19"/>
    <mergeCell ref="AT19:AX19"/>
    <mergeCell ref="AY19:BC19"/>
    <mergeCell ref="BD19:BH19"/>
    <mergeCell ref="BI19:BM19"/>
    <mergeCell ref="BN19:BR19"/>
  </mergeCells>
  <pageMargins left="0.7" right="0.7" top="0.75" bottom="0.75" header="0.3" footer="0.3"/>
  <pageSetup paperSize="9" orientation="portrait" r:id="rId1"/>
  <ignoredErrors>
    <ignoredError sqref="T57:U60 BR57:BV60 H148:I148 BM79:BN115 K23 D148:G148 K79:K115 K57:K60 O79:P115 O57:P60 T79:U115 Y79:Z115 Z57:Z60 AD79:AE115 AD57:AE60 AI79:AJ115 AI57:AJ60 AN79:AO115 AN57:AO60 AS79:AT115 AS57:AT60 AX79:AY115 AX57:AY60 BC79:BD115 BC57:BD60 BH79:BI115 BH57:BI60 BM57:BN60" formula="1"/>
  </ignoredError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3:AT147"/>
  <sheetViews>
    <sheetView showGridLines="0" topLeftCell="A109" zoomScale="80" zoomScaleNormal="80" workbookViewId="0">
      <selection activeCell="O100" sqref="O100:O104"/>
    </sheetView>
  </sheetViews>
  <sheetFormatPr defaultRowHeight="15" x14ac:dyDescent="0.25"/>
  <cols>
    <col min="2" max="2" width="32.7109375" customWidth="1"/>
    <col min="3" max="3" width="24" bestFit="1" customWidth="1"/>
    <col min="4" max="4" width="20.7109375" customWidth="1"/>
    <col min="5" max="6" width="25.42578125" customWidth="1"/>
    <col min="7" max="7" width="13" bestFit="1" customWidth="1"/>
    <col min="8" max="8" width="13" customWidth="1"/>
    <col min="9" max="9" width="13" bestFit="1" customWidth="1"/>
    <col min="10" max="10" width="12.5703125" bestFit="1" customWidth="1"/>
    <col min="11" max="11" width="20.42578125" bestFit="1" customWidth="1"/>
    <col min="12" max="12" width="20.42578125" customWidth="1"/>
    <col min="13" max="13" width="10.5703125" bestFit="1" customWidth="1"/>
    <col min="14" max="14" width="10.5703125" customWidth="1"/>
    <col min="17" max="17" width="20.42578125" bestFit="1" customWidth="1"/>
    <col min="18" max="18" width="20.42578125" customWidth="1"/>
    <col min="19" max="19" width="10.5703125" bestFit="1" customWidth="1"/>
    <col min="20" max="20" width="10.5703125" customWidth="1"/>
    <col min="23" max="23" width="20.42578125" bestFit="1" customWidth="1"/>
    <col min="24" max="24" width="20.42578125" customWidth="1"/>
    <col min="29" max="29" width="20.42578125" bestFit="1" customWidth="1"/>
    <col min="30" max="30" width="20.42578125" customWidth="1"/>
    <col min="31" max="31" width="14.28515625" bestFit="1" customWidth="1"/>
    <col min="32" max="32" width="14.28515625" customWidth="1"/>
    <col min="35" max="35" width="20.42578125" bestFit="1" customWidth="1"/>
    <col min="36" max="36" width="10.5703125" bestFit="1" customWidth="1"/>
    <col min="38" max="38" width="10.5703125" bestFit="1" customWidth="1"/>
  </cols>
  <sheetData>
    <row r="3" spans="2:12" x14ac:dyDescent="0.25">
      <c r="B3" t="s">
        <v>60</v>
      </c>
    </row>
    <row r="4" spans="2:12" x14ac:dyDescent="0.25">
      <c r="B4" s="6" t="s">
        <v>74</v>
      </c>
      <c r="C4" s="42">
        <v>10</v>
      </c>
      <c r="D4" s="5"/>
      <c r="E4" s="5"/>
      <c r="I4" s="98"/>
    </row>
    <row r="5" spans="2:12" x14ac:dyDescent="0.25">
      <c r="B5" s="6" t="s">
        <v>43</v>
      </c>
      <c r="C5" s="6">
        <v>1000</v>
      </c>
      <c r="D5" s="5"/>
      <c r="E5" s="5"/>
      <c r="F5" s="108">
        <v>0.95</v>
      </c>
      <c r="G5" s="42">
        <v>0.05</v>
      </c>
      <c r="H5" s="50"/>
      <c r="I5" s="50"/>
    </row>
    <row r="6" spans="2:12" x14ac:dyDescent="0.25">
      <c r="B6" s="6" t="s">
        <v>41</v>
      </c>
      <c r="C6" s="6">
        <v>15</v>
      </c>
      <c r="D6" s="5"/>
      <c r="E6" s="5"/>
      <c r="F6" s="108">
        <v>0.03</v>
      </c>
      <c r="G6" s="42">
        <v>0.97</v>
      </c>
      <c r="H6" s="50"/>
      <c r="I6" s="50"/>
    </row>
    <row r="7" spans="2:12" x14ac:dyDescent="0.25">
      <c r="B7" s="51" t="s">
        <v>71</v>
      </c>
      <c r="C7" s="6"/>
      <c r="D7" s="5"/>
      <c r="E7" s="5"/>
      <c r="F7" s="108" t="s">
        <v>4</v>
      </c>
      <c r="G7" s="42">
        <v>0.375</v>
      </c>
      <c r="H7" s="98"/>
    </row>
    <row r="8" spans="2:12" x14ac:dyDescent="0.25">
      <c r="B8" s="51" t="s">
        <v>70</v>
      </c>
      <c r="C8" s="6"/>
      <c r="D8" s="5"/>
      <c r="E8" s="5"/>
      <c r="F8" s="108" t="s">
        <v>5</v>
      </c>
      <c r="G8" s="42">
        <v>0.625</v>
      </c>
      <c r="H8" s="98"/>
      <c r="I8" s="98"/>
    </row>
    <row r="9" spans="2:12" x14ac:dyDescent="0.25">
      <c r="B9" s="50"/>
      <c r="C9" s="5"/>
      <c r="D9" s="5"/>
      <c r="E9" s="5"/>
    </row>
    <row r="10" spans="2:12" x14ac:dyDescent="0.25">
      <c r="B10" s="50"/>
      <c r="C10" s="5"/>
      <c r="D10" s="5"/>
      <c r="E10" s="5"/>
      <c r="F10" s="5"/>
      <c r="G10" s="5"/>
      <c r="H10" s="5"/>
      <c r="I10" s="5"/>
      <c r="J10" s="5"/>
      <c r="K10" s="5"/>
      <c r="L10" s="5"/>
    </row>
    <row r="11" spans="2:12" x14ac:dyDescent="0.25">
      <c r="B11" s="50"/>
      <c r="C11" s="5"/>
      <c r="D11" s="5"/>
      <c r="E11" s="5"/>
      <c r="F11" s="105"/>
      <c r="G11" s="105"/>
      <c r="H11" s="105"/>
      <c r="I11" s="105"/>
      <c r="J11" s="105"/>
      <c r="K11" s="5"/>
      <c r="L11" s="5"/>
    </row>
    <row r="12" spans="2:12" x14ac:dyDescent="0.25">
      <c r="B12" s="50"/>
      <c r="C12" s="5"/>
      <c r="D12" s="5"/>
      <c r="E12" s="5"/>
    </row>
    <row r="13" spans="2:12" x14ac:dyDescent="0.25">
      <c r="B13" s="50"/>
      <c r="C13" s="5"/>
      <c r="D13" s="5"/>
      <c r="E13" s="5"/>
    </row>
    <row r="14" spans="2:12" x14ac:dyDescent="0.25">
      <c r="B14" s="50"/>
      <c r="C14" s="5"/>
      <c r="D14" s="5"/>
      <c r="E14" s="5"/>
    </row>
    <row r="15" spans="2:12" x14ac:dyDescent="0.25">
      <c r="B15" s="50"/>
      <c r="C15" s="5"/>
      <c r="D15" s="5"/>
      <c r="E15" s="5"/>
    </row>
    <row r="16" spans="2:12" x14ac:dyDescent="0.25">
      <c r="B16" s="50"/>
      <c r="C16" s="5"/>
      <c r="D16" s="5"/>
      <c r="E16" s="5"/>
    </row>
    <row r="17" spans="1:46" x14ac:dyDescent="0.25">
      <c r="B17" s="50"/>
      <c r="C17" s="5"/>
      <c r="D17" s="5"/>
      <c r="E17" s="5"/>
    </row>
    <row r="18" spans="1:46" ht="15.75" thickBot="1" x14ac:dyDescent="0.3">
      <c r="B18" s="50"/>
      <c r="C18" s="5"/>
      <c r="D18" s="5"/>
      <c r="E18" s="5"/>
    </row>
    <row r="19" spans="1:46" ht="15.75" thickBot="1" x14ac:dyDescent="0.3">
      <c r="B19" s="69"/>
      <c r="C19" s="64"/>
      <c r="D19" s="64"/>
      <c r="E19" s="325" t="s">
        <v>44</v>
      </c>
      <c r="F19" s="326"/>
      <c r="G19" s="326"/>
      <c r="H19" s="326"/>
      <c r="I19" s="326"/>
      <c r="J19" s="327"/>
      <c r="K19" s="322" t="s">
        <v>45</v>
      </c>
      <c r="L19" s="323"/>
      <c r="M19" s="323"/>
      <c r="N19" s="323"/>
      <c r="O19" s="323"/>
      <c r="P19" s="324"/>
      <c r="Q19" s="328" t="s">
        <v>30</v>
      </c>
      <c r="R19" s="329"/>
      <c r="S19" s="329"/>
      <c r="T19" s="329"/>
      <c r="U19" s="329"/>
      <c r="V19" s="330"/>
      <c r="W19" s="307" t="s">
        <v>56</v>
      </c>
      <c r="X19" s="308"/>
      <c r="Y19" s="308"/>
      <c r="Z19" s="308"/>
      <c r="AA19" s="308"/>
      <c r="AB19" s="309"/>
      <c r="AC19" s="307" t="s">
        <v>57</v>
      </c>
      <c r="AD19" s="308"/>
      <c r="AE19" s="308"/>
      <c r="AF19" s="308"/>
      <c r="AG19" s="308"/>
      <c r="AH19" s="309"/>
      <c r="AI19" s="307" t="s">
        <v>36</v>
      </c>
      <c r="AJ19" s="308"/>
      <c r="AK19" s="308"/>
      <c r="AL19" s="309"/>
      <c r="AM19" s="322" t="s">
        <v>145</v>
      </c>
      <c r="AN19" s="323"/>
      <c r="AO19" s="323"/>
      <c r="AP19" s="323"/>
      <c r="AQ19" s="323"/>
      <c r="AR19" s="324"/>
    </row>
    <row r="20" spans="1:46" ht="15.75" thickBot="1" x14ac:dyDescent="0.3">
      <c r="B20" s="113" t="s">
        <v>69</v>
      </c>
      <c r="C20" s="116" t="s">
        <v>42</v>
      </c>
      <c r="D20" s="116" t="s">
        <v>55</v>
      </c>
      <c r="E20" s="143" t="s">
        <v>68</v>
      </c>
      <c r="F20" s="144" t="s">
        <v>47</v>
      </c>
      <c r="G20" s="145" t="s">
        <v>54</v>
      </c>
      <c r="H20" s="145" t="s">
        <v>77</v>
      </c>
      <c r="I20" s="146" t="s">
        <v>46</v>
      </c>
      <c r="J20" s="147" t="s">
        <v>48</v>
      </c>
      <c r="K20" s="210" t="s">
        <v>47</v>
      </c>
      <c r="L20" s="211" t="s">
        <v>68</v>
      </c>
      <c r="M20" s="212" t="s">
        <v>54</v>
      </c>
      <c r="N20" s="212" t="s">
        <v>77</v>
      </c>
      <c r="O20" s="213" t="s">
        <v>46</v>
      </c>
      <c r="P20" s="214" t="s">
        <v>48</v>
      </c>
      <c r="Q20" s="131" t="s">
        <v>47</v>
      </c>
      <c r="R20" s="211" t="s">
        <v>68</v>
      </c>
      <c r="S20" s="129" t="s">
        <v>54</v>
      </c>
      <c r="T20" s="129" t="s">
        <v>77</v>
      </c>
      <c r="U20" s="130" t="s">
        <v>46</v>
      </c>
      <c r="V20" s="133" t="s">
        <v>48</v>
      </c>
      <c r="W20" s="131" t="s">
        <v>47</v>
      </c>
      <c r="X20" s="211" t="s">
        <v>68</v>
      </c>
      <c r="Y20" s="129" t="s">
        <v>54</v>
      </c>
      <c r="Z20" s="129" t="s">
        <v>77</v>
      </c>
      <c r="AA20" s="130" t="s">
        <v>46</v>
      </c>
      <c r="AB20" s="133" t="s">
        <v>48</v>
      </c>
      <c r="AC20" s="131" t="s">
        <v>47</v>
      </c>
      <c r="AD20" s="211" t="s">
        <v>68</v>
      </c>
      <c r="AE20" s="129" t="s">
        <v>54</v>
      </c>
      <c r="AF20" s="129" t="s">
        <v>77</v>
      </c>
      <c r="AG20" s="130" t="s">
        <v>46</v>
      </c>
      <c r="AH20" s="132" t="s">
        <v>48</v>
      </c>
      <c r="AI20" s="131" t="s">
        <v>47</v>
      </c>
      <c r="AJ20" s="134" t="s">
        <v>54</v>
      </c>
      <c r="AK20" s="135" t="s">
        <v>46</v>
      </c>
      <c r="AL20" s="132" t="s">
        <v>48</v>
      </c>
      <c r="AM20" s="210" t="s">
        <v>47</v>
      </c>
      <c r="AN20" s="211" t="s">
        <v>68</v>
      </c>
      <c r="AO20" s="212" t="s">
        <v>54</v>
      </c>
      <c r="AP20" s="212" t="s">
        <v>77</v>
      </c>
      <c r="AQ20" s="213" t="s">
        <v>46</v>
      </c>
      <c r="AR20" s="214" t="s">
        <v>48</v>
      </c>
    </row>
    <row r="21" spans="1:46" x14ac:dyDescent="0.25">
      <c r="A21" s="49"/>
      <c r="B21" s="136">
        <v>39083</v>
      </c>
      <c r="C21" s="116">
        <v>365</v>
      </c>
      <c r="D21" s="116">
        <v>350</v>
      </c>
      <c r="E21" s="113">
        <v>0</v>
      </c>
      <c r="F21" s="139">
        <f>IF(E21=0,15,IF(E21=1,30,IF(E21=2,45,IF(E21=3,60))))</f>
        <v>15</v>
      </c>
      <c r="G21" s="116">
        <v>0</v>
      </c>
      <c r="H21" s="116">
        <f>F21-G21</f>
        <v>15</v>
      </c>
      <c r="I21" s="137">
        <f>IF(H21&gt;0,H21,0)</f>
        <v>15</v>
      </c>
      <c r="J21" s="138">
        <f t="shared" ref="J21:J52" si="0">G21*$C$4+I21*C21</f>
        <v>5475</v>
      </c>
      <c r="K21" s="66">
        <f>Stoch_Regimes_1!$E$24</f>
        <v>30</v>
      </c>
      <c r="L21" s="60">
        <f>IF(K21=15,0,IF(K21=30,1,IF(K21=45,2,IF(K21=60,3))))</f>
        <v>1</v>
      </c>
      <c r="M21" s="49">
        <v>0</v>
      </c>
      <c r="N21" s="49">
        <f>K21-M21</f>
        <v>30</v>
      </c>
      <c r="O21" s="60">
        <f>IF(N21&gt;0,N21,0)</f>
        <v>30</v>
      </c>
      <c r="P21" s="74">
        <f>M21*$C$4+O21*$C21</f>
        <v>10950</v>
      </c>
      <c r="Q21" s="139">
        <f>Stoch_Regimes_1!$G$24</f>
        <v>60</v>
      </c>
      <c r="R21" s="60">
        <f>IF(Q21=15,0,IF(Q21=30,1,IF(Q21=45,2,IF(Q21=60,3))))</f>
        <v>3</v>
      </c>
      <c r="S21" s="116">
        <v>0</v>
      </c>
      <c r="T21" s="116">
        <f>Q21-S21</f>
        <v>60</v>
      </c>
      <c r="U21" s="137">
        <f>IF(T21&gt;0,T21,0)</f>
        <v>60</v>
      </c>
      <c r="V21" s="138">
        <f t="shared" ref="V21:V52" si="1">S21*$C$4+U21*C21</f>
        <v>21900</v>
      </c>
      <c r="W21" s="139">
        <f>Stoch_Regimes_1!$J$24</f>
        <v>60</v>
      </c>
      <c r="X21" s="60">
        <f>IF(W21=15,0,IF(W21=30,1,IF(W21=45,2,IF(W21=60,3))))</f>
        <v>3</v>
      </c>
      <c r="Y21" s="116">
        <v>0</v>
      </c>
      <c r="Z21" s="116">
        <f>W21-Y21</f>
        <v>60</v>
      </c>
      <c r="AA21" s="137">
        <f>IF(Z21&gt;0,Z21,0)</f>
        <v>60</v>
      </c>
      <c r="AB21" s="138">
        <f t="shared" ref="AB21:AB52" si="2">Y21*$C$4+AA21*C21</f>
        <v>21900</v>
      </c>
      <c r="AC21" s="139">
        <f>Stoch_Regimes_1!$M$24</f>
        <v>30</v>
      </c>
      <c r="AD21" s="60">
        <f>IF(AC21=15,0,IF(AC21=30,1,IF(AC21=45,2,IF(AC21=60,3))))</f>
        <v>1</v>
      </c>
      <c r="AE21" s="116">
        <v>0</v>
      </c>
      <c r="AF21" s="116">
        <f>AC21-AE21</f>
        <v>30</v>
      </c>
      <c r="AG21" s="137">
        <f>IF(AF21&gt;0,AF21,0)</f>
        <v>30</v>
      </c>
      <c r="AH21" s="138">
        <f t="shared" ref="AH21:AH52" si="3">AE21*$C$4+AG21*C21</f>
        <v>10950</v>
      </c>
      <c r="AI21" s="139">
        <v>15</v>
      </c>
      <c r="AJ21" s="116">
        <v>0</v>
      </c>
      <c r="AK21" s="116">
        <v>15</v>
      </c>
      <c r="AL21" s="140">
        <f t="shared" ref="AL21:AL52" si="4">AK21*C21+AJ21*$C$4</f>
        <v>5475</v>
      </c>
      <c r="AM21" s="66">
        <f>Stoch_Regimes_1!$E$24</f>
        <v>30</v>
      </c>
      <c r="AN21" s="60">
        <f>IF(AM21=15,0,IF(AM21=30,1,IF(AM21=45,2,IF(AM21=60,3))))</f>
        <v>1</v>
      </c>
      <c r="AO21" s="49">
        <v>0</v>
      </c>
      <c r="AP21" s="49">
        <f>AM21-AO21</f>
        <v>30</v>
      </c>
      <c r="AQ21" s="60">
        <f>IF(AP21&gt;0,AP21,0)</f>
        <v>30</v>
      </c>
      <c r="AR21" s="74">
        <f>AO21*$C$4+AQ21*$C21</f>
        <v>10950</v>
      </c>
    </row>
    <row r="22" spans="1:46" x14ac:dyDescent="0.25">
      <c r="A22" s="60"/>
      <c r="B22" s="85">
        <v>39114</v>
      </c>
      <c r="C22" s="49">
        <v>374</v>
      </c>
      <c r="D22" s="87">
        <v>350</v>
      </c>
      <c r="E22" s="94">
        <v>1</v>
      </c>
      <c r="F22" s="66">
        <f t="shared" ref="F22:F54" si="5">IF(E22=0,15,IF(E22=1,30,IF(E22=2,45,IF(E22=3,60))))</f>
        <v>30</v>
      </c>
      <c r="G22" s="49">
        <f>G21+I21-15</f>
        <v>0</v>
      </c>
      <c r="H22" s="49">
        <f t="shared" ref="H22:H85" si="6">F22-G22</f>
        <v>30</v>
      </c>
      <c r="I22" s="60">
        <f t="shared" ref="I22:I85" si="7">IF(H22&gt;0,H22,0)</f>
        <v>30</v>
      </c>
      <c r="J22" s="74">
        <f t="shared" si="0"/>
        <v>11220</v>
      </c>
      <c r="K22" s="66">
        <f>Stoch_Regimes_1!$E$24</f>
        <v>30</v>
      </c>
      <c r="L22" s="60">
        <f t="shared" ref="L22:L85" si="8">IF(K22=15,0,IF(K22=30,1,IF(K22=45,2,IF(K22=60,3))))</f>
        <v>1</v>
      </c>
      <c r="M22" s="49">
        <f>M21+O21-15</f>
        <v>15</v>
      </c>
      <c r="N22" s="49">
        <f t="shared" ref="N22:N85" si="9">K22-M22</f>
        <v>15</v>
      </c>
      <c r="O22" s="60">
        <f t="shared" ref="O22:O85" si="10">IF(N22&gt;0,N22,0)</f>
        <v>15</v>
      </c>
      <c r="P22" s="74">
        <f t="shared" ref="P22:P85" si="11">M22*$C$4+O22*$C22</f>
        <v>5760</v>
      </c>
      <c r="Q22" s="66">
        <f>Stoch_Regimes_1!$G$24</f>
        <v>60</v>
      </c>
      <c r="R22" s="60">
        <f t="shared" ref="R22:R85" si="12">IF(Q22=15,0,IF(Q22=30,1,IF(Q22=45,2,IF(Q22=60,3))))</f>
        <v>3</v>
      </c>
      <c r="S22" s="49">
        <f>S21+U21-15</f>
        <v>45</v>
      </c>
      <c r="T22" s="49">
        <f t="shared" ref="T22:T85" si="13">Q22-S22</f>
        <v>15</v>
      </c>
      <c r="U22" s="60">
        <f t="shared" ref="U22:U85" si="14">IF(T22&gt;0,T22,0)</f>
        <v>15</v>
      </c>
      <c r="V22" s="74">
        <f t="shared" si="1"/>
        <v>6060</v>
      </c>
      <c r="W22" s="66">
        <f>Stoch_Regimes_1!$J$24</f>
        <v>60</v>
      </c>
      <c r="X22" s="60">
        <f t="shared" ref="X22:X85" si="15">IF(W22=15,0,IF(W22=30,1,IF(W22=45,2,IF(W22=60,3))))</f>
        <v>3</v>
      </c>
      <c r="Y22" s="49">
        <f>Y21+AA21-15</f>
        <v>45</v>
      </c>
      <c r="Z22" s="49">
        <f t="shared" ref="Z22:Z85" si="16">W22-Y22</f>
        <v>15</v>
      </c>
      <c r="AA22" s="60">
        <f t="shared" ref="AA22:AA85" si="17">IF(Z22&gt;0,Z22,0)</f>
        <v>15</v>
      </c>
      <c r="AB22" s="74">
        <f t="shared" si="2"/>
        <v>6060</v>
      </c>
      <c r="AC22" s="66">
        <f>Stoch_Regimes_1!$M$24</f>
        <v>30</v>
      </c>
      <c r="AD22" s="60">
        <f t="shared" ref="AD22:AD85" si="18">IF(AC22=15,0,IF(AC22=30,1,IF(AC22=45,2,IF(AC22=60,3))))</f>
        <v>1</v>
      </c>
      <c r="AE22" s="49">
        <f>AE21+AG21-15</f>
        <v>15</v>
      </c>
      <c r="AF22" s="49">
        <f t="shared" ref="AF22:AF85" si="19">AC22-AE22</f>
        <v>15</v>
      </c>
      <c r="AG22" s="60">
        <f t="shared" ref="AG22:AG85" si="20">IF(AF22&gt;0,AF22,0)</f>
        <v>15</v>
      </c>
      <c r="AH22" s="74">
        <f t="shared" si="3"/>
        <v>5760</v>
      </c>
      <c r="AI22" s="66">
        <v>15</v>
      </c>
      <c r="AJ22" s="49">
        <v>0</v>
      </c>
      <c r="AK22" s="49">
        <v>15</v>
      </c>
      <c r="AL22" s="62">
        <f t="shared" si="4"/>
        <v>5610</v>
      </c>
      <c r="AM22" s="66">
        <f>Stoch_Regimes_1!$E$24</f>
        <v>30</v>
      </c>
      <c r="AN22" s="60">
        <f t="shared" ref="AN22:AN85" si="21">IF(AM22=15,0,IF(AM22=30,1,IF(AM22=45,2,IF(AM22=60,3))))</f>
        <v>1</v>
      </c>
      <c r="AO22" s="49">
        <f>AO21+AQ21-15</f>
        <v>15</v>
      </c>
      <c r="AP22" s="49">
        <f t="shared" ref="AP22:AP85" si="22">AM22-AO22</f>
        <v>15</v>
      </c>
      <c r="AQ22" s="60">
        <f t="shared" ref="AQ22:AQ85" si="23">IF(AP22&gt;0,AP22,0)</f>
        <v>15</v>
      </c>
      <c r="AR22" s="74">
        <f t="shared" ref="AR22:AR85" si="24">AO22*$C$4+AQ22*$C22</f>
        <v>5760</v>
      </c>
    </row>
    <row r="23" spans="1:46" x14ac:dyDescent="0.25">
      <c r="A23" s="49"/>
      <c r="B23" s="85">
        <v>39142</v>
      </c>
      <c r="C23" s="49">
        <v>395</v>
      </c>
      <c r="D23" s="89">
        <v>400</v>
      </c>
      <c r="E23" s="58">
        <v>0</v>
      </c>
      <c r="F23" s="66">
        <f t="shared" si="5"/>
        <v>15</v>
      </c>
      <c r="G23" s="49">
        <f t="shared" ref="G23:G86" si="25">G22+I22-15</f>
        <v>15</v>
      </c>
      <c r="H23" s="49">
        <f t="shared" si="6"/>
        <v>0</v>
      </c>
      <c r="I23" s="60">
        <f t="shared" si="7"/>
        <v>0</v>
      </c>
      <c r="J23" s="74">
        <f t="shared" si="0"/>
        <v>150</v>
      </c>
      <c r="K23" s="66">
        <f>Stoch_Regimes_1!$E$25</f>
        <v>15</v>
      </c>
      <c r="L23" s="60">
        <f t="shared" si="8"/>
        <v>0</v>
      </c>
      <c r="M23" s="49">
        <f t="shared" ref="M23:M86" si="26">M22+O22-15</f>
        <v>15</v>
      </c>
      <c r="N23" s="49">
        <f t="shared" si="9"/>
        <v>0</v>
      </c>
      <c r="O23" s="60">
        <f t="shared" si="10"/>
        <v>0</v>
      </c>
      <c r="P23" s="74">
        <f t="shared" si="11"/>
        <v>150</v>
      </c>
      <c r="Q23" s="66">
        <f>Stoch_Regimes_1!$G$25</f>
        <v>30</v>
      </c>
      <c r="R23" s="60">
        <f t="shared" si="12"/>
        <v>1</v>
      </c>
      <c r="S23" s="49">
        <f t="shared" ref="S23:S86" si="27">S22+U22-15</f>
        <v>45</v>
      </c>
      <c r="T23" s="49">
        <f t="shared" si="13"/>
        <v>-15</v>
      </c>
      <c r="U23" s="60">
        <f t="shared" si="14"/>
        <v>0</v>
      </c>
      <c r="V23" s="74">
        <f t="shared" si="1"/>
        <v>450</v>
      </c>
      <c r="W23" s="66">
        <f>Stoch_Regimes_1!$J$25</f>
        <v>60</v>
      </c>
      <c r="X23" s="60">
        <f t="shared" si="15"/>
        <v>3</v>
      </c>
      <c r="Y23" s="49">
        <f t="shared" ref="Y23:Y86" si="28">Y22+AA22-15</f>
        <v>45</v>
      </c>
      <c r="Z23" s="49">
        <f t="shared" si="16"/>
        <v>15</v>
      </c>
      <c r="AA23" s="60">
        <f t="shared" si="17"/>
        <v>15</v>
      </c>
      <c r="AB23" s="74">
        <f t="shared" si="2"/>
        <v>6375</v>
      </c>
      <c r="AC23" s="66">
        <f>Stoch_Regimes_1!$M$25</f>
        <v>15</v>
      </c>
      <c r="AD23" s="60">
        <f t="shared" si="18"/>
        <v>0</v>
      </c>
      <c r="AE23" s="49">
        <f t="shared" ref="AE23:AE86" si="29">AE22+AG22-15</f>
        <v>15</v>
      </c>
      <c r="AF23" s="49">
        <f t="shared" si="19"/>
        <v>0</v>
      </c>
      <c r="AG23" s="60">
        <f t="shared" si="20"/>
        <v>0</v>
      </c>
      <c r="AH23" s="74">
        <f t="shared" si="3"/>
        <v>150</v>
      </c>
      <c r="AI23" s="66">
        <v>15</v>
      </c>
      <c r="AJ23" s="49">
        <v>0</v>
      </c>
      <c r="AK23" s="49">
        <v>15</v>
      </c>
      <c r="AL23" s="62">
        <f t="shared" si="4"/>
        <v>5925</v>
      </c>
      <c r="AM23" s="66">
        <f>Stoch_Regimes_1!$E$25</f>
        <v>15</v>
      </c>
      <c r="AN23" s="60">
        <f t="shared" si="21"/>
        <v>0</v>
      </c>
      <c r="AO23" s="49">
        <f t="shared" ref="AO23:AO86" si="30">AO22+AQ22-15</f>
        <v>15</v>
      </c>
      <c r="AP23" s="49">
        <f t="shared" si="22"/>
        <v>0</v>
      </c>
      <c r="AQ23" s="60">
        <f t="shared" si="23"/>
        <v>0</v>
      </c>
      <c r="AR23" s="74">
        <f t="shared" si="24"/>
        <v>150</v>
      </c>
      <c r="AT23" t="s">
        <v>146</v>
      </c>
    </row>
    <row r="24" spans="1:46" x14ac:dyDescent="0.25">
      <c r="A24" s="60"/>
      <c r="B24" s="85">
        <v>39173</v>
      </c>
      <c r="C24" s="49">
        <v>330</v>
      </c>
      <c r="D24" s="87">
        <v>350</v>
      </c>
      <c r="E24" s="94">
        <v>2</v>
      </c>
      <c r="F24" s="66">
        <f t="shared" si="5"/>
        <v>45</v>
      </c>
      <c r="G24" s="49">
        <f t="shared" si="25"/>
        <v>0</v>
      </c>
      <c r="H24" s="49">
        <f t="shared" si="6"/>
        <v>45</v>
      </c>
      <c r="I24" s="60">
        <f t="shared" si="7"/>
        <v>45</v>
      </c>
      <c r="J24" s="74">
        <f t="shared" si="0"/>
        <v>14850</v>
      </c>
      <c r="K24" s="66">
        <f>Stoch_Regimes_1!$E$24</f>
        <v>30</v>
      </c>
      <c r="L24" s="60">
        <f t="shared" si="8"/>
        <v>1</v>
      </c>
      <c r="M24" s="49">
        <f t="shared" si="26"/>
        <v>0</v>
      </c>
      <c r="N24" s="49">
        <f t="shared" si="9"/>
        <v>30</v>
      </c>
      <c r="O24" s="60">
        <f t="shared" si="10"/>
        <v>30</v>
      </c>
      <c r="P24" s="74">
        <f t="shared" si="11"/>
        <v>9900</v>
      </c>
      <c r="Q24" s="66">
        <f>Stoch_Regimes_1!$G$24</f>
        <v>60</v>
      </c>
      <c r="R24" s="60">
        <f t="shared" si="12"/>
        <v>3</v>
      </c>
      <c r="S24" s="49">
        <f t="shared" si="27"/>
        <v>30</v>
      </c>
      <c r="T24" s="49">
        <f t="shared" si="13"/>
        <v>30</v>
      </c>
      <c r="U24" s="60">
        <f t="shared" si="14"/>
        <v>30</v>
      </c>
      <c r="V24" s="74">
        <f t="shared" si="1"/>
        <v>10200</v>
      </c>
      <c r="W24" s="66">
        <f>Stoch_Regimes_1!$J$24</f>
        <v>60</v>
      </c>
      <c r="X24" s="60">
        <f t="shared" si="15"/>
        <v>3</v>
      </c>
      <c r="Y24" s="49">
        <f t="shared" si="28"/>
        <v>45</v>
      </c>
      <c r="Z24" s="49">
        <f t="shared" si="16"/>
        <v>15</v>
      </c>
      <c r="AA24" s="60">
        <f t="shared" si="17"/>
        <v>15</v>
      </c>
      <c r="AB24" s="74">
        <f t="shared" si="2"/>
        <v>5400</v>
      </c>
      <c r="AC24" s="66">
        <f>Stoch_Regimes_1!$M$24</f>
        <v>30</v>
      </c>
      <c r="AD24" s="60">
        <f t="shared" si="18"/>
        <v>1</v>
      </c>
      <c r="AE24" s="49">
        <f t="shared" si="29"/>
        <v>0</v>
      </c>
      <c r="AF24" s="49">
        <f t="shared" si="19"/>
        <v>30</v>
      </c>
      <c r="AG24" s="60">
        <f t="shared" si="20"/>
        <v>30</v>
      </c>
      <c r="AH24" s="74">
        <f t="shared" si="3"/>
        <v>9900</v>
      </c>
      <c r="AI24" s="66">
        <v>15</v>
      </c>
      <c r="AJ24" s="60">
        <v>0</v>
      </c>
      <c r="AK24" s="60">
        <v>15</v>
      </c>
      <c r="AL24" s="62">
        <f t="shared" si="4"/>
        <v>4950</v>
      </c>
      <c r="AM24" s="66">
        <f>Stoch_Regimes_1!$E$24</f>
        <v>30</v>
      </c>
      <c r="AN24" s="60">
        <f t="shared" si="21"/>
        <v>1</v>
      </c>
      <c r="AO24" s="49">
        <f t="shared" si="30"/>
        <v>0</v>
      </c>
      <c r="AP24" s="49">
        <f t="shared" si="22"/>
        <v>30</v>
      </c>
      <c r="AQ24" s="60">
        <f t="shared" si="23"/>
        <v>30</v>
      </c>
      <c r="AR24" s="74">
        <f t="shared" si="24"/>
        <v>9900</v>
      </c>
    </row>
    <row r="25" spans="1:46" x14ac:dyDescent="0.25">
      <c r="A25" s="60"/>
      <c r="B25" s="85">
        <v>39203</v>
      </c>
      <c r="C25" s="49">
        <v>350.5</v>
      </c>
      <c r="D25" s="87">
        <v>350</v>
      </c>
      <c r="E25" s="94">
        <v>1</v>
      </c>
      <c r="F25" s="66">
        <f t="shared" si="5"/>
        <v>30</v>
      </c>
      <c r="G25" s="49">
        <f t="shared" si="25"/>
        <v>30</v>
      </c>
      <c r="H25" s="49">
        <f t="shared" si="6"/>
        <v>0</v>
      </c>
      <c r="I25" s="60">
        <f t="shared" si="7"/>
        <v>0</v>
      </c>
      <c r="J25" s="74">
        <f t="shared" si="0"/>
        <v>300</v>
      </c>
      <c r="K25" s="66">
        <f>Stoch_Regimes_1!$E$24</f>
        <v>30</v>
      </c>
      <c r="L25" s="60">
        <f t="shared" si="8"/>
        <v>1</v>
      </c>
      <c r="M25" s="49">
        <f t="shared" si="26"/>
        <v>15</v>
      </c>
      <c r="N25" s="49">
        <f t="shared" si="9"/>
        <v>15</v>
      </c>
      <c r="O25" s="60">
        <f t="shared" si="10"/>
        <v>15</v>
      </c>
      <c r="P25" s="74">
        <f t="shared" si="11"/>
        <v>5407.5</v>
      </c>
      <c r="Q25" s="66">
        <f>Stoch_Regimes_1!$G$24</f>
        <v>60</v>
      </c>
      <c r="R25" s="60">
        <f t="shared" si="12"/>
        <v>3</v>
      </c>
      <c r="S25" s="49">
        <f t="shared" si="27"/>
        <v>45</v>
      </c>
      <c r="T25" s="49">
        <f t="shared" si="13"/>
        <v>15</v>
      </c>
      <c r="U25" s="60">
        <f t="shared" si="14"/>
        <v>15</v>
      </c>
      <c r="V25" s="74">
        <f t="shared" si="1"/>
        <v>5707.5</v>
      </c>
      <c r="W25" s="66">
        <f>Stoch_Regimes_1!$J$24</f>
        <v>60</v>
      </c>
      <c r="X25" s="60">
        <f t="shared" si="15"/>
        <v>3</v>
      </c>
      <c r="Y25" s="49">
        <f t="shared" si="28"/>
        <v>45</v>
      </c>
      <c r="Z25" s="49">
        <f t="shared" si="16"/>
        <v>15</v>
      </c>
      <c r="AA25" s="60">
        <f t="shared" si="17"/>
        <v>15</v>
      </c>
      <c r="AB25" s="74">
        <f t="shared" si="2"/>
        <v>5707.5</v>
      </c>
      <c r="AC25" s="66">
        <f>Stoch_Regimes_1!$M$24</f>
        <v>30</v>
      </c>
      <c r="AD25" s="60">
        <f t="shared" si="18"/>
        <v>1</v>
      </c>
      <c r="AE25" s="49">
        <f t="shared" si="29"/>
        <v>15</v>
      </c>
      <c r="AF25" s="49">
        <f t="shared" si="19"/>
        <v>15</v>
      </c>
      <c r="AG25" s="60">
        <f t="shared" si="20"/>
        <v>15</v>
      </c>
      <c r="AH25" s="74">
        <f t="shared" si="3"/>
        <v>5407.5</v>
      </c>
      <c r="AI25" s="66">
        <v>15</v>
      </c>
      <c r="AJ25" s="60">
        <v>0</v>
      </c>
      <c r="AK25" s="60">
        <v>15</v>
      </c>
      <c r="AL25" s="62">
        <f t="shared" si="4"/>
        <v>5257.5</v>
      </c>
      <c r="AM25" s="66">
        <f>Stoch_Regimes_1!$E$24</f>
        <v>30</v>
      </c>
      <c r="AN25" s="60">
        <f t="shared" si="21"/>
        <v>1</v>
      </c>
      <c r="AO25" s="49">
        <f t="shared" si="30"/>
        <v>15</v>
      </c>
      <c r="AP25" s="49">
        <f t="shared" si="22"/>
        <v>15</v>
      </c>
      <c r="AQ25" s="60">
        <f t="shared" si="23"/>
        <v>15</v>
      </c>
      <c r="AR25" s="74">
        <f t="shared" si="24"/>
        <v>5407.5</v>
      </c>
      <c r="AT25" t="s">
        <v>147</v>
      </c>
    </row>
    <row r="26" spans="1:46" x14ac:dyDescent="0.25">
      <c r="A26" s="49"/>
      <c r="B26" s="85">
        <v>39234</v>
      </c>
      <c r="C26" s="49">
        <v>376.5</v>
      </c>
      <c r="D26" s="89">
        <v>400</v>
      </c>
      <c r="E26" s="95">
        <v>0</v>
      </c>
      <c r="F26" s="66">
        <f t="shared" si="5"/>
        <v>15</v>
      </c>
      <c r="G26" s="49">
        <f t="shared" si="25"/>
        <v>15</v>
      </c>
      <c r="H26" s="49">
        <f t="shared" si="6"/>
        <v>0</v>
      </c>
      <c r="I26" s="60">
        <f t="shared" si="7"/>
        <v>0</v>
      </c>
      <c r="J26" s="74">
        <f t="shared" si="0"/>
        <v>150</v>
      </c>
      <c r="K26" s="66">
        <f>Stoch_Regimes_1!$E$25</f>
        <v>15</v>
      </c>
      <c r="L26" s="60">
        <f t="shared" si="8"/>
        <v>0</v>
      </c>
      <c r="M26" s="49">
        <f t="shared" si="26"/>
        <v>15</v>
      </c>
      <c r="N26" s="49">
        <f t="shared" si="9"/>
        <v>0</v>
      </c>
      <c r="O26" s="60">
        <f t="shared" si="10"/>
        <v>0</v>
      </c>
      <c r="P26" s="74">
        <f t="shared" si="11"/>
        <v>150</v>
      </c>
      <c r="Q26" s="66">
        <f>Stoch_Regimes_1!$G$25</f>
        <v>30</v>
      </c>
      <c r="R26" s="60">
        <f t="shared" si="12"/>
        <v>1</v>
      </c>
      <c r="S26" s="49">
        <f t="shared" si="27"/>
        <v>45</v>
      </c>
      <c r="T26" s="49">
        <f t="shared" si="13"/>
        <v>-15</v>
      </c>
      <c r="U26" s="60">
        <f t="shared" si="14"/>
        <v>0</v>
      </c>
      <c r="V26" s="74">
        <f t="shared" si="1"/>
        <v>450</v>
      </c>
      <c r="W26" s="66">
        <f>Stoch_Regimes_1!$J$25</f>
        <v>60</v>
      </c>
      <c r="X26" s="60">
        <f t="shared" si="15"/>
        <v>3</v>
      </c>
      <c r="Y26" s="49">
        <f t="shared" si="28"/>
        <v>45</v>
      </c>
      <c r="Z26" s="49">
        <f t="shared" si="16"/>
        <v>15</v>
      </c>
      <c r="AA26" s="60">
        <f t="shared" si="17"/>
        <v>15</v>
      </c>
      <c r="AB26" s="74">
        <f t="shared" si="2"/>
        <v>6097.5</v>
      </c>
      <c r="AC26" s="66">
        <f>Stoch_Regimes_1!$M$25</f>
        <v>15</v>
      </c>
      <c r="AD26" s="60">
        <f t="shared" si="18"/>
        <v>0</v>
      </c>
      <c r="AE26" s="49">
        <f t="shared" si="29"/>
        <v>15</v>
      </c>
      <c r="AF26" s="49">
        <f t="shared" si="19"/>
        <v>0</v>
      </c>
      <c r="AG26" s="60">
        <f t="shared" si="20"/>
        <v>0</v>
      </c>
      <c r="AH26" s="74">
        <f t="shared" si="3"/>
        <v>150</v>
      </c>
      <c r="AI26" s="66">
        <v>15</v>
      </c>
      <c r="AJ26" s="60">
        <v>0</v>
      </c>
      <c r="AK26" s="60">
        <v>15</v>
      </c>
      <c r="AL26" s="62">
        <f t="shared" si="4"/>
        <v>5647.5</v>
      </c>
      <c r="AM26" s="66">
        <f>Stoch_Regimes_1!$E$25</f>
        <v>15</v>
      </c>
      <c r="AN26" s="60">
        <f t="shared" si="21"/>
        <v>0</v>
      </c>
      <c r="AO26" s="49">
        <f t="shared" si="30"/>
        <v>15</v>
      </c>
      <c r="AP26" s="49">
        <f t="shared" si="22"/>
        <v>0</v>
      </c>
      <c r="AQ26" s="60">
        <f t="shared" si="23"/>
        <v>0</v>
      </c>
      <c r="AR26" s="74">
        <f t="shared" si="24"/>
        <v>150</v>
      </c>
    </row>
    <row r="27" spans="1:46" x14ac:dyDescent="0.25">
      <c r="A27" s="60"/>
      <c r="B27" s="85">
        <v>39264</v>
      </c>
      <c r="C27" s="49">
        <v>316</v>
      </c>
      <c r="D27" s="87">
        <v>300</v>
      </c>
      <c r="E27" s="96">
        <v>0</v>
      </c>
      <c r="F27" s="66">
        <f t="shared" si="5"/>
        <v>15</v>
      </c>
      <c r="G27" s="49">
        <f t="shared" si="25"/>
        <v>0</v>
      </c>
      <c r="H27" s="49">
        <f t="shared" si="6"/>
        <v>15</v>
      </c>
      <c r="I27" s="60">
        <f t="shared" si="7"/>
        <v>15</v>
      </c>
      <c r="J27" s="74">
        <f t="shared" si="0"/>
        <v>4740</v>
      </c>
      <c r="K27" s="88">
        <f>Stoch_Regimes_1!$E$23</f>
        <v>60</v>
      </c>
      <c r="L27" s="60">
        <f t="shared" si="8"/>
        <v>3</v>
      </c>
      <c r="M27" s="49">
        <f t="shared" si="26"/>
        <v>0</v>
      </c>
      <c r="N27" s="49">
        <f t="shared" si="9"/>
        <v>60</v>
      </c>
      <c r="O27" s="60">
        <f t="shared" si="10"/>
        <v>60</v>
      </c>
      <c r="P27" s="74">
        <f t="shared" si="11"/>
        <v>18960</v>
      </c>
      <c r="Q27" s="88">
        <f>Stoch_Regimes_1!$G$23</f>
        <v>60</v>
      </c>
      <c r="R27" s="60">
        <f t="shared" si="12"/>
        <v>3</v>
      </c>
      <c r="S27" s="49">
        <f t="shared" si="27"/>
        <v>30</v>
      </c>
      <c r="T27" s="49">
        <f t="shared" si="13"/>
        <v>30</v>
      </c>
      <c r="U27" s="60">
        <f t="shared" si="14"/>
        <v>30</v>
      </c>
      <c r="V27" s="74">
        <f t="shared" si="1"/>
        <v>9780</v>
      </c>
      <c r="W27" s="88">
        <f>Stoch_Regimes_1!$J$23</f>
        <v>60</v>
      </c>
      <c r="X27" s="60">
        <f t="shared" si="15"/>
        <v>3</v>
      </c>
      <c r="Y27" s="49">
        <f t="shared" si="28"/>
        <v>45</v>
      </c>
      <c r="Z27" s="49">
        <f t="shared" si="16"/>
        <v>15</v>
      </c>
      <c r="AA27" s="60">
        <f t="shared" si="17"/>
        <v>15</v>
      </c>
      <c r="AB27" s="74">
        <f t="shared" si="2"/>
        <v>5190</v>
      </c>
      <c r="AC27" s="88">
        <f>Stoch_Regimes_1!$M$23</f>
        <v>60</v>
      </c>
      <c r="AD27" s="60">
        <f t="shared" si="18"/>
        <v>3</v>
      </c>
      <c r="AE27" s="49">
        <f t="shared" si="29"/>
        <v>0</v>
      </c>
      <c r="AF27" s="49">
        <f t="shared" si="19"/>
        <v>60</v>
      </c>
      <c r="AG27" s="60">
        <f t="shared" si="20"/>
        <v>60</v>
      </c>
      <c r="AH27" s="74">
        <f t="shared" si="3"/>
        <v>18960</v>
      </c>
      <c r="AI27" s="66">
        <v>15</v>
      </c>
      <c r="AJ27" s="60">
        <v>0</v>
      </c>
      <c r="AK27" s="60">
        <v>15</v>
      </c>
      <c r="AL27" s="62">
        <f t="shared" si="4"/>
        <v>4740</v>
      </c>
      <c r="AM27" s="88">
        <f>Stoch_Regimes_1!$E$23</f>
        <v>60</v>
      </c>
      <c r="AN27" s="60">
        <f t="shared" si="21"/>
        <v>3</v>
      </c>
      <c r="AO27" s="49">
        <f t="shared" si="30"/>
        <v>0</v>
      </c>
      <c r="AP27" s="49">
        <f t="shared" si="22"/>
        <v>60</v>
      </c>
      <c r="AQ27" s="60">
        <f t="shared" si="23"/>
        <v>60</v>
      </c>
      <c r="AR27" s="74">
        <f t="shared" si="24"/>
        <v>18960</v>
      </c>
      <c r="AT27" t="s">
        <v>148</v>
      </c>
    </row>
    <row r="28" spans="1:46" x14ac:dyDescent="0.25">
      <c r="A28" s="49"/>
      <c r="B28" s="85">
        <v>39295</v>
      </c>
      <c r="C28" s="49">
        <v>288.5</v>
      </c>
      <c r="D28" s="89">
        <v>300</v>
      </c>
      <c r="E28" s="95">
        <v>3</v>
      </c>
      <c r="F28" s="66">
        <f t="shared" si="5"/>
        <v>60</v>
      </c>
      <c r="G28" s="49">
        <f t="shared" si="25"/>
        <v>0</v>
      </c>
      <c r="H28" s="49">
        <f t="shared" si="6"/>
        <v>60</v>
      </c>
      <c r="I28" s="60">
        <f t="shared" si="7"/>
        <v>60</v>
      </c>
      <c r="J28" s="74">
        <f t="shared" si="0"/>
        <v>17310</v>
      </c>
      <c r="K28" s="88">
        <f>Stoch_Regimes_1!$E$23</f>
        <v>60</v>
      </c>
      <c r="L28" s="60">
        <f t="shared" si="8"/>
        <v>3</v>
      </c>
      <c r="M28" s="49">
        <f t="shared" si="26"/>
        <v>45</v>
      </c>
      <c r="N28" s="49">
        <f t="shared" si="9"/>
        <v>15</v>
      </c>
      <c r="O28" s="60">
        <f t="shared" si="10"/>
        <v>15</v>
      </c>
      <c r="P28" s="74">
        <f t="shared" si="11"/>
        <v>4777.5</v>
      </c>
      <c r="Q28" s="88">
        <f>Stoch_Regimes_1!$G$23</f>
        <v>60</v>
      </c>
      <c r="R28" s="60">
        <f t="shared" si="12"/>
        <v>3</v>
      </c>
      <c r="S28" s="49">
        <f t="shared" si="27"/>
        <v>45</v>
      </c>
      <c r="T28" s="49">
        <f t="shared" si="13"/>
        <v>15</v>
      </c>
      <c r="U28" s="60">
        <f t="shared" si="14"/>
        <v>15</v>
      </c>
      <c r="V28" s="74">
        <f t="shared" si="1"/>
        <v>4777.5</v>
      </c>
      <c r="W28" s="88">
        <f>Stoch_Regimes_1!$J$23</f>
        <v>60</v>
      </c>
      <c r="X28" s="60">
        <f t="shared" si="15"/>
        <v>3</v>
      </c>
      <c r="Y28" s="49">
        <f t="shared" si="28"/>
        <v>45</v>
      </c>
      <c r="Z28" s="49">
        <f t="shared" si="16"/>
        <v>15</v>
      </c>
      <c r="AA28" s="60">
        <f t="shared" si="17"/>
        <v>15</v>
      </c>
      <c r="AB28" s="74">
        <f t="shared" si="2"/>
        <v>4777.5</v>
      </c>
      <c r="AC28" s="88">
        <f>Stoch_Regimes_1!$M$23</f>
        <v>60</v>
      </c>
      <c r="AD28" s="60">
        <f t="shared" si="18"/>
        <v>3</v>
      </c>
      <c r="AE28" s="49">
        <f t="shared" si="29"/>
        <v>45</v>
      </c>
      <c r="AF28" s="49">
        <f t="shared" si="19"/>
        <v>15</v>
      </c>
      <c r="AG28" s="60">
        <f t="shared" si="20"/>
        <v>15</v>
      </c>
      <c r="AH28" s="74">
        <f t="shared" si="3"/>
        <v>4777.5</v>
      </c>
      <c r="AI28" s="66">
        <v>15</v>
      </c>
      <c r="AJ28" s="60">
        <v>0</v>
      </c>
      <c r="AK28" s="60">
        <v>15</v>
      </c>
      <c r="AL28" s="62">
        <f t="shared" si="4"/>
        <v>4327.5</v>
      </c>
      <c r="AM28" s="88">
        <f>Stoch_Regimes_1!$E$23</f>
        <v>60</v>
      </c>
      <c r="AN28" s="60">
        <f t="shared" si="21"/>
        <v>3</v>
      </c>
      <c r="AO28" s="49">
        <f t="shared" si="30"/>
        <v>45</v>
      </c>
      <c r="AP28" s="49">
        <f t="shared" si="22"/>
        <v>15</v>
      </c>
      <c r="AQ28" s="60">
        <f t="shared" si="23"/>
        <v>15</v>
      </c>
      <c r="AR28" s="74">
        <f t="shared" si="24"/>
        <v>4777.5</v>
      </c>
      <c r="AT28" t="s">
        <v>149</v>
      </c>
    </row>
    <row r="29" spans="1:46" x14ac:dyDescent="0.25">
      <c r="A29" s="49"/>
      <c r="B29" s="85">
        <v>39326</v>
      </c>
      <c r="C29" s="49">
        <v>299.5</v>
      </c>
      <c r="D29" s="89">
        <v>300</v>
      </c>
      <c r="E29" s="95">
        <v>3</v>
      </c>
      <c r="F29" s="66">
        <f t="shared" si="5"/>
        <v>60</v>
      </c>
      <c r="G29" s="49">
        <f t="shared" si="25"/>
        <v>45</v>
      </c>
      <c r="H29" s="49">
        <f t="shared" si="6"/>
        <v>15</v>
      </c>
      <c r="I29" s="60">
        <f t="shared" si="7"/>
        <v>15</v>
      </c>
      <c r="J29" s="74">
        <f t="shared" si="0"/>
        <v>4942.5</v>
      </c>
      <c r="K29" s="88">
        <f>Stoch_Regimes_1!$E$23</f>
        <v>60</v>
      </c>
      <c r="L29" s="60">
        <f t="shared" si="8"/>
        <v>3</v>
      </c>
      <c r="M29" s="49">
        <f t="shared" si="26"/>
        <v>45</v>
      </c>
      <c r="N29" s="49">
        <f t="shared" si="9"/>
        <v>15</v>
      </c>
      <c r="O29" s="60">
        <f t="shared" si="10"/>
        <v>15</v>
      </c>
      <c r="P29" s="74">
        <f t="shared" si="11"/>
        <v>4942.5</v>
      </c>
      <c r="Q29" s="88">
        <f>Stoch_Regimes_1!$G$23</f>
        <v>60</v>
      </c>
      <c r="R29" s="60">
        <f t="shared" si="12"/>
        <v>3</v>
      </c>
      <c r="S29" s="49">
        <f t="shared" si="27"/>
        <v>45</v>
      </c>
      <c r="T29" s="49">
        <f t="shared" si="13"/>
        <v>15</v>
      </c>
      <c r="U29" s="60">
        <f t="shared" si="14"/>
        <v>15</v>
      </c>
      <c r="V29" s="74">
        <f t="shared" si="1"/>
        <v>4942.5</v>
      </c>
      <c r="W29" s="88">
        <f>Stoch_Regimes_1!$J$23</f>
        <v>60</v>
      </c>
      <c r="X29" s="60">
        <f t="shared" si="15"/>
        <v>3</v>
      </c>
      <c r="Y29" s="49">
        <f t="shared" si="28"/>
        <v>45</v>
      </c>
      <c r="Z29" s="49">
        <f t="shared" si="16"/>
        <v>15</v>
      </c>
      <c r="AA29" s="60">
        <f t="shared" si="17"/>
        <v>15</v>
      </c>
      <c r="AB29" s="74">
        <f t="shared" si="2"/>
        <v>4942.5</v>
      </c>
      <c r="AC29" s="88">
        <f>Stoch_Regimes_1!$M$23</f>
        <v>60</v>
      </c>
      <c r="AD29" s="60">
        <f t="shared" si="18"/>
        <v>3</v>
      </c>
      <c r="AE29" s="49">
        <f t="shared" si="29"/>
        <v>45</v>
      </c>
      <c r="AF29" s="49">
        <f t="shared" si="19"/>
        <v>15</v>
      </c>
      <c r="AG29" s="60">
        <f t="shared" si="20"/>
        <v>15</v>
      </c>
      <c r="AH29" s="74">
        <f t="shared" si="3"/>
        <v>4942.5</v>
      </c>
      <c r="AI29" s="66">
        <v>15</v>
      </c>
      <c r="AJ29" s="60">
        <v>0</v>
      </c>
      <c r="AK29" s="60">
        <v>15</v>
      </c>
      <c r="AL29" s="62">
        <f t="shared" si="4"/>
        <v>4492.5</v>
      </c>
      <c r="AM29" s="88">
        <f>Stoch_Regimes_1!$E$23</f>
        <v>60</v>
      </c>
      <c r="AN29" s="60">
        <f t="shared" si="21"/>
        <v>3</v>
      </c>
      <c r="AO29" s="49">
        <f t="shared" si="30"/>
        <v>45</v>
      </c>
      <c r="AP29" s="49">
        <f t="shared" si="22"/>
        <v>15</v>
      </c>
      <c r="AQ29" s="60">
        <f t="shared" si="23"/>
        <v>15</v>
      </c>
      <c r="AR29" s="74">
        <f t="shared" si="24"/>
        <v>4942.5</v>
      </c>
      <c r="AT29" t="s">
        <v>150</v>
      </c>
    </row>
    <row r="30" spans="1:46" x14ac:dyDescent="0.25">
      <c r="A30" s="49"/>
      <c r="B30" s="85">
        <v>39356</v>
      </c>
      <c r="C30" s="49">
        <v>329</v>
      </c>
      <c r="D30" s="89">
        <v>350</v>
      </c>
      <c r="E30" s="95">
        <v>3</v>
      </c>
      <c r="F30" s="66">
        <f t="shared" si="5"/>
        <v>60</v>
      </c>
      <c r="G30" s="49">
        <f t="shared" si="25"/>
        <v>45</v>
      </c>
      <c r="H30" s="49">
        <f t="shared" si="6"/>
        <v>15</v>
      </c>
      <c r="I30" s="60">
        <f t="shared" si="7"/>
        <v>15</v>
      </c>
      <c r="J30" s="74">
        <f t="shared" si="0"/>
        <v>5385</v>
      </c>
      <c r="K30" s="88">
        <f>Stoch_Regimes_1!$E$24</f>
        <v>30</v>
      </c>
      <c r="L30" s="60">
        <f t="shared" si="8"/>
        <v>1</v>
      </c>
      <c r="M30" s="49">
        <f t="shared" si="26"/>
        <v>45</v>
      </c>
      <c r="N30" s="49">
        <f t="shared" si="9"/>
        <v>-15</v>
      </c>
      <c r="O30" s="60">
        <f t="shared" si="10"/>
        <v>0</v>
      </c>
      <c r="P30" s="74">
        <f t="shared" si="11"/>
        <v>450</v>
      </c>
      <c r="Q30" s="88">
        <f>Stoch_Regimes_1!$G$24</f>
        <v>60</v>
      </c>
      <c r="R30" s="60">
        <f t="shared" si="12"/>
        <v>3</v>
      </c>
      <c r="S30" s="49">
        <f t="shared" si="27"/>
        <v>45</v>
      </c>
      <c r="T30" s="49">
        <f t="shared" si="13"/>
        <v>15</v>
      </c>
      <c r="U30" s="60">
        <f t="shared" si="14"/>
        <v>15</v>
      </c>
      <c r="V30" s="74">
        <f t="shared" si="1"/>
        <v>5385</v>
      </c>
      <c r="W30" s="88">
        <f>Stoch_Regimes_1!$J$24</f>
        <v>60</v>
      </c>
      <c r="X30" s="60">
        <f t="shared" si="15"/>
        <v>3</v>
      </c>
      <c r="Y30" s="49">
        <f t="shared" si="28"/>
        <v>45</v>
      </c>
      <c r="Z30" s="49">
        <f t="shared" si="16"/>
        <v>15</v>
      </c>
      <c r="AA30" s="60">
        <f t="shared" si="17"/>
        <v>15</v>
      </c>
      <c r="AB30" s="74">
        <f t="shared" si="2"/>
        <v>5385</v>
      </c>
      <c r="AC30" s="88">
        <f>Stoch_Regimes_1!$M$24</f>
        <v>30</v>
      </c>
      <c r="AD30" s="60">
        <f t="shared" si="18"/>
        <v>1</v>
      </c>
      <c r="AE30" s="49">
        <f t="shared" si="29"/>
        <v>45</v>
      </c>
      <c r="AF30" s="49">
        <f t="shared" si="19"/>
        <v>-15</v>
      </c>
      <c r="AG30" s="60">
        <f t="shared" si="20"/>
        <v>0</v>
      </c>
      <c r="AH30" s="74">
        <f t="shared" si="3"/>
        <v>450</v>
      </c>
      <c r="AI30" s="66">
        <v>15</v>
      </c>
      <c r="AJ30" s="60">
        <v>0</v>
      </c>
      <c r="AK30" s="60">
        <v>15</v>
      </c>
      <c r="AL30" s="62">
        <f t="shared" si="4"/>
        <v>4935</v>
      </c>
      <c r="AM30" s="88">
        <f>Stoch_Regimes_1!$E$24</f>
        <v>30</v>
      </c>
      <c r="AN30" s="60">
        <f t="shared" si="21"/>
        <v>1</v>
      </c>
      <c r="AO30" s="49">
        <f t="shared" si="30"/>
        <v>45</v>
      </c>
      <c r="AP30" s="49">
        <f t="shared" si="22"/>
        <v>-15</v>
      </c>
      <c r="AQ30" s="60">
        <f t="shared" si="23"/>
        <v>0</v>
      </c>
      <c r="AR30" s="74">
        <f t="shared" si="24"/>
        <v>450</v>
      </c>
      <c r="AT30" t="s">
        <v>151</v>
      </c>
    </row>
    <row r="31" spans="1:46" x14ac:dyDescent="0.25">
      <c r="A31" s="49"/>
      <c r="B31" s="85">
        <v>39387</v>
      </c>
      <c r="C31" s="49">
        <v>352.5</v>
      </c>
      <c r="D31" s="89">
        <v>350</v>
      </c>
      <c r="E31" s="95">
        <v>3</v>
      </c>
      <c r="F31" s="66">
        <f t="shared" si="5"/>
        <v>60</v>
      </c>
      <c r="G31" s="49">
        <f t="shared" si="25"/>
        <v>45</v>
      </c>
      <c r="H31" s="49">
        <f t="shared" si="6"/>
        <v>15</v>
      </c>
      <c r="I31" s="60">
        <f t="shared" si="7"/>
        <v>15</v>
      </c>
      <c r="J31" s="74">
        <f t="shared" si="0"/>
        <v>5737.5</v>
      </c>
      <c r="K31" s="88">
        <f>Stoch_Regimes_1!$E$24</f>
        <v>30</v>
      </c>
      <c r="L31" s="60">
        <f t="shared" si="8"/>
        <v>1</v>
      </c>
      <c r="M31" s="49">
        <f t="shared" si="26"/>
        <v>30</v>
      </c>
      <c r="N31" s="49">
        <f t="shared" si="9"/>
        <v>0</v>
      </c>
      <c r="O31" s="60">
        <f t="shared" si="10"/>
        <v>0</v>
      </c>
      <c r="P31" s="74">
        <f t="shared" si="11"/>
        <v>300</v>
      </c>
      <c r="Q31" s="88">
        <f>Stoch_Regimes_1!$G$24</f>
        <v>60</v>
      </c>
      <c r="R31" s="60">
        <f t="shared" si="12"/>
        <v>3</v>
      </c>
      <c r="S31" s="49">
        <f t="shared" si="27"/>
        <v>45</v>
      </c>
      <c r="T31" s="49">
        <f t="shared" si="13"/>
        <v>15</v>
      </c>
      <c r="U31" s="60">
        <f t="shared" si="14"/>
        <v>15</v>
      </c>
      <c r="V31" s="74">
        <f t="shared" si="1"/>
        <v>5737.5</v>
      </c>
      <c r="W31" s="88">
        <f>Stoch_Regimes_1!$J$24</f>
        <v>60</v>
      </c>
      <c r="X31" s="60">
        <f t="shared" si="15"/>
        <v>3</v>
      </c>
      <c r="Y31" s="49">
        <f t="shared" si="28"/>
        <v>45</v>
      </c>
      <c r="Z31" s="49">
        <f t="shared" si="16"/>
        <v>15</v>
      </c>
      <c r="AA31" s="60">
        <f t="shared" si="17"/>
        <v>15</v>
      </c>
      <c r="AB31" s="74">
        <f t="shared" si="2"/>
        <v>5737.5</v>
      </c>
      <c r="AC31" s="88">
        <f>Stoch_Regimes_1!$M$24</f>
        <v>30</v>
      </c>
      <c r="AD31" s="60">
        <f t="shared" si="18"/>
        <v>1</v>
      </c>
      <c r="AE31" s="49">
        <f t="shared" si="29"/>
        <v>30</v>
      </c>
      <c r="AF31" s="49">
        <f t="shared" si="19"/>
        <v>0</v>
      </c>
      <c r="AG31" s="60">
        <f t="shared" si="20"/>
        <v>0</v>
      </c>
      <c r="AH31" s="74">
        <f t="shared" si="3"/>
        <v>300</v>
      </c>
      <c r="AI31" s="66">
        <v>15</v>
      </c>
      <c r="AJ31" s="60">
        <v>0</v>
      </c>
      <c r="AK31" s="60">
        <v>15</v>
      </c>
      <c r="AL31" s="62">
        <f t="shared" si="4"/>
        <v>5287.5</v>
      </c>
      <c r="AM31" s="88">
        <f>Stoch_Regimes_1!$E$24</f>
        <v>30</v>
      </c>
      <c r="AN31" s="60">
        <f t="shared" si="21"/>
        <v>1</v>
      </c>
      <c r="AO31" s="49">
        <f t="shared" si="30"/>
        <v>30</v>
      </c>
      <c r="AP31" s="49">
        <f t="shared" si="22"/>
        <v>0</v>
      </c>
      <c r="AQ31" s="60">
        <f t="shared" si="23"/>
        <v>0</v>
      </c>
      <c r="AR31" s="74">
        <f t="shared" si="24"/>
        <v>300</v>
      </c>
    </row>
    <row r="32" spans="1:46" x14ac:dyDescent="0.25">
      <c r="A32" s="60"/>
      <c r="B32" s="85">
        <v>39417</v>
      </c>
      <c r="C32" s="49">
        <v>374</v>
      </c>
      <c r="D32" s="87">
        <v>350</v>
      </c>
      <c r="E32" s="96">
        <v>0</v>
      </c>
      <c r="F32" s="66">
        <f t="shared" si="5"/>
        <v>15</v>
      </c>
      <c r="G32" s="49">
        <f t="shared" si="25"/>
        <v>45</v>
      </c>
      <c r="H32" s="49">
        <f t="shared" si="6"/>
        <v>-30</v>
      </c>
      <c r="I32" s="60">
        <f t="shared" si="7"/>
        <v>0</v>
      </c>
      <c r="J32" s="74">
        <f t="shared" si="0"/>
        <v>450</v>
      </c>
      <c r="K32" s="88">
        <f>Stoch_Regimes_1!$E$24</f>
        <v>30</v>
      </c>
      <c r="L32" s="60">
        <f t="shared" si="8"/>
        <v>1</v>
      </c>
      <c r="M32" s="49">
        <f t="shared" si="26"/>
        <v>15</v>
      </c>
      <c r="N32" s="49">
        <f t="shared" si="9"/>
        <v>15</v>
      </c>
      <c r="O32" s="60">
        <f t="shared" si="10"/>
        <v>15</v>
      </c>
      <c r="P32" s="74">
        <f t="shared" si="11"/>
        <v>5760</v>
      </c>
      <c r="Q32" s="88">
        <f>Stoch_Regimes_1!$G$24</f>
        <v>60</v>
      </c>
      <c r="R32" s="60">
        <f t="shared" si="12"/>
        <v>3</v>
      </c>
      <c r="S32" s="49">
        <f t="shared" si="27"/>
        <v>45</v>
      </c>
      <c r="T32" s="49">
        <f t="shared" si="13"/>
        <v>15</v>
      </c>
      <c r="U32" s="60">
        <f t="shared" si="14"/>
        <v>15</v>
      </c>
      <c r="V32" s="74">
        <f t="shared" si="1"/>
        <v>6060</v>
      </c>
      <c r="W32" s="88">
        <f>Stoch_Regimes_1!$J$24</f>
        <v>60</v>
      </c>
      <c r="X32" s="60">
        <f t="shared" si="15"/>
        <v>3</v>
      </c>
      <c r="Y32" s="49">
        <f t="shared" si="28"/>
        <v>45</v>
      </c>
      <c r="Z32" s="49">
        <f t="shared" si="16"/>
        <v>15</v>
      </c>
      <c r="AA32" s="60">
        <f t="shared" si="17"/>
        <v>15</v>
      </c>
      <c r="AB32" s="74">
        <f t="shared" si="2"/>
        <v>6060</v>
      </c>
      <c r="AC32" s="88">
        <f>Stoch_Regimes_1!$M$24</f>
        <v>30</v>
      </c>
      <c r="AD32" s="60">
        <f t="shared" si="18"/>
        <v>1</v>
      </c>
      <c r="AE32" s="49">
        <f t="shared" si="29"/>
        <v>15</v>
      </c>
      <c r="AF32" s="49">
        <f t="shared" si="19"/>
        <v>15</v>
      </c>
      <c r="AG32" s="60">
        <f t="shared" si="20"/>
        <v>15</v>
      </c>
      <c r="AH32" s="74">
        <f t="shared" si="3"/>
        <v>5760</v>
      </c>
      <c r="AI32" s="66">
        <v>15</v>
      </c>
      <c r="AJ32" s="60">
        <v>0</v>
      </c>
      <c r="AK32" s="60">
        <v>15</v>
      </c>
      <c r="AL32" s="62">
        <f t="shared" si="4"/>
        <v>5610</v>
      </c>
      <c r="AM32" s="88">
        <f>Stoch_Regimes_1!$E$24</f>
        <v>30</v>
      </c>
      <c r="AN32" s="60">
        <f t="shared" si="21"/>
        <v>1</v>
      </c>
      <c r="AO32" s="49">
        <f t="shared" si="30"/>
        <v>15</v>
      </c>
      <c r="AP32" s="49">
        <f t="shared" si="22"/>
        <v>15</v>
      </c>
      <c r="AQ32" s="60">
        <f t="shared" si="23"/>
        <v>15</v>
      </c>
      <c r="AR32" s="74">
        <f t="shared" si="24"/>
        <v>5760</v>
      </c>
    </row>
    <row r="33" spans="1:44" x14ac:dyDescent="0.25">
      <c r="A33" s="60"/>
      <c r="B33" s="85">
        <v>39448</v>
      </c>
      <c r="C33" s="49">
        <v>430</v>
      </c>
      <c r="D33" s="87">
        <v>450</v>
      </c>
      <c r="E33" s="96">
        <v>3</v>
      </c>
      <c r="F33" s="66">
        <f t="shared" si="5"/>
        <v>60</v>
      </c>
      <c r="G33" s="49">
        <f t="shared" si="25"/>
        <v>30</v>
      </c>
      <c r="H33" s="49">
        <f t="shared" si="6"/>
        <v>30</v>
      </c>
      <c r="I33" s="60">
        <f t="shared" si="7"/>
        <v>30</v>
      </c>
      <c r="J33" s="74">
        <f t="shared" si="0"/>
        <v>13200</v>
      </c>
      <c r="K33" s="66">
        <f>Stoch_Regimes_1!$E$26</f>
        <v>15</v>
      </c>
      <c r="L33" s="60">
        <f t="shared" si="8"/>
        <v>0</v>
      </c>
      <c r="M33" s="49">
        <f t="shared" si="26"/>
        <v>15</v>
      </c>
      <c r="N33" s="49">
        <f t="shared" si="9"/>
        <v>0</v>
      </c>
      <c r="O33" s="60">
        <f t="shared" si="10"/>
        <v>0</v>
      </c>
      <c r="P33" s="74">
        <f t="shared" si="11"/>
        <v>150</v>
      </c>
      <c r="Q33" s="66">
        <f>Stoch_Regimes_1!$G$26</f>
        <v>30</v>
      </c>
      <c r="R33" s="60">
        <f t="shared" si="12"/>
        <v>1</v>
      </c>
      <c r="S33" s="49">
        <f t="shared" si="27"/>
        <v>45</v>
      </c>
      <c r="T33" s="49">
        <f t="shared" si="13"/>
        <v>-15</v>
      </c>
      <c r="U33" s="60">
        <f t="shared" si="14"/>
        <v>0</v>
      </c>
      <c r="V33" s="74">
        <f t="shared" si="1"/>
        <v>450</v>
      </c>
      <c r="W33" s="66">
        <f>Stoch_Regimes_1!$J$26</f>
        <v>60</v>
      </c>
      <c r="X33" s="60">
        <f t="shared" si="15"/>
        <v>3</v>
      </c>
      <c r="Y33" s="49">
        <f t="shared" si="28"/>
        <v>45</v>
      </c>
      <c r="Z33" s="49">
        <f t="shared" si="16"/>
        <v>15</v>
      </c>
      <c r="AA33" s="60">
        <f t="shared" si="17"/>
        <v>15</v>
      </c>
      <c r="AB33" s="74">
        <f t="shared" si="2"/>
        <v>6900</v>
      </c>
      <c r="AC33" s="66">
        <f>Stoch_Regimes_1!$M$26</f>
        <v>15</v>
      </c>
      <c r="AD33" s="60">
        <f t="shared" si="18"/>
        <v>0</v>
      </c>
      <c r="AE33" s="49">
        <f t="shared" si="29"/>
        <v>15</v>
      </c>
      <c r="AF33" s="49">
        <f t="shared" si="19"/>
        <v>0</v>
      </c>
      <c r="AG33" s="60">
        <f t="shared" si="20"/>
        <v>0</v>
      </c>
      <c r="AH33" s="74">
        <f t="shared" si="3"/>
        <v>150</v>
      </c>
      <c r="AI33" s="66">
        <v>15</v>
      </c>
      <c r="AJ33" s="60">
        <v>0</v>
      </c>
      <c r="AK33" s="60">
        <v>15</v>
      </c>
      <c r="AL33" s="62">
        <f t="shared" si="4"/>
        <v>6450</v>
      </c>
      <c r="AM33" s="66">
        <v>15</v>
      </c>
      <c r="AN33" s="60">
        <f t="shared" si="21"/>
        <v>0</v>
      </c>
      <c r="AO33" s="49">
        <f t="shared" si="30"/>
        <v>15</v>
      </c>
      <c r="AP33" s="49">
        <f t="shared" si="22"/>
        <v>0</v>
      </c>
      <c r="AQ33" s="60">
        <f t="shared" si="23"/>
        <v>0</v>
      </c>
      <c r="AR33" s="74">
        <f t="shared" si="24"/>
        <v>150</v>
      </c>
    </row>
    <row r="34" spans="1:44" x14ac:dyDescent="0.25">
      <c r="A34" s="49"/>
      <c r="B34" s="85">
        <v>39479</v>
      </c>
      <c r="C34" s="49">
        <v>469.5</v>
      </c>
      <c r="D34" s="89">
        <v>450</v>
      </c>
      <c r="E34" s="95">
        <v>3</v>
      </c>
      <c r="F34" s="66">
        <f t="shared" si="5"/>
        <v>60</v>
      </c>
      <c r="G34" s="49">
        <f t="shared" si="25"/>
        <v>45</v>
      </c>
      <c r="H34" s="49">
        <f t="shared" si="6"/>
        <v>15</v>
      </c>
      <c r="I34" s="60">
        <f t="shared" si="7"/>
        <v>15</v>
      </c>
      <c r="J34" s="74">
        <f t="shared" si="0"/>
        <v>7492.5</v>
      </c>
      <c r="K34" s="66">
        <f>Stoch_Regimes_1!$E$26</f>
        <v>15</v>
      </c>
      <c r="L34" s="60">
        <f t="shared" si="8"/>
        <v>0</v>
      </c>
      <c r="M34" s="49">
        <f t="shared" si="26"/>
        <v>0</v>
      </c>
      <c r="N34" s="49">
        <f t="shared" si="9"/>
        <v>15</v>
      </c>
      <c r="O34" s="60">
        <f t="shared" si="10"/>
        <v>15</v>
      </c>
      <c r="P34" s="74">
        <f t="shared" si="11"/>
        <v>7042.5</v>
      </c>
      <c r="Q34" s="66">
        <f>Stoch_Regimes_1!$G$26</f>
        <v>30</v>
      </c>
      <c r="R34" s="60">
        <f t="shared" si="12"/>
        <v>1</v>
      </c>
      <c r="S34" s="49">
        <f t="shared" si="27"/>
        <v>30</v>
      </c>
      <c r="T34" s="49">
        <f t="shared" si="13"/>
        <v>0</v>
      </c>
      <c r="U34" s="60">
        <f t="shared" si="14"/>
        <v>0</v>
      </c>
      <c r="V34" s="74">
        <f t="shared" si="1"/>
        <v>300</v>
      </c>
      <c r="W34" s="66">
        <f>Stoch_Regimes_1!$J$26</f>
        <v>60</v>
      </c>
      <c r="X34" s="60">
        <f t="shared" si="15"/>
        <v>3</v>
      </c>
      <c r="Y34" s="49">
        <f t="shared" si="28"/>
        <v>45</v>
      </c>
      <c r="Z34" s="49">
        <f t="shared" si="16"/>
        <v>15</v>
      </c>
      <c r="AA34" s="60">
        <f t="shared" si="17"/>
        <v>15</v>
      </c>
      <c r="AB34" s="74">
        <f t="shared" si="2"/>
        <v>7492.5</v>
      </c>
      <c r="AC34" s="66">
        <f>Stoch_Regimes_1!$M$26</f>
        <v>15</v>
      </c>
      <c r="AD34" s="60">
        <f t="shared" si="18"/>
        <v>0</v>
      </c>
      <c r="AE34" s="49">
        <f t="shared" si="29"/>
        <v>0</v>
      </c>
      <c r="AF34" s="49">
        <f t="shared" si="19"/>
        <v>15</v>
      </c>
      <c r="AG34" s="60">
        <f t="shared" si="20"/>
        <v>15</v>
      </c>
      <c r="AH34" s="74">
        <f t="shared" si="3"/>
        <v>7042.5</v>
      </c>
      <c r="AI34" s="66">
        <v>15</v>
      </c>
      <c r="AJ34" s="60">
        <v>0</v>
      </c>
      <c r="AK34" s="60">
        <v>15</v>
      </c>
      <c r="AL34" s="62">
        <f t="shared" si="4"/>
        <v>7042.5</v>
      </c>
      <c r="AM34" s="66">
        <v>15</v>
      </c>
      <c r="AN34" s="60">
        <f t="shared" si="21"/>
        <v>0</v>
      </c>
      <c r="AO34" s="49">
        <f t="shared" si="30"/>
        <v>0</v>
      </c>
      <c r="AP34" s="49">
        <f t="shared" si="22"/>
        <v>15</v>
      </c>
      <c r="AQ34" s="60">
        <f t="shared" si="23"/>
        <v>15</v>
      </c>
      <c r="AR34" s="74">
        <f t="shared" si="24"/>
        <v>7042.5</v>
      </c>
    </row>
    <row r="35" spans="1:44" x14ac:dyDescent="0.25">
      <c r="A35" s="49"/>
      <c r="B35" s="85">
        <v>39508</v>
      </c>
      <c r="C35" s="49">
        <v>528</v>
      </c>
      <c r="D35" s="89">
        <v>550</v>
      </c>
      <c r="E35" s="95">
        <v>3</v>
      </c>
      <c r="F35" s="66">
        <f t="shared" si="5"/>
        <v>60</v>
      </c>
      <c r="G35" s="49">
        <f t="shared" si="25"/>
        <v>45</v>
      </c>
      <c r="H35" s="49">
        <f t="shared" si="6"/>
        <v>15</v>
      </c>
      <c r="I35" s="60">
        <f t="shared" si="7"/>
        <v>15</v>
      </c>
      <c r="J35" s="74">
        <f t="shared" si="0"/>
        <v>8370</v>
      </c>
      <c r="K35" s="88">
        <f>Stoch_Regimes_1!$E$28</f>
        <v>60</v>
      </c>
      <c r="L35" s="60">
        <f t="shared" si="8"/>
        <v>3</v>
      </c>
      <c r="M35" s="49">
        <f t="shared" si="26"/>
        <v>0</v>
      </c>
      <c r="N35" s="49">
        <f t="shared" si="9"/>
        <v>60</v>
      </c>
      <c r="O35" s="60">
        <f t="shared" si="10"/>
        <v>60</v>
      </c>
      <c r="P35" s="74">
        <f t="shared" si="11"/>
        <v>31680</v>
      </c>
      <c r="Q35" s="88">
        <f>Stoch_Regimes_1!$G$28</f>
        <v>15</v>
      </c>
      <c r="R35" s="60">
        <f t="shared" si="12"/>
        <v>0</v>
      </c>
      <c r="S35" s="49">
        <f t="shared" si="27"/>
        <v>15</v>
      </c>
      <c r="T35" s="49">
        <f t="shared" si="13"/>
        <v>0</v>
      </c>
      <c r="U35" s="60">
        <f t="shared" si="14"/>
        <v>0</v>
      </c>
      <c r="V35" s="74">
        <f t="shared" si="1"/>
        <v>150</v>
      </c>
      <c r="W35" s="88">
        <f>Stoch_Regimes_1!$J$28</f>
        <v>60</v>
      </c>
      <c r="X35" s="60">
        <f t="shared" si="15"/>
        <v>3</v>
      </c>
      <c r="Y35" s="49">
        <f t="shared" si="28"/>
        <v>45</v>
      </c>
      <c r="Z35" s="49">
        <f t="shared" si="16"/>
        <v>15</v>
      </c>
      <c r="AA35" s="60">
        <f t="shared" si="17"/>
        <v>15</v>
      </c>
      <c r="AB35" s="74">
        <f t="shared" si="2"/>
        <v>8370</v>
      </c>
      <c r="AC35" s="88">
        <f>Stoch_Regimes_1!$M$28</f>
        <v>15</v>
      </c>
      <c r="AD35" s="60">
        <f t="shared" si="18"/>
        <v>0</v>
      </c>
      <c r="AE35" s="49">
        <f t="shared" si="29"/>
        <v>0</v>
      </c>
      <c r="AF35" s="49">
        <f t="shared" si="19"/>
        <v>15</v>
      </c>
      <c r="AG35" s="60">
        <f t="shared" si="20"/>
        <v>15</v>
      </c>
      <c r="AH35" s="74">
        <f t="shared" si="3"/>
        <v>7920</v>
      </c>
      <c r="AI35" s="66">
        <v>15</v>
      </c>
      <c r="AJ35" s="60">
        <v>0</v>
      </c>
      <c r="AK35" s="60">
        <v>15</v>
      </c>
      <c r="AL35" s="62">
        <f t="shared" si="4"/>
        <v>7920</v>
      </c>
      <c r="AM35" s="88">
        <f>Stoch_Regimes_1!$E$28</f>
        <v>60</v>
      </c>
      <c r="AN35" s="60">
        <f t="shared" si="21"/>
        <v>3</v>
      </c>
      <c r="AO35" s="49">
        <f t="shared" si="30"/>
        <v>0</v>
      </c>
      <c r="AP35" s="49">
        <f t="shared" si="22"/>
        <v>60</v>
      </c>
      <c r="AQ35" s="60">
        <f t="shared" si="23"/>
        <v>60</v>
      </c>
      <c r="AR35" s="74">
        <f t="shared" si="24"/>
        <v>31680</v>
      </c>
    </row>
    <row r="36" spans="1:44" x14ac:dyDescent="0.25">
      <c r="A36" s="49"/>
      <c r="B36" s="85">
        <v>39539</v>
      </c>
      <c r="C36" s="49">
        <v>550.5</v>
      </c>
      <c r="D36" s="89">
        <v>550</v>
      </c>
      <c r="E36" s="58">
        <v>3</v>
      </c>
      <c r="F36" s="66">
        <f t="shared" si="5"/>
        <v>60</v>
      </c>
      <c r="G36" s="49">
        <f t="shared" si="25"/>
        <v>45</v>
      </c>
      <c r="H36" s="49">
        <f t="shared" si="6"/>
        <v>15</v>
      </c>
      <c r="I36" s="60">
        <f t="shared" si="7"/>
        <v>15</v>
      </c>
      <c r="J36" s="74">
        <f t="shared" si="0"/>
        <v>8707.5</v>
      </c>
      <c r="K36" s="88">
        <f>Stoch_Regimes_1!$E$28</f>
        <v>60</v>
      </c>
      <c r="L36" s="60">
        <f t="shared" si="8"/>
        <v>3</v>
      </c>
      <c r="M36" s="49">
        <f t="shared" si="26"/>
        <v>45</v>
      </c>
      <c r="N36" s="49">
        <f t="shared" si="9"/>
        <v>15</v>
      </c>
      <c r="O36" s="60">
        <f t="shared" si="10"/>
        <v>15</v>
      </c>
      <c r="P36" s="74">
        <f t="shared" si="11"/>
        <v>8707.5</v>
      </c>
      <c r="Q36" s="88">
        <f>Stoch_Regimes_1!$G$28</f>
        <v>15</v>
      </c>
      <c r="R36" s="60">
        <f t="shared" si="12"/>
        <v>0</v>
      </c>
      <c r="S36" s="49">
        <f t="shared" si="27"/>
        <v>0</v>
      </c>
      <c r="T36" s="49">
        <f t="shared" si="13"/>
        <v>15</v>
      </c>
      <c r="U36" s="60">
        <f t="shared" si="14"/>
        <v>15</v>
      </c>
      <c r="V36" s="74">
        <f t="shared" si="1"/>
        <v>8257.5</v>
      </c>
      <c r="W36" s="88">
        <f>Stoch_Regimes_1!$J$28</f>
        <v>60</v>
      </c>
      <c r="X36" s="60">
        <f t="shared" si="15"/>
        <v>3</v>
      </c>
      <c r="Y36" s="49">
        <f t="shared" si="28"/>
        <v>45</v>
      </c>
      <c r="Z36" s="49">
        <f t="shared" si="16"/>
        <v>15</v>
      </c>
      <c r="AA36" s="60">
        <f t="shared" si="17"/>
        <v>15</v>
      </c>
      <c r="AB36" s="74">
        <f t="shared" si="2"/>
        <v>8707.5</v>
      </c>
      <c r="AC36" s="88">
        <f>Stoch_Regimes_1!$M$28</f>
        <v>15</v>
      </c>
      <c r="AD36" s="60">
        <f t="shared" si="18"/>
        <v>0</v>
      </c>
      <c r="AE36" s="49">
        <f t="shared" si="29"/>
        <v>0</v>
      </c>
      <c r="AF36" s="49">
        <f t="shared" si="19"/>
        <v>15</v>
      </c>
      <c r="AG36" s="60">
        <f t="shared" si="20"/>
        <v>15</v>
      </c>
      <c r="AH36" s="74">
        <f t="shared" si="3"/>
        <v>8257.5</v>
      </c>
      <c r="AI36" s="66">
        <v>15</v>
      </c>
      <c r="AJ36" s="60">
        <v>0</v>
      </c>
      <c r="AK36" s="60">
        <v>15</v>
      </c>
      <c r="AL36" s="62">
        <f t="shared" si="4"/>
        <v>8257.5</v>
      </c>
      <c r="AM36" s="88">
        <f>Stoch_Regimes_1!$E$28</f>
        <v>60</v>
      </c>
      <c r="AN36" s="60">
        <f t="shared" si="21"/>
        <v>3</v>
      </c>
      <c r="AO36" s="49">
        <f t="shared" si="30"/>
        <v>45</v>
      </c>
      <c r="AP36" s="49">
        <f t="shared" si="22"/>
        <v>15</v>
      </c>
      <c r="AQ36" s="60">
        <f t="shared" si="23"/>
        <v>15</v>
      </c>
      <c r="AR36" s="74">
        <f t="shared" si="24"/>
        <v>8707.5</v>
      </c>
    </row>
    <row r="37" spans="1:44" x14ac:dyDescent="0.25">
      <c r="A37" s="49"/>
      <c r="B37" s="85">
        <v>39569</v>
      </c>
      <c r="C37" s="49">
        <v>572.5</v>
      </c>
      <c r="D37" s="89">
        <v>550</v>
      </c>
      <c r="E37" s="95">
        <v>0</v>
      </c>
      <c r="F37" s="66">
        <f t="shared" si="5"/>
        <v>15</v>
      </c>
      <c r="G37" s="49">
        <f t="shared" si="25"/>
        <v>45</v>
      </c>
      <c r="H37" s="49">
        <f t="shared" si="6"/>
        <v>-30</v>
      </c>
      <c r="I37" s="60">
        <f t="shared" si="7"/>
        <v>0</v>
      </c>
      <c r="J37" s="74">
        <f t="shared" si="0"/>
        <v>450</v>
      </c>
      <c r="K37" s="88">
        <f>Stoch_Regimes_1!$E$28</f>
        <v>60</v>
      </c>
      <c r="L37" s="60">
        <f t="shared" si="8"/>
        <v>3</v>
      </c>
      <c r="M37" s="49">
        <f t="shared" si="26"/>
        <v>45</v>
      </c>
      <c r="N37" s="49">
        <f t="shared" si="9"/>
        <v>15</v>
      </c>
      <c r="O37" s="60">
        <f t="shared" si="10"/>
        <v>15</v>
      </c>
      <c r="P37" s="74">
        <f t="shared" si="11"/>
        <v>9037.5</v>
      </c>
      <c r="Q37" s="88">
        <f>Stoch_Regimes_1!$G$28</f>
        <v>15</v>
      </c>
      <c r="R37" s="60">
        <f t="shared" si="12"/>
        <v>0</v>
      </c>
      <c r="S37" s="49">
        <f t="shared" si="27"/>
        <v>0</v>
      </c>
      <c r="T37" s="49">
        <f t="shared" si="13"/>
        <v>15</v>
      </c>
      <c r="U37" s="60">
        <f t="shared" si="14"/>
        <v>15</v>
      </c>
      <c r="V37" s="74">
        <f t="shared" si="1"/>
        <v>8587.5</v>
      </c>
      <c r="W37" s="88">
        <f>Stoch_Regimes_1!$J$28</f>
        <v>60</v>
      </c>
      <c r="X37" s="60">
        <f t="shared" si="15"/>
        <v>3</v>
      </c>
      <c r="Y37" s="49">
        <f t="shared" si="28"/>
        <v>45</v>
      </c>
      <c r="Z37" s="49">
        <f t="shared" si="16"/>
        <v>15</v>
      </c>
      <c r="AA37" s="60">
        <f t="shared" si="17"/>
        <v>15</v>
      </c>
      <c r="AB37" s="74">
        <f t="shared" si="2"/>
        <v>9037.5</v>
      </c>
      <c r="AC37" s="88">
        <f>Stoch_Regimes_1!$M$28</f>
        <v>15</v>
      </c>
      <c r="AD37" s="60">
        <f t="shared" si="18"/>
        <v>0</v>
      </c>
      <c r="AE37" s="49">
        <f t="shared" si="29"/>
        <v>0</v>
      </c>
      <c r="AF37" s="49">
        <f t="shared" si="19"/>
        <v>15</v>
      </c>
      <c r="AG37" s="60">
        <f t="shared" si="20"/>
        <v>15</v>
      </c>
      <c r="AH37" s="74">
        <f t="shared" si="3"/>
        <v>8587.5</v>
      </c>
      <c r="AI37" s="66">
        <v>15</v>
      </c>
      <c r="AJ37" s="60">
        <v>0</v>
      </c>
      <c r="AK37" s="60">
        <v>15</v>
      </c>
      <c r="AL37" s="62">
        <f t="shared" si="4"/>
        <v>8587.5</v>
      </c>
      <c r="AM37" s="88">
        <f>Stoch_Regimes_1!$E$28</f>
        <v>60</v>
      </c>
      <c r="AN37" s="60">
        <f t="shared" si="21"/>
        <v>3</v>
      </c>
      <c r="AO37" s="49">
        <f t="shared" si="30"/>
        <v>45</v>
      </c>
      <c r="AP37" s="49">
        <f t="shared" si="22"/>
        <v>15</v>
      </c>
      <c r="AQ37" s="60">
        <f t="shared" si="23"/>
        <v>15</v>
      </c>
      <c r="AR37" s="74">
        <f t="shared" si="24"/>
        <v>9037.5</v>
      </c>
    </row>
    <row r="38" spans="1:44" x14ac:dyDescent="0.25">
      <c r="A38" s="49"/>
      <c r="B38" s="85">
        <v>39600</v>
      </c>
      <c r="C38" s="49">
        <v>571.5</v>
      </c>
      <c r="D38" s="89">
        <v>550</v>
      </c>
      <c r="E38" s="95">
        <v>1</v>
      </c>
      <c r="F38" s="66">
        <f t="shared" si="5"/>
        <v>30</v>
      </c>
      <c r="G38" s="49">
        <f t="shared" si="25"/>
        <v>30</v>
      </c>
      <c r="H38" s="49">
        <f t="shared" si="6"/>
        <v>0</v>
      </c>
      <c r="I38" s="60">
        <f t="shared" si="7"/>
        <v>0</v>
      </c>
      <c r="J38" s="74">
        <f t="shared" si="0"/>
        <v>300</v>
      </c>
      <c r="K38" s="88">
        <f>Stoch_Regimes_1!$E$28</f>
        <v>60</v>
      </c>
      <c r="L38" s="60">
        <f t="shared" si="8"/>
        <v>3</v>
      </c>
      <c r="M38" s="49">
        <f t="shared" si="26"/>
        <v>45</v>
      </c>
      <c r="N38" s="49">
        <f t="shared" si="9"/>
        <v>15</v>
      </c>
      <c r="O38" s="60">
        <f t="shared" si="10"/>
        <v>15</v>
      </c>
      <c r="P38" s="74">
        <f t="shared" si="11"/>
        <v>9022.5</v>
      </c>
      <c r="Q38" s="88">
        <f>Stoch_Regimes_1!$G$28</f>
        <v>15</v>
      </c>
      <c r="R38" s="60">
        <f t="shared" si="12"/>
        <v>0</v>
      </c>
      <c r="S38" s="49">
        <f t="shared" si="27"/>
        <v>0</v>
      </c>
      <c r="T38" s="49">
        <f t="shared" si="13"/>
        <v>15</v>
      </c>
      <c r="U38" s="60">
        <f t="shared" si="14"/>
        <v>15</v>
      </c>
      <c r="V38" s="74">
        <f t="shared" si="1"/>
        <v>8572.5</v>
      </c>
      <c r="W38" s="88">
        <f>Stoch_Regimes_1!$J$28</f>
        <v>60</v>
      </c>
      <c r="X38" s="60">
        <f t="shared" si="15"/>
        <v>3</v>
      </c>
      <c r="Y38" s="49">
        <f t="shared" si="28"/>
        <v>45</v>
      </c>
      <c r="Z38" s="49">
        <f t="shared" si="16"/>
        <v>15</v>
      </c>
      <c r="AA38" s="60">
        <f t="shared" si="17"/>
        <v>15</v>
      </c>
      <c r="AB38" s="74">
        <f t="shared" si="2"/>
        <v>9022.5</v>
      </c>
      <c r="AC38" s="88">
        <f>Stoch_Regimes_1!$M$28</f>
        <v>15</v>
      </c>
      <c r="AD38" s="60">
        <f t="shared" si="18"/>
        <v>0</v>
      </c>
      <c r="AE38" s="49">
        <f t="shared" si="29"/>
        <v>0</v>
      </c>
      <c r="AF38" s="49">
        <f t="shared" si="19"/>
        <v>15</v>
      </c>
      <c r="AG38" s="60">
        <f t="shared" si="20"/>
        <v>15</v>
      </c>
      <c r="AH38" s="74">
        <f t="shared" si="3"/>
        <v>8572.5</v>
      </c>
      <c r="AI38" s="66">
        <v>15</v>
      </c>
      <c r="AJ38" s="60">
        <v>0</v>
      </c>
      <c r="AK38" s="60">
        <v>15</v>
      </c>
      <c r="AL38" s="62">
        <f t="shared" si="4"/>
        <v>8572.5</v>
      </c>
      <c r="AM38" s="88">
        <f>Stoch_Regimes_1!$E$28</f>
        <v>60</v>
      </c>
      <c r="AN38" s="60">
        <f t="shared" si="21"/>
        <v>3</v>
      </c>
      <c r="AO38" s="49">
        <f t="shared" si="30"/>
        <v>45</v>
      </c>
      <c r="AP38" s="49">
        <f t="shared" si="22"/>
        <v>15</v>
      </c>
      <c r="AQ38" s="60">
        <f t="shared" si="23"/>
        <v>15</v>
      </c>
      <c r="AR38" s="74">
        <f t="shared" si="24"/>
        <v>9022.5</v>
      </c>
    </row>
    <row r="39" spans="1:44" x14ac:dyDescent="0.25">
      <c r="A39" s="60"/>
      <c r="B39" s="85">
        <v>39630</v>
      </c>
      <c r="C39" s="49">
        <v>674.5</v>
      </c>
      <c r="D39" s="87">
        <v>650</v>
      </c>
      <c r="E39" s="96">
        <v>0</v>
      </c>
      <c r="F39" s="66">
        <f t="shared" si="5"/>
        <v>15</v>
      </c>
      <c r="G39" s="49">
        <f t="shared" si="25"/>
        <v>15</v>
      </c>
      <c r="H39" s="49">
        <f t="shared" si="6"/>
        <v>0</v>
      </c>
      <c r="I39" s="60">
        <f t="shared" si="7"/>
        <v>0</v>
      </c>
      <c r="J39" s="74">
        <f t="shared" si="0"/>
        <v>150</v>
      </c>
      <c r="K39" s="88">
        <f>Stoch_Regimes_1!$E$30</f>
        <v>15</v>
      </c>
      <c r="L39" s="60">
        <f t="shared" si="8"/>
        <v>0</v>
      </c>
      <c r="M39" s="49">
        <f t="shared" si="26"/>
        <v>45</v>
      </c>
      <c r="N39" s="49">
        <f t="shared" si="9"/>
        <v>-30</v>
      </c>
      <c r="O39" s="60">
        <f t="shared" si="10"/>
        <v>0</v>
      </c>
      <c r="P39" s="74">
        <f t="shared" si="11"/>
        <v>450</v>
      </c>
      <c r="Q39" s="88">
        <f>Stoch_Regimes_1!$G$30</f>
        <v>15</v>
      </c>
      <c r="R39" s="60">
        <f t="shared" si="12"/>
        <v>0</v>
      </c>
      <c r="S39" s="49">
        <f t="shared" si="27"/>
        <v>0</v>
      </c>
      <c r="T39" s="49">
        <f t="shared" si="13"/>
        <v>15</v>
      </c>
      <c r="U39" s="60">
        <f t="shared" si="14"/>
        <v>15</v>
      </c>
      <c r="V39" s="74">
        <f t="shared" si="1"/>
        <v>10117.5</v>
      </c>
      <c r="W39" s="88">
        <f>Stoch_Regimes_1!$J$30</f>
        <v>15</v>
      </c>
      <c r="X39" s="60">
        <f t="shared" si="15"/>
        <v>0</v>
      </c>
      <c r="Y39" s="49">
        <f t="shared" si="28"/>
        <v>45</v>
      </c>
      <c r="Z39" s="49">
        <f t="shared" si="16"/>
        <v>-30</v>
      </c>
      <c r="AA39" s="60">
        <f t="shared" si="17"/>
        <v>0</v>
      </c>
      <c r="AB39" s="74">
        <f t="shared" si="2"/>
        <v>450</v>
      </c>
      <c r="AC39" s="88">
        <f>Stoch_Regimes_1!$M$30</f>
        <v>15</v>
      </c>
      <c r="AD39" s="60">
        <f t="shared" si="18"/>
        <v>0</v>
      </c>
      <c r="AE39" s="49">
        <f t="shared" si="29"/>
        <v>0</v>
      </c>
      <c r="AF39" s="49">
        <f t="shared" si="19"/>
        <v>15</v>
      </c>
      <c r="AG39" s="60">
        <f t="shared" si="20"/>
        <v>15</v>
      </c>
      <c r="AH39" s="74">
        <f t="shared" si="3"/>
        <v>10117.5</v>
      </c>
      <c r="AI39" s="66">
        <v>15</v>
      </c>
      <c r="AJ39" s="60">
        <v>0</v>
      </c>
      <c r="AK39" s="60">
        <v>15</v>
      </c>
      <c r="AL39" s="62">
        <f t="shared" si="4"/>
        <v>10117.5</v>
      </c>
      <c r="AM39" s="88">
        <f>Stoch_Regimes_1!$E$30</f>
        <v>15</v>
      </c>
      <c r="AN39" s="60">
        <f t="shared" si="21"/>
        <v>0</v>
      </c>
      <c r="AO39" s="49">
        <f t="shared" si="30"/>
        <v>45</v>
      </c>
      <c r="AP39" s="49">
        <f t="shared" si="22"/>
        <v>-30</v>
      </c>
      <c r="AQ39" s="60">
        <f t="shared" si="23"/>
        <v>0</v>
      </c>
      <c r="AR39" s="74">
        <f t="shared" si="24"/>
        <v>450</v>
      </c>
    </row>
    <row r="40" spans="1:44" x14ac:dyDescent="0.25">
      <c r="A40" s="60"/>
      <c r="B40" s="85">
        <v>39661</v>
      </c>
      <c r="C40" s="49">
        <v>515</v>
      </c>
      <c r="D40" s="87">
        <v>500</v>
      </c>
      <c r="E40" s="96">
        <v>1</v>
      </c>
      <c r="F40" s="66">
        <f t="shared" si="5"/>
        <v>30</v>
      </c>
      <c r="G40" s="49">
        <f t="shared" si="25"/>
        <v>0</v>
      </c>
      <c r="H40" s="49">
        <f t="shared" si="6"/>
        <v>30</v>
      </c>
      <c r="I40" s="60">
        <f t="shared" si="7"/>
        <v>30</v>
      </c>
      <c r="J40" s="74">
        <f t="shared" si="0"/>
        <v>15450</v>
      </c>
      <c r="K40" s="66">
        <f>Stoch_Regimes_1!$E$27</f>
        <v>45</v>
      </c>
      <c r="L40" s="60">
        <f t="shared" si="8"/>
        <v>2</v>
      </c>
      <c r="M40" s="49">
        <f t="shared" si="26"/>
        <v>30</v>
      </c>
      <c r="N40" s="49">
        <f t="shared" si="9"/>
        <v>15</v>
      </c>
      <c r="O40" s="60">
        <f t="shared" si="10"/>
        <v>15</v>
      </c>
      <c r="P40" s="74">
        <f t="shared" si="11"/>
        <v>8025</v>
      </c>
      <c r="Q40" s="66">
        <f>Stoch_Regimes_1!$G$27</f>
        <v>15</v>
      </c>
      <c r="R40" s="60">
        <f t="shared" si="12"/>
        <v>0</v>
      </c>
      <c r="S40" s="49">
        <f t="shared" si="27"/>
        <v>0</v>
      </c>
      <c r="T40" s="49">
        <f t="shared" si="13"/>
        <v>15</v>
      </c>
      <c r="U40" s="60">
        <f t="shared" si="14"/>
        <v>15</v>
      </c>
      <c r="V40" s="74">
        <f t="shared" si="1"/>
        <v>7725</v>
      </c>
      <c r="W40" s="66">
        <f>Stoch_Regimes_1!$J$27</f>
        <v>60</v>
      </c>
      <c r="X40" s="60">
        <f t="shared" si="15"/>
        <v>3</v>
      </c>
      <c r="Y40" s="49">
        <f t="shared" si="28"/>
        <v>30</v>
      </c>
      <c r="Z40" s="49">
        <f t="shared" si="16"/>
        <v>30</v>
      </c>
      <c r="AA40" s="60">
        <f t="shared" si="17"/>
        <v>30</v>
      </c>
      <c r="AB40" s="74">
        <f t="shared" si="2"/>
        <v>15750</v>
      </c>
      <c r="AC40" s="66">
        <f>Stoch_Regimes_1!$M$27</f>
        <v>15</v>
      </c>
      <c r="AD40" s="60">
        <f t="shared" si="18"/>
        <v>0</v>
      </c>
      <c r="AE40" s="49">
        <f t="shared" si="29"/>
        <v>0</v>
      </c>
      <c r="AF40" s="49">
        <f t="shared" si="19"/>
        <v>15</v>
      </c>
      <c r="AG40" s="60">
        <f t="shared" si="20"/>
        <v>15</v>
      </c>
      <c r="AH40" s="74">
        <f t="shared" si="3"/>
        <v>7725</v>
      </c>
      <c r="AI40" s="66">
        <v>15</v>
      </c>
      <c r="AJ40" s="60">
        <v>0</v>
      </c>
      <c r="AK40" s="60">
        <v>15</v>
      </c>
      <c r="AL40" s="62">
        <f t="shared" si="4"/>
        <v>7725</v>
      </c>
      <c r="AM40" s="66">
        <v>15</v>
      </c>
      <c r="AN40" s="60">
        <f t="shared" si="21"/>
        <v>0</v>
      </c>
      <c r="AO40" s="49">
        <f t="shared" si="30"/>
        <v>30</v>
      </c>
      <c r="AP40" s="49">
        <f t="shared" si="22"/>
        <v>-15</v>
      </c>
      <c r="AQ40" s="60">
        <f t="shared" si="23"/>
        <v>0</v>
      </c>
      <c r="AR40" s="74">
        <f t="shared" si="24"/>
        <v>300</v>
      </c>
    </row>
    <row r="41" spans="1:44" x14ac:dyDescent="0.25">
      <c r="A41" s="49"/>
      <c r="B41" s="85">
        <v>39692</v>
      </c>
      <c r="C41" s="49">
        <v>534.5</v>
      </c>
      <c r="D41" s="89">
        <v>550</v>
      </c>
      <c r="E41" s="95">
        <v>0</v>
      </c>
      <c r="F41" s="66">
        <f t="shared" si="5"/>
        <v>15</v>
      </c>
      <c r="G41" s="49">
        <f t="shared" si="25"/>
        <v>15</v>
      </c>
      <c r="H41" s="49">
        <f t="shared" si="6"/>
        <v>0</v>
      </c>
      <c r="I41" s="60">
        <f t="shared" si="7"/>
        <v>0</v>
      </c>
      <c r="J41" s="74">
        <f t="shared" si="0"/>
        <v>150</v>
      </c>
      <c r="K41" s="88">
        <f>Stoch_Regimes_1!$E$28</f>
        <v>60</v>
      </c>
      <c r="L41" s="60">
        <f t="shared" si="8"/>
        <v>3</v>
      </c>
      <c r="M41" s="49">
        <f t="shared" si="26"/>
        <v>30</v>
      </c>
      <c r="N41" s="49">
        <f t="shared" si="9"/>
        <v>30</v>
      </c>
      <c r="O41" s="60">
        <f t="shared" si="10"/>
        <v>30</v>
      </c>
      <c r="P41" s="74">
        <f t="shared" si="11"/>
        <v>16335</v>
      </c>
      <c r="Q41" s="88">
        <f>Stoch_Regimes_1!$G$28</f>
        <v>15</v>
      </c>
      <c r="R41" s="60">
        <f t="shared" si="12"/>
        <v>0</v>
      </c>
      <c r="S41" s="49">
        <f t="shared" si="27"/>
        <v>0</v>
      </c>
      <c r="T41" s="49">
        <f t="shared" si="13"/>
        <v>15</v>
      </c>
      <c r="U41" s="60">
        <f t="shared" si="14"/>
        <v>15</v>
      </c>
      <c r="V41" s="74">
        <f t="shared" si="1"/>
        <v>8017.5</v>
      </c>
      <c r="W41" s="88">
        <f>Stoch_Regimes_1!$J$28</f>
        <v>60</v>
      </c>
      <c r="X41" s="60">
        <f t="shared" si="15"/>
        <v>3</v>
      </c>
      <c r="Y41" s="49">
        <f t="shared" si="28"/>
        <v>45</v>
      </c>
      <c r="Z41" s="49">
        <f t="shared" si="16"/>
        <v>15</v>
      </c>
      <c r="AA41" s="60">
        <f t="shared" si="17"/>
        <v>15</v>
      </c>
      <c r="AB41" s="74">
        <f t="shared" si="2"/>
        <v>8467.5</v>
      </c>
      <c r="AC41" s="88">
        <f>Stoch_Regimes_1!$M$28</f>
        <v>15</v>
      </c>
      <c r="AD41" s="60">
        <f t="shared" si="18"/>
        <v>0</v>
      </c>
      <c r="AE41" s="49">
        <f t="shared" si="29"/>
        <v>0</v>
      </c>
      <c r="AF41" s="49">
        <f t="shared" si="19"/>
        <v>15</v>
      </c>
      <c r="AG41" s="60">
        <f t="shared" si="20"/>
        <v>15</v>
      </c>
      <c r="AH41" s="74">
        <f t="shared" si="3"/>
        <v>8017.5</v>
      </c>
      <c r="AI41" s="66">
        <v>15</v>
      </c>
      <c r="AJ41" s="60">
        <v>0</v>
      </c>
      <c r="AK41" s="60">
        <v>15</v>
      </c>
      <c r="AL41" s="62">
        <f t="shared" si="4"/>
        <v>8017.5</v>
      </c>
      <c r="AM41" s="88">
        <v>15</v>
      </c>
      <c r="AN41" s="60">
        <f t="shared" si="21"/>
        <v>0</v>
      </c>
      <c r="AO41" s="49">
        <f t="shared" si="30"/>
        <v>15</v>
      </c>
      <c r="AP41" s="49">
        <f t="shared" si="22"/>
        <v>0</v>
      </c>
      <c r="AQ41" s="60">
        <f t="shared" si="23"/>
        <v>0</v>
      </c>
      <c r="AR41" s="74">
        <f t="shared" si="24"/>
        <v>150</v>
      </c>
    </row>
    <row r="42" spans="1:44" x14ac:dyDescent="0.25">
      <c r="A42" s="49"/>
      <c r="B42" s="85">
        <v>39722</v>
      </c>
      <c r="C42" s="49">
        <v>437</v>
      </c>
      <c r="D42" s="89">
        <v>450</v>
      </c>
      <c r="E42" s="95">
        <v>0</v>
      </c>
      <c r="F42" s="66">
        <f t="shared" si="5"/>
        <v>15</v>
      </c>
      <c r="G42" s="49">
        <f t="shared" si="25"/>
        <v>0</v>
      </c>
      <c r="H42" s="49">
        <f t="shared" si="6"/>
        <v>15</v>
      </c>
      <c r="I42" s="60">
        <f t="shared" si="7"/>
        <v>15</v>
      </c>
      <c r="J42" s="74">
        <f t="shared" si="0"/>
        <v>6555</v>
      </c>
      <c r="K42" s="66">
        <f>Stoch_Regimes_1!$E$26</f>
        <v>15</v>
      </c>
      <c r="L42" s="60">
        <f t="shared" si="8"/>
        <v>0</v>
      </c>
      <c r="M42" s="49">
        <f t="shared" si="26"/>
        <v>45</v>
      </c>
      <c r="N42" s="49">
        <f t="shared" si="9"/>
        <v>-30</v>
      </c>
      <c r="O42" s="60">
        <f t="shared" si="10"/>
        <v>0</v>
      </c>
      <c r="P42" s="74">
        <f t="shared" si="11"/>
        <v>450</v>
      </c>
      <c r="Q42" s="66">
        <f>Stoch_Regimes_1!$G$26</f>
        <v>30</v>
      </c>
      <c r="R42" s="60">
        <f t="shared" si="12"/>
        <v>1</v>
      </c>
      <c r="S42" s="49">
        <f t="shared" si="27"/>
        <v>0</v>
      </c>
      <c r="T42" s="49">
        <f t="shared" si="13"/>
        <v>30</v>
      </c>
      <c r="U42" s="60">
        <f t="shared" si="14"/>
        <v>30</v>
      </c>
      <c r="V42" s="74">
        <f t="shared" si="1"/>
        <v>13110</v>
      </c>
      <c r="W42" s="66">
        <f>Stoch_Regimes_1!$J$26</f>
        <v>60</v>
      </c>
      <c r="X42" s="60">
        <f t="shared" si="15"/>
        <v>3</v>
      </c>
      <c r="Y42" s="49">
        <f t="shared" si="28"/>
        <v>45</v>
      </c>
      <c r="Z42" s="49">
        <f t="shared" si="16"/>
        <v>15</v>
      </c>
      <c r="AA42" s="60">
        <f t="shared" si="17"/>
        <v>15</v>
      </c>
      <c r="AB42" s="74">
        <f t="shared" si="2"/>
        <v>7005</v>
      </c>
      <c r="AC42" s="66">
        <f>Stoch_Regimes_1!$M$26</f>
        <v>15</v>
      </c>
      <c r="AD42" s="60">
        <f t="shared" si="18"/>
        <v>0</v>
      </c>
      <c r="AE42" s="49">
        <f t="shared" si="29"/>
        <v>0</v>
      </c>
      <c r="AF42" s="49">
        <f t="shared" si="19"/>
        <v>15</v>
      </c>
      <c r="AG42" s="60">
        <f t="shared" si="20"/>
        <v>15</v>
      </c>
      <c r="AH42" s="74">
        <f t="shared" si="3"/>
        <v>6555</v>
      </c>
      <c r="AI42" s="66">
        <v>15</v>
      </c>
      <c r="AJ42" s="60">
        <v>0</v>
      </c>
      <c r="AK42" s="60">
        <v>15</v>
      </c>
      <c r="AL42" s="62">
        <f t="shared" si="4"/>
        <v>6555</v>
      </c>
      <c r="AM42" s="66">
        <f>Stoch_Regimes_1!$E$26</f>
        <v>15</v>
      </c>
      <c r="AN42" s="60">
        <f t="shared" si="21"/>
        <v>0</v>
      </c>
      <c r="AO42" s="49">
        <f t="shared" si="30"/>
        <v>0</v>
      </c>
      <c r="AP42" s="49">
        <f t="shared" si="22"/>
        <v>15</v>
      </c>
      <c r="AQ42" s="60">
        <f t="shared" si="23"/>
        <v>15</v>
      </c>
      <c r="AR42" s="74">
        <f t="shared" si="24"/>
        <v>6555</v>
      </c>
    </row>
    <row r="43" spans="1:44" x14ac:dyDescent="0.25">
      <c r="A43" s="49"/>
      <c r="B43" s="85">
        <v>39753</v>
      </c>
      <c r="C43" s="49">
        <v>365.5</v>
      </c>
      <c r="D43" s="89">
        <v>350</v>
      </c>
      <c r="E43" s="95">
        <v>0</v>
      </c>
      <c r="F43" s="66">
        <f t="shared" si="5"/>
        <v>15</v>
      </c>
      <c r="G43" s="49">
        <f t="shared" si="25"/>
        <v>0</v>
      </c>
      <c r="H43" s="49">
        <f t="shared" si="6"/>
        <v>15</v>
      </c>
      <c r="I43" s="60">
        <f t="shared" si="7"/>
        <v>15</v>
      </c>
      <c r="J43" s="74">
        <f t="shared" si="0"/>
        <v>5482.5</v>
      </c>
      <c r="K43" s="88">
        <f>Stoch_Regimes_1!$E$24</f>
        <v>30</v>
      </c>
      <c r="L43" s="60">
        <f t="shared" si="8"/>
        <v>1</v>
      </c>
      <c r="M43" s="49">
        <f t="shared" si="26"/>
        <v>30</v>
      </c>
      <c r="N43" s="49">
        <f t="shared" si="9"/>
        <v>0</v>
      </c>
      <c r="O43" s="60">
        <f t="shared" si="10"/>
        <v>0</v>
      </c>
      <c r="P43" s="74">
        <f t="shared" si="11"/>
        <v>300</v>
      </c>
      <c r="Q43" s="88">
        <f>Stoch_Regimes_1!$G$24</f>
        <v>60</v>
      </c>
      <c r="R43" s="60">
        <f t="shared" si="12"/>
        <v>3</v>
      </c>
      <c r="S43" s="49">
        <f t="shared" si="27"/>
        <v>15</v>
      </c>
      <c r="T43" s="49">
        <f t="shared" si="13"/>
        <v>45</v>
      </c>
      <c r="U43" s="60">
        <f t="shared" si="14"/>
        <v>45</v>
      </c>
      <c r="V43" s="74">
        <f t="shared" si="1"/>
        <v>16597.5</v>
      </c>
      <c r="W43" s="88">
        <f>Stoch_Regimes_1!$J$24</f>
        <v>60</v>
      </c>
      <c r="X43" s="60">
        <f t="shared" si="15"/>
        <v>3</v>
      </c>
      <c r="Y43" s="49">
        <f t="shared" si="28"/>
        <v>45</v>
      </c>
      <c r="Z43" s="49">
        <f t="shared" si="16"/>
        <v>15</v>
      </c>
      <c r="AA43" s="60">
        <f t="shared" si="17"/>
        <v>15</v>
      </c>
      <c r="AB43" s="74">
        <f t="shared" si="2"/>
        <v>5932.5</v>
      </c>
      <c r="AC43" s="88">
        <f>Stoch_Regimes_1!$M$24</f>
        <v>30</v>
      </c>
      <c r="AD43" s="60">
        <f t="shared" si="18"/>
        <v>1</v>
      </c>
      <c r="AE43" s="49">
        <f t="shared" si="29"/>
        <v>0</v>
      </c>
      <c r="AF43" s="49">
        <f t="shared" si="19"/>
        <v>30</v>
      </c>
      <c r="AG43" s="60">
        <f t="shared" si="20"/>
        <v>30</v>
      </c>
      <c r="AH43" s="74">
        <f t="shared" si="3"/>
        <v>10965</v>
      </c>
      <c r="AI43" s="66">
        <v>15</v>
      </c>
      <c r="AJ43" s="60">
        <v>0</v>
      </c>
      <c r="AK43" s="60">
        <v>15</v>
      </c>
      <c r="AL43" s="62">
        <f t="shared" si="4"/>
        <v>5482.5</v>
      </c>
      <c r="AM43" s="88">
        <f>Stoch_Regimes_1!$E$24</f>
        <v>30</v>
      </c>
      <c r="AN43" s="60">
        <f t="shared" si="21"/>
        <v>1</v>
      </c>
      <c r="AO43" s="49">
        <f t="shared" si="30"/>
        <v>0</v>
      </c>
      <c r="AP43" s="49">
        <f t="shared" si="22"/>
        <v>30</v>
      </c>
      <c r="AQ43" s="60">
        <f t="shared" si="23"/>
        <v>30</v>
      </c>
      <c r="AR43" s="74">
        <f t="shared" si="24"/>
        <v>10965</v>
      </c>
    </row>
    <row r="44" spans="1:44" x14ac:dyDescent="0.25">
      <c r="A44" s="49"/>
      <c r="B44" s="85">
        <v>39783</v>
      </c>
      <c r="C44" s="49">
        <v>308</v>
      </c>
      <c r="D44" s="89">
        <v>300</v>
      </c>
      <c r="E44" s="95">
        <v>2</v>
      </c>
      <c r="F44" s="66">
        <f t="shared" si="5"/>
        <v>45</v>
      </c>
      <c r="G44" s="49">
        <f t="shared" si="25"/>
        <v>0</v>
      </c>
      <c r="H44" s="49">
        <f t="shared" si="6"/>
        <v>45</v>
      </c>
      <c r="I44" s="60">
        <f t="shared" si="7"/>
        <v>45</v>
      </c>
      <c r="J44" s="74">
        <f t="shared" si="0"/>
        <v>13860</v>
      </c>
      <c r="K44" s="88">
        <f>Stoch_Regimes_1!$E$23</f>
        <v>60</v>
      </c>
      <c r="L44" s="60">
        <f t="shared" si="8"/>
        <v>3</v>
      </c>
      <c r="M44" s="49">
        <f t="shared" si="26"/>
        <v>15</v>
      </c>
      <c r="N44" s="49">
        <f t="shared" si="9"/>
        <v>45</v>
      </c>
      <c r="O44" s="60">
        <f t="shared" si="10"/>
        <v>45</v>
      </c>
      <c r="P44" s="74">
        <f t="shared" si="11"/>
        <v>14010</v>
      </c>
      <c r="Q44" s="88">
        <f>Stoch_Regimes_1!$G$23</f>
        <v>60</v>
      </c>
      <c r="R44" s="60">
        <f t="shared" si="12"/>
        <v>3</v>
      </c>
      <c r="S44" s="49">
        <f t="shared" si="27"/>
        <v>45</v>
      </c>
      <c r="T44" s="49">
        <f t="shared" si="13"/>
        <v>15</v>
      </c>
      <c r="U44" s="60">
        <f t="shared" si="14"/>
        <v>15</v>
      </c>
      <c r="V44" s="74">
        <f t="shared" si="1"/>
        <v>5070</v>
      </c>
      <c r="W44" s="88">
        <f>Stoch_Regimes_1!$J$23</f>
        <v>60</v>
      </c>
      <c r="X44" s="60">
        <f t="shared" si="15"/>
        <v>3</v>
      </c>
      <c r="Y44" s="49">
        <f t="shared" si="28"/>
        <v>45</v>
      </c>
      <c r="Z44" s="49">
        <f t="shared" si="16"/>
        <v>15</v>
      </c>
      <c r="AA44" s="60">
        <f t="shared" si="17"/>
        <v>15</v>
      </c>
      <c r="AB44" s="74">
        <f t="shared" si="2"/>
        <v>5070</v>
      </c>
      <c r="AC44" s="88">
        <f>Stoch_Regimes_1!$M$23</f>
        <v>60</v>
      </c>
      <c r="AD44" s="60">
        <f t="shared" si="18"/>
        <v>3</v>
      </c>
      <c r="AE44" s="49">
        <f t="shared" si="29"/>
        <v>15</v>
      </c>
      <c r="AF44" s="49">
        <f t="shared" si="19"/>
        <v>45</v>
      </c>
      <c r="AG44" s="60">
        <f t="shared" si="20"/>
        <v>45</v>
      </c>
      <c r="AH44" s="74">
        <f t="shared" si="3"/>
        <v>14010</v>
      </c>
      <c r="AI44" s="66">
        <v>15</v>
      </c>
      <c r="AJ44" s="60">
        <v>0</v>
      </c>
      <c r="AK44" s="60">
        <v>15</v>
      </c>
      <c r="AL44" s="62">
        <f t="shared" si="4"/>
        <v>4620</v>
      </c>
      <c r="AM44" s="88">
        <f>Stoch_Regimes_1!$E$23</f>
        <v>60</v>
      </c>
      <c r="AN44" s="60">
        <f t="shared" si="21"/>
        <v>3</v>
      </c>
      <c r="AO44" s="49">
        <f t="shared" si="30"/>
        <v>15</v>
      </c>
      <c r="AP44" s="49">
        <f t="shared" si="22"/>
        <v>45</v>
      </c>
      <c r="AQ44" s="60">
        <f t="shared" si="23"/>
        <v>45</v>
      </c>
      <c r="AR44" s="74">
        <f t="shared" si="24"/>
        <v>14010</v>
      </c>
    </row>
    <row r="45" spans="1:44" x14ac:dyDescent="0.25">
      <c r="A45" s="49"/>
      <c r="B45" s="85">
        <v>39814</v>
      </c>
      <c r="C45" s="49">
        <v>378.5</v>
      </c>
      <c r="D45" s="89">
        <v>400</v>
      </c>
      <c r="E45" s="58">
        <v>0</v>
      </c>
      <c r="F45" s="66">
        <f t="shared" si="5"/>
        <v>15</v>
      </c>
      <c r="G45" s="49">
        <f t="shared" si="25"/>
        <v>30</v>
      </c>
      <c r="H45" s="49">
        <f t="shared" si="6"/>
        <v>-15</v>
      </c>
      <c r="I45" s="60">
        <f t="shared" si="7"/>
        <v>0</v>
      </c>
      <c r="J45" s="74">
        <f t="shared" si="0"/>
        <v>300</v>
      </c>
      <c r="K45" s="66">
        <f>Stoch_Regimes_1!$E$25</f>
        <v>15</v>
      </c>
      <c r="L45" s="60">
        <f t="shared" si="8"/>
        <v>0</v>
      </c>
      <c r="M45" s="49">
        <f t="shared" si="26"/>
        <v>45</v>
      </c>
      <c r="N45" s="49">
        <f t="shared" si="9"/>
        <v>-30</v>
      </c>
      <c r="O45" s="60">
        <f t="shared" si="10"/>
        <v>0</v>
      </c>
      <c r="P45" s="74">
        <f t="shared" si="11"/>
        <v>450</v>
      </c>
      <c r="Q45" s="66">
        <f>Stoch_Regimes_1!$G$25</f>
        <v>30</v>
      </c>
      <c r="R45" s="60">
        <f t="shared" si="12"/>
        <v>1</v>
      </c>
      <c r="S45" s="49">
        <f t="shared" si="27"/>
        <v>45</v>
      </c>
      <c r="T45" s="49">
        <f t="shared" si="13"/>
        <v>-15</v>
      </c>
      <c r="U45" s="60">
        <f t="shared" si="14"/>
        <v>0</v>
      </c>
      <c r="V45" s="74">
        <f t="shared" si="1"/>
        <v>450</v>
      </c>
      <c r="W45" s="66">
        <f>Stoch_Regimes_1!$J$25</f>
        <v>60</v>
      </c>
      <c r="X45" s="60">
        <f t="shared" si="15"/>
        <v>3</v>
      </c>
      <c r="Y45" s="49">
        <f t="shared" si="28"/>
        <v>45</v>
      </c>
      <c r="Z45" s="49">
        <f t="shared" si="16"/>
        <v>15</v>
      </c>
      <c r="AA45" s="60">
        <f t="shared" si="17"/>
        <v>15</v>
      </c>
      <c r="AB45" s="74">
        <f t="shared" si="2"/>
        <v>6127.5</v>
      </c>
      <c r="AC45" s="66">
        <f>Stoch_Regimes_1!$M$25</f>
        <v>15</v>
      </c>
      <c r="AD45" s="60">
        <f t="shared" si="18"/>
        <v>0</v>
      </c>
      <c r="AE45" s="49">
        <f t="shared" si="29"/>
        <v>45</v>
      </c>
      <c r="AF45" s="49">
        <f t="shared" si="19"/>
        <v>-30</v>
      </c>
      <c r="AG45" s="60">
        <f t="shared" si="20"/>
        <v>0</v>
      </c>
      <c r="AH45" s="74">
        <f t="shared" si="3"/>
        <v>450</v>
      </c>
      <c r="AI45" s="66">
        <v>15</v>
      </c>
      <c r="AJ45" s="60">
        <v>0</v>
      </c>
      <c r="AK45" s="60">
        <v>15</v>
      </c>
      <c r="AL45" s="62">
        <f t="shared" si="4"/>
        <v>5677.5</v>
      </c>
      <c r="AM45" s="66">
        <f>Stoch_Regimes_1!$E$25</f>
        <v>15</v>
      </c>
      <c r="AN45" s="60">
        <f t="shared" si="21"/>
        <v>0</v>
      </c>
      <c r="AO45" s="49">
        <f t="shared" si="30"/>
        <v>45</v>
      </c>
      <c r="AP45" s="49">
        <f t="shared" si="22"/>
        <v>-30</v>
      </c>
      <c r="AQ45" s="60">
        <f t="shared" si="23"/>
        <v>0</v>
      </c>
      <c r="AR45" s="74">
        <f t="shared" si="24"/>
        <v>450</v>
      </c>
    </row>
    <row r="46" spans="1:44" x14ac:dyDescent="0.25">
      <c r="A46" s="49"/>
      <c r="B46" s="85">
        <v>39845</v>
      </c>
      <c r="C46" s="49">
        <v>345.5</v>
      </c>
      <c r="D46" s="89">
        <v>350</v>
      </c>
      <c r="E46" s="58">
        <v>0</v>
      </c>
      <c r="F46" s="66">
        <f t="shared" si="5"/>
        <v>15</v>
      </c>
      <c r="G46" s="49">
        <f t="shared" si="25"/>
        <v>15</v>
      </c>
      <c r="H46" s="49">
        <f t="shared" si="6"/>
        <v>0</v>
      </c>
      <c r="I46" s="60">
        <f t="shared" si="7"/>
        <v>0</v>
      </c>
      <c r="J46" s="74">
        <f t="shared" si="0"/>
        <v>150</v>
      </c>
      <c r="K46" s="66">
        <f>Stoch_Regimes_1!$E$24</f>
        <v>30</v>
      </c>
      <c r="L46" s="60">
        <f t="shared" si="8"/>
        <v>1</v>
      </c>
      <c r="M46" s="49">
        <f t="shared" si="26"/>
        <v>30</v>
      </c>
      <c r="N46" s="49">
        <f t="shared" si="9"/>
        <v>0</v>
      </c>
      <c r="O46" s="60">
        <f t="shared" si="10"/>
        <v>0</v>
      </c>
      <c r="P46" s="74">
        <f t="shared" si="11"/>
        <v>300</v>
      </c>
      <c r="Q46" s="66">
        <f>Stoch_Regimes_1!$G$24</f>
        <v>60</v>
      </c>
      <c r="R46" s="60">
        <f t="shared" si="12"/>
        <v>3</v>
      </c>
      <c r="S46" s="49">
        <f t="shared" si="27"/>
        <v>30</v>
      </c>
      <c r="T46" s="49">
        <f t="shared" si="13"/>
        <v>30</v>
      </c>
      <c r="U46" s="60">
        <f t="shared" si="14"/>
        <v>30</v>
      </c>
      <c r="V46" s="74">
        <f t="shared" si="1"/>
        <v>10665</v>
      </c>
      <c r="W46" s="66">
        <f>Stoch_Regimes_1!$J$24</f>
        <v>60</v>
      </c>
      <c r="X46" s="60">
        <f t="shared" si="15"/>
        <v>3</v>
      </c>
      <c r="Y46" s="49">
        <f t="shared" si="28"/>
        <v>45</v>
      </c>
      <c r="Z46" s="49">
        <f t="shared" si="16"/>
        <v>15</v>
      </c>
      <c r="AA46" s="60">
        <f t="shared" si="17"/>
        <v>15</v>
      </c>
      <c r="AB46" s="74">
        <f t="shared" si="2"/>
        <v>5632.5</v>
      </c>
      <c r="AC46" s="66">
        <f>Stoch_Regimes_1!$M$24</f>
        <v>30</v>
      </c>
      <c r="AD46" s="60">
        <f t="shared" si="18"/>
        <v>1</v>
      </c>
      <c r="AE46" s="49">
        <f t="shared" si="29"/>
        <v>30</v>
      </c>
      <c r="AF46" s="49">
        <f t="shared" si="19"/>
        <v>0</v>
      </c>
      <c r="AG46" s="60">
        <f t="shared" si="20"/>
        <v>0</v>
      </c>
      <c r="AH46" s="74">
        <f t="shared" si="3"/>
        <v>300</v>
      </c>
      <c r="AI46" s="66">
        <v>15</v>
      </c>
      <c r="AJ46" s="60">
        <v>0</v>
      </c>
      <c r="AK46" s="60">
        <v>15</v>
      </c>
      <c r="AL46" s="62">
        <f t="shared" si="4"/>
        <v>5182.5</v>
      </c>
      <c r="AM46" s="66">
        <f>Stoch_Regimes_1!$E$24</f>
        <v>30</v>
      </c>
      <c r="AN46" s="60">
        <f t="shared" si="21"/>
        <v>1</v>
      </c>
      <c r="AO46" s="49">
        <f t="shared" si="30"/>
        <v>30</v>
      </c>
      <c r="AP46" s="49">
        <f t="shared" si="22"/>
        <v>0</v>
      </c>
      <c r="AQ46" s="60">
        <f t="shared" si="23"/>
        <v>0</v>
      </c>
      <c r="AR46" s="74">
        <f t="shared" si="24"/>
        <v>300</v>
      </c>
    </row>
    <row r="47" spans="1:44" x14ac:dyDescent="0.25">
      <c r="A47" s="49"/>
      <c r="B47" s="85">
        <v>39873</v>
      </c>
      <c r="C47" s="49">
        <v>330.5</v>
      </c>
      <c r="D47" s="89">
        <v>350</v>
      </c>
      <c r="E47" s="58">
        <v>3</v>
      </c>
      <c r="F47" s="66">
        <f t="shared" si="5"/>
        <v>60</v>
      </c>
      <c r="G47" s="49">
        <f t="shared" si="25"/>
        <v>0</v>
      </c>
      <c r="H47" s="49">
        <f t="shared" si="6"/>
        <v>60</v>
      </c>
      <c r="I47" s="60">
        <f t="shared" si="7"/>
        <v>60</v>
      </c>
      <c r="J47" s="74">
        <f t="shared" si="0"/>
        <v>19830</v>
      </c>
      <c r="K47" s="66">
        <f>Stoch_Regimes_1!$E$24</f>
        <v>30</v>
      </c>
      <c r="L47" s="60">
        <f t="shared" si="8"/>
        <v>1</v>
      </c>
      <c r="M47" s="49">
        <f t="shared" si="26"/>
        <v>15</v>
      </c>
      <c r="N47" s="49">
        <f t="shared" si="9"/>
        <v>15</v>
      </c>
      <c r="O47" s="60">
        <f t="shared" si="10"/>
        <v>15</v>
      </c>
      <c r="P47" s="74">
        <f t="shared" si="11"/>
        <v>5107.5</v>
      </c>
      <c r="Q47" s="66">
        <f>Stoch_Regimes_1!$G$24</f>
        <v>60</v>
      </c>
      <c r="R47" s="60">
        <f t="shared" si="12"/>
        <v>3</v>
      </c>
      <c r="S47" s="49">
        <f t="shared" si="27"/>
        <v>45</v>
      </c>
      <c r="T47" s="49">
        <f t="shared" si="13"/>
        <v>15</v>
      </c>
      <c r="U47" s="60">
        <f t="shared" si="14"/>
        <v>15</v>
      </c>
      <c r="V47" s="74">
        <f t="shared" si="1"/>
        <v>5407.5</v>
      </c>
      <c r="W47" s="66">
        <f>Stoch_Regimes_1!$J$24</f>
        <v>60</v>
      </c>
      <c r="X47" s="60">
        <f t="shared" si="15"/>
        <v>3</v>
      </c>
      <c r="Y47" s="49">
        <f t="shared" si="28"/>
        <v>45</v>
      </c>
      <c r="Z47" s="49">
        <f t="shared" si="16"/>
        <v>15</v>
      </c>
      <c r="AA47" s="60">
        <f t="shared" si="17"/>
        <v>15</v>
      </c>
      <c r="AB47" s="74">
        <f t="shared" si="2"/>
        <v>5407.5</v>
      </c>
      <c r="AC47" s="66">
        <f>Stoch_Regimes_1!$M$24</f>
        <v>30</v>
      </c>
      <c r="AD47" s="60">
        <f t="shared" si="18"/>
        <v>1</v>
      </c>
      <c r="AE47" s="49">
        <f t="shared" si="29"/>
        <v>15</v>
      </c>
      <c r="AF47" s="49">
        <f t="shared" si="19"/>
        <v>15</v>
      </c>
      <c r="AG47" s="60">
        <f t="shared" si="20"/>
        <v>15</v>
      </c>
      <c r="AH47" s="74">
        <f t="shared" si="3"/>
        <v>5107.5</v>
      </c>
      <c r="AI47" s="66">
        <v>15</v>
      </c>
      <c r="AJ47" s="60">
        <v>0</v>
      </c>
      <c r="AK47" s="60">
        <v>15</v>
      </c>
      <c r="AL47" s="62">
        <f t="shared" si="4"/>
        <v>4957.5</v>
      </c>
      <c r="AM47" s="66">
        <f>Stoch_Regimes_1!$E$24</f>
        <v>30</v>
      </c>
      <c r="AN47" s="60">
        <f t="shared" si="21"/>
        <v>1</v>
      </c>
      <c r="AO47" s="49">
        <f t="shared" si="30"/>
        <v>15</v>
      </c>
      <c r="AP47" s="49">
        <f t="shared" si="22"/>
        <v>15</v>
      </c>
      <c r="AQ47" s="60">
        <f t="shared" si="23"/>
        <v>15</v>
      </c>
      <c r="AR47" s="74">
        <f t="shared" si="24"/>
        <v>5107.5</v>
      </c>
    </row>
    <row r="48" spans="1:44" x14ac:dyDescent="0.25">
      <c r="A48" s="49"/>
      <c r="B48" s="85">
        <v>39904</v>
      </c>
      <c r="C48" s="49">
        <v>385</v>
      </c>
      <c r="D48" s="89">
        <v>400</v>
      </c>
      <c r="E48" s="58">
        <v>0</v>
      </c>
      <c r="F48" s="66">
        <f t="shared" si="5"/>
        <v>15</v>
      </c>
      <c r="G48" s="49">
        <f t="shared" si="25"/>
        <v>45</v>
      </c>
      <c r="H48" s="49">
        <f t="shared" si="6"/>
        <v>-30</v>
      </c>
      <c r="I48" s="60">
        <f t="shared" si="7"/>
        <v>0</v>
      </c>
      <c r="J48" s="74">
        <f t="shared" si="0"/>
        <v>450</v>
      </c>
      <c r="K48" s="66">
        <f>Stoch_Regimes_1!$E$25</f>
        <v>15</v>
      </c>
      <c r="L48" s="60">
        <f t="shared" si="8"/>
        <v>0</v>
      </c>
      <c r="M48" s="49">
        <f t="shared" si="26"/>
        <v>15</v>
      </c>
      <c r="N48" s="49">
        <f t="shared" si="9"/>
        <v>0</v>
      </c>
      <c r="O48" s="60">
        <f t="shared" si="10"/>
        <v>0</v>
      </c>
      <c r="P48" s="74">
        <f t="shared" si="11"/>
        <v>150</v>
      </c>
      <c r="Q48" s="66">
        <f>Stoch_Regimes_1!$G$25</f>
        <v>30</v>
      </c>
      <c r="R48" s="60">
        <f t="shared" si="12"/>
        <v>1</v>
      </c>
      <c r="S48" s="49">
        <f t="shared" si="27"/>
        <v>45</v>
      </c>
      <c r="T48" s="49">
        <f t="shared" si="13"/>
        <v>-15</v>
      </c>
      <c r="U48" s="60">
        <f t="shared" si="14"/>
        <v>0</v>
      </c>
      <c r="V48" s="74">
        <f t="shared" si="1"/>
        <v>450</v>
      </c>
      <c r="W48" s="66">
        <f>Stoch_Regimes_1!$J$25</f>
        <v>60</v>
      </c>
      <c r="X48" s="60">
        <f t="shared" si="15"/>
        <v>3</v>
      </c>
      <c r="Y48" s="49">
        <f t="shared" si="28"/>
        <v>45</v>
      </c>
      <c r="Z48" s="49">
        <f t="shared" si="16"/>
        <v>15</v>
      </c>
      <c r="AA48" s="60">
        <f t="shared" si="17"/>
        <v>15</v>
      </c>
      <c r="AB48" s="74">
        <f t="shared" si="2"/>
        <v>6225</v>
      </c>
      <c r="AC48" s="66">
        <f>Stoch_Regimes_1!$M$25</f>
        <v>15</v>
      </c>
      <c r="AD48" s="60">
        <f t="shared" si="18"/>
        <v>0</v>
      </c>
      <c r="AE48" s="49">
        <f t="shared" si="29"/>
        <v>15</v>
      </c>
      <c r="AF48" s="49">
        <f t="shared" si="19"/>
        <v>0</v>
      </c>
      <c r="AG48" s="60">
        <f t="shared" si="20"/>
        <v>0</v>
      </c>
      <c r="AH48" s="74">
        <f t="shared" si="3"/>
        <v>150</v>
      </c>
      <c r="AI48" s="66">
        <v>15</v>
      </c>
      <c r="AJ48" s="60">
        <v>0</v>
      </c>
      <c r="AK48" s="60">
        <v>15</v>
      </c>
      <c r="AL48" s="62">
        <f t="shared" si="4"/>
        <v>5775</v>
      </c>
      <c r="AM48" s="66">
        <f>Stoch_Regimes_1!$E$25</f>
        <v>15</v>
      </c>
      <c r="AN48" s="60">
        <f t="shared" si="21"/>
        <v>0</v>
      </c>
      <c r="AO48" s="49">
        <f t="shared" si="30"/>
        <v>15</v>
      </c>
      <c r="AP48" s="49">
        <f t="shared" si="22"/>
        <v>0</v>
      </c>
      <c r="AQ48" s="60">
        <f t="shared" si="23"/>
        <v>0</v>
      </c>
      <c r="AR48" s="74">
        <f t="shared" si="24"/>
        <v>150</v>
      </c>
    </row>
    <row r="49" spans="1:44" x14ac:dyDescent="0.25">
      <c r="A49" s="49"/>
      <c r="B49" s="85">
        <v>39934</v>
      </c>
      <c r="C49" s="49">
        <v>391</v>
      </c>
      <c r="D49" s="89">
        <v>400</v>
      </c>
      <c r="E49" s="58">
        <v>1</v>
      </c>
      <c r="F49" s="68">
        <f t="shared" si="5"/>
        <v>30</v>
      </c>
      <c r="G49" s="49">
        <f t="shared" si="25"/>
        <v>30</v>
      </c>
      <c r="H49" s="49">
        <f t="shared" si="6"/>
        <v>0</v>
      </c>
      <c r="I49" s="60">
        <f t="shared" si="7"/>
        <v>0</v>
      </c>
      <c r="J49" s="74">
        <f t="shared" si="0"/>
        <v>300</v>
      </c>
      <c r="K49" s="66">
        <f>Stoch_Regimes_1!$E$25</f>
        <v>15</v>
      </c>
      <c r="L49" s="60">
        <f t="shared" si="8"/>
        <v>0</v>
      </c>
      <c r="M49" s="49">
        <f t="shared" si="26"/>
        <v>0</v>
      </c>
      <c r="N49" s="49">
        <f t="shared" si="9"/>
        <v>15</v>
      </c>
      <c r="O49" s="60">
        <f t="shared" si="10"/>
        <v>15</v>
      </c>
      <c r="P49" s="74">
        <f t="shared" si="11"/>
        <v>5865</v>
      </c>
      <c r="Q49" s="66">
        <f>Stoch_Regimes_1!$G$25</f>
        <v>30</v>
      </c>
      <c r="R49" s="60">
        <f t="shared" si="12"/>
        <v>1</v>
      </c>
      <c r="S49" s="49">
        <f t="shared" si="27"/>
        <v>30</v>
      </c>
      <c r="T49" s="49">
        <f t="shared" si="13"/>
        <v>0</v>
      </c>
      <c r="U49" s="60">
        <f t="shared" si="14"/>
        <v>0</v>
      </c>
      <c r="V49" s="74">
        <f t="shared" si="1"/>
        <v>300</v>
      </c>
      <c r="W49" s="66">
        <f>Stoch_Regimes_1!$J$25</f>
        <v>60</v>
      </c>
      <c r="X49" s="60">
        <f t="shared" si="15"/>
        <v>3</v>
      </c>
      <c r="Y49" s="49">
        <f t="shared" si="28"/>
        <v>45</v>
      </c>
      <c r="Z49" s="49">
        <f t="shared" si="16"/>
        <v>15</v>
      </c>
      <c r="AA49" s="60">
        <f t="shared" si="17"/>
        <v>15</v>
      </c>
      <c r="AB49" s="74">
        <f t="shared" si="2"/>
        <v>6315</v>
      </c>
      <c r="AC49" s="66">
        <f>Stoch_Regimes_1!$M$25</f>
        <v>15</v>
      </c>
      <c r="AD49" s="60">
        <f t="shared" si="18"/>
        <v>0</v>
      </c>
      <c r="AE49" s="49">
        <f t="shared" si="29"/>
        <v>0</v>
      </c>
      <c r="AF49" s="49">
        <f t="shared" si="19"/>
        <v>15</v>
      </c>
      <c r="AG49" s="60">
        <f t="shared" si="20"/>
        <v>15</v>
      </c>
      <c r="AH49" s="74">
        <f t="shared" si="3"/>
        <v>5865</v>
      </c>
      <c r="AI49" s="66">
        <v>15</v>
      </c>
      <c r="AJ49" s="60">
        <v>0</v>
      </c>
      <c r="AK49" s="60">
        <v>15</v>
      </c>
      <c r="AL49" s="62">
        <f t="shared" si="4"/>
        <v>5865</v>
      </c>
      <c r="AM49" s="66">
        <f>Stoch_Regimes_1!$E$25</f>
        <v>15</v>
      </c>
      <c r="AN49" s="60">
        <f t="shared" si="21"/>
        <v>0</v>
      </c>
      <c r="AO49" s="49">
        <f t="shared" si="30"/>
        <v>0</v>
      </c>
      <c r="AP49" s="49">
        <f t="shared" si="22"/>
        <v>15</v>
      </c>
      <c r="AQ49" s="60">
        <f t="shared" si="23"/>
        <v>15</v>
      </c>
      <c r="AR49" s="74">
        <f t="shared" si="24"/>
        <v>5865</v>
      </c>
    </row>
    <row r="50" spans="1:44" x14ac:dyDescent="0.25">
      <c r="A50" s="49"/>
      <c r="B50" s="85">
        <v>39965</v>
      </c>
      <c r="C50" s="49">
        <v>425.5</v>
      </c>
      <c r="D50" s="89">
        <v>450</v>
      </c>
      <c r="E50" s="58">
        <v>0</v>
      </c>
      <c r="F50" s="66">
        <f t="shared" si="5"/>
        <v>15</v>
      </c>
      <c r="G50" s="49">
        <f t="shared" si="25"/>
        <v>15</v>
      </c>
      <c r="H50" s="49">
        <f t="shared" si="6"/>
        <v>0</v>
      </c>
      <c r="I50" s="60">
        <f t="shared" si="7"/>
        <v>0</v>
      </c>
      <c r="J50" s="74">
        <f t="shared" si="0"/>
        <v>150</v>
      </c>
      <c r="K50" s="66">
        <f>Stoch_Regimes_1!$E$26</f>
        <v>15</v>
      </c>
      <c r="L50" s="60">
        <f t="shared" si="8"/>
        <v>0</v>
      </c>
      <c r="M50" s="49">
        <f t="shared" si="26"/>
        <v>0</v>
      </c>
      <c r="N50" s="49">
        <f t="shared" si="9"/>
        <v>15</v>
      </c>
      <c r="O50" s="60">
        <f t="shared" si="10"/>
        <v>15</v>
      </c>
      <c r="P50" s="74">
        <f t="shared" si="11"/>
        <v>6382.5</v>
      </c>
      <c r="Q50" s="66">
        <f>Stoch_Regimes_1!$G$26</f>
        <v>30</v>
      </c>
      <c r="R50" s="60">
        <f t="shared" si="12"/>
        <v>1</v>
      </c>
      <c r="S50" s="49">
        <f t="shared" si="27"/>
        <v>15</v>
      </c>
      <c r="T50" s="49">
        <f t="shared" si="13"/>
        <v>15</v>
      </c>
      <c r="U50" s="60">
        <f t="shared" si="14"/>
        <v>15</v>
      </c>
      <c r="V50" s="74">
        <f t="shared" si="1"/>
        <v>6532.5</v>
      </c>
      <c r="W50" s="66">
        <f>Stoch_Regimes_1!$J$26</f>
        <v>60</v>
      </c>
      <c r="X50" s="60">
        <f t="shared" si="15"/>
        <v>3</v>
      </c>
      <c r="Y50" s="49">
        <f t="shared" si="28"/>
        <v>45</v>
      </c>
      <c r="Z50" s="49">
        <f t="shared" si="16"/>
        <v>15</v>
      </c>
      <c r="AA50" s="60">
        <f t="shared" si="17"/>
        <v>15</v>
      </c>
      <c r="AB50" s="74">
        <f t="shared" si="2"/>
        <v>6832.5</v>
      </c>
      <c r="AC50" s="66">
        <f>Stoch_Regimes_1!$M$26</f>
        <v>15</v>
      </c>
      <c r="AD50" s="60">
        <f t="shared" si="18"/>
        <v>0</v>
      </c>
      <c r="AE50" s="49">
        <f t="shared" si="29"/>
        <v>0</v>
      </c>
      <c r="AF50" s="49">
        <f t="shared" si="19"/>
        <v>15</v>
      </c>
      <c r="AG50" s="60">
        <f t="shared" si="20"/>
        <v>15</v>
      </c>
      <c r="AH50" s="74">
        <f t="shared" si="3"/>
        <v>6382.5</v>
      </c>
      <c r="AI50" s="66">
        <v>15</v>
      </c>
      <c r="AJ50" s="60">
        <v>0</v>
      </c>
      <c r="AK50" s="60">
        <v>15</v>
      </c>
      <c r="AL50" s="62">
        <f t="shared" si="4"/>
        <v>6382.5</v>
      </c>
      <c r="AM50" s="66">
        <f>Stoch_Regimes_1!$E$26</f>
        <v>15</v>
      </c>
      <c r="AN50" s="60">
        <f t="shared" si="21"/>
        <v>0</v>
      </c>
      <c r="AO50" s="49">
        <f t="shared" si="30"/>
        <v>0</v>
      </c>
      <c r="AP50" s="49">
        <f t="shared" si="22"/>
        <v>15</v>
      </c>
      <c r="AQ50" s="60">
        <f t="shared" si="23"/>
        <v>15</v>
      </c>
      <c r="AR50" s="74">
        <f t="shared" si="24"/>
        <v>6382.5</v>
      </c>
    </row>
    <row r="51" spans="1:44" x14ac:dyDescent="0.25">
      <c r="A51" s="49"/>
      <c r="B51" s="85">
        <v>39995</v>
      </c>
      <c r="C51" s="49">
        <v>340</v>
      </c>
      <c r="D51" s="89">
        <v>350</v>
      </c>
      <c r="E51" s="58">
        <v>1</v>
      </c>
      <c r="F51" s="66">
        <f>IF(E51=0,15,IF(E51=1,30,IF(E51=2,45,IF(E51=3,60))))</f>
        <v>30</v>
      </c>
      <c r="G51" s="49">
        <f t="shared" si="25"/>
        <v>0</v>
      </c>
      <c r="H51" s="49">
        <f t="shared" si="6"/>
        <v>30</v>
      </c>
      <c r="I51" s="60">
        <f t="shared" si="7"/>
        <v>30</v>
      </c>
      <c r="J51" s="74">
        <f t="shared" si="0"/>
        <v>10200</v>
      </c>
      <c r="K51" s="66">
        <f>Stoch_Regimes_1!$E$24</f>
        <v>30</v>
      </c>
      <c r="L51" s="60">
        <f t="shared" si="8"/>
        <v>1</v>
      </c>
      <c r="M51" s="49">
        <f t="shared" si="26"/>
        <v>0</v>
      </c>
      <c r="N51" s="49">
        <f t="shared" si="9"/>
        <v>30</v>
      </c>
      <c r="O51" s="60">
        <f t="shared" si="10"/>
        <v>30</v>
      </c>
      <c r="P51" s="74">
        <f t="shared" si="11"/>
        <v>10200</v>
      </c>
      <c r="Q51" s="66">
        <f>Stoch_Regimes_1!$G$24</f>
        <v>60</v>
      </c>
      <c r="R51" s="60">
        <f t="shared" si="12"/>
        <v>3</v>
      </c>
      <c r="S51" s="49">
        <f t="shared" si="27"/>
        <v>15</v>
      </c>
      <c r="T51" s="49">
        <f t="shared" si="13"/>
        <v>45</v>
      </c>
      <c r="U51" s="60">
        <f t="shared" si="14"/>
        <v>45</v>
      </c>
      <c r="V51" s="74">
        <f t="shared" si="1"/>
        <v>15450</v>
      </c>
      <c r="W51" s="66">
        <f>Stoch_Regimes_1!$J$24</f>
        <v>60</v>
      </c>
      <c r="X51" s="60">
        <f t="shared" si="15"/>
        <v>3</v>
      </c>
      <c r="Y51" s="49">
        <f t="shared" si="28"/>
        <v>45</v>
      </c>
      <c r="Z51" s="49">
        <f t="shared" si="16"/>
        <v>15</v>
      </c>
      <c r="AA51" s="60">
        <f t="shared" si="17"/>
        <v>15</v>
      </c>
      <c r="AB51" s="74">
        <f t="shared" si="2"/>
        <v>5550</v>
      </c>
      <c r="AC51" s="66">
        <f>Stoch_Regimes_1!$M$24</f>
        <v>30</v>
      </c>
      <c r="AD51" s="60">
        <f t="shared" si="18"/>
        <v>1</v>
      </c>
      <c r="AE51" s="49">
        <f t="shared" si="29"/>
        <v>0</v>
      </c>
      <c r="AF51" s="49">
        <f t="shared" si="19"/>
        <v>30</v>
      </c>
      <c r="AG51" s="60">
        <f t="shared" si="20"/>
        <v>30</v>
      </c>
      <c r="AH51" s="74">
        <f t="shared" si="3"/>
        <v>10200</v>
      </c>
      <c r="AI51" s="66">
        <v>15</v>
      </c>
      <c r="AJ51" s="60">
        <v>0</v>
      </c>
      <c r="AK51" s="60">
        <v>15</v>
      </c>
      <c r="AL51" s="62">
        <f t="shared" si="4"/>
        <v>5100</v>
      </c>
      <c r="AM51" s="66">
        <f>Stoch_Regimes_1!$E$24</f>
        <v>30</v>
      </c>
      <c r="AN51" s="60">
        <f t="shared" si="21"/>
        <v>1</v>
      </c>
      <c r="AO51" s="49">
        <f t="shared" si="30"/>
        <v>0</v>
      </c>
      <c r="AP51" s="49">
        <f t="shared" si="22"/>
        <v>30</v>
      </c>
      <c r="AQ51" s="60">
        <f t="shared" si="23"/>
        <v>30</v>
      </c>
      <c r="AR51" s="74">
        <f t="shared" si="24"/>
        <v>10200</v>
      </c>
    </row>
    <row r="52" spans="1:44" x14ac:dyDescent="0.25">
      <c r="A52" s="49"/>
      <c r="B52" s="85">
        <v>40026</v>
      </c>
      <c r="C52" s="49">
        <v>351.5</v>
      </c>
      <c r="D52" s="89">
        <v>350</v>
      </c>
      <c r="E52" s="58">
        <v>0</v>
      </c>
      <c r="F52" s="66">
        <f>IF(E52=0,15,IF(E52=1,30,IF(E52=2,45,IF(E52=3,60))))</f>
        <v>15</v>
      </c>
      <c r="G52" s="49">
        <f t="shared" si="25"/>
        <v>15</v>
      </c>
      <c r="H52" s="49">
        <f t="shared" si="6"/>
        <v>0</v>
      </c>
      <c r="I52" s="60">
        <f t="shared" si="7"/>
        <v>0</v>
      </c>
      <c r="J52" s="74">
        <f t="shared" si="0"/>
        <v>150</v>
      </c>
      <c r="K52" s="66">
        <f>Stoch_Regimes_1!$E$24</f>
        <v>30</v>
      </c>
      <c r="L52" s="60">
        <f t="shared" si="8"/>
        <v>1</v>
      </c>
      <c r="M52" s="49">
        <f t="shared" si="26"/>
        <v>15</v>
      </c>
      <c r="N52" s="49">
        <f t="shared" si="9"/>
        <v>15</v>
      </c>
      <c r="O52" s="60">
        <f t="shared" si="10"/>
        <v>15</v>
      </c>
      <c r="P52" s="74">
        <f t="shared" si="11"/>
        <v>5422.5</v>
      </c>
      <c r="Q52" s="66">
        <f>Stoch_Regimes_1!$G$24</f>
        <v>60</v>
      </c>
      <c r="R52" s="60">
        <f t="shared" si="12"/>
        <v>3</v>
      </c>
      <c r="S52" s="49">
        <f t="shared" si="27"/>
        <v>45</v>
      </c>
      <c r="T52" s="49">
        <f t="shared" si="13"/>
        <v>15</v>
      </c>
      <c r="U52" s="60">
        <f t="shared" si="14"/>
        <v>15</v>
      </c>
      <c r="V52" s="74">
        <f t="shared" si="1"/>
        <v>5722.5</v>
      </c>
      <c r="W52" s="66">
        <f>Stoch_Regimes_1!$J$24</f>
        <v>60</v>
      </c>
      <c r="X52" s="60">
        <f t="shared" si="15"/>
        <v>3</v>
      </c>
      <c r="Y52" s="49">
        <f t="shared" si="28"/>
        <v>45</v>
      </c>
      <c r="Z52" s="49">
        <f t="shared" si="16"/>
        <v>15</v>
      </c>
      <c r="AA52" s="60">
        <f t="shared" si="17"/>
        <v>15</v>
      </c>
      <c r="AB52" s="74">
        <f t="shared" si="2"/>
        <v>5722.5</v>
      </c>
      <c r="AC52" s="66">
        <f>Stoch_Regimes_1!$M$24</f>
        <v>30</v>
      </c>
      <c r="AD52" s="60">
        <f t="shared" si="18"/>
        <v>1</v>
      </c>
      <c r="AE52" s="49">
        <f t="shared" si="29"/>
        <v>15</v>
      </c>
      <c r="AF52" s="49">
        <f t="shared" si="19"/>
        <v>15</v>
      </c>
      <c r="AG52" s="60">
        <f t="shared" si="20"/>
        <v>15</v>
      </c>
      <c r="AH52" s="74">
        <f t="shared" si="3"/>
        <v>5422.5</v>
      </c>
      <c r="AI52" s="66">
        <v>15</v>
      </c>
      <c r="AJ52" s="60">
        <v>0</v>
      </c>
      <c r="AK52" s="60">
        <v>15</v>
      </c>
      <c r="AL52" s="62">
        <f t="shared" si="4"/>
        <v>5272.5</v>
      </c>
      <c r="AM52" s="66">
        <f>Stoch_Regimes_1!$E$24</f>
        <v>30</v>
      </c>
      <c r="AN52" s="60">
        <f t="shared" si="21"/>
        <v>1</v>
      </c>
      <c r="AO52" s="49">
        <f t="shared" si="30"/>
        <v>15</v>
      </c>
      <c r="AP52" s="49">
        <f t="shared" si="22"/>
        <v>15</v>
      </c>
      <c r="AQ52" s="60">
        <f t="shared" si="23"/>
        <v>15</v>
      </c>
      <c r="AR52" s="74">
        <f t="shared" si="24"/>
        <v>5422.5</v>
      </c>
    </row>
    <row r="53" spans="1:44" x14ac:dyDescent="0.25">
      <c r="A53" s="60"/>
      <c r="B53" s="85">
        <v>40057</v>
      </c>
      <c r="C53" s="49">
        <v>307.5</v>
      </c>
      <c r="D53" s="87">
        <v>300</v>
      </c>
      <c r="E53" s="94">
        <v>3</v>
      </c>
      <c r="F53" s="66">
        <f t="shared" si="5"/>
        <v>60</v>
      </c>
      <c r="G53" s="49">
        <f t="shared" si="25"/>
        <v>0</v>
      </c>
      <c r="H53" s="49">
        <f t="shared" si="6"/>
        <v>60</v>
      </c>
      <c r="I53" s="60">
        <f t="shared" si="7"/>
        <v>60</v>
      </c>
      <c r="J53" s="74">
        <f t="shared" ref="J53:J84" si="31">G53*$C$4+I53*C53</f>
        <v>18450</v>
      </c>
      <c r="K53" s="66">
        <f>Stoch_Regimes_1!$E$23</f>
        <v>60</v>
      </c>
      <c r="L53" s="60">
        <f t="shared" si="8"/>
        <v>3</v>
      </c>
      <c r="M53" s="49">
        <f t="shared" si="26"/>
        <v>15</v>
      </c>
      <c r="N53" s="49">
        <f t="shared" si="9"/>
        <v>45</v>
      </c>
      <c r="O53" s="60">
        <f t="shared" si="10"/>
        <v>45</v>
      </c>
      <c r="P53" s="74">
        <f t="shared" si="11"/>
        <v>13987.5</v>
      </c>
      <c r="Q53" s="66">
        <f>Stoch_Regimes_1!$G$23</f>
        <v>60</v>
      </c>
      <c r="R53" s="60">
        <f t="shared" si="12"/>
        <v>3</v>
      </c>
      <c r="S53" s="49">
        <f t="shared" si="27"/>
        <v>45</v>
      </c>
      <c r="T53" s="49">
        <f t="shared" si="13"/>
        <v>15</v>
      </c>
      <c r="U53" s="60">
        <f t="shared" si="14"/>
        <v>15</v>
      </c>
      <c r="V53" s="74">
        <f t="shared" ref="V53:V84" si="32">S53*$C$4+U53*C53</f>
        <v>5062.5</v>
      </c>
      <c r="W53" s="66">
        <f>Stoch_Regimes_1!$J$23</f>
        <v>60</v>
      </c>
      <c r="X53" s="60">
        <f t="shared" si="15"/>
        <v>3</v>
      </c>
      <c r="Y53" s="49">
        <f t="shared" si="28"/>
        <v>45</v>
      </c>
      <c r="Z53" s="49">
        <f t="shared" si="16"/>
        <v>15</v>
      </c>
      <c r="AA53" s="60">
        <f t="shared" si="17"/>
        <v>15</v>
      </c>
      <c r="AB53" s="74">
        <f t="shared" ref="AB53:AB84" si="33">Y53*$C$4+AA53*C53</f>
        <v>5062.5</v>
      </c>
      <c r="AC53" s="66">
        <f>Stoch_Regimes_1!$M$23</f>
        <v>60</v>
      </c>
      <c r="AD53" s="60">
        <f t="shared" si="18"/>
        <v>3</v>
      </c>
      <c r="AE53" s="49">
        <f t="shared" si="29"/>
        <v>15</v>
      </c>
      <c r="AF53" s="49">
        <f t="shared" si="19"/>
        <v>45</v>
      </c>
      <c r="AG53" s="60">
        <f t="shared" si="20"/>
        <v>45</v>
      </c>
      <c r="AH53" s="74">
        <f t="shared" ref="AH53:AH84" si="34">AE53*$C$4+AG53*C53</f>
        <v>13987.5</v>
      </c>
      <c r="AI53" s="66">
        <v>15</v>
      </c>
      <c r="AJ53" s="60">
        <v>0</v>
      </c>
      <c r="AK53" s="60">
        <v>15</v>
      </c>
      <c r="AL53" s="62">
        <f t="shared" ref="AL53:AL84" si="35">AK53*C53+AJ53*$C$4</f>
        <v>4612.5</v>
      </c>
      <c r="AM53" s="66">
        <f>Stoch_Regimes_1!$E$23</f>
        <v>60</v>
      </c>
      <c r="AN53" s="60">
        <f t="shared" si="21"/>
        <v>3</v>
      </c>
      <c r="AO53" s="49">
        <f t="shared" si="30"/>
        <v>15</v>
      </c>
      <c r="AP53" s="49">
        <f t="shared" si="22"/>
        <v>45</v>
      </c>
      <c r="AQ53" s="60">
        <f t="shared" si="23"/>
        <v>45</v>
      </c>
      <c r="AR53" s="74">
        <f t="shared" si="24"/>
        <v>13987.5</v>
      </c>
    </row>
    <row r="54" spans="1:44" x14ac:dyDescent="0.25">
      <c r="A54" s="49"/>
      <c r="B54" s="85">
        <v>40087</v>
      </c>
      <c r="C54" s="49">
        <v>322</v>
      </c>
      <c r="D54" s="89">
        <v>300</v>
      </c>
      <c r="E54" s="58">
        <v>3</v>
      </c>
      <c r="F54" s="66">
        <f t="shared" si="5"/>
        <v>60</v>
      </c>
      <c r="G54" s="49">
        <f t="shared" si="25"/>
        <v>45</v>
      </c>
      <c r="H54" s="49">
        <f t="shared" si="6"/>
        <v>15</v>
      </c>
      <c r="I54" s="60">
        <f t="shared" si="7"/>
        <v>15</v>
      </c>
      <c r="J54" s="74">
        <f t="shared" si="31"/>
        <v>5280</v>
      </c>
      <c r="K54" s="66">
        <f>Stoch_Regimes_1!$E$23</f>
        <v>60</v>
      </c>
      <c r="L54" s="60">
        <f t="shared" si="8"/>
        <v>3</v>
      </c>
      <c r="M54" s="49">
        <f t="shared" si="26"/>
        <v>45</v>
      </c>
      <c r="N54" s="49">
        <f t="shared" si="9"/>
        <v>15</v>
      </c>
      <c r="O54" s="60">
        <f t="shared" si="10"/>
        <v>15</v>
      </c>
      <c r="P54" s="74">
        <f t="shared" si="11"/>
        <v>5280</v>
      </c>
      <c r="Q54" s="66">
        <f>Stoch_Regimes_1!$G$23</f>
        <v>60</v>
      </c>
      <c r="R54" s="60">
        <f t="shared" si="12"/>
        <v>3</v>
      </c>
      <c r="S54" s="49">
        <f t="shared" si="27"/>
        <v>45</v>
      </c>
      <c r="T54" s="49">
        <f t="shared" si="13"/>
        <v>15</v>
      </c>
      <c r="U54" s="60">
        <f t="shared" si="14"/>
        <v>15</v>
      </c>
      <c r="V54" s="74">
        <f t="shared" si="32"/>
        <v>5280</v>
      </c>
      <c r="W54" s="66">
        <f>Stoch_Regimes_1!$J$23</f>
        <v>60</v>
      </c>
      <c r="X54" s="60">
        <f t="shared" si="15"/>
        <v>3</v>
      </c>
      <c r="Y54" s="49">
        <f t="shared" si="28"/>
        <v>45</v>
      </c>
      <c r="Z54" s="49">
        <f t="shared" si="16"/>
        <v>15</v>
      </c>
      <c r="AA54" s="60">
        <f t="shared" si="17"/>
        <v>15</v>
      </c>
      <c r="AB54" s="74">
        <f t="shared" si="33"/>
        <v>5280</v>
      </c>
      <c r="AC54" s="66">
        <f>Stoch_Regimes_1!$M$23</f>
        <v>60</v>
      </c>
      <c r="AD54" s="60">
        <f t="shared" si="18"/>
        <v>3</v>
      </c>
      <c r="AE54" s="49">
        <f t="shared" si="29"/>
        <v>45</v>
      </c>
      <c r="AF54" s="49">
        <f t="shared" si="19"/>
        <v>15</v>
      </c>
      <c r="AG54" s="60">
        <f t="shared" si="20"/>
        <v>15</v>
      </c>
      <c r="AH54" s="74">
        <f t="shared" si="34"/>
        <v>5280</v>
      </c>
      <c r="AI54" s="66">
        <v>15</v>
      </c>
      <c r="AJ54" s="60">
        <v>0</v>
      </c>
      <c r="AK54" s="60">
        <v>15</v>
      </c>
      <c r="AL54" s="62">
        <f t="shared" si="35"/>
        <v>4830</v>
      </c>
      <c r="AM54" s="66">
        <f>Stoch_Regimes_1!$E$23</f>
        <v>60</v>
      </c>
      <c r="AN54" s="60">
        <f t="shared" si="21"/>
        <v>3</v>
      </c>
      <c r="AO54" s="49">
        <f t="shared" si="30"/>
        <v>45</v>
      </c>
      <c r="AP54" s="49">
        <f t="shared" si="22"/>
        <v>15</v>
      </c>
      <c r="AQ54" s="60">
        <f t="shared" si="23"/>
        <v>15</v>
      </c>
      <c r="AR54" s="74">
        <f t="shared" si="24"/>
        <v>5280</v>
      </c>
    </row>
    <row r="55" spans="1:44" x14ac:dyDescent="0.25">
      <c r="A55" s="49"/>
      <c r="B55" s="85">
        <v>40118</v>
      </c>
      <c r="C55" s="49">
        <v>360</v>
      </c>
      <c r="D55" s="49">
        <v>350</v>
      </c>
      <c r="E55" s="58">
        <v>1</v>
      </c>
      <c r="F55" s="66">
        <f>IF(E55=0,15,IF(E55=1,30,IF(E55=2,45,IF(E55=3,60))))</f>
        <v>30</v>
      </c>
      <c r="G55" s="49">
        <f t="shared" si="25"/>
        <v>45</v>
      </c>
      <c r="H55" s="49">
        <f t="shared" si="6"/>
        <v>-15</v>
      </c>
      <c r="I55" s="60">
        <f t="shared" si="7"/>
        <v>0</v>
      </c>
      <c r="J55" s="74">
        <f t="shared" si="31"/>
        <v>450</v>
      </c>
      <c r="K55" s="66">
        <f>Stoch_Regimes_1!$E$24</f>
        <v>30</v>
      </c>
      <c r="L55" s="60">
        <f t="shared" si="8"/>
        <v>1</v>
      </c>
      <c r="M55" s="49">
        <f t="shared" si="26"/>
        <v>45</v>
      </c>
      <c r="N55" s="49">
        <f t="shared" si="9"/>
        <v>-15</v>
      </c>
      <c r="O55" s="60">
        <f t="shared" si="10"/>
        <v>0</v>
      </c>
      <c r="P55" s="74">
        <f t="shared" si="11"/>
        <v>450</v>
      </c>
      <c r="Q55" s="66">
        <f>Stoch_Regimes_1!$G$24</f>
        <v>60</v>
      </c>
      <c r="R55" s="60">
        <f t="shared" si="12"/>
        <v>3</v>
      </c>
      <c r="S55" s="49">
        <f t="shared" si="27"/>
        <v>45</v>
      </c>
      <c r="T55" s="49">
        <f t="shared" si="13"/>
        <v>15</v>
      </c>
      <c r="U55" s="60">
        <f t="shared" si="14"/>
        <v>15</v>
      </c>
      <c r="V55" s="84">
        <f t="shared" si="32"/>
        <v>5850</v>
      </c>
      <c r="W55" s="66">
        <f>Stoch_Regimes_1!$J$24</f>
        <v>60</v>
      </c>
      <c r="X55" s="60">
        <f t="shared" si="15"/>
        <v>3</v>
      </c>
      <c r="Y55" s="49">
        <f t="shared" si="28"/>
        <v>45</v>
      </c>
      <c r="Z55" s="49">
        <f t="shared" si="16"/>
        <v>15</v>
      </c>
      <c r="AA55" s="60">
        <f t="shared" si="17"/>
        <v>15</v>
      </c>
      <c r="AB55" s="74">
        <f t="shared" si="33"/>
        <v>5850</v>
      </c>
      <c r="AC55" s="66">
        <f>Stoch_Regimes_1!$M$24</f>
        <v>30</v>
      </c>
      <c r="AD55" s="60">
        <f t="shared" si="18"/>
        <v>1</v>
      </c>
      <c r="AE55" s="49">
        <f t="shared" si="29"/>
        <v>45</v>
      </c>
      <c r="AF55" s="49">
        <f t="shared" si="19"/>
        <v>-15</v>
      </c>
      <c r="AG55" s="60">
        <f t="shared" si="20"/>
        <v>0</v>
      </c>
      <c r="AH55" s="74">
        <f t="shared" si="34"/>
        <v>450</v>
      </c>
      <c r="AI55" s="66">
        <v>15</v>
      </c>
      <c r="AJ55" s="60">
        <v>0</v>
      </c>
      <c r="AK55" s="60">
        <v>15</v>
      </c>
      <c r="AL55" s="62">
        <f t="shared" si="35"/>
        <v>5400</v>
      </c>
      <c r="AM55" s="66">
        <f>Stoch_Regimes_1!$E$24</f>
        <v>30</v>
      </c>
      <c r="AN55" s="60">
        <f t="shared" si="21"/>
        <v>1</v>
      </c>
      <c r="AO55" s="49">
        <f t="shared" si="30"/>
        <v>45</v>
      </c>
      <c r="AP55" s="49">
        <f t="shared" si="22"/>
        <v>-15</v>
      </c>
      <c r="AQ55" s="60">
        <f t="shared" si="23"/>
        <v>0</v>
      </c>
      <c r="AR55" s="74">
        <f t="shared" si="24"/>
        <v>450</v>
      </c>
    </row>
    <row r="56" spans="1:44" x14ac:dyDescent="0.25">
      <c r="A56" s="49"/>
      <c r="B56" s="85">
        <v>40148</v>
      </c>
      <c r="C56" s="49">
        <v>371</v>
      </c>
      <c r="D56" s="49">
        <v>350</v>
      </c>
      <c r="E56" s="58">
        <v>0</v>
      </c>
      <c r="F56" s="66">
        <f>IF(E56=0,15,IF(E56=1,30,IF(E56=2,45,IF(E56=3,60))))</f>
        <v>15</v>
      </c>
      <c r="G56" s="49">
        <f t="shared" si="25"/>
        <v>30</v>
      </c>
      <c r="H56" s="49">
        <f t="shared" si="6"/>
        <v>-15</v>
      </c>
      <c r="I56" s="60">
        <f t="shared" si="7"/>
        <v>0</v>
      </c>
      <c r="J56" s="74">
        <f t="shared" si="31"/>
        <v>300</v>
      </c>
      <c r="K56" s="66">
        <f>Stoch_Regimes_1!$E$24</f>
        <v>30</v>
      </c>
      <c r="L56" s="60">
        <f t="shared" si="8"/>
        <v>1</v>
      </c>
      <c r="M56" s="49">
        <f t="shared" si="26"/>
        <v>30</v>
      </c>
      <c r="N56" s="49">
        <f t="shared" si="9"/>
        <v>0</v>
      </c>
      <c r="O56" s="60">
        <f t="shared" si="10"/>
        <v>0</v>
      </c>
      <c r="P56" s="74">
        <f t="shared" si="11"/>
        <v>300</v>
      </c>
      <c r="Q56" s="66">
        <f>Stoch_Regimes_1!$G$24</f>
        <v>60</v>
      </c>
      <c r="R56" s="60">
        <f t="shared" si="12"/>
        <v>3</v>
      </c>
      <c r="S56" s="49">
        <f t="shared" si="27"/>
        <v>45</v>
      </c>
      <c r="T56" s="49">
        <f t="shared" si="13"/>
        <v>15</v>
      </c>
      <c r="U56" s="60">
        <f t="shared" si="14"/>
        <v>15</v>
      </c>
      <c r="V56" s="84">
        <f t="shared" si="32"/>
        <v>6015</v>
      </c>
      <c r="W56" s="66">
        <f>Stoch_Regimes_1!$J$24</f>
        <v>60</v>
      </c>
      <c r="X56" s="60">
        <f t="shared" si="15"/>
        <v>3</v>
      </c>
      <c r="Y56" s="49">
        <f t="shared" si="28"/>
        <v>45</v>
      </c>
      <c r="Z56" s="49">
        <f t="shared" si="16"/>
        <v>15</v>
      </c>
      <c r="AA56" s="60">
        <f t="shared" si="17"/>
        <v>15</v>
      </c>
      <c r="AB56" s="74">
        <f t="shared" si="33"/>
        <v>6015</v>
      </c>
      <c r="AC56" s="66">
        <f>Stoch_Regimes_1!$M$24</f>
        <v>30</v>
      </c>
      <c r="AD56" s="60">
        <f t="shared" si="18"/>
        <v>1</v>
      </c>
      <c r="AE56" s="49">
        <f t="shared" si="29"/>
        <v>30</v>
      </c>
      <c r="AF56" s="49">
        <f t="shared" si="19"/>
        <v>0</v>
      </c>
      <c r="AG56" s="60">
        <f t="shared" si="20"/>
        <v>0</v>
      </c>
      <c r="AH56" s="74">
        <f t="shared" si="34"/>
        <v>300</v>
      </c>
      <c r="AI56" s="66">
        <v>15</v>
      </c>
      <c r="AJ56" s="60">
        <v>0</v>
      </c>
      <c r="AK56" s="60">
        <v>15</v>
      </c>
      <c r="AL56" s="62">
        <f t="shared" si="35"/>
        <v>5565</v>
      </c>
      <c r="AM56" s="66">
        <f>Stoch_Regimes_1!$E$24</f>
        <v>30</v>
      </c>
      <c r="AN56" s="60">
        <f t="shared" si="21"/>
        <v>1</v>
      </c>
      <c r="AO56" s="49">
        <f t="shared" si="30"/>
        <v>30</v>
      </c>
      <c r="AP56" s="49">
        <f t="shared" si="22"/>
        <v>0</v>
      </c>
      <c r="AQ56" s="60">
        <f t="shared" si="23"/>
        <v>0</v>
      </c>
      <c r="AR56" s="74">
        <f t="shared" si="24"/>
        <v>300</v>
      </c>
    </row>
    <row r="57" spans="1:44" x14ac:dyDescent="0.25">
      <c r="A57" s="49"/>
      <c r="B57" s="85">
        <v>40179</v>
      </c>
      <c r="C57" s="49">
        <v>377</v>
      </c>
      <c r="D57" s="49">
        <v>400</v>
      </c>
      <c r="E57" s="58">
        <v>0</v>
      </c>
      <c r="F57" s="66">
        <f t="shared" ref="F57" si="36">IF(E57=0,15,IF(E57=1,30,IF(E57=2,45,IF(E57=3,60))))</f>
        <v>15</v>
      </c>
      <c r="G57" s="49">
        <f t="shared" si="25"/>
        <v>15</v>
      </c>
      <c r="H57" s="49">
        <f t="shared" si="6"/>
        <v>0</v>
      </c>
      <c r="I57" s="60">
        <f t="shared" si="7"/>
        <v>0</v>
      </c>
      <c r="J57" s="74">
        <f t="shared" si="31"/>
        <v>150</v>
      </c>
      <c r="K57" s="66">
        <f>Stoch_Regimes_1!$E$25</f>
        <v>15</v>
      </c>
      <c r="L57" s="60">
        <f t="shared" si="8"/>
        <v>0</v>
      </c>
      <c r="M57" s="49">
        <f t="shared" si="26"/>
        <v>15</v>
      </c>
      <c r="N57" s="49">
        <f t="shared" si="9"/>
        <v>0</v>
      </c>
      <c r="O57" s="60">
        <f t="shared" si="10"/>
        <v>0</v>
      </c>
      <c r="P57" s="74">
        <f t="shared" si="11"/>
        <v>150</v>
      </c>
      <c r="Q57" s="66">
        <f>Stoch_Regimes_1!$G$25</f>
        <v>30</v>
      </c>
      <c r="R57" s="60">
        <f t="shared" si="12"/>
        <v>1</v>
      </c>
      <c r="S57" s="49">
        <f t="shared" si="27"/>
        <v>45</v>
      </c>
      <c r="T57" s="49">
        <f t="shared" si="13"/>
        <v>-15</v>
      </c>
      <c r="U57" s="60">
        <f t="shared" si="14"/>
        <v>0</v>
      </c>
      <c r="V57" s="84">
        <f t="shared" si="32"/>
        <v>450</v>
      </c>
      <c r="W57" s="66">
        <f>Stoch_Regimes_1!$J$25</f>
        <v>60</v>
      </c>
      <c r="X57" s="60">
        <f t="shared" si="15"/>
        <v>3</v>
      </c>
      <c r="Y57" s="49">
        <f t="shared" si="28"/>
        <v>45</v>
      </c>
      <c r="Z57" s="49">
        <f t="shared" si="16"/>
        <v>15</v>
      </c>
      <c r="AA57" s="60">
        <f t="shared" si="17"/>
        <v>15</v>
      </c>
      <c r="AB57" s="74">
        <f t="shared" si="33"/>
        <v>6105</v>
      </c>
      <c r="AC57" s="66">
        <f>Stoch_Regimes_1!$M$25</f>
        <v>15</v>
      </c>
      <c r="AD57" s="60">
        <f t="shared" si="18"/>
        <v>0</v>
      </c>
      <c r="AE57" s="49">
        <f t="shared" si="29"/>
        <v>15</v>
      </c>
      <c r="AF57" s="49">
        <f t="shared" si="19"/>
        <v>0</v>
      </c>
      <c r="AG57" s="60">
        <f t="shared" si="20"/>
        <v>0</v>
      </c>
      <c r="AH57" s="74">
        <f t="shared" si="34"/>
        <v>150</v>
      </c>
      <c r="AI57" s="66">
        <v>15</v>
      </c>
      <c r="AJ57" s="60">
        <v>0</v>
      </c>
      <c r="AK57" s="60">
        <v>15</v>
      </c>
      <c r="AL57" s="62">
        <f t="shared" si="35"/>
        <v>5655</v>
      </c>
      <c r="AM57" s="66">
        <f>Stoch_Regimes_1!$E$25</f>
        <v>15</v>
      </c>
      <c r="AN57" s="60">
        <f t="shared" si="21"/>
        <v>0</v>
      </c>
      <c r="AO57" s="49">
        <f t="shared" si="30"/>
        <v>15</v>
      </c>
      <c r="AP57" s="49">
        <f t="shared" si="22"/>
        <v>0</v>
      </c>
      <c r="AQ57" s="60">
        <f t="shared" si="23"/>
        <v>0</v>
      </c>
      <c r="AR57" s="74">
        <f t="shared" si="24"/>
        <v>150</v>
      </c>
    </row>
    <row r="58" spans="1:44" x14ac:dyDescent="0.25">
      <c r="A58" s="49"/>
      <c r="B58" s="85">
        <v>40210</v>
      </c>
      <c r="C58" s="49">
        <v>331</v>
      </c>
      <c r="D58" s="49">
        <v>350</v>
      </c>
      <c r="E58" s="58">
        <v>1</v>
      </c>
      <c r="F58" s="66">
        <f>IF(E58=0,15,IF(E58=1,30,IF(E58=2,45,IF(E58=3,60))))</f>
        <v>30</v>
      </c>
      <c r="G58" s="49">
        <f t="shared" si="25"/>
        <v>0</v>
      </c>
      <c r="H58" s="49">
        <f t="shared" si="6"/>
        <v>30</v>
      </c>
      <c r="I58" s="60">
        <f t="shared" si="7"/>
        <v>30</v>
      </c>
      <c r="J58" s="74">
        <f t="shared" si="31"/>
        <v>9930</v>
      </c>
      <c r="K58" s="66">
        <f>Stoch_Regimes_1!$E$24</f>
        <v>30</v>
      </c>
      <c r="L58" s="60">
        <f t="shared" si="8"/>
        <v>1</v>
      </c>
      <c r="M58" s="49">
        <f t="shared" si="26"/>
        <v>0</v>
      </c>
      <c r="N58" s="49">
        <f t="shared" si="9"/>
        <v>30</v>
      </c>
      <c r="O58" s="60">
        <f t="shared" si="10"/>
        <v>30</v>
      </c>
      <c r="P58" s="74">
        <f t="shared" si="11"/>
        <v>9930</v>
      </c>
      <c r="Q58" s="66">
        <f>Stoch_Regimes_1!$G$24</f>
        <v>60</v>
      </c>
      <c r="R58" s="60">
        <f t="shared" si="12"/>
        <v>3</v>
      </c>
      <c r="S58" s="49">
        <f t="shared" si="27"/>
        <v>30</v>
      </c>
      <c r="T58" s="49">
        <f t="shared" si="13"/>
        <v>30</v>
      </c>
      <c r="U58" s="60">
        <f t="shared" si="14"/>
        <v>30</v>
      </c>
      <c r="V58" s="84">
        <f t="shared" si="32"/>
        <v>10230</v>
      </c>
      <c r="W58" s="66">
        <f>Stoch_Regimes_1!$J$24</f>
        <v>60</v>
      </c>
      <c r="X58" s="60">
        <f t="shared" si="15"/>
        <v>3</v>
      </c>
      <c r="Y58" s="49">
        <f t="shared" si="28"/>
        <v>45</v>
      </c>
      <c r="Z58" s="49">
        <f t="shared" si="16"/>
        <v>15</v>
      </c>
      <c r="AA58" s="60">
        <f t="shared" si="17"/>
        <v>15</v>
      </c>
      <c r="AB58" s="74">
        <f t="shared" si="33"/>
        <v>5415</v>
      </c>
      <c r="AC58" s="66">
        <f>Stoch_Regimes_1!$M$24</f>
        <v>30</v>
      </c>
      <c r="AD58" s="60">
        <f t="shared" si="18"/>
        <v>1</v>
      </c>
      <c r="AE58" s="49">
        <f t="shared" si="29"/>
        <v>0</v>
      </c>
      <c r="AF58" s="49">
        <f t="shared" si="19"/>
        <v>30</v>
      </c>
      <c r="AG58" s="60">
        <f t="shared" si="20"/>
        <v>30</v>
      </c>
      <c r="AH58" s="74">
        <f t="shared" si="34"/>
        <v>9930</v>
      </c>
      <c r="AI58" s="66">
        <v>15</v>
      </c>
      <c r="AJ58" s="60">
        <v>0</v>
      </c>
      <c r="AK58" s="60">
        <v>15</v>
      </c>
      <c r="AL58" s="62">
        <f t="shared" si="35"/>
        <v>4965</v>
      </c>
      <c r="AM58" s="66">
        <f>Stoch_Regimes_1!$E$24</f>
        <v>30</v>
      </c>
      <c r="AN58" s="60">
        <f t="shared" si="21"/>
        <v>1</v>
      </c>
      <c r="AO58" s="49">
        <f t="shared" si="30"/>
        <v>0</v>
      </c>
      <c r="AP58" s="49">
        <f t="shared" si="22"/>
        <v>30</v>
      </c>
      <c r="AQ58" s="60">
        <f t="shared" si="23"/>
        <v>30</v>
      </c>
      <c r="AR58" s="74">
        <f t="shared" si="24"/>
        <v>9930</v>
      </c>
    </row>
    <row r="59" spans="1:44" x14ac:dyDescent="0.25">
      <c r="A59" s="49"/>
      <c r="B59" s="85">
        <v>40238</v>
      </c>
      <c r="C59" s="49">
        <v>354</v>
      </c>
      <c r="D59" s="49">
        <v>350</v>
      </c>
      <c r="E59" s="58">
        <v>0</v>
      </c>
      <c r="F59" s="66">
        <f>IF(E59=0,15,IF(E59=1,30,IF(E59=2,45,IF(E59=3,60))))</f>
        <v>15</v>
      </c>
      <c r="G59" s="49">
        <f t="shared" si="25"/>
        <v>15</v>
      </c>
      <c r="H59" s="49">
        <f t="shared" si="6"/>
        <v>0</v>
      </c>
      <c r="I59" s="60">
        <f t="shared" si="7"/>
        <v>0</v>
      </c>
      <c r="J59" s="74">
        <f t="shared" si="31"/>
        <v>150</v>
      </c>
      <c r="K59" s="66">
        <f>Stoch_Regimes_1!$E$24</f>
        <v>30</v>
      </c>
      <c r="L59" s="60">
        <f t="shared" si="8"/>
        <v>1</v>
      </c>
      <c r="M59" s="49">
        <f t="shared" si="26"/>
        <v>15</v>
      </c>
      <c r="N59" s="49">
        <f t="shared" si="9"/>
        <v>15</v>
      </c>
      <c r="O59" s="60">
        <f t="shared" si="10"/>
        <v>15</v>
      </c>
      <c r="P59" s="74">
        <f t="shared" si="11"/>
        <v>5460</v>
      </c>
      <c r="Q59" s="66">
        <f>Stoch_Regimes_1!$G$24</f>
        <v>60</v>
      </c>
      <c r="R59" s="60">
        <f t="shared" si="12"/>
        <v>3</v>
      </c>
      <c r="S59" s="49">
        <f t="shared" si="27"/>
        <v>45</v>
      </c>
      <c r="T59" s="49">
        <f t="shared" si="13"/>
        <v>15</v>
      </c>
      <c r="U59" s="60">
        <f t="shared" si="14"/>
        <v>15</v>
      </c>
      <c r="V59" s="74">
        <f t="shared" si="32"/>
        <v>5760</v>
      </c>
      <c r="W59" s="66">
        <f>Stoch_Regimes_1!$J$24</f>
        <v>60</v>
      </c>
      <c r="X59" s="60">
        <f t="shared" si="15"/>
        <v>3</v>
      </c>
      <c r="Y59" s="49">
        <f t="shared" si="28"/>
        <v>45</v>
      </c>
      <c r="Z59" s="49">
        <f t="shared" si="16"/>
        <v>15</v>
      </c>
      <c r="AA59" s="60">
        <f t="shared" si="17"/>
        <v>15</v>
      </c>
      <c r="AB59" s="74">
        <f t="shared" si="33"/>
        <v>5760</v>
      </c>
      <c r="AC59" s="66">
        <f>Stoch_Regimes_1!$M$24</f>
        <v>30</v>
      </c>
      <c r="AD59" s="60">
        <f t="shared" si="18"/>
        <v>1</v>
      </c>
      <c r="AE59" s="49">
        <f t="shared" si="29"/>
        <v>15</v>
      </c>
      <c r="AF59" s="49">
        <f t="shared" si="19"/>
        <v>15</v>
      </c>
      <c r="AG59" s="60">
        <f t="shared" si="20"/>
        <v>15</v>
      </c>
      <c r="AH59" s="74">
        <f t="shared" si="34"/>
        <v>5460</v>
      </c>
      <c r="AI59" s="66">
        <v>15</v>
      </c>
      <c r="AJ59" s="60">
        <v>0</v>
      </c>
      <c r="AK59" s="60">
        <v>15</v>
      </c>
      <c r="AL59" s="62">
        <f t="shared" si="35"/>
        <v>5310</v>
      </c>
      <c r="AM59" s="66">
        <f>Stoch_Regimes_1!$E$24</f>
        <v>30</v>
      </c>
      <c r="AN59" s="60">
        <f t="shared" si="21"/>
        <v>1</v>
      </c>
      <c r="AO59" s="49">
        <f t="shared" si="30"/>
        <v>15</v>
      </c>
      <c r="AP59" s="49">
        <f t="shared" si="22"/>
        <v>15</v>
      </c>
      <c r="AQ59" s="60">
        <f t="shared" si="23"/>
        <v>15</v>
      </c>
      <c r="AR59" s="74">
        <f t="shared" si="24"/>
        <v>5460</v>
      </c>
    </row>
    <row r="60" spans="1:44" x14ac:dyDescent="0.25">
      <c r="A60" s="49"/>
      <c r="B60" s="85">
        <v>40269</v>
      </c>
      <c r="C60" s="49">
        <v>321.5</v>
      </c>
      <c r="D60" s="49">
        <v>300</v>
      </c>
      <c r="E60" s="58">
        <v>1</v>
      </c>
      <c r="F60" s="66">
        <f t="shared" ref="F60" si="37">IF(E60=0,15,IF(E60=1,30,IF(E60=2,45,IF(E60=3,60))))</f>
        <v>30</v>
      </c>
      <c r="G60" s="49">
        <f t="shared" si="25"/>
        <v>0</v>
      </c>
      <c r="H60" s="49">
        <f t="shared" si="6"/>
        <v>30</v>
      </c>
      <c r="I60" s="60">
        <f t="shared" si="7"/>
        <v>30</v>
      </c>
      <c r="J60" s="74">
        <f t="shared" si="31"/>
        <v>9645</v>
      </c>
      <c r="K60" s="66">
        <f>Stoch_Regimes_1!$E$23</f>
        <v>60</v>
      </c>
      <c r="L60" s="60">
        <f t="shared" si="8"/>
        <v>3</v>
      </c>
      <c r="M60" s="49">
        <f t="shared" si="26"/>
        <v>15</v>
      </c>
      <c r="N60" s="49">
        <f t="shared" si="9"/>
        <v>45</v>
      </c>
      <c r="O60" s="60">
        <f t="shared" si="10"/>
        <v>45</v>
      </c>
      <c r="P60" s="74">
        <f t="shared" si="11"/>
        <v>14617.5</v>
      </c>
      <c r="Q60" s="66">
        <f>Stoch_Regimes_1!$G$23</f>
        <v>60</v>
      </c>
      <c r="R60" s="60">
        <f t="shared" si="12"/>
        <v>3</v>
      </c>
      <c r="S60" s="49">
        <f t="shared" si="27"/>
        <v>45</v>
      </c>
      <c r="T60" s="49">
        <f t="shared" si="13"/>
        <v>15</v>
      </c>
      <c r="U60" s="60">
        <f t="shared" si="14"/>
        <v>15</v>
      </c>
      <c r="V60" s="74">
        <f t="shared" si="32"/>
        <v>5272.5</v>
      </c>
      <c r="W60" s="66">
        <f>Stoch_Regimes_1!$J$23</f>
        <v>60</v>
      </c>
      <c r="X60" s="60">
        <f t="shared" si="15"/>
        <v>3</v>
      </c>
      <c r="Y60" s="49">
        <f t="shared" si="28"/>
        <v>45</v>
      </c>
      <c r="Z60" s="49">
        <f t="shared" si="16"/>
        <v>15</v>
      </c>
      <c r="AA60" s="60">
        <f t="shared" si="17"/>
        <v>15</v>
      </c>
      <c r="AB60" s="74">
        <f t="shared" si="33"/>
        <v>5272.5</v>
      </c>
      <c r="AC60" s="66">
        <f>Stoch_Regimes_1!$M$23</f>
        <v>60</v>
      </c>
      <c r="AD60" s="60">
        <f t="shared" si="18"/>
        <v>3</v>
      </c>
      <c r="AE60" s="49">
        <f t="shared" si="29"/>
        <v>15</v>
      </c>
      <c r="AF60" s="49">
        <f t="shared" si="19"/>
        <v>45</v>
      </c>
      <c r="AG60" s="60">
        <f t="shared" si="20"/>
        <v>45</v>
      </c>
      <c r="AH60" s="74">
        <f t="shared" si="34"/>
        <v>14617.5</v>
      </c>
      <c r="AI60" s="66">
        <v>15</v>
      </c>
      <c r="AJ60" s="60">
        <v>0</v>
      </c>
      <c r="AK60" s="60">
        <v>15</v>
      </c>
      <c r="AL60" s="62">
        <f t="shared" si="35"/>
        <v>4822.5</v>
      </c>
      <c r="AM60" s="66">
        <f>Stoch_Regimes_1!$E$23</f>
        <v>60</v>
      </c>
      <c r="AN60" s="60">
        <f t="shared" si="21"/>
        <v>3</v>
      </c>
      <c r="AO60" s="49">
        <f t="shared" si="30"/>
        <v>15</v>
      </c>
      <c r="AP60" s="49">
        <f t="shared" si="22"/>
        <v>45</v>
      </c>
      <c r="AQ60" s="60">
        <f t="shared" si="23"/>
        <v>45</v>
      </c>
      <c r="AR60" s="74">
        <f t="shared" si="24"/>
        <v>14617.5</v>
      </c>
    </row>
    <row r="61" spans="1:44" x14ac:dyDescent="0.25">
      <c r="A61" s="49"/>
      <c r="B61" s="85">
        <v>40299</v>
      </c>
      <c r="C61" s="49">
        <v>347</v>
      </c>
      <c r="D61" s="49">
        <v>350</v>
      </c>
      <c r="E61" s="58">
        <v>0</v>
      </c>
      <c r="F61" s="66">
        <f>IF(E61=0,15,IF(E61=1,30,IF(E61=2,45,IF(E61=3,60))))</f>
        <v>15</v>
      </c>
      <c r="G61" s="49">
        <f t="shared" si="25"/>
        <v>15</v>
      </c>
      <c r="H61" s="49">
        <f t="shared" si="6"/>
        <v>0</v>
      </c>
      <c r="I61" s="60">
        <f t="shared" si="7"/>
        <v>0</v>
      </c>
      <c r="J61" s="74">
        <f t="shared" si="31"/>
        <v>150</v>
      </c>
      <c r="K61" s="66">
        <f>Stoch_Regimes_1!$E$24</f>
        <v>30</v>
      </c>
      <c r="L61" s="60">
        <f t="shared" si="8"/>
        <v>1</v>
      </c>
      <c r="M61" s="49">
        <f t="shared" si="26"/>
        <v>45</v>
      </c>
      <c r="N61" s="49">
        <f t="shared" si="9"/>
        <v>-15</v>
      </c>
      <c r="O61" s="60">
        <f t="shared" si="10"/>
        <v>0</v>
      </c>
      <c r="P61" s="74">
        <f t="shared" si="11"/>
        <v>450</v>
      </c>
      <c r="Q61" s="66">
        <f>Stoch_Regimes_1!$G$24</f>
        <v>60</v>
      </c>
      <c r="R61" s="60">
        <f t="shared" si="12"/>
        <v>3</v>
      </c>
      <c r="S61" s="49">
        <f t="shared" si="27"/>
        <v>45</v>
      </c>
      <c r="T61" s="49">
        <f t="shared" si="13"/>
        <v>15</v>
      </c>
      <c r="U61" s="60">
        <f t="shared" si="14"/>
        <v>15</v>
      </c>
      <c r="V61" s="74">
        <f t="shared" si="32"/>
        <v>5655</v>
      </c>
      <c r="W61" s="66">
        <f>Stoch_Regimes_1!$J$24</f>
        <v>60</v>
      </c>
      <c r="X61" s="60">
        <f t="shared" si="15"/>
        <v>3</v>
      </c>
      <c r="Y61" s="49">
        <f t="shared" si="28"/>
        <v>45</v>
      </c>
      <c r="Z61" s="49">
        <f t="shared" si="16"/>
        <v>15</v>
      </c>
      <c r="AA61" s="60">
        <f t="shared" si="17"/>
        <v>15</v>
      </c>
      <c r="AB61" s="74">
        <f t="shared" si="33"/>
        <v>5655</v>
      </c>
      <c r="AC61" s="66">
        <f>Stoch_Regimes_1!$M$24</f>
        <v>30</v>
      </c>
      <c r="AD61" s="60">
        <f t="shared" si="18"/>
        <v>1</v>
      </c>
      <c r="AE61" s="49">
        <f t="shared" si="29"/>
        <v>45</v>
      </c>
      <c r="AF61" s="49">
        <f t="shared" si="19"/>
        <v>-15</v>
      </c>
      <c r="AG61" s="60">
        <f t="shared" si="20"/>
        <v>0</v>
      </c>
      <c r="AH61" s="74">
        <f t="shared" si="34"/>
        <v>450</v>
      </c>
      <c r="AI61" s="66">
        <v>15</v>
      </c>
      <c r="AJ61" s="60">
        <v>0</v>
      </c>
      <c r="AK61" s="60">
        <v>15</v>
      </c>
      <c r="AL61" s="62">
        <f t="shared" si="35"/>
        <v>5205</v>
      </c>
      <c r="AM61" s="66">
        <f>Stoch_Regimes_1!$E$24</f>
        <v>30</v>
      </c>
      <c r="AN61" s="60">
        <f t="shared" si="21"/>
        <v>1</v>
      </c>
      <c r="AO61" s="49">
        <f t="shared" si="30"/>
        <v>45</v>
      </c>
      <c r="AP61" s="49">
        <f t="shared" si="22"/>
        <v>-15</v>
      </c>
      <c r="AQ61" s="60">
        <f t="shared" si="23"/>
        <v>0</v>
      </c>
      <c r="AR61" s="74">
        <f t="shared" si="24"/>
        <v>450</v>
      </c>
    </row>
    <row r="62" spans="1:44" x14ac:dyDescent="0.25">
      <c r="A62" s="49"/>
      <c r="B62" s="85">
        <v>40330</v>
      </c>
      <c r="C62" s="49">
        <v>329.5</v>
      </c>
      <c r="D62" s="49">
        <v>350</v>
      </c>
      <c r="E62" s="58">
        <v>3</v>
      </c>
      <c r="F62" s="66">
        <f>IF(E62=0,15,IF(E62=1,30,IF(E62=2,45,IF(E62=3,60))))</f>
        <v>60</v>
      </c>
      <c r="G62" s="49">
        <f t="shared" si="25"/>
        <v>0</v>
      </c>
      <c r="H62" s="49">
        <f t="shared" si="6"/>
        <v>60</v>
      </c>
      <c r="I62" s="60">
        <f t="shared" si="7"/>
        <v>60</v>
      </c>
      <c r="J62" s="74">
        <f t="shared" si="31"/>
        <v>19770</v>
      </c>
      <c r="K62" s="66">
        <f>Stoch_Regimes_1!$E$24</f>
        <v>30</v>
      </c>
      <c r="L62" s="60">
        <f t="shared" si="8"/>
        <v>1</v>
      </c>
      <c r="M62" s="49">
        <f t="shared" si="26"/>
        <v>30</v>
      </c>
      <c r="N62" s="49">
        <f t="shared" si="9"/>
        <v>0</v>
      </c>
      <c r="O62" s="60">
        <f t="shared" si="10"/>
        <v>0</v>
      </c>
      <c r="P62" s="74">
        <f t="shared" si="11"/>
        <v>300</v>
      </c>
      <c r="Q62" s="66">
        <f>Stoch_Regimes_1!$G$24</f>
        <v>60</v>
      </c>
      <c r="R62" s="60">
        <f t="shared" si="12"/>
        <v>3</v>
      </c>
      <c r="S62" s="49">
        <f t="shared" si="27"/>
        <v>45</v>
      </c>
      <c r="T62" s="49">
        <f t="shared" si="13"/>
        <v>15</v>
      </c>
      <c r="U62" s="60">
        <f t="shared" si="14"/>
        <v>15</v>
      </c>
      <c r="V62" s="74">
        <f t="shared" si="32"/>
        <v>5392.5</v>
      </c>
      <c r="W62" s="66">
        <f>Stoch_Regimes_1!$J$24</f>
        <v>60</v>
      </c>
      <c r="X62" s="60">
        <f t="shared" si="15"/>
        <v>3</v>
      </c>
      <c r="Y62" s="49">
        <f t="shared" si="28"/>
        <v>45</v>
      </c>
      <c r="Z62" s="49">
        <f t="shared" si="16"/>
        <v>15</v>
      </c>
      <c r="AA62" s="60">
        <f t="shared" si="17"/>
        <v>15</v>
      </c>
      <c r="AB62" s="74">
        <f t="shared" si="33"/>
        <v>5392.5</v>
      </c>
      <c r="AC62" s="66">
        <f>Stoch_Regimes_1!$M$24</f>
        <v>30</v>
      </c>
      <c r="AD62" s="60">
        <f t="shared" si="18"/>
        <v>1</v>
      </c>
      <c r="AE62" s="49">
        <f t="shared" si="29"/>
        <v>30</v>
      </c>
      <c r="AF62" s="49">
        <f t="shared" si="19"/>
        <v>0</v>
      </c>
      <c r="AG62" s="60">
        <f t="shared" si="20"/>
        <v>0</v>
      </c>
      <c r="AH62" s="74">
        <f t="shared" si="34"/>
        <v>300</v>
      </c>
      <c r="AI62" s="66">
        <v>15</v>
      </c>
      <c r="AJ62" s="60">
        <v>0</v>
      </c>
      <c r="AK62" s="60">
        <v>15</v>
      </c>
      <c r="AL62" s="62">
        <f t="shared" si="35"/>
        <v>4942.5</v>
      </c>
      <c r="AM62" s="66">
        <f>Stoch_Regimes_1!$E$24</f>
        <v>30</v>
      </c>
      <c r="AN62" s="60">
        <f t="shared" si="21"/>
        <v>1</v>
      </c>
      <c r="AO62" s="49">
        <f t="shared" si="30"/>
        <v>30</v>
      </c>
      <c r="AP62" s="49">
        <f t="shared" si="22"/>
        <v>0</v>
      </c>
      <c r="AQ62" s="60">
        <f t="shared" si="23"/>
        <v>0</v>
      </c>
      <c r="AR62" s="74">
        <f t="shared" si="24"/>
        <v>300</v>
      </c>
    </row>
    <row r="63" spans="1:44" x14ac:dyDescent="0.25">
      <c r="A63" s="49"/>
      <c r="B63" s="85">
        <v>40360</v>
      </c>
      <c r="C63" s="49">
        <v>342</v>
      </c>
      <c r="D63" s="49">
        <v>350</v>
      </c>
      <c r="E63" s="58">
        <v>3</v>
      </c>
      <c r="F63" s="66">
        <f>IF(E63=0,15,IF(E63=1,30,IF(E63=2,45,IF(E63=3,60))))</f>
        <v>60</v>
      </c>
      <c r="G63" s="49">
        <f t="shared" si="25"/>
        <v>45</v>
      </c>
      <c r="H63" s="49">
        <f t="shared" si="6"/>
        <v>15</v>
      </c>
      <c r="I63" s="60">
        <f t="shared" si="7"/>
        <v>15</v>
      </c>
      <c r="J63" s="74">
        <f t="shared" si="31"/>
        <v>5580</v>
      </c>
      <c r="K63" s="66">
        <f>Stoch_Regimes_1!$E$24</f>
        <v>30</v>
      </c>
      <c r="L63" s="60">
        <f t="shared" si="8"/>
        <v>1</v>
      </c>
      <c r="M63" s="49">
        <f t="shared" si="26"/>
        <v>15</v>
      </c>
      <c r="N63" s="49">
        <f t="shared" si="9"/>
        <v>15</v>
      </c>
      <c r="O63" s="60">
        <f t="shared" si="10"/>
        <v>15</v>
      </c>
      <c r="P63" s="74">
        <f t="shared" si="11"/>
        <v>5280</v>
      </c>
      <c r="Q63" s="66">
        <f>Stoch_Regimes_1!$G$24</f>
        <v>60</v>
      </c>
      <c r="R63" s="60">
        <f t="shared" si="12"/>
        <v>3</v>
      </c>
      <c r="S63" s="49">
        <f t="shared" si="27"/>
        <v>45</v>
      </c>
      <c r="T63" s="49">
        <f t="shared" si="13"/>
        <v>15</v>
      </c>
      <c r="U63" s="60">
        <f t="shared" si="14"/>
        <v>15</v>
      </c>
      <c r="V63" s="74">
        <f t="shared" si="32"/>
        <v>5580</v>
      </c>
      <c r="W63" s="66">
        <f>Stoch_Regimes_1!$J$24</f>
        <v>60</v>
      </c>
      <c r="X63" s="60">
        <f t="shared" si="15"/>
        <v>3</v>
      </c>
      <c r="Y63" s="49">
        <f t="shared" si="28"/>
        <v>45</v>
      </c>
      <c r="Z63" s="49">
        <f t="shared" si="16"/>
        <v>15</v>
      </c>
      <c r="AA63" s="60">
        <f t="shared" si="17"/>
        <v>15</v>
      </c>
      <c r="AB63" s="74">
        <f t="shared" si="33"/>
        <v>5580</v>
      </c>
      <c r="AC63" s="66">
        <f>Stoch_Regimes_1!$M$24</f>
        <v>30</v>
      </c>
      <c r="AD63" s="60">
        <f t="shared" si="18"/>
        <v>1</v>
      </c>
      <c r="AE63" s="49">
        <f t="shared" si="29"/>
        <v>15</v>
      </c>
      <c r="AF63" s="49">
        <f t="shared" si="19"/>
        <v>15</v>
      </c>
      <c r="AG63" s="60">
        <f t="shared" si="20"/>
        <v>15</v>
      </c>
      <c r="AH63" s="74">
        <f t="shared" si="34"/>
        <v>5280</v>
      </c>
      <c r="AI63" s="66">
        <v>15</v>
      </c>
      <c r="AJ63" s="60">
        <v>0</v>
      </c>
      <c r="AK63" s="60">
        <v>15</v>
      </c>
      <c r="AL63" s="62">
        <f t="shared" si="35"/>
        <v>5130</v>
      </c>
      <c r="AM63" s="66">
        <f>Stoch_Regimes_1!$E$24</f>
        <v>30</v>
      </c>
      <c r="AN63" s="60">
        <f t="shared" si="21"/>
        <v>1</v>
      </c>
      <c r="AO63" s="49">
        <f t="shared" si="30"/>
        <v>15</v>
      </c>
      <c r="AP63" s="49">
        <f t="shared" si="22"/>
        <v>15</v>
      </c>
      <c r="AQ63" s="60">
        <f t="shared" si="23"/>
        <v>15</v>
      </c>
      <c r="AR63" s="74">
        <f t="shared" si="24"/>
        <v>5280</v>
      </c>
    </row>
    <row r="64" spans="1:44" x14ac:dyDescent="0.25">
      <c r="A64" s="49"/>
      <c r="B64" s="85">
        <v>40391</v>
      </c>
      <c r="C64" s="49">
        <v>363</v>
      </c>
      <c r="D64" s="49">
        <v>350</v>
      </c>
      <c r="E64" s="58">
        <v>3</v>
      </c>
      <c r="F64" s="66">
        <f>IF(E64=0,15,IF(E64=1,30,IF(E64=2,45,IF(E64=3,60))))</f>
        <v>60</v>
      </c>
      <c r="G64" s="49">
        <f t="shared" si="25"/>
        <v>45</v>
      </c>
      <c r="H64" s="49">
        <f t="shared" si="6"/>
        <v>15</v>
      </c>
      <c r="I64" s="60">
        <f t="shared" si="7"/>
        <v>15</v>
      </c>
      <c r="J64" s="74">
        <f t="shared" si="31"/>
        <v>5895</v>
      </c>
      <c r="K64" s="66">
        <f>Stoch_Regimes_1!$E$24</f>
        <v>30</v>
      </c>
      <c r="L64" s="60">
        <f t="shared" si="8"/>
        <v>1</v>
      </c>
      <c r="M64" s="49">
        <f t="shared" si="26"/>
        <v>15</v>
      </c>
      <c r="N64" s="49">
        <f t="shared" si="9"/>
        <v>15</v>
      </c>
      <c r="O64" s="60">
        <f t="shared" si="10"/>
        <v>15</v>
      </c>
      <c r="P64" s="74">
        <f t="shared" si="11"/>
        <v>5595</v>
      </c>
      <c r="Q64" s="66">
        <f>Stoch_Regimes_1!$G$24</f>
        <v>60</v>
      </c>
      <c r="R64" s="60">
        <f t="shared" si="12"/>
        <v>3</v>
      </c>
      <c r="S64" s="49">
        <f t="shared" si="27"/>
        <v>45</v>
      </c>
      <c r="T64" s="49">
        <f t="shared" si="13"/>
        <v>15</v>
      </c>
      <c r="U64" s="60">
        <f t="shared" si="14"/>
        <v>15</v>
      </c>
      <c r="V64" s="74">
        <f t="shared" si="32"/>
        <v>5895</v>
      </c>
      <c r="W64" s="66">
        <f>Stoch_Regimes_1!$J$24</f>
        <v>60</v>
      </c>
      <c r="X64" s="60">
        <f t="shared" si="15"/>
        <v>3</v>
      </c>
      <c r="Y64" s="49">
        <f t="shared" si="28"/>
        <v>45</v>
      </c>
      <c r="Z64" s="49">
        <f t="shared" si="16"/>
        <v>15</v>
      </c>
      <c r="AA64" s="60">
        <f t="shared" si="17"/>
        <v>15</v>
      </c>
      <c r="AB64" s="74">
        <f t="shared" si="33"/>
        <v>5895</v>
      </c>
      <c r="AC64" s="66">
        <f>Stoch_Regimes_1!$M$24</f>
        <v>30</v>
      </c>
      <c r="AD64" s="60">
        <f t="shared" si="18"/>
        <v>1</v>
      </c>
      <c r="AE64" s="49">
        <f t="shared" si="29"/>
        <v>15</v>
      </c>
      <c r="AF64" s="49">
        <f t="shared" si="19"/>
        <v>15</v>
      </c>
      <c r="AG64" s="60">
        <f t="shared" si="20"/>
        <v>15</v>
      </c>
      <c r="AH64" s="74">
        <f t="shared" si="34"/>
        <v>5595</v>
      </c>
      <c r="AI64" s="66">
        <v>15</v>
      </c>
      <c r="AJ64" s="60">
        <v>0</v>
      </c>
      <c r="AK64" s="60">
        <v>15</v>
      </c>
      <c r="AL64" s="62">
        <f t="shared" si="35"/>
        <v>5445</v>
      </c>
      <c r="AM64" s="66">
        <f>Stoch_Regimes_1!$E$24</f>
        <v>30</v>
      </c>
      <c r="AN64" s="60">
        <f t="shared" si="21"/>
        <v>1</v>
      </c>
      <c r="AO64" s="49">
        <f t="shared" si="30"/>
        <v>15</v>
      </c>
      <c r="AP64" s="49">
        <f t="shared" si="22"/>
        <v>15</v>
      </c>
      <c r="AQ64" s="60">
        <f t="shared" si="23"/>
        <v>15</v>
      </c>
      <c r="AR64" s="74">
        <f t="shared" si="24"/>
        <v>5595</v>
      </c>
    </row>
    <row r="65" spans="1:44" x14ac:dyDescent="0.25">
      <c r="A65" s="49"/>
      <c r="B65" s="85">
        <v>40422</v>
      </c>
      <c r="C65" s="49">
        <v>393.5</v>
      </c>
      <c r="D65" s="49">
        <v>400</v>
      </c>
      <c r="E65" s="58">
        <v>3</v>
      </c>
      <c r="F65" s="66">
        <f t="shared" ref="F65:F87" si="38">IF(E65=0,15,IF(E65=1,30,IF(E65=2,45,IF(E65=3,60))))</f>
        <v>60</v>
      </c>
      <c r="G65" s="49">
        <f t="shared" si="25"/>
        <v>45</v>
      </c>
      <c r="H65" s="49">
        <f t="shared" si="6"/>
        <v>15</v>
      </c>
      <c r="I65" s="60">
        <f t="shared" si="7"/>
        <v>15</v>
      </c>
      <c r="J65" s="74">
        <f t="shared" si="31"/>
        <v>6352.5</v>
      </c>
      <c r="K65" s="66">
        <f>Stoch_Regimes_1!$E$25</f>
        <v>15</v>
      </c>
      <c r="L65" s="60">
        <f t="shared" si="8"/>
        <v>0</v>
      </c>
      <c r="M65" s="49">
        <f t="shared" si="26"/>
        <v>15</v>
      </c>
      <c r="N65" s="49">
        <f t="shared" si="9"/>
        <v>0</v>
      </c>
      <c r="O65" s="60">
        <f t="shared" si="10"/>
        <v>0</v>
      </c>
      <c r="P65" s="74">
        <f t="shared" si="11"/>
        <v>150</v>
      </c>
      <c r="Q65" s="66">
        <f>Stoch_Regimes_1!$G$25</f>
        <v>30</v>
      </c>
      <c r="R65" s="60">
        <f t="shared" si="12"/>
        <v>1</v>
      </c>
      <c r="S65" s="49">
        <f t="shared" si="27"/>
        <v>45</v>
      </c>
      <c r="T65" s="49">
        <f t="shared" si="13"/>
        <v>-15</v>
      </c>
      <c r="U65" s="60">
        <f t="shared" si="14"/>
        <v>0</v>
      </c>
      <c r="V65" s="74">
        <f t="shared" si="32"/>
        <v>450</v>
      </c>
      <c r="W65" s="66">
        <f>Stoch_Regimes_1!$J$25</f>
        <v>60</v>
      </c>
      <c r="X65" s="60">
        <f t="shared" si="15"/>
        <v>3</v>
      </c>
      <c r="Y65" s="49">
        <f t="shared" si="28"/>
        <v>45</v>
      </c>
      <c r="Z65" s="49">
        <f t="shared" si="16"/>
        <v>15</v>
      </c>
      <c r="AA65" s="60">
        <f t="shared" si="17"/>
        <v>15</v>
      </c>
      <c r="AB65" s="74">
        <f t="shared" si="33"/>
        <v>6352.5</v>
      </c>
      <c r="AC65" s="66">
        <f>Stoch_Regimes_1!$M$25</f>
        <v>15</v>
      </c>
      <c r="AD65" s="60">
        <f t="shared" si="18"/>
        <v>0</v>
      </c>
      <c r="AE65" s="49">
        <f t="shared" si="29"/>
        <v>15</v>
      </c>
      <c r="AF65" s="49">
        <f t="shared" si="19"/>
        <v>0</v>
      </c>
      <c r="AG65" s="60">
        <f t="shared" si="20"/>
        <v>0</v>
      </c>
      <c r="AH65" s="74">
        <f t="shared" si="34"/>
        <v>150</v>
      </c>
      <c r="AI65" s="66">
        <v>15</v>
      </c>
      <c r="AJ65" s="60">
        <v>0</v>
      </c>
      <c r="AK65" s="60">
        <v>15</v>
      </c>
      <c r="AL65" s="62">
        <f t="shared" si="35"/>
        <v>5902.5</v>
      </c>
      <c r="AM65" s="66">
        <v>15</v>
      </c>
      <c r="AN65" s="60">
        <f t="shared" si="21"/>
        <v>0</v>
      </c>
      <c r="AO65" s="49">
        <f t="shared" si="30"/>
        <v>15</v>
      </c>
      <c r="AP65" s="49">
        <f t="shared" si="22"/>
        <v>0</v>
      </c>
      <c r="AQ65" s="60">
        <f t="shared" si="23"/>
        <v>0</v>
      </c>
      <c r="AR65" s="74">
        <f t="shared" si="24"/>
        <v>150</v>
      </c>
    </row>
    <row r="66" spans="1:44" x14ac:dyDescent="0.25">
      <c r="A66" s="49"/>
      <c r="B66" s="85">
        <v>40452</v>
      </c>
      <c r="C66" s="49">
        <v>440.5</v>
      </c>
      <c r="D66" s="49">
        <v>450</v>
      </c>
      <c r="E66" s="58">
        <v>3</v>
      </c>
      <c r="F66" s="66">
        <f t="shared" si="38"/>
        <v>60</v>
      </c>
      <c r="G66" s="49">
        <f t="shared" si="25"/>
        <v>45</v>
      </c>
      <c r="H66" s="49">
        <f t="shared" si="6"/>
        <v>15</v>
      </c>
      <c r="I66" s="60">
        <f t="shared" si="7"/>
        <v>15</v>
      </c>
      <c r="J66" s="74">
        <f t="shared" si="31"/>
        <v>7057.5</v>
      </c>
      <c r="K66" s="66">
        <f>Stoch_Regimes_1!$E$26</f>
        <v>15</v>
      </c>
      <c r="L66" s="60">
        <f t="shared" si="8"/>
        <v>0</v>
      </c>
      <c r="M66" s="49">
        <f t="shared" si="26"/>
        <v>0</v>
      </c>
      <c r="N66" s="49">
        <f t="shared" si="9"/>
        <v>15</v>
      </c>
      <c r="O66" s="60">
        <f t="shared" si="10"/>
        <v>15</v>
      </c>
      <c r="P66" s="74">
        <f t="shared" si="11"/>
        <v>6607.5</v>
      </c>
      <c r="Q66" s="66">
        <f>Stoch_Regimes_1!$G$26</f>
        <v>30</v>
      </c>
      <c r="R66" s="60">
        <f t="shared" si="12"/>
        <v>1</v>
      </c>
      <c r="S66" s="49">
        <f t="shared" si="27"/>
        <v>30</v>
      </c>
      <c r="T66" s="49">
        <f t="shared" si="13"/>
        <v>0</v>
      </c>
      <c r="U66" s="60">
        <f t="shared" si="14"/>
        <v>0</v>
      </c>
      <c r="V66" s="74">
        <f t="shared" si="32"/>
        <v>300</v>
      </c>
      <c r="W66" s="66">
        <f>Stoch_Regimes_1!$J$26</f>
        <v>60</v>
      </c>
      <c r="X66" s="60">
        <f t="shared" si="15"/>
        <v>3</v>
      </c>
      <c r="Y66" s="49">
        <f t="shared" si="28"/>
        <v>45</v>
      </c>
      <c r="Z66" s="49">
        <f t="shared" si="16"/>
        <v>15</v>
      </c>
      <c r="AA66" s="60">
        <f t="shared" si="17"/>
        <v>15</v>
      </c>
      <c r="AB66" s="74">
        <f t="shared" si="33"/>
        <v>7057.5</v>
      </c>
      <c r="AC66" s="66">
        <f>Stoch_Regimes_1!$M$26</f>
        <v>15</v>
      </c>
      <c r="AD66" s="60">
        <f t="shared" si="18"/>
        <v>0</v>
      </c>
      <c r="AE66" s="49">
        <f t="shared" si="29"/>
        <v>0</v>
      </c>
      <c r="AF66" s="49">
        <f t="shared" si="19"/>
        <v>15</v>
      </c>
      <c r="AG66" s="60">
        <f t="shared" si="20"/>
        <v>15</v>
      </c>
      <c r="AH66" s="74">
        <f t="shared" si="34"/>
        <v>6607.5</v>
      </c>
      <c r="AI66" s="66">
        <v>15</v>
      </c>
      <c r="AJ66" s="60">
        <v>0</v>
      </c>
      <c r="AK66" s="60">
        <v>15</v>
      </c>
      <c r="AL66" s="62">
        <f t="shared" si="35"/>
        <v>6607.5</v>
      </c>
      <c r="AM66" s="66">
        <v>15</v>
      </c>
      <c r="AN66" s="60">
        <f t="shared" si="21"/>
        <v>0</v>
      </c>
      <c r="AO66" s="49">
        <f t="shared" si="30"/>
        <v>0</v>
      </c>
      <c r="AP66" s="49">
        <f t="shared" si="22"/>
        <v>15</v>
      </c>
      <c r="AQ66" s="60">
        <f t="shared" si="23"/>
        <v>15</v>
      </c>
      <c r="AR66" s="74">
        <f t="shared" si="24"/>
        <v>6607.5</v>
      </c>
    </row>
    <row r="67" spans="1:44" x14ac:dyDescent="0.25">
      <c r="A67" s="49"/>
      <c r="B67" s="85">
        <v>40483</v>
      </c>
      <c r="C67" s="49">
        <v>556</v>
      </c>
      <c r="D67" s="49">
        <v>550</v>
      </c>
      <c r="E67" s="58">
        <v>0</v>
      </c>
      <c r="F67" s="66">
        <f t="shared" si="38"/>
        <v>15</v>
      </c>
      <c r="G67" s="49">
        <f t="shared" si="25"/>
        <v>45</v>
      </c>
      <c r="H67" s="49">
        <f t="shared" si="6"/>
        <v>-30</v>
      </c>
      <c r="I67" s="60">
        <f t="shared" si="7"/>
        <v>0</v>
      </c>
      <c r="J67" s="74">
        <f t="shared" si="31"/>
        <v>450</v>
      </c>
      <c r="K67" s="88">
        <f>Stoch_Regimes_1!$E$28</f>
        <v>60</v>
      </c>
      <c r="L67" s="60">
        <f t="shared" si="8"/>
        <v>3</v>
      </c>
      <c r="M67" s="49">
        <f t="shared" si="26"/>
        <v>0</v>
      </c>
      <c r="N67" s="49">
        <f t="shared" si="9"/>
        <v>60</v>
      </c>
      <c r="O67" s="60">
        <f t="shared" si="10"/>
        <v>60</v>
      </c>
      <c r="P67" s="74">
        <f t="shared" si="11"/>
        <v>33360</v>
      </c>
      <c r="Q67" s="88">
        <f>Stoch_Regimes_1!$G$28</f>
        <v>15</v>
      </c>
      <c r="R67" s="60">
        <f t="shared" si="12"/>
        <v>0</v>
      </c>
      <c r="S67" s="49">
        <f t="shared" si="27"/>
        <v>15</v>
      </c>
      <c r="T67" s="49">
        <f t="shared" si="13"/>
        <v>0</v>
      </c>
      <c r="U67" s="60">
        <f t="shared" si="14"/>
        <v>0</v>
      </c>
      <c r="V67" s="74">
        <f t="shared" si="32"/>
        <v>150</v>
      </c>
      <c r="W67" s="88">
        <f>Stoch_Regimes_1!$J$28</f>
        <v>60</v>
      </c>
      <c r="X67" s="60">
        <f t="shared" si="15"/>
        <v>3</v>
      </c>
      <c r="Y67" s="49">
        <f t="shared" si="28"/>
        <v>45</v>
      </c>
      <c r="Z67" s="49">
        <f t="shared" si="16"/>
        <v>15</v>
      </c>
      <c r="AA67" s="60">
        <f t="shared" si="17"/>
        <v>15</v>
      </c>
      <c r="AB67" s="74">
        <f t="shared" si="33"/>
        <v>8790</v>
      </c>
      <c r="AC67" s="88">
        <f>Stoch_Regimes_1!$M$28</f>
        <v>15</v>
      </c>
      <c r="AD67" s="60">
        <f t="shared" si="18"/>
        <v>0</v>
      </c>
      <c r="AE67" s="49">
        <f t="shared" si="29"/>
        <v>0</v>
      </c>
      <c r="AF67" s="49">
        <f t="shared" si="19"/>
        <v>15</v>
      </c>
      <c r="AG67" s="60">
        <f t="shared" si="20"/>
        <v>15</v>
      </c>
      <c r="AH67" s="74">
        <f t="shared" si="34"/>
        <v>8340</v>
      </c>
      <c r="AI67" s="66">
        <v>15</v>
      </c>
      <c r="AJ67" s="60">
        <v>0</v>
      </c>
      <c r="AK67" s="60">
        <v>15</v>
      </c>
      <c r="AL67" s="62">
        <f t="shared" si="35"/>
        <v>8340</v>
      </c>
      <c r="AM67" s="88">
        <f>Stoch_Regimes_1!$E$28</f>
        <v>60</v>
      </c>
      <c r="AN67" s="60">
        <f t="shared" si="21"/>
        <v>3</v>
      </c>
      <c r="AO67" s="49">
        <f t="shared" si="30"/>
        <v>0</v>
      </c>
      <c r="AP67" s="49">
        <f t="shared" si="22"/>
        <v>60</v>
      </c>
      <c r="AQ67" s="60">
        <f t="shared" si="23"/>
        <v>60</v>
      </c>
      <c r="AR67" s="74">
        <f t="shared" si="24"/>
        <v>33360</v>
      </c>
    </row>
    <row r="68" spans="1:44" x14ac:dyDescent="0.25">
      <c r="A68" s="49"/>
      <c r="B68" s="85">
        <v>40513</v>
      </c>
      <c r="C68" s="49">
        <v>539</v>
      </c>
      <c r="D68" s="49">
        <v>550</v>
      </c>
      <c r="E68" s="58">
        <v>3</v>
      </c>
      <c r="F68" s="66">
        <f t="shared" si="38"/>
        <v>60</v>
      </c>
      <c r="G68" s="49">
        <f t="shared" si="25"/>
        <v>30</v>
      </c>
      <c r="H68" s="49">
        <f t="shared" si="6"/>
        <v>30</v>
      </c>
      <c r="I68" s="60">
        <f t="shared" si="7"/>
        <v>30</v>
      </c>
      <c r="J68" s="74">
        <f t="shared" si="31"/>
        <v>16470</v>
      </c>
      <c r="K68" s="88">
        <f>Stoch_Regimes_1!$E$28</f>
        <v>60</v>
      </c>
      <c r="L68" s="60">
        <f t="shared" si="8"/>
        <v>3</v>
      </c>
      <c r="M68" s="49">
        <f t="shared" si="26"/>
        <v>45</v>
      </c>
      <c r="N68" s="49">
        <f t="shared" si="9"/>
        <v>15</v>
      </c>
      <c r="O68" s="60">
        <f t="shared" si="10"/>
        <v>15</v>
      </c>
      <c r="P68" s="74">
        <f t="shared" si="11"/>
        <v>8535</v>
      </c>
      <c r="Q68" s="88">
        <f>Stoch_Regimes_1!$G$28</f>
        <v>15</v>
      </c>
      <c r="R68" s="60">
        <f t="shared" si="12"/>
        <v>0</v>
      </c>
      <c r="S68" s="49">
        <f t="shared" si="27"/>
        <v>0</v>
      </c>
      <c r="T68" s="49">
        <f t="shared" si="13"/>
        <v>15</v>
      </c>
      <c r="U68" s="60">
        <f t="shared" si="14"/>
        <v>15</v>
      </c>
      <c r="V68" s="74">
        <f t="shared" si="32"/>
        <v>8085</v>
      </c>
      <c r="W68" s="88">
        <f>Stoch_Regimes_1!$J$28</f>
        <v>60</v>
      </c>
      <c r="X68" s="60">
        <f t="shared" si="15"/>
        <v>3</v>
      </c>
      <c r="Y68" s="49">
        <f t="shared" si="28"/>
        <v>45</v>
      </c>
      <c r="Z68" s="49">
        <f t="shared" si="16"/>
        <v>15</v>
      </c>
      <c r="AA68" s="60">
        <f t="shared" si="17"/>
        <v>15</v>
      </c>
      <c r="AB68" s="74">
        <f t="shared" si="33"/>
        <v>8535</v>
      </c>
      <c r="AC68" s="88">
        <f>Stoch_Regimes_1!$M$28</f>
        <v>15</v>
      </c>
      <c r="AD68" s="60">
        <f t="shared" si="18"/>
        <v>0</v>
      </c>
      <c r="AE68" s="49">
        <f t="shared" si="29"/>
        <v>0</v>
      </c>
      <c r="AF68" s="49">
        <f t="shared" si="19"/>
        <v>15</v>
      </c>
      <c r="AG68" s="60">
        <f t="shared" si="20"/>
        <v>15</v>
      </c>
      <c r="AH68" s="74">
        <f t="shared" si="34"/>
        <v>8085</v>
      </c>
      <c r="AI68" s="66">
        <v>15</v>
      </c>
      <c r="AJ68" s="60">
        <v>0</v>
      </c>
      <c r="AK68" s="60">
        <v>15</v>
      </c>
      <c r="AL68" s="62">
        <f t="shared" si="35"/>
        <v>8085</v>
      </c>
      <c r="AM68" s="88">
        <f>Stoch_Regimes_1!$E$28</f>
        <v>60</v>
      </c>
      <c r="AN68" s="60">
        <f t="shared" si="21"/>
        <v>3</v>
      </c>
      <c r="AO68" s="49">
        <f t="shared" si="30"/>
        <v>45</v>
      </c>
      <c r="AP68" s="49">
        <f t="shared" si="22"/>
        <v>15</v>
      </c>
      <c r="AQ68" s="60">
        <f t="shared" si="23"/>
        <v>15</v>
      </c>
      <c r="AR68" s="74">
        <f t="shared" si="24"/>
        <v>8535</v>
      </c>
    </row>
    <row r="69" spans="1:44" x14ac:dyDescent="0.25">
      <c r="A69" s="49"/>
      <c r="B69" s="85">
        <v>40544</v>
      </c>
      <c r="C69" s="49">
        <v>597.5</v>
      </c>
      <c r="D69" s="49">
        <v>600</v>
      </c>
      <c r="E69" s="58">
        <v>3</v>
      </c>
      <c r="F69" s="66">
        <f t="shared" si="38"/>
        <v>60</v>
      </c>
      <c r="G69" s="49">
        <f t="shared" si="25"/>
        <v>45</v>
      </c>
      <c r="H69" s="49">
        <f t="shared" si="6"/>
        <v>15</v>
      </c>
      <c r="I69" s="60">
        <f t="shared" si="7"/>
        <v>15</v>
      </c>
      <c r="J69" s="74">
        <f t="shared" si="31"/>
        <v>9412.5</v>
      </c>
      <c r="K69" s="66">
        <f>Stoch_Regimes_1!$E$29</f>
        <v>30</v>
      </c>
      <c r="L69" s="60">
        <f t="shared" si="8"/>
        <v>1</v>
      </c>
      <c r="M69" s="49">
        <f t="shared" si="26"/>
        <v>45</v>
      </c>
      <c r="N69" s="49">
        <f t="shared" si="9"/>
        <v>-15</v>
      </c>
      <c r="O69" s="60">
        <f t="shared" si="10"/>
        <v>0</v>
      </c>
      <c r="P69" s="74">
        <f t="shared" si="11"/>
        <v>450</v>
      </c>
      <c r="Q69" s="66">
        <f>Stoch_Regimes_1!$G$29</f>
        <v>15</v>
      </c>
      <c r="R69" s="60">
        <f t="shared" si="12"/>
        <v>0</v>
      </c>
      <c r="S69" s="49">
        <f t="shared" si="27"/>
        <v>0</v>
      </c>
      <c r="T69" s="49">
        <f t="shared" si="13"/>
        <v>15</v>
      </c>
      <c r="U69" s="60">
        <f t="shared" si="14"/>
        <v>15</v>
      </c>
      <c r="V69" s="74">
        <f t="shared" si="32"/>
        <v>8962.5</v>
      </c>
      <c r="W69" s="66">
        <f>Stoch_Regimes_1!$J$29</f>
        <v>45</v>
      </c>
      <c r="X69" s="60">
        <f t="shared" si="15"/>
        <v>2</v>
      </c>
      <c r="Y69" s="49">
        <f t="shared" si="28"/>
        <v>45</v>
      </c>
      <c r="Z69" s="49">
        <f t="shared" si="16"/>
        <v>0</v>
      </c>
      <c r="AA69" s="60">
        <f t="shared" si="17"/>
        <v>0</v>
      </c>
      <c r="AB69" s="74">
        <f t="shared" si="33"/>
        <v>450</v>
      </c>
      <c r="AC69" s="66">
        <f>Stoch_Regimes_1!$M$29</f>
        <v>15</v>
      </c>
      <c r="AD69" s="60">
        <f t="shared" si="18"/>
        <v>0</v>
      </c>
      <c r="AE69" s="49">
        <f t="shared" si="29"/>
        <v>0</v>
      </c>
      <c r="AF69" s="49">
        <f t="shared" si="19"/>
        <v>15</v>
      </c>
      <c r="AG69" s="60">
        <f t="shared" si="20"/>
        <v>15</v>
      </c>
      <c r="AH69" s="74">
        <f t="shared" si="34"/>
        <v>8962.5</v>
      </c>
      <c r="AI69" s="66">
        <v>15</v>
      </c>
      <c r="AJ69" s="60">
        <v>0</v>
      </c>
      <c r="AK69" s="60">
        <v>15</v>
      </c>
      <c r="AL69" s="62">
        <f t="shared" si="35"/>
        <v>8962.5</v>
      </c>
      <c r="AM69" s="66">
        <f>Stoch_Regimes_1!$E$29</f>
        <v>30</v>
      </c>
      <c r="AN69" s="60">
        <f t="shared" si="21"/>
        <v>1</v>
      </c>
      <c r="AO69" s="49">
        <f t="shared" si="30"/>
        <v>45</v>
      </c>
      <c r="AP69" s="49">
        <f t="shared" si="22"/>
        <v>-15</v>
      </c>
      <c r="AQ69" s="60">
        <f t="shared" si="23"/>
        <v>0</v>
      </c>
      <c r="AR69" s="74">
        <f t="shared" si="24"/>
        <v>450</v>
      </c>
    </row>
    <row r="70" spans="1:44" x14ac:dyDescent="0.25">
      <c r="A70" s="49"/>
      <c r="B70" s="85">
        <v>40575</v>
      </c>
      <c r="C70" s="49">
        <v>634.5</v>
      </c>
      <c r="D70" s="49">
        <v>650</v>
      </c>
      <c r="E70" s="58">
        <v>3</v>
      </c>
      <c r="F70" s="66">
        <f t="shared" si="38"/>
        <v>60</v>
      </c>
      <c r="G70" s="49">
        <f t="shared" si="25"/>
        <v>45</v>
      </c>
      <c r="H70" s="49">
        <f t="shared" si="6"/>
        <v>15</v>
      </c>
      <c r="I70" s="60">
        <f t="shared" si="7"/>
        <v>15</v>
      </c>
      <c r="J70" s="74">
        <f t="shared" si="31"/>
        <v>9967.5</v>
      </c>
      <c r="K70" s="88">
        <f>Stoch_Regimes_1!$E$30</f>
        <v>15</v>
      </c>
      <c r="L70" s="60">
        <f t="shared" si="8"/>
        <v>0</v>
      </c>
      <c r="M70" s="49">
        <f t="shared" si="26"/>
        <v>30</v>
      </c>
      <c r="N70" s="49">
        <f t="shared" si="9"/>
        <v>-15</v>
      </c>
      <c r="O70" s="60">
        <f t="shared" si="10"/>
        <v>0</v>
      </c>
      <c r="P70" s="74">
        <f t="shared" si="11"/>
        <v>300</v>
      </c>
      <c r="Q70" s="88">
        <f>Stoch_Regimes_1!$G$30</f>
        <v>15</v>
      </c>
      <c r="R70" s="60">
        <f t="shared" si="12"/>
        <v>0</v>
      </c>
      <c r="S70" s="49">
        <f t="shared" si="27"/>
        <v>0</v>
      </c>
      <c r="T70" s="49">
        <f t="shared" si="13"/>
        <v>15</v>
      </c>
      <c r="U70" s="60">
        <f t="shared" si="14"/>
        <v>15</v>
      </c>
      <c r="V70" s="74">
        <f t="shared" si="32"/>
        <v>9517.5</v>
      </c>
      <c r="W70" s="88">
        <f>Stoch_Regimes_1!$J$30</f>
        <v>15</v>
      </c>
      <c r="X70" s="60">
        <f t="shared" si="15"/>
        <v>0</v>
      </c>
      <c r="Y70" s="49">
        <f t="shared" si="28"/>
        <v>30</v>
      </c>
      <c r="Z70" s="49">
        <f t="shared" si="16"/>
        <v>-15</v>
      </c>
      <c r="AA70" s="60">
        <f t="shared" si="17"/>
        <v>0</v>
      </c>
      <c r="AB70" s="74">
        <f t="shared" si="33"/>
        <v>300</v>
      </c>
      <c r="AC70" s="88">
        <f>Stoch_Regimes_1!$M$30</f>
        <v>15</v>
      </c>
      <c r="AD70" s="60">
        <f t="shared" si="18"/>
        <v>0</v>
      </c>
      <c r="AE70" s="49">
        <f t="shared" si="29"/>
        <v>0</v>
      </c>
      <c r="AF70" s="49">
        <f t="shared" si="19"/>
        <v>15</v>
      </c>
      <c r="AG70" s="60">
        <f t="shared" si="20"/>
        <v>15</v>
      </c>
      <c r="AH70" s="74">
        <f t="shared" si="34"/>
        <v>9517.5</v>
      </c>
      <c r="AI70" s="66">
        <v>15</v>
      </c>
      <c r="AJ70" s="60">
        <v>0</v>
      </c>
      <c r="AK70" s="60">
        <v>15</v>
      </c>
      <c r="AL70" s="62">
        <f t="shared" si="35"/>
        <v>9517.5</v>
      </c>
      <c r="AM70" s="88">
        <f>Stoch_Regimes_1!$E$30</f>
        <v>15</v>
      </c>
      <c r="AN70" s="60">
        <f t="shared" si="21"/>
        <v>0</v>
      </c>
      <c r="AO70" s="49">
        <f t="shared" si="30"/>
        <v>30</v>
      </c>
      <c r="AP70" s="49">
        <f t="shared" si="22"/>
        <v>-15</v>
      </c>
      <c r="AQ70" s="60">
        <f t="shared" si="23"/>
        <v>0</v>
      </c>
      <c r="AR70" s="74">
        <f t="shared" si="24"/>
        <v>300</v>
      </c>
    </row>
    <row r="71" spans="1:44" x14ac:dyDescent="0.25">
      <c r="A71" s="49"/>
      <c r="B71" s="85">
        <v>40603</v>
      </c>
      <c r="C71" s="49">
        <v>704.5</v>
      </c>
      <c r="D71" s="49">
        <v>700</v>
      </c>
      <c r="E71" s="58">
        <v>1</v>
      </c>
      <c r="F71" s="66">
        <f t="shared" si="38"/>
        <v>30</v>
      </c>
      <c r="G71" s="49">
        <f t="shared" si="25"/>
        <v>45</v>
      </c>
      <c r="H71" s="49">
        <f t="shared" si="6"/>
        <v>-15</v>
      </c>
      <c r="I71" s="60">
        <f t="shared" si="7"/>
        <v>0</v>
      </c>
      <c r="J71" s="74">
        <f t="shared" si="31"/>
        <v>450</v>
      </c>
      <c r="K71" s="66">
        <f>Stoch_Regimes_1!$E$31</f>
        <v>15</v>
      </c>
      <c r="L71" s="60">
        <f t="shared" si="8"/>
        <v>0</v>
      </c>
      <c r="M71" s="49">
        <f t="shared" si="26"/>
        <v>15</v>
      </c>
      <c r="N71" s="49">
        <f t="shared" si="9"/>
        <v>0</v>
      </c>
      <c r="O71" s="60">
        <f t="shared" si="10"/>
        <v>0</v>
      </c>
      <c r="P71" s="74">
        <f t="shared" si="11"/>
        <v>150</v>
      </c>
      <c r="Q71" s="66">
        <f>Stoch_Regimes_1!$G$31</f>
        <v>15</v>
      </c>
      <c r="R71" s="60">
        <f t="shared" si="12"/>
        <v>0</v>
      </c>
      <c r="S71" s="49">
        <f t="shared" si="27"/>
        <v>0</v>
      </c>
      <c r="T71" s="49">
        <f t="shared" si="13"/>
        <v>15</v>
      </c>
      <c r="U71" s="60">
        <f t="shared" si="14"/>
        <v>15</v>
      </c>
      <c r="V71" s="74">
        <f t="shared" si="32"/>
        <v>10567.5</v>
      </c>
      <c r="W71" s="66">
        <f>Stoch_Regimes_1!$J$31</f>
        <v>15</v>
      </c>
      <c r="X71" s="60">
        <f t="shared" si="15"/>
        <v>0</v>
      </c>
      <c r="Y71" s="49">
        <f t="shared" si="28"/>
        <v>15</v>
      </c>
      <c r="Z71" s="49">
        <f t="shared" si="16"/>
        <v>0</v>
      </c>
      <c r="AA71" s="60">
        <f t="shared" si="17"/>
        <v>0</v>
      </c>
      <c r="AB71" s="74">
        <f t="shared" si="33"/>
        <v>150</v>
      </c>
      <c r="AC71" s="66">
        <f>Stoch_Regimes_1!$M$31</f>
        <v>15</v>
      </c>
      <c r="AD71" s="60">
        <f t="shared" si="18"/>
        <v>0</v>
      </c>
      <c r="AE71" s="49">
        <f t="shared" si="29"/>
        <v>0</v>
      </c>
      <c r="AF71" s="49">
        <f t="shared" si="19"/>
        <v>15</v>
      </c>
      <c r="AG71" s="60">
        <f t="shared" si="20"/>
        <v>15</v>
      </c>
      <c r="AH71" s="74">
        <f t="shared" si="34"/>
        <v>10567.5</v>
      </c>
      <c r="AI71" s="66">
        <v>15</v>
      </c>
      <c r="AJ71" s="60">
        <v>0</v>
      </c>
      <c r="AK71" s="60">
        <v>15</v>
      </c>
      <c r="AL71" s="62">
        <f t="shared" si="35"/>
        <v>10567.5</v>
      </c>
      <c r="AM71" s="66">
        <f>Stoch_Regimes_1!$E$31</f>
        <v>15</v>
      </c>
      <c r="AN71" s="60">
        <f t="shared" si="21"/>
        <v>0</v>
      </c>
      <c r="AO71" s="49">
        <f t="shared" si="30"/>
        <v>15</v>
      </c>
      <c r="AP71" s="49">
        <f t="shared" si="22"/>
        <v>0</v>
      </c>
      <c r="AQ71" s="60">
        <f t="shared" si="23"/>
        <v>0</v>
      </c>
      <c r="AR71" s="74">
        <f t="shared" si="24"/>
        <v>150</v>
      </c>
    </row>
    <row r="72" spans="1:44" x14ac:dyDescent="0.25">
      <c r="A72" s="49"/>
      <c r="B72" s="85">
        <v>40634</v>
      </c>
      <c r="C72" s="49">
        <v>715.5</v>
      </c>
      <c r="D72" s="49">
        <v>700</v>
      </c>
      <c r="E72" s="58">
        <v>0</v>
      </c>
      <c r="F72" s="66">
        <f t="shared" si="38"/>
        <v>15</v>
      </c>
      <c r="G72" s="49">
        <f t="shared" si="25"/>
        <v>30</v>
      </c>
      <c r="H72" s="49">
        <f t="shared" si="6"/>
        <v>-15</v>
      </c>
      <c r="I72" s="60">
        <f t="shared" si="7"/>
        <v>0</v>
      </c>
      <c r="J72" s="74">
        <f t="shared" si="31"/>
        <v>300</v>
      </c>
      <c r="K72" s="66">
        <f>Stoch_Regimes_1!$E$31</f>
        <v>15</v>
      </c>
      <c r="L72" s="60">
        <f t="shared" si="8"/>
        <v>0</v>
      </c>
      <c r="M72" s="49">
        <f t="shared" si="26"/>
        <v>0</v>
      </c>
      <c r="N72" s="49">
        <f t="shared" si="9"/>
        <v>15</v>
      </c>
      <c r="O72" s="60">
        <f t="shared" si="10"/>
        <v>15</v>
      </c>
      <c r="P72" s="74">
        <f t="shared" si="11"/>
        <v>10732.5</v>
      </c>
      <c r="Q72" s="66">
        <f>Stoch_Regimes_1!$G$31</f>
        <v>15</v>
      </c>
      <c r="R72" s="60">
        <f t="shared" si="12"/>
        <v>0</v>
      </c>
      <c r="S72" s="49">
        <f t="shared" si="27"/>
        <v>0</v>
      </c>
      <c r="T72" s="49">
        <f t="shared" si="13"/>
        <v>15</v>
      </c>
      <c r="U72" s="60">
        <f t="shared" si="14"/>
        <v>15</v>
      </c>
      <c r="V72" s="74">
        <f t="shared" si="32"/>
        <v>10732.5</v>
      </c>
      <c r="W72" s="66">
        <f>Stoch_Regimes_1!$J$31</f>
        <v>15</v>
      </c>
      <c r="X72" s="60">
        <f t="shared" si="15"/>
        <v>0</v>
      </c>
      <c r="Y72" s="49">
        <f t="shared" si="28"/>
        <v>0</v>
      </c>
      <c r="Z72" s="49">
        <f t="shared" si="16"/>
        <v>15</v>
      </c>
      <c r="AA72" s="60">
        <f t="shared" si="17"/>
        <v>15</v>
      </c>
      <c r="AB72" s="74">
        <f t="shared" si="33"/>
        <v>10732.5</v>
      </c>
      <c r="AC72" s="66">
        <f>Stoch_Regimes_1!$M$31</f>
        <v>15</v>
      </c>
      <c r="AD72" s="60">
        <f t="shared" si="18"/>
        <v>0</v>
      </c>
      <c r="AE72" s="49">
        <f t="shared" si="29"/>
        <v>0</v>
      </c>
      <c r="AF72" s="49">
        <f t="shared" si="19"/>
        <v>15</v>
      </c>
      <c r="AG72" s="60">
        <f t="shared" si="20"/>
        <v>15</v>
      </c>
      <c r="AH72" s="74">
        <f t="shared" si="34"/>
        <v>10732.5</v>
      </c>
      <c r="AI72" s="66">
        <v>15</v>
      </c>
      <c r="AJ72" s="60">
        <v>0</v>
      </c>
      <c r="AK72" s="60">
        <v>15</v>
      </c>
      <c r="AL72" s="62">
        <f t="shared" si="35"/>
        <v>10732.5</v>
      </c>
      <c r="AM72" s="66">
        <f>Stoch_Regimes_1!$E$31</f>
        <v>15</v>
      </c>
      <c r="AN72" s="60">
        <f t="shared" si="21"/>
        <v>0</v>
      </c>
      <c r="AO72" s="49">
        <f t="shared" si="30"/>
        <v>0</v>
      </c>
      <c r="AP72" s="49">
        <f t="shared" si="22"/>
        <v>15</v>
      </c>
      <c r="AQ72" s="60">
        <f t="shared" si="23"/>
        <v>15</v>
      </c>
      <c r="AR72" s="74">
        <f t="shared" si="24"/>
        <v>10732.5</v>
      </c>
    </row>
    <row r="73" spans="1:44" x14ac:dyDescent="0.25">
      <c r="A73" s="49"/>
      <c r="B73" s="85">
        <v>40664</v>
      </c>
      <c r="C73" s="49">
        <v>711</v>
      </c>
      <c r="D73" s="49">
        <v>700</v>
      </c>
      <c r="E73" s="58">
        <v>1</v>
      </c>
      <c r="F73" s="66">
        <f t="shared" si="38"/>
        <v>30</v>
      </c>
      <c r="G73" s="49">
        <f t="shared" si="25"/>
        <v>15</v>
      </c>
      <c r="H73" s="49">
        <f t="shared" si="6"/>
        <v>15</v>
      </c>
      <c r="I73" s="60">
        <f t="shared" si="7"/>
        <v>15</v>
      </c>
      <c r="J73" s="74">
        <f t="shared" si="31"/>
        <v>10815</v>
      </c>
      <c r="K73" s="66">
        <f>Stoch_Regimes_1!$E$31</f>
        <v>15</v>
      </c>
      <c r="L73" s="60">
        <f t="shared" si="8"/>
        <v>0</v>
      </c>
      <c r="M73" s="49">
        <f t="shared" si="26"/>
        <v>0</v>
      </c>
      <c r="N73" s="49">
        <f t="shared" si="9"/>
        <v>15</v>
      </c>
      <c r="O73" s="60">
        <f t="shared" si="10"/>
        <v>15</v>
      </c>
      <c r="P73" s="74">
        <f t="shared" si="11"/>
        <v>10665</v>
      </c>
      <c r="Q73" s="66">
        <f>Stoch_Regimes_1!$G$31</f>
        <v>15</v>
      </c>
      <c r="R73" s="60">
        <f t="shared" si="12"/>
        <v>0</v>
      </c>
      <c r="S73" s="49">
        <f t="shared" si="27"/>
        <v>0</v>
      </c>
      <c r="T73" s="49">
        <f t="shared" si="13"/>
        <v>15</v>
      </c>
      <c r="U73" s="60">
        <f t="shared" si="14"/>
        <v>15</v>
      </c>
      <c r="V73" s="74">
        <f t="shared" si="32"/>
        <v>10665</v>
      </c>
      <c r="W73" s="66">
        <f>Stoch_Regimes_1!$J$31</f>
        <v>15</v>
      </c>
      <c r="X73" s="60">
        <f t="shared" si="15"/>
        <v>0</v>
      </c>
      <c r="Y73" s="49">
        <f t="shared" si="28"/>
        <v>0</v>
      </c>
      <c r="Z73" s="49">
        <f t="shared" si="16"/>
        <v>15</v>
      </c>
      <c r="AA73" s="60">
        <f t="shared" si="17"/>
        <v>15</v>
      </c>
      <c r="AB73" s="74">
        <f t="shared" si="33"/>
        <v>10665</v>
      </c>
      <c r="AC73" s="66">
        <f>Stoch_Regimes_1!$M$31</f>
        <v>15</v>
      </c>
      <c r="AD73" s="60">
        <f t="shared" si="18"/>
        <v>0</v>
      </c>
      <c r="AE73" s="49">
        <f t="shared" si="29"/>
        <v>0</v>
      </c>
      <c r="AF73" s="49">
        <f t="shared" si="19"/>
        <v>15</v>
      </c>
      <c r="AG73" s="60">
        <f t="shared" si="20"/>
        <v>15</v>
      </c>
      <c r="AH73" s="74">
        <f t="shared" si="34"/>
        <v>10665</v>
      </c>
      <c r="AI73" s="66">
        <v>15</v>
      </c>
      <c r="AJ73" s="60">
        <v>0</v>
      </c>
      <c r="AK73" s="60">
        <v>15</v>
      </c>
      <c r="AL73" s="62">
        <f t="shared" si="35"/>
        <v>10665</v>
      </c>
      <c r="AM73" s="66">
        <f>Stoch_Regimes_1!$E$31</f>
        <v>15</v>
      </c>
      <c r="AN73" s="60">
        <f t="shared" si="21"/>
        <v>0</v>
      </c>
      <c r="AO73" s="49">
        <f t="shared" si="30"/>
        <v>0</v>
      </c>
      <c r="AP73" s="49">
        <f t="shared" si="22"/>
        <v>15</v>
      </c>
      <c r="AQ73" s="60">
        <f t="shared" si="23"/>
        <v>15</v>
      </c>
      <c r="AR73" s="74">
        <f t="shared" si="24"/>
        <v>10665</v>
      </c>
    </row>
    <row r="74" spans="1:44" x14ac:dyDescent="0.25">
      <c r="A74" s="49"/>
      <c r="B74" s="85">
        <v>40695</v>
      </c>
      <c r="C74" s="49">
        <v>753</v>
      </c>
      <c r="D74" s="49">
        <v>750</v>
      </c>
      <c r="E74" s="58">
        <v>0</v>
      </c>
      <c r="F74" s="66">
        <f t="shared" si="38"/>
        <v>15</v>
      </c>
      <c r="G74" s="49">
        <f t="shared" si="25"/>
        <v>15</v>
      </c>
      <c r="H74" s="49">
        <f t="shared" si="6"/>
        <v>0</v>
      </c>
      <c r="I74" s="60">
        <f t="shared" si="7"/>
        <v>0</v>
      </c>
      <c r="J74" s="74">
        <f t="shared" si="31"/>
        <v>150</v>
      </c>
      <c r="K74" s="66">
        <f>Stoch_Regimes_1!$E$32</f>
        <v>15</v>
      </c>
      <c r="L74" s="60">
        <f t="shared" si="8"/>
        <v>0</v>
      </c>
      <c r="M74" s="49">
        <f t="shared" si="26"/>
        <v>0</v>
      </c>
      <c r="N74" s="49">
        <f t="shared" si="9"/>
        <v>15</v>
      </c>
      <c r="O74" s="60">
        <f t="shared" si="10"/>
        <v>15</v>
      </c>
      <c r="P74" s="74">
        <f t="shared" si="11"/>
        <v>11295</v>
      </c>
      <c r="Q74" s="66">
        <f>Stoch_Regimes_1!$G$32</f>
        <v>15</v>
      </c>
      <c r="R74" s="60">
        <f t="shared" si="12"/>
        <v>0</v>
      </c>
      <c r="S74" s="49">
        <f t="shared" si="27"/>
        <v>0</v>
      </c>
      <c r="T74" s="49">
        <f t="shared" si="13"/>
        <v>15</v>
      </c>
      <c r="U74" s="60">
        <f t="shared" si="14"/>
        <v>15</v>
      </c>
      <c r="V74" s="74">
        <f t="shared" si="32"/>
        <v>11295</v>
      </c>
      <c r="W74" s="66">
        <f>Stoch_Regimes_1!$J$32</f>
        <v>15</v>
      </c>
      <c r="X74" s="60">
        <f t="shared" si="15"/>
        <v>0</v>
      </c>
      <c r="Y74" s="49">
        <f t="shared" si="28"/>
        <v>0</v>
      </c>
      <c r="Z74" s="49">
        <f t="shared" si="16"/>
        <v>15</v>
      </c>
      <c r="AA74" s="60">
        <f t="shared" si="17"/>
        <v>15</v>
      </c>
      <c r="AB74" s="74">
        <f t="shared" si="33"/>
        <v>11295</v>
      </c>
      <c r="AC74" s="66">
        <f>Stoch_Regimes_1!$M$32</f>
        <v>15</v>
      </c>
      <c r="AD74" s="60">
        <f t="shared" si="18"/>
        <v>0</v>
      </c>
      <c r="AE74" s="49">
        <f t="shared" si="29"/>
        <v>0</v>
      </c>
      <c r="AF74" s="49">
        <f t="shared" si="19"/>
        <v>15</v>
      </c>
      <c r="AG74" s="60">
        <f t="shared" si="20"/>
        <v>15</v>
      </c>
      <c r="AH74" s="74">
        <f t="shared" si="34"/>
        <v>11295</v>
      </c>
      <c r="AI74" s="66">
        <v>15</v>
      </c>
      <c r="AJ74" s="60">
        <v>0</v>
      </c>
      <c r="AK74" s="60">
        <v>15</v>
      </c>
      <c r="AL74" s="62">
        <f t="shared" si="35"/>
        <v>11295</v>
      </c>
      <c r="AM74" s="66">
        <f>Stoch_Regimes_1!$E$32</f>
        <v>15</v>
      </c>
      <c r="AN74" s="60">
        <f t="shared" si="21"/>
        <v>0</v>
      </c>
      <c r="AO74" s="49">
        <f t="shared" si="30"/>
        <v>0</v>
      </c>
      <c r="AP74" s="49">
        <f t="shared" si="22"/>
        <v>15</v>
      </c>
      <c r="AQ74" s="60">
        <f t="shared" si="23"/>
        <v>15</v>
      </c>
      <c r="AR74" s="74">
        <f t="shared" si="24"/>
        <v>11295</v>
      </c>
    </row>
    <row r="75" spans="1:44" x14ac:dyDescent="0.25">
      <c r="A75" s="49"/>
      <c r="B75" s="85">
        <v>40725</v>
      </c>
      <c r="C75" s="49">
        <v>630</v>
      </c>
      <c r="D75" s="49">
        <v>650</v>
      </c>
      <c r="E75" s="58">
        <v>2</v>
      </c>
      <c r="F75" s="66">
        <f t="shared" si="38"/>
        <v>45</v>
      </c>
      <c r="G75" s="49">
        <f t="shared" si="25"/>
        <v>0</v>
      </c>
      <c r="H75" s="49">
        <f t="shared" si="6"/>
        <v>45</v>
      </c>
      <c r="I75" s="60">
        <f t="shared" si="7"/>
        <v>45</v>
      </c>
      <c r="J75" s="74">
        <f t="shared" si="31"/>
        <v>28350</v>
      </c>
      <c r="K75" s="88">
        <f>Stoch_Regimes_1!$E$30</f>
        <v>15</v>
      </c>
      <c r="L75" s="60">
        <f t="shared" si="8"/>
        <v>0</v>
      </c>
      <c r="M75" s="49">
        <f t="shared" si="26"/>
        <v>0</v>
      </c>
      <c r="N75" s="49">
        <f t="shared" si="9"/>
        <v>15</v>
      </c>
      <c r="O75" s="60">
        <f t="shared" si="10"/>
        <v>15</v>
      </c>
      <c r="P75" s="74">
        <f t="shared" si="11"/>
        <v>9450</v>
      </c>
      <c r="Q75" s="88">
        <f>Stoch_Regimes_1!$G$30</f>
        <v>15</v>
      </c>
      <c r="R75" s="60">
        <f t="shared" si="12"/>
        <v>0</v>
      </c>
      <c r="S75" s="49">
        <f t="shared" si="27"/>
        <v>0</v>
      </c>
      <c r="T75" s="49">
        <f t="shared" si="13"/>
        <v>15</v>
      </c>
      <c r="U75" s="60">
        <f t="shared" si="14"/>
        <v>15</v>
      </c>
      <c r="V75" s="74">
        <f t="shared" si="32"/>
        <v>9450</v>
      </c>
      <c r="W75" s="88">
        <f>Stoch_Regimes_1!$J$30</f>
        <v>15</v>
      </c>
      <c r="X75" s="60">
        <f t="shared" si="15"/>
        <v>0</v>
      </c>
      <c r="Y75" s="49">
        <f t="shared" si="28"/>
        <v>0</v>
      </c>
      <c r="Z75" s="49">
        <f t="shared" si="16"/>
        <v>15</v>
      </c>
      <c r="AA75" s="60">
        <f t="shared" si="17"/>
        <v>15</v>
      </c>
      <c r="AB75" s="74">
        <f t="shared" si="33"/>
        <v>9450</v>
      </c>
      <c r="AC75" s="88">
        <f>Stoch_Regimes_1!$M$30</f>
        <v>15</v>
      </c>
      <c r="AD75" s="60">
        <f t="shared" si="18"/>
        <v>0</v>
      </c>
      <c r="AE75" s="49">
        <f t="shared" si="29"/>
        <v>0</v>
      </c>
      <c r="AF75" s="49">
        <f t="shared" si="19"/>
        <v>15</v>
      </c>
      <c r="AG75" s="60">
        <f t="shared" si="20"/>
        <v>15</v>
      </c>
      <c r="AH75" s="74">
        <f t="shared" si="34"/>
        <v>9450</v>
      </c>
      <c r="AI75" s="66">
        <v>15</v>
      </c>
      <c r="AJ75" s="60">
        <v>0</v>
      </c>
      <c r="AK75" s="60">
        <v>15</v>
      </c>
      <c r="AL75" s="62">
        <f t="shared" si="35"/>
        <v>9450</v>
      </c>
      <c r="AM75" s="88">
        <f>Stoch_Regimes_1!$E$30</f>
        <v>15</v>
      </c>
      <c r="AN75" s="60">
        <f t="shared" si="21"/>
        <v>0</v>
      </c>
      <c r="AO75" s="49">
        <f t="shared" si="30"/>
        <v>0</v>
      </c>
      <c r="AP75" s="49">
        <f t="shared" si="22"/>
        <v>15</v>
      </c>
      <c r="AQ75" s="60">
        <f t="shared" si="23"/>
        <v>15</v>
      </c>
      <c r="AR75" s="74">
        <f t="shared" si="24"/>
        <v>9450</v>
      </c>
    </row>
    <row r="76" spans="1:44" x14ac:dyDescent="0.25">
      <c r="A76" s="49"/>
      <c r="B76" s="85">
        <v>40756</v>
      </c>
      <c r="C76" s="49">
        <v>706.5</v>
      </c>
      <c r="D76" s="49">
        <v>700</v>
      </c>
      <c r="E76" s="58">
        <v>1</v>
      </c>
      <c r="F76" s="66">
        <f t="shared" si="38"/>
        <v>30</v>
      </c>
      <c r="G76" s="49">
        <f t="shared" si="25"/>
        <v>30</v>
      </c>
      <c r="H76" s="49">
        <f t="shared" si="6"/>
        <v>0</v>
      </c>
      <c r="I76" s="60">
        <f t="shared" si="7"/>
        <v>0</v>
      </c>
      <c r="J76" s="74">
        <f t="shared" si="31"/>
        <v>300</v>
      </c>
      <c r="K76" s="66">
        <f>Stoch_Regimes_1!$E$31</f>
        <v>15</v>
      </c>
      <c r="L76" s="60">
        <f t="shared" si="8"/>
        <v>0</v>
      </c>
      <c r="M76" s="49">
        <f t="shared" si="26"/>
        <v>0</v>
      </c>
      <c r="N76" s="49">
        <f t="shared" si="9"/>
        <v>15</v>
      </c>
      <c r="O76" s="60">
        <f t="shared" si="10"/>
        <v>15</v>
      </c>
      <c r="P76" s="74">
        <f t="shared" si="11"/>
        <v>10597.5</v>
      </c>
      <c r="Q76" s="66">
        <f>Stoch_Regimes_1!$G$31</f>
        <v>15</v>
      </c>
      <c r="R76" s="60">
        <f t="shared" si="12"/>
        <v>0</v>
      </c>
      <c r="S76" s="49">
        <f t="shared" si="27"/>
        <v>0</v>
      </c>
      <c r="T76" s="49">
        <f t="shared" si="13"/>
        <v>15</v>
      </c>
      <c r="U76" s="60">
        <f t="shared" si="14"/>
        <v>15</v>
      </c>
      <c r="V76" s="74">
        <f t="shared" si="32"/>
        <v>10597.5</v>
      </c>
      <c r="W76" s="66">
        <f>Stoch_Regimes_1!$J$31</f>
        <v>15</v>
      </c>
      <c r="X76" s="60">
        <f t="shared" si="15"/>
        <v>0</v>
      </c>
      <c r="Y76" s="49">
        <f t="shared" si="28"/>
        <v>0</v>
      </c>
      <c r="Z76" s="49">
        <f t="shared" si="16"/>
        <v>15</v>
      </c>
      <c r="AA76" s="60">
        <f t="shared" si="17"/>
        <v>15</v>
      </c>
      <c r="AB76" s="74">
        <f t="shared" si="33"/>
        <v>10597.5</v>
      </c>
      <c r="AC76" s="66">
        <f>Stoch_Regimes_1!$M$31</f>
        <v>15</v>
      </c>
      <c r="AD76" s="60">
        <f t="shared" si="18"/>
        <v>0</v>
      </c>
      <c r="AE76" s="49">
        <f t="shared" si="29"/>
        <v>0</v>
      </c>
      <c r="AF76" s="49">
        <f t="shared" si="19"/>
        <v>15</v>
      </c>
      <c r="AG76" s="60">
        <f t="shared" si="20"/>
        <v>15</v>
      </c>
      <c r="AH76" s="74">
        <f t="shared" si="34"/>
        <v>10597.5</v>
      </c>
      <c r="AI76" s="66">
        <v>15</v>
      </c>
      <c r="AJ76" s="60">
        <v>0</v>
      </c>
      <c r="AK76" s="60">
        <v>15</v>
      </c>
      <c r="AL76" s="62">
        <f t="shared" si="35"/>
        <v>10597.5</v>
      </c>
      <c r="AM76" s="66">
        <f>Stoch_Regimes_1!$E$31</f>
        <v>15</v>
      </c>
      <c r="AN76" s="60">
        <f t="shared" si="21"/>
        <v>0</v>
      </c>
      <c r="AO76" s="49">
        <f t="shared" si="30"/>
        <v>0</v>
      </c>
      <c r="AP76" s="49">
        <f t="shared" si="22"/>
        <v>15</v>
      </c>
      <c r="AQ76" s="60">
        <f t="shared" si="23"/>
        <v>15</v>
      </c>
      <c r="AR76" s="74">
        <f t="shared" si="24"/>
        <v>10597.5</v>
      </c>
    </row>
    <row r="77" spans="1:44" x14ac:dyDescent="0.25">
      <c r="A77" s="49"/>
      <c r="B77" s="85">
        <v>40787</v>
      </c>
      <c r="C77" s="49">
        <v>726.5</v>
      </c>
      <c r="D77" s="49">
        <v>750</v>
      </c>
      <c r="E77" s="58">
        <v>0</v>
      </c>
      <c r="F77" s="66">
        <f t="shared" si="38"/>
        <v>15</v>
      </c>
      <c r="G77" s="49">
        <f t="shared" si="25"/>
        <v>15</v>
      </c>
      <c r="H77" s="49">
        <f t="shared" si="6"/>
        <v>0</v>
      </c>
      <c r="I77" s="60">
        <f t="shared" si="7"/>
        <v>0</v>
      </c>
      <c r="J77" s="74">
        <f t="shared" si="31"/>
        <v>150</v>
      </c>
      <c r="K77" s="66">
        <f>Stoch_Regimes_1!$E$32</f>
        <v>15</v>
      </c>
      <c r="L77" s="60">
        <f t="shared" si="8"/>
        <v>0</v>
      </c>
      <c r="M77" s="49">
        <f t="shared" si="26"/>
        <v>0</v>
      </c>
      <c r="N77" s="49">
        <f t="shared" si="9"/>
        <v>15</v>
      </c>
      <c r="O77" s="60">
        <f t="shared" si="10"/>
        <v>15</v>
      </c>
      <c r="P77" s="74">
        <f t="shared" si="11"/>
        <v>10897.5</v>
      </c>
      <c r="Q77" s="66">
        <f>Stoch_Regimes_1!$G$32</f>
        <v>15</v>
      </c>
      <c r="R77" s="60">
        <f t="shared" si="12"/>
        <v>0</v>
      </c>
      <c r="S77" s="49">
        <f t="shared" si="27"/>
        <v>0</v>
      </c>
      <c r="T77" s="49">
        <f t="shared" si="13"/>
        <v>15</v>
      </c>
      <c r="U77" s="60">
        <f t="shared" si="14"/>
        <v>15</v>
      </c>
      <c r="V77" s="74">
        <f t="shared" si="32"/>
        <v>10897.5</v>
      </c>
      <c r="W77" s="66">
        <f>Stoch_Regimes_1!$J$32</f>
        <v>15</v>
      </c>
      <c r="X77" s="60">
        <f t="shared" si="15"/>
        <v>0</v>
      </c>
      <c r="Y77" s="49">
        <f t="shared" si="28"/>
        <v>0</v>
      </c>
      <c r="Z77" s="49">
        <f t="shared" si="16"/>
        <v>15</v>
      </c>
      <c r="AA77" s="60">
        <f t="shared" si="17"/>
        <v>15</v>
      </c>
      <c r="AB77" s="74">
        <f t="shared" si="33"/>
        <v>10897.5</v>
      </c>
      <c r="AC77" s="66">
        <f>Stoch_Regimes_1!$M$32</f>
        <v>15</v>
      </c>
      <c r="AD77" s="60">
        <f t="shared" si="18"/>
        <v>0</v>
      </c>
      <c r="AE77" s="49">
        <f t="shared" si="29"/>
        <v>0</v>
      </c>
      <c r="AF77" s="49">
        <f t="shared" si="19"/>
        <v>15</v>
      </c>
      <c r="AG77" s="60">
        <f t="shared" si="20"/>
        <v>15</v>
      </c>
      <c r="AH77" s="74">
        <f t="shared" si="34"/>
        <v>10897.5</v>
      </c>
      <c r="AI77" s="66">
        <v>15</v>
      </c>
      <c r="AJ77" s="60">
        <v>0</v>
      </c>
      <c r="AK77" s="60">
        <v>15</v>
      </c>
      <c r="AL77" s="62">
        <f t="shared" si="35"/>
        <v>10897.5</v>
      </c>
      <c r="AM77" s="66">
        <f>Stoch_Regimes_1!$E$32</f>
        <v>15</v>
      </c>
      <c r="AN77" s="60">
        <f t="shared" si="21"/>
        <v>0</v>
      </c>
      <c r="AO77" s="49">
        <f t="shared" si="30"/>
        <v>0</v>
      </c>
      <c r="AP77" s="49">
        <f t="shared" si="22"/>
        <v>15</v>
      </c>
      <c r="AQ77" s="60">
        <f t="shared" si="23"/>
        <v>15</v>
      </c>
      <c r="AR77" s="74">
        <f t="shared" si="24"/>
        <v>10897.5</v>
      </c>
    </row>
    <row r="78" spans="1:44" x14ac:dyDescent="0.25">
      <c r="A78" s="49"/>
      <c r="B78" s="85">
        <v>40817</v>
      </c>
      <c r="C78" s="49">
        <v>575.5</v>
      </c>
      <c r="D78" s="49">
        <v>600</v>
      </c>
      <c r="E78" s="58">
        <v>1</v>
      </c>
      <c r="F78" s="66">
        <f t="shared" si="38"/>
        <v>30</v>
      </c>
      <c r="G78" s="49">
        <f t="shared" si="25"/>
        <v>0</v>
      </c>
      <c r="H78" s="49">
        <f t="shared" si="6"/>
        <v>30</v>
      </c>
      <c r="I78" s="60">
        <f t="shared" si="7"/>
        <v>30</v>
      </c>
      <c r="J78" s="74">
        <f t="shared" si="31"/>
        <v>17265</v>
      </c>
      <c r="K78" s="66">
        <f>Stoch_Regimes_1!$E$29</f>
        <v>30</v>
      </c>
      <c r="L78" s="60">
        <f t="shared" si="8"/>
        <v>1</v>
      </c>
      <c r="M78" s="49">
        <f t="shared" si="26"/>
        <v>0</v>
      </c>
      <c r="N78" s="49">
        <f t="shared" si="9"/>
        <v>30</v>
      </c>
      <c r="O78" s="60">
        <f t="shared" si="10"/>
        <v>30</v>
      </c>
      <c r="P78" s="74">
        <f t="shared" si="11"/>
        <v>17265</v>
      </c>
      <c r="Q78" s="66">
        <f>Stoch_Regimes_1!$G$29</f>
        <v>15</v>
      </c>
      <c r="R78" s="60">
        <f t="shared" si="12"/>
        <v>0</v>
      </c>
      <c r="S78" s="49">
        <f t="shared" si="27"/>
        <v>0</v>
      </c>
      <c r="T78" s="49">
        <f t="shared" si="13"/>
        <v>15</v>
      </c>
      <c r="U78" s="60">
        <f t="shared" si="14"/>
        <v>15</v>
      </c>
      <c r="V78" s="74">
        <f t="shared" si="32"/>
        <v>8632.5</v>
      </c>
      <c r="W78" s="66">
        <f>Stoch_Regimes_1!$J$29</f>
        <v>45</v>
      </c>
      <c r="X78" s="60">
        <f t="shared" si="15"/>
        <v>2</v>
      </c>
      <c r="Y78" s="49">
        <f t="shared" si="28"/>
        <v>0</v>
      </c>
      <c r="Z78" s="49">
        <f t="shared" si="16"/>
        <v>45</v>
      </c>
      <c r="AA78" s="60">
        <f t="shared" si="17"/>
        <v>45</v>
      </c>
      <c r="AB78" s="74">
        <f t="shared" si="33"/>
        <v>25897.5</v>
      </c>
      <c r="AC78" s="66">
        <f>Stoch_Regimes_1!$M$29</f>
        <v>15</v>
      </c>
      <c r="AD78" s="60">
        <f t="shared" si="18"/>
        <v>0</v>
      </c>
      <c r="AE78" s="49">
        <f t="shared" si="29"/>
        <v>0</v>
      </c>
      <c r="AF78" s="49">
        <f t="shared" si="19"/>
        <v>15</v>
      </c>
      <c r="AG78" s="60">
        <f t="shared" si="20"/>
        <v>15</v>
      </c>
      <c r="AH78" s="74">
        <f t="shared" si="34"/>
        <v>8632.5</v>
      </c>
      <c r="AI78" s="66">
        <v>15</v>
      </c>
      <c r="AJ78" s="60">
        <v>0</v>
      </c>
      <c r="AK78" s="60">
        <v>15</v>
      </c>
      <c r="AL78" s="62">
        <f t="shared" si="35"/>
        <v>8632.5</v>
      </c>
      <c r="AM78" s="66">
        <f>Stoch_Regimes_1!$E$29</f>
        <v>30</v>
      </c>
      <c r="AN78" s="60">
        <f t="shared" si="21"/>
        <v>1</v>
      </c>
      <c r="AO78" s="49">
        <f t="shared" si="30"/>
        <v>0</v>
      </c>
      <c r="AP78" s="49">
        <f t="shared" si="22"/>
        <v>30</v>
      </c>
      <c r="AQ78" s="60">
        <f t="shared" si="23"/>
        <v>30</v>
      </c>
      <c r="AR78" s="74">
        <f t="shared" si="24"/>
        <v>17265</v>
      </c>
    </row>
    <row r="79" spans="1:44" x14ac:dyDescent="0.25">
      <c r="A79" s="49"/>
      <c r="B79" s="85">
        <v>40848</v>
      </c>
      <c r="C79" s="49">
        <v>645.5</v>
      </c>
      <c r="D79" s="49">
        <v>650</v>
      </c>
      <c r="E79" s="58">
        <v>0</v>
      </c>
      <c r="F79" s="66">
        <f t="shared" si="38"/>
        <v>15</v>
      </c>
      <c r="G79" s="49">
        <f t="shared" si="25"/>
        <v>15</v>
      </c>
      <c r="H79" s="49">
        <f t="shared" si="6"/>
        <v>0</v>
      </c>
      <c r="I79" s="60">
        <f t="shared" si="7"/>
        <v>0</v>
      </c>
      <c r="J79" s="74">
        <f t="shared" si="31"/>
        <v>150</v>
      </c>
      <c r="K79" s="88">
        <f>Stoch_Regimes_1!$E$30</f>
        <v>15</v>
      </c>
      <c r="L79" s="60">
        <f t="shared" si="8"/>
        <v>0</v>
      </c>
      <c r="M79" s="49">
        <f t="shared" si="26"/>
        <v>15</v>
      </c>
      <c r="N79" s="49">
        <f t="shared" si="9"/>
        <v>0</v>
      </c>
      <c r="O79" s="60">
        <f t="shared" si="10"/>
        <v>0</v>
      </c>
      <c r="P79" s="74">
        <f t="shared" si="11"/>
        <v>150</v>
      </c>
      <c r="Q79" s="88">
        <f>Stoch_Regimes_1!$G$30</f>
        <v>15</v>
      </c>
      <c r="R79" s="60">
        <f t="shared" si="12"/>
        <v>0</v>
      </c>
      <c r="S79" s="49">
        <f t="shared" si="27"/>
        <v>0</v>
      </c>
      <c r="T79" s="49">
        <f t="shared" si="13"/>
        <v>15</v>
      </c>
      <c r="U79" s="60">
        <f t="shared" si="14"/>
        <v>15</v>
      </c>
      <c r="V79" s="74">
        <f t="shared" si="32"/>
        <v>9682.5</v>
      </c>
      <c r="W79" s="88">
        <f>Stoch_Regimes_1!$J$30</f>
        <v>15</v>
      </c>
      <c r="X79" s="60">
        <f t="shared" si="15"/>
        <v>0</v>
      </c>
      <c r="Y79" s="49">
        <f t="shared" si="28"/>
        <v>30</v>
      </c>
      <c r="Z79" s="49">
        <f t="shared" si="16"/>
        <v>-15</v>
      </c>
      <c r="AA79" s="60">
        <f t="shared" si="17"/>
        <v>0</v>
      </c>
      <c r="AB79" s="74">
        <f t="shared" si="33"/>
        <v>300</v>
      </c>
      <c r="AC79" s="88">
        <f>Stoch_Regimes_1!$M$30</f>
        <v>15</v>
      </c>
      <c r="AD79" s="60">
        <f t="shared" si="18"/>
        <v>0</v>
      </c>
      <c r="AE79" s="49">
        <f t="shared" si="29"/>
        <v>0</v>
      </c>
      <c r="AF79" s="49">
        <f t="shared" si="19"/>
        <v>15</v>
      </c>
      <c r="AG79" s="60">
        <f t="shared" si="20"/>
        <v>15</v>
      </c>
      <c r="AH79" s="74">
        <f t="shared" si="34"/>
        <v>9682.5</v>
      </c>
      <c r="AI79" s="66">
        <v>15</v>
      </c>
      <c r="AJ79" s="60">
        <v>0</v>
      </c>
      <c r="AK79" s="60">
        <v>15</v>
      </c>
      <c r="AL79" s="62">
        <f t="shared" si="35"/>
        <v>9682.5</v>
      </c>
      <c r="AM79" s="88">
        <f>Stoch_Regimes_1!$E$30</f>
        <v>15</v>
      </c>
      <c r="AN79" s="60">
        <f t="shared" si="21"/>
        <v>0</v>
      </c>
      <c r="AO79" s="49">
        <f t="shared" si="30"/>
        <v>15</v>
      </c>
      <c r="AP79" s="49">
        <f t="shared" si="22"/>
        <v>0</v>
      </c>
      <c r="AQ79" s="60">
        <f t="shared" si="23"/>
        <v>0</v>
      </c>
      <c r="AR79" s="74">
        <f t="shared" si="24"/>
        <v>150</v>
      </c>
    </row>
    <row r="80" spans="1:44" x14ac:dyDescent="0.25">
      <c r="A80" s="49"/>
      <c r="B80" s="85">
        <v>40878</v>
      </c>
      <c r="C80" s="49">
        <v>591</v>
      </c>
      <c r="D80" s="49">
        <v>600</v>
      </c>
      <c r="E80" s="58">
        <v>3</v>
      </c>
      <c r="F80" s="66">
        <f t="shared" si="38"/>
        <v>60</v>
      </c>
      <c r="G80" s="49">
        <f t="shared" si="25"/>
        <v>0</v>
      </c>
      <c r="H80" s="49">
        <f t="shared" si="6"/>
        <v>60</v>
      </c>
      <c r="I80" s="60">
        <f t="shared" si="7"/>
        <v>60</v>
      </c>
      <c r="J80" s="74">
        <f t="shared" si="31"/>
        <v>35460</v>
      </c>
      <c r="K80" s="66">
        <f>Stoch_Regimes_1!$E$29</f>
        <v>30</v>
      </c>
      <c r="L80" s="60">
        <f t="shared" si="8"/>
        <v>1</v>
      </c>
      <c r="M80" s="49">
        <f t="shared" si="26"/>
        <v>0</v>
      </c>
      <c r="N80" s="49">
        <f t="shared" si="9"/>
        <v>30</v>
      </c>
      <c r="O80" s="60">
        <f t="shared" si="10"/>
        <v>30</v>
      </c>
      <c r="P80" s="74">
        <f t="shared" si="11"/>
        <v>17730</v>
      </c>
      <c r="Q80" s="66">
        <f>Stoch_Regimes_1!$G$29</f>
        <v>15</v>
      </c>
      <c r="R80" s="60">
        <f t="shared" si="12"/>
        <v>0</v>
      </c>
      <c r="S80" s="49">
        <f t="shared" si="27"/>
        <v>0</v>
      </c>
      <c r="T80" s="49">
        <f t="shared" si="13"/>
        <v>15</v>
      </c>
      <c r="U80" s="60">
        <f t="shared" si="14"/>
        <v>15</v>
      </c>
      <c r="V80" s="74">
        <f t="shared" si="32"/>
        <v>8865</v>
      </c>
      <c r="W80" s="66">
        <f>Stoch_Regimes_1!$J$29</f>
        <v>45</v>
      </c>
      <c r="X80" s="60">
        <f t="shared" si="15"/>
        <v>2</v>
      </c>
      <c r="Y80" s="49">
        <f t="shared" si="28"/>
        <v>15</v>
      </c>
      <c r="Z80" s="49">
        <f t="shared" si="16"/>
        <v>30</v>
      </c>
      <c r="AA80" s="60">
        <f t="shared" si="17"/>
        <v>30</v>
      </c>
      <c r="AB80" s="74">
        <f t="shared" si="33"/>
        <v>17880</v>
      </c>
      <c r="AC80" s="66">
        <f>Stoch_Regimes_1!$M$29</f>
        <v>15</v>
      </c>
      <c r="AD80" s="60">
        <f t="shared" si="18"/>
        <v>0</v>
      </c>
      <c r="AE80" s="49">
        <f t="shared" si="29"/>
        <v>0</v>
      </c>
      <c r="AF80" s="49">
        <f t="shared" si="19"/>
        <v>15</v>
      </c>
      <c r="AG80" s="60">
        <f t="shared" si="20"/>
        <v>15</v>
      </c>
      <c r="AH80" s="74">
        <f t="shared" si="34"/>
        <v>8865</v>
      </c>
      <c r="AI80" s="66">
        <v>15</v>
      </c>
      <c r="AJ80" s="60">
        <v>0</v>
      </c>
      <c r="AK80" s="60">
        <v>15</v>
      </c>
      <c r="AL80" s="62">
        <f t="shared" si="35"/>
        <v>8865</v>
      </c>
      <c r="AM80" s="66">
        <f>Stoch_Regimes_1!$E$29</f>
        <v>30</v>
      </c>
      <c r="AN80" s="60">
        <f t="shared" si="21"/>
        <v>1</v>
      </c>
      <c r="AO80" s="49">
        <f t="shared" si="30"/>
        <v>0</v>
      </c>
      <c r="AP80" s="49">
        <f t="shared" si="22"/>
        <v>30</v>
      </c>
      <c r="AQ80" s="60">
        <f t="shared" si="23"/>
        <v>30</v>
      </c>
      <c r="AR80" s="74">
        <f t="shared" si="24"/>
        <v>17730</v>
      </c>
    </row>
    <row r="81" spans="1:44" x14ac:dyDescent="0.25">
      <c r="A81" s="49"/>
      <c r="B81" s="85">
        <v>40909</v>
      </c>
      <c r="C81" s="49">
        <v>646.5</v>
      </c>
      <c r="D81" s="49">
        <v>650</v>
      </c>
      <c r="E81" s="58">
        <v>0</v>
      </c>
      <c r="F81" s="66">
        <f t="shared" si="38"/>
        <v>15</v>
      </c>
      <c r="G81" s="49">
        <f t="shared" si="25"/>
        <v>45</v>
      </c>
      <c r="H81" s="49">
        <f t="shared" si="6"/>
        <v>-30</v>
      </c>
      <c r="I81" s="60">
        <f t="shared" si="7"/>
        <v>0</v>
      </c>
      <c r="J81" s="74">
        <f t="shared" si="31"/>
        <v>450</v>
      </c>
      <c r="K81" s="88">
        <f>Stoch_Regimes_1!$E$30</f>
        <v>15</v>
      </c>
      <c r="L81" s="60">
        <f t="shared" si="8"/>
        <v>0</v>
      </c>
      <c r="M81" s="49">
        <f t="shared" si="26"/>
        <v>15</v>
      </c>
      <c r="N81" s="49">
        <f t="shared" si="9"/>
        <v>0</v>
      </c>
      <c r="O81" s="60">
        <f t="shared" si="10"/>
        <v>0</v>
      </c>
      <c r="P81" s="74">
        <f t="shared" si="11"/>
        <v>150</v>
      </c>
      <c r="Q81" s="88">
        <f>Stoch_Regimes_1!$G$30</f>
        <v>15</v>
      </c>
      <c r="R81" s="60">
        <f t="shared" si="12"/>
        <v>0</v>
      </c>
      <c r="S81" s="49">
        <f t="shared" si="27"/>
        <v>0</v>
      </c>
      <c r="T81" s="49">
        <f t="shared" si="13"/>
        <v>15</v>
      </c>
      <c r="U81" s="60">
        <f t="shared" si="14"/>
        <v>15</v>
      </c>
      <c r="V81" s="74">
        <f t="shared" si="32"/>
        <v>9697.5</v>
      </c>
      <c r="W81" s="88">
        <f>Stoch_Regimes_1!$J$30</f>
        <v>15</v>
      </c>
      <c r="X81" s="60">
        <f t="shared" si="15"/>
        <v>0</v>
      </c>
      <c r="Y81" s="49">
        <f t="shared" si="28"/>
        <v>30</v>
      </c>
      <c r="Z81" s="49">
        <f t="shared" si="16"/>
        <v>-15</v>
      </c>
      <c r="AA81" s="60">
        <f t="shared" si="17"/>
        <v>0</v>
      </c>
      <c r="AB81" s="74">
        <f t="shared" si="33"/>
        <v>300</v>
      </c>
      <c r="AC81" s="88">
        <f>Stoch_Regimes_1!$M$30</f>
        <v>15</v>
      </c>
      <c r="AD81" s="60">
        <f t="shared" si="18"/>
        <v>0</v>
      </c>
      <c r="AE81" s="49">
        <f t="shared" si="29"/>
        <v>0</v>
      </c>
      <c r="AF81" s="49">
        <f t="shared" si="19"/>
        <v>15</v>
      </c>
      <c r="AG81" s="60">
        <f t="shared" si="20"/>
        <v>15</v>
      </c>
      <c r="AH81" s="74">
        <f t="shared" si="34"/>
        <v>9697.5</v>
      </c>
      <c r="AI81" s="66">
        <v>15</v>
      </c>
      <c r="AJ81" s="60">
        <v>0</v>
      </c>
      <c r="AK81" s="60">
        <v>15</v>
      </c>
      <c r="AL81" s="62">
        <f t="shared" si="35"/>
        <v>9697.5</v>
      </c>
      <c r="AM81" s="88">
        <f>Stoch_Regimes_1!$E$30</f>
        <v>15</v>
      </c>
      <c r="AN81" s="60">
        <f t="shared" si="21"/>
        <v>0</v>
      </c>
      <c r="AO81" s="49">
        <f t="shared" si="30"/>
        <v>15</v>
      </c>
      <c r="AP81" s="49">
        <f t="shared" si="22"/>
        <v>0</v>
      </c>
      <c r="AQ81" s="60">
        <f t="shared" si="23"/>
        <v>0</v>
      </c>
      <c r="AR81" s="74">
        <f t="shared" si="24"/>
        <v>150</v>
      </c>
    </row>
    <row r="82" spans="1:44" x14ac:dyDescent="0.25">
      <c r="A82" s="49"/>
      <c r="B82" s="85">
        <v>40940</v>
      </c>
      <c r="C82" s="49">
        <v>641</v>
      </c>
      <c r="D82" s="49">
        <v>650</v>
      </c>
      <c r="E82" s="58">
        <v>1</v>
      </c>
      <c r="F82" s="66">
        <f t="shared" si="38"/>
        <v>30</v>
      </c>
      <c r="G82" s="49">
        <f t="shared" si="25"/>
        <v>30</v>
      </c>
      <c r="H82" s="49">
        <f t="shared" si="6"/>
        <v>0</v>
      </c>
      <c r="I82" s="60">
        <f t="shared" si="7"/>
        <v>0</v>
      </c>
      <c r="J82" s="74">
        <f t="shared" si="31"/>
        <v>300</v>
      </c>
      <c r="K82" s="88">
        <f>Stoch_Regimes_1!$E$30</f>
        <v>15</v>
      </c>
      <c r="L82" s="60">
        <f t="shared" si="8"/>
        <v>0</v>
      </c>
      <c r="M82" s="49">
        <f t="shared" si="26"/>
        <v>0</v>
      </c>
      <c r="N82" s="49">
        <f t="shared" si="9"/>
        <v>15</v>
      </c>
      <c r="O82" s="60">
        <f t="shared" si="10"/>
        <v>15</v>
      </c>
      <c r="P82" s="74">
        <f t="shared" si="11"/>
        <v>9615</v>
      </c>
      <c r="Q82" s="88">
        <f>Stoch_Regimes_1!$G$30</f>
        <v>15</v>
      </c>
      <c r="R82" s="60">
        <f t="shared" si="12"/>
        <v>0</v>
      </c>
      <c r="S82" s="49">
        <f t="shared" si="27"/>
        <v>0</v>
      </c>
      <c r="T82" s="49">
        <f t="shared" si="13"/>
        <v>15</v>
      </c>
      <c r="U82" s="60">
        <f t="shared" si="14"/>
        <v>15</v>
      </c>
      <c r="V82" s="74">
        <f t="shared" si="32"/>
        <v>9615</v>
      </c>
      <c r="W82" s="88">
        <f>Stoch_Regimes_1!$J$30</f>
        <v>15</v>
      </c>
      <c r="X82" s="60">
        <f t="shared" si="15"/>
        <v>0</v>
      </c>
      <c r="Y82" s="49">
        <f t="shared" si="28"/>
        <v>15</v>
      </c>
      <c r="Z82" s="49">
        <f t="shared" si="16"/>
        <v>0</v>
      </c>
      <c r="AA82" s="60">
        <f t="shared" si="17"/>
        <v>0</v>
      </c>
      <c r="AB82" s="74">
        <f t="shared" si="33"/>
        <v>150</v>
      </c>
      <c r="AC82" s="88">
        <f>Stoch_Regimes_1!$M$30</f>
        <v>15</v>
      </c>
      <c r="AD82" s="60">
        <f t="shared" si="18"/>
        <v>0</v>
      </c>
      <c r="AE82" s="49">
        <f t="shared" si="29"/>
        <v>0</v>
      </c>
      <c r="AF82" s="49">
        <f t="shared" si="19"/>
        <v>15</v>
      </c>
      <c r="AG82" s="60">
        <f t="shared" si="20"/>
        <v>15</v>
      </c>
      <c r="AH82" s="74">
        <f t="shared" si="34"/>
        <v>9615</v>
      </c>
      <c r="AI82" s="66">
        <v>15</v>
      </c>
      <c r="AJ82" s="60">
        <v>0</v>
      </c>
      <c r="AK82" s="60">
        <v>15</v>
      </c>
      <c r="AL82" s="62">
        <f t="shared" si="35"/>
        <v>9615</v>
      </c>
      <c r="AM82" s="88">
        <f>Stoch_Regimes_1!$E$30</f>
        <v>15</v>
      </c>
      <c r="AN82" s="60">
        <f t="shared" si="21"/>
        <v>0</v>
      </c>
      <c r="AO82" s="49">
        <f t="shared" si="30"/>
        <v>0</v>
      </c>
      <c r="AP82" s="49">
        <f t="shared" si="22"/>
        <v>15</v>
      </c>
      <c r="AQ82" s="60">
        <f t="shared" si="23"/>
        <v>15</v>
      </c>
      <c r="AR82" s="74">
        <f t="shared" si="24"/>
        <v>9615</v>
      </c>
    </row>
    <row r="83" spans="1:44" x14ac:dyDescent="0.25">
      <c r="A83" s="49"/>
      <c r="B83" s="85">
        <v>40969</v>
      </c>
      <c r="C83" s="49">
        <v>653.5</v>
      </c>
      <c r="D83" s="49">
        <v>650</v>
      </c>
      <c r="E83" s="58">
        <v>0</v>
      </c>
      <c r="F83" s="66">
        <f t="shared" si="38"/>
        <v>15</v>
      </c>
      <c r="G83" s="49">
        <f t="shared" si="25"/>
        <v>15</v>
      </c>
      <c r="H83" s="49">
        <f t="shared" si="6"/>
        <v>0</v>
      </c>
      <c r="I83" s="60">
        <f t="shared" si="7"/>
        <v>0</v>
      </c>
      <c r="J83" s="74">
        <f t="shared" si="31"/>
        <v>150</v>
      </c>
      <c r="K83" s="88">
        <f>Stoch_Regimes_1!$E$30</f>
        <v>15</v>
      </c>
      <c r="L83" s="60">
        <f t="shared" si="8"/>
        <v>0</v>
      </c>
      <c r="M83" s="49">
        <f t="shared" si="26"/>
        <v>0</v>
      </c>
      <c r="N83" s="49">
        <f t="shared" si="9"/>
        <v>15</v>
      </c>
      <c r="O83" s="60">
        <f t="shared" si="10"/>
        <v>15</v>
      </c>
      <c r="P83" s="74">
        <f t="shared" si="11"/>
        <v>9802.5</v>
      </c>
      <c r="Q83" s="88">
        <f>Stoch_Regimes_1!$G$30</f>
        <v>15</v>
      </c>
      <c r="R83" s="60">
        <f t="shared" si="12"/>
        <v>0</v>
      </c>
      <c r="S83" s="49">
        <f t="shared" si="27"/>
        <v>0</v>
      </c>
      <c r="T83" s="49">
        <f t="shared" si="13"/>
        <v>15</v>
      </c>
      <c r="U83" s="60">
        <f t="shared" si="14"/>
        <v>15</v>
      </c>
      <c r="V83" s="74">
        <f t="shared" si="32"/>
        <v>9802.5</v>
      </c>
      <c r="W83" s="88">
        <f>Stoch_Regimes_1!$J$30</f>
        <v>15</v>
      </c>
      <c r="X83" s="60">
        <f t="shared" si="15"/>
        <v>0</v>
      </c>
      <c r="Y83" s="49">
        <f t="shared" si="28"/>
        <v>0</v>
      </c>
      <c r="Z83" s="49">
        <f t="shared" si="16"/>
        <v>15</v>
      </c>
      <c r="AA83" s="60">
        <f t="shared" si="17"/>
        <v>15</v>
      </c>
      <c r="AB83" s="74">
        <f t="shared" si="33"/>
        <v>9802.5</v>
      </c>
      <c r="AC83" s="88">
        <f>Stoch_Regimes_1!$M$30</f>
        <v>15</v>
      </c>
      <c r="AD83" s="60">
        <f t="shared" si="18"/>
        <v>0</v>
      </c>
      <c r="AE83" s="49">
        <f t="shared" si="29"/>
        <v>0</v>
      </c>
      <c r="AF83" s="49">
        <f t="shared" si="19"/>
        <v>15</v>
      </c>
      <c r="AG83" s="60">
        <f t="shared" si="20"/>
        <v>15</v>
      </c>
      <c r="AH83" s="74">
        <f t="shared" si="34"/>
        <v>9802.5</v>
      </c>
      <c r="AI83" s="66">
        <v>15</v>
      </c>
      <c r="AJ83" s="60">
        <v>0</v>
      </c>
      <c r="AK83" s="60">
        <v>15</v>
      </c>
      <c r="AL83" s="62">
        <f t="shared" si="35"/>
        <v>9802.5</v>
      </c>
      <c r="AM83" s="88">
        <f>Stoch_Regimes_1!$E$30</f>
        <v>15</v>
      </c>
      <c r="AN83" s="60">
        <f t="shared" si="21"/>
        <v>0</v>
      </c>
      <c r="AO83" s="49">
        <f t="shared" si="30"/>
        <v>0</v>
      </c>
      <c r="AP83" s="49">
        <f t="shared" si="22"/>
        <v>15</v>
      </c>
      <c r="AQ83" s="60">
        <f t="shared" si="23"/>
        <v>15</v>
      </c>
      <c r="AR83" s="74">
        <f t="shared" si="24"/>
        <v>9802.5</v>
      </c>
    </row>
    <row r="84" spans="1:44" x14ac:dyDescent="0.25">
      <c r="A84" s="49"/>
      <c r="B84" s="85">
        <v>41000</v>
      </c>
      <c r="C84" s="49">
        <v>655</v>
      </c>
      <c r="D84" s="49">
        <v>650</v>
      </c>
      <c r="E84" s="58">
        <v>1</v>
      </c>
      <c r="F84" s="66">
        <f t="shared" si="38"/>
        <v>30</v>
      </c>
      <c r="G84" s="49">
        <f t="shared" si="25"/>
        <v>0</v>
      </c>
      <c r="H84" s="49">
        <f t="shared" si="6"/>
        <v>30</v>
      </c>
      <c r="I84" s="60">
        <f t="shared" si="7"/>
        <v>30</v>
      </c>
      <c r="J84" s="74">
        <f t="shared" si="31"/>
        <v>19650</v>
      </c>
      <c r="K84" s="88">
        <f>Stoch_Regimes_1!$E$30</f>
        <v>15</v>
      </c>
      <c r="L84" s="60">
        <f t="shared" si="8"/>
        <v>0</v>
      </c>
      <c r="M84" s="49">
        <f t="shared" si="26"/>
        <v>0</v>
      </c>
      <c r="N84" s="49">
        <f t="shared" si="9"/>
        <v>15</v>
      </c>
      <c r="O84" s="60">
        <f t="shared" si="10"/>
        <v>15</v>
      </c>
      <c r="P84" s="74">
        <f t="shared" si="11"/>
        <v>9825</v>
      </c>
      <c r="Q84" s="88">
        <f>Stoch_Regimes_1!$G$30</f>
        <v>15</v>
      </c>
      <c r="R84" s="60">
        <f t="shared" si="12"/>
        <v>0</v>
      </c>
      <c r="S84" s="49">
        <f t="shared" si="27"/>
        <v>0</v>
      </c>
      <c r="T84" s="49">
        <f t="shared" si="13"/>
        <v>15</v>
      </c>
      <c r="U84" s="60">
        <f t="shared" si="14"/>
        <v>15</v>
      </c>
      <c r="V84" s="74">
        <f t="shared" si="32"/>
        <v>9825</v>
      </c>
      <c r="W84" s="88">
        <f>Stoch_Regimes_1!$J$30</f>
        <v>15</v>
      </c>
      <c r="X84" s="60">
        <f t="shared" si="15"/>
        <v>0</v>
      </c>
      <c r="Y84" s="49">
        <f t="shared" si="28"/>
        <v>0</v>
      </c>
      <c r="Z84" s="49">
        <f t="shared" si="16"/>
        <v>15</v>
      </c>
      <c r="AA84" s="60">
        <f t="shared" si="17"/>
        <v>15</v>
      </c>
      <c r="AB84" s="74">
        <f t="shared" si="33"/>
        <v>9825</v>
      </c>
      <c r="AC84" s="88">
        <f>Stoch_Regimes_1!$M$30</f>
        <v>15</v>
      </c>
      <c r="AD84" s="60">
        <f t="shared" si="18"/>
        <v>0</v>
      </c>
      <c r="AE84" s="49">
        <f t="shared" si="29"/>
        <v>0</v>
      </c>
      <c r="AF84" s="49">
        <f t="shared" si="19"/>
        <v>15</v>
      </c>
      <c r="AG84" s="60">
        <f t="shared" si="20"/>
        <v>15</v>
      </c>
      <c r="AH84" s="74">
        <f t="shared" si="34"/>
        <v>9825</v>
      </c>
      <c r="AI84" s="66">
        <v>15</v>
      </c>
      <c r="AJ84" s="60">
        <v>0</v>
      </c>
      <c r="AK84" s="60">
        <v>15</v>
      </c>
      <c r="AL84" s="62">
        <f t="shared" si="35"/>
        <v>9825</v>
      </c>
      <c r="AM84" s="88">
        <f>Stoch_Regimes_1!$E$30</f>
        <v>15</v>
      </c>
      <c r="AN84" s="60">
        <f t="shared" si="21"/>
        <v>0</v>
      </c>
      <c r="AO84" s="49">
        <f t="shared" si="30"/>
        <v>0</v>
      </c>
      <c r="AP84" s="49">
        <f t="shared" si="22"/>
        <v>15</v>
      </c>
      <c r="AQ84" s="60">
        <f t="shared" si="23"/>
        <v>15</v>
      </c>
      <c r="AR84" s="74">
        <f t="shared" si="24"/>
        <v>9825</v>
      </c>
    </row>
    <row r="85" spans="1:44" x14ac:dyDescent="0.25">
      <c r="A85" s="49"/>
      <c r="B85" s="85">
        <v>41030</v>
      </c>
      <c r="C85" s="49">
        <v>647.5</v>
      </c>
      <c r="D85" s="49">
        <v>650</v>
      </c>
      <c r="E85" s="58">
        <v>0</v>
      </c>
      <c r="F85" s="66">
        <f t="shared" si="38"/>
        <v>15</v>
      </c>
      <c r="G85" s="49">
        <f t="shared" si="25"/>
        <v>15</v>
      </c>
      <c r="H85" s="49">
        <f t="shared" si="6"/>
        <v>0</v>
      </c>
      <c r="I85" s="60">
        <f t="shared" si="7"/>
        <v>0</v>
      </c>
      <c r="J85" s="74">
        <f t="shared" ref="J85:J116" si="39">G85*$C$4+I85*C85</f>
        <v>150</v>
      </c>
      <c r="K85" s="88">
        <f>Stoch_Regimes_1!$E$30</f>
        <v>15</v>
      </c>
      <c r="L85" s="60">
        <f t="shared" si="8"/>
        <v>0</v>
      </c>
      <c r="M85" s="49">
        <f t="shared" si="26"/>
        <v>0</v>
      </c>
      <c r="N85" s="49">
        <f t="shared" si="9"/>
        <v>15</v>
      </c>
      <c r="O85" s="60">
        <f t="shared" si="10"/>
        <v>15</v>
      </c>
      <c r="P85" s="74">
        <f t="shared" si="11"/>
        <v>9712.5</v>
      </c>
      <c r="Q85" s="88">
        <f>Stoch_Regimes_1!$G$30</f>
        <v>15</v>
      </c>
      <c r="R85" s="60">
        <f t="shared" si="12"/>
        <v>0</v>
      </c>
      <c r="S85" s="49">
        <f t="shared" si="27"/>
        <v>0</v>
      </c>
      <c r="T85" s="49">
        <f t="shared" si="13"/>
        <v>15</v>
      </c>
      <c r="U85" s="60">
        <f t="shared" si="14"/>
        <v>15</v>
      </c>
      <c r="V85" s="74">
        <f t="shared" ref="V85:V116" si="40">S85*$C$4+U85*C85</f>
        <v>9712.5</v>
      </c>
      <c r="W85" s="88">
        <f>Stoch_Regimes_1!$J$30</f>
        <v>15</v>
      </c>
      <c r="X85" s="60">
        <f t="shared" si="15"/>
        <v>0</v>
      </c>
      <c r="Y85" s="49">
        <f t="shared" si="28"/>
        <v>0</v>
      </c>
      <c r="Z85" s="49">
        <f t="shared" si="16"/>
        <v>15</v>
      </c>
      <c r="AA85" s="60">
        <f t="shared" si="17"/>
        <v>15</v>
      </c>
      <c r="AB85" s="74">
        <f t="shared" ref="AB85:AB116" si="41">Y85*$C$4+AA85*C85</f>
        <v>9712.5</v>
      </c>
      <c r="AC85" s="88">
        <f>Stoch_Regimes_1!$M$30</f>
        <v>15</v>
      </c>
      <c r="AD85" s="60">
        <f t="shared" si="18"/>
        <v>0</v>
      </c>
      <c r="AE85" s="49">
        <f t="shared" si="29"/>
        <v>0</v>
      </c>
      <c r="AF85" s="49">
        <f t="shared" si="19"/>
        <v>15</v>
      </c>
      <c r="AG85" s="60">
        <f t="shared" si="20"/>
        <v>15</v>
      </c>
      <c r="AH85" s="74">
        <f t="shared" ref="AH85:AH116" si="42">AE85*$C$4+AG85*C85</f>
        <v>9712.5</v>
      </c>
      <c r="AI85" s="66">
        <v>15</v>
      </c>
      <c r="AJ85" s="60">
        <v>0</v>
      </c>
      <c r="AK85" s="60">
        <v>15</v>
      </c>
      <c r="AL85" s="62">
        <f t="shared" ref="AL85:AL116" si="43">AK85*C85+AJ85*$C$4</f>
        <v>9712.5</v>
      </c>
      <c r="AM85" s="88">
        <f>Stoch_Regimes_1!$E$30</f>
        <v>15</v>
      </c>
      <c r="AN85" s="60">
        <f t="shared" si="21"/>
        <v>0</v>
      </c>
      <c r="AO85" s="49">
        <f t="shared" si="30"/>
        <v>0</v>
      </c>
      <c r="AP85" s="49">
        <f t="shared" si="22"/>
        <v>15</v>
      </c>
      <c r="AQ85" s="60">
        <f t="shared" si="23"/>
        <v>15</v>
      </c>
      <c r="AR85" s="74">
        <f t="shared" si="24"/>
        <v>9712.5</v>
      </c>
    </row>
    <row r="86" spans="1:44" x14ac:dyDescent="0.25">
      <c r="A86" s="49"/>
      <c r="B86" s="85">
        <v>41061</v>
      </c>
      <c r="C86" s="49">
        <v>579.5</v>
      </c>
      <c r="D86" s="49">
        <v>600</v>
      </c>
      <c r="E86" s="58">
        <v>3</v>
      </c>
      <c r="F86" s="66">
        <f t="shared" si="38"/>
        <v>60</v>
      </c>
      <c r="G86" s="49">
        <f t="shared" si="25"/>
        <v>0</v>
      </c>
      <c r="H86" s="49">
        <f t="shared" ref="H86:H131" si="44">F86-G86</f>
        <v>60</v>
      </c>
      <c r="I86" s="60">
        <f t="shared" ref="I86:I131" si="45">IF(H86&gt;0,H86,0)</f>
        <v>60</v>
      </c>
      <c r="J86" s="74">
        <f t="shared" si="39"/>
        <v>34770</v>
      </c>
      <c r="K86" s="66">
        <f>Stoch_Regimes_1!$E$29</f>
        <v>30</v>
      </c>
      <c r="L86" s="60">
        <f t="shared" ref="L86:L131" si="46">IF(K86=15,0,IF(K86=30,1,IF(K86=45,2,IF(K86=60,3))))</f>
        <v>1</v>
      </c>
      <c r="M86" s="49">
        <f t="shared" si="26"/>
        <v>0</v>
      </c>
      <c r="N86" s="49">
        <f t="shared" ref="N86:N131" si="47">K86-M86</f>
        <v>30</v>
      </c>
      <c r="O86" s="60">
        <f t="shared" ref="O86:O130" si="48">IF(N86&gt;0,N86,0)</f>
        <v>30</v>
      </c>
      <c r="P86" s="74">
        <f t="shared" ref="P86:P131" si="49">M86*$C$4+O86*$C86</f>
        <v>17385</v>
      </c>
      <c r="Q86" s="66">
        <f>Stoch_Regimes_1!$G$29</f>
        <v>15</v>
      </c>
      <c r="R86" s="60">
        <f t="shared" ref="R86:R131" si="50">IF(Q86=15,0,IF(Q86=30,1,IF(Q86=45,2,IF(Q86=60,3))))</f>
        <v>0</v>
      </c>
      <c r="S86" s="49">
        <f t="shared" si="27"/>
        <v>0</v>
      </c>
      <c r="T86" s="49">
        <f t="shared" ref="T86:T120" si="51">Q86-S86</f>
        <v>15</v>
      </c>
      <c r="U86" s="60">
        <f t="shared" ref="U86:U120" si="52">IF(T86&gt;0,T86,0)</f>
        <v>15</v>
      </c>
      <c r="V86" s="74">
        <f t="shared" si="40"/>
        <v>8692.5</v>
      </c>
      <c r="W86" s="66">
        <f>Stoch_Regimes_1!$J$29</f>
        <v>45</v>
      </c>
      <c r="X86" s="60">
        <f t="shared" ref="X86:X131" si="53">IF(W86=15,0,IF(W86=30,1,IF(W86=45,2,IF(W86=60,3))))</f>
        <v>2</v>
      </c>
      <c r="Y86" s="49">
        <f t="shared" si="28"/>
        <v>0</v>
      </c>
      <c r="Z86" s="49">
        <f t="shared" ref="Z86:Z119" si="54">W86-Y86</f>
        <v>45</v>
      </c>
      <c r="AA86" s="60">
        <f t="shared" ref="AA86:AA119" si="55">IF(Z86&gt;0,Z86,0)</f>
        <v>45</v>
      </c>
      <c r="AB86" s="74">
        <f t="shared" si="41"/>
        <v>26077.5</v>
      </c>
      <c r="AC86" s="66">
        <f>Stoch_Regimes_1!$M$29</f>
        <v>15</v>
      </c>
      <c r="AD86" s="60">
        <f t="shared" ref="AD86:AD131" si="56">IF(AC86=15,0,IF(AC86=30,1,IF(AC86=45,2,IF(AC86=60,3))))</f>
        <v>0</v>
      </c>
      <c r="AE86" s="49">
        <f t="shared" si="29"/>
        <v>0</v>
      </c>
      <c r="AF86" s="49">
        <f t="shared" ref="AF86:AF119" si="57">AC86-AE86</f>
        <v>15</v>
      </c>
      <c r="AG86" s="60">
        <f t="shared" ref="AG86:AG119" si="58">IF(AF86&gt;0,AF86,0)</f>
        <v>15</v>
      </c>
      <c r="AH86" s="74">
        <f t="shared" si="42"/>
        <v>8692.5</v>
      </c>
      <c r="AI86" s="66">
        <v>15</v>
      </c>
      <c r="AJ86" s="60">
        <v>0</v>
      </c>
      <c r="AK86" s="60">
        <v>15</v>
      </c>
      <c r="AL86" s="62">
        <f t="shared" si="43"/>
        <v>8692.5</v>
      </c>
      <c r="AM86" s="66">
        <f>Stoch_Regimes_1!$E$29</f>
        <v>30</v>
      </c>
      <c r="AN86" s="60">
        <f t="shared" ref="AN86:AN131" si="59">IF(AM86=15,0,IF(AM86=30,1,IF(AM86=45,2,IF(AM86=60,3))))</f>
        <v>1</v>
      </c>
      <c r="AO86" s="49">
        <f t="shared" si="30"/>
        <v>0</v>
      </c>
      <c r="AP86" s="49">
        <f t="shared" ref="AP86:AP131" si="60">AM86-AO86</f>
        <v>30</v>
      </c>
      <c r="AQ86" s="60">
        <f t="shared" ref="AQ86:AQ130" si="61">IF(AP86&gt;0,AP86,0)</f>
        <v>30</v>
      </c>
      <c r="AR86" s="74">
        <f t="shared" ref="AR86:AR131" si="62">AO86*$C$4+AQ86*$C86</f>
        <v>17385</v>
      </c>
    </row>
    <row r="87" spans="1:44" x14ac:dyDescent="0.25">
      <c r="A87" s="49"/>
      <c r="B87" s="85">
        <v>41091</v>
      </c>
      <c r="C87" s="49">
        <v>692.5</v>
      </c>
      <c r="D87" s="49">
        <v>700</v>
      </c>
      <c r="E87" s="58">
        <v>3</v>
      </c>
      <c r="F87" s="66">
        <f t="shared" si="38"/>
        <v>60</v>
      </c>
      <c r="G87" s="49">
        <f t="shared" ref="G87:G131" si="63">G86+I86-15</f>
        <v>45</v>
      </c>
      <c r="H87" s="49">
        <f t="shared" si="44"/>
        <v>15</v>
      </c>
      <c r="I87" s="60">
        <f t="shared" si="45"/>
        <v>15</v>
      </c>
      <c r="J87" s="74">
        <f t="shared" si="39"/>
        <v>10837.5</v>
      </c>
      <c r="K87" s="66">
        <f>Stoch_Regimes_1!$E$31</f>
        <v>15</v>
      </c>
      <c r="L87" s="60">
        <f t="shared" si="46"/>
        <v>0</v>
      </c>
      <c r="M87" s="49">
        <f t="shared" ref="M87:M131" si="64">M86+O86-15</f>
        <v>15</v>
      </c>
      <c r="N87" s="49">
        <f t="shared" si="47"/>
        <v>0</v>
      </c>
      <c r="O87" s="60">
        <f t="shared" si="48"/>
        <v>0</v>
      </c>
      <c r="P87" s="74">
        <f t="shared" si="49"/>
        <v>150</v>
      </c>
      <c r="Q87" s="66">
        <f>Stoch_Regimes_1!$G$31</f>
        <v>15</v>
      </c>
      <c r="R87" s="60">
        <f t="shared" si="50"/>
        <v>0</v>
      </c>
      <c r="S87" s="49">
        <f t="shared" ref="S87:S120" si="65">S86+U86-15</f>
        <v>0</v>
      </c>
      <c r="T87" s="49">
        <f t="shared" si="51"/>
        <v>15</v>
      </c>
      <c r="U87" s="60">
        <f t="shared" si="52"/>
        <v>15</v>
      </c>
      <c r="V87" s="74">
        <f t="shared" si="40"/>
        <v>10387.5</v>
      </c>
      <c r="W87" s="66">
        <f>Stoch_Regimes_1!$J$31</f>
        <v>15</v>
      </c>
      <c r="X87" s="60">
        <f t="shared" si="53"/>
        <v>0</v>
      </c>
      <c r="Y87" s="49">
        <f t="shared" ref="Y87:Y119" si="66">Y86+AA86-15</f>
        <v>30</v>
      </c>
      <c r="Z87" s="49">
        <f t="shared" si="54"/>
        <v>-15</v>
      </c>
      <c r="AA87" s="60">
        <f t="shared" si="55"/>
        <v>0</v>
      </c>
      <c r="AB87" s="74">
        <f t="shared" si="41"/>
        <v>300</v>
      </c>
      <c r="AC87" s="66">
        <f>Stoch_Regimes_1!$M$31</f>
        <v>15</v>
      </c>
      <c r="AD87" s="60">
        <f t="shared" si="56"/>
        <v>0</v>
      </c>
      <c r="AE87" s="49">
        <f t="shared" ref="AE87:AE119" si="67">AE86+AG86-15</f>
        <v>0</v>
      </c>
      <c r="AF87" s="49">
        <f t="shared" si="57"/>
        <v>15</v>
      </c>
      <c r="AG87" s="60">
        <f t="shared" si="58"/>
        <v>15</v>
      </c>
      <c r="AH87" s="74">
        <f t="shared" si="42"/>
        <v>10387.5</v>
      </c>
      <c r="AI87" s="66">
        <v>15</v>
      </c>
      <c r="AJ87" s="60">
        <v>0</v>
      </c>
      <c r="AK87" s="60">
        <v>15</v>
      </c>
      <c r="AL87" s="62">
        <f t="shared" si="43"/>
        <v>10387.5</v>
      </c>
      <c r="AM87" s="66">
        <f>Stoch_Regimes_1!$E$31</f>
        <v>15</v>
      </c>
      <c r="AN87" s="60">
        <f t="shared" si="59"/>
        <v>0</v>
      </c>
      <c r="AO87" s="49">
        <f t="shared" ref="AO87:AO131" si="68">AO86+AQ86-15</f>
        <v>15</v>
      </c>
      <c r="AP87" s="49">
        <f t="shared" si="60"/>
        <v>0</v>
      </c>
      <c r="AQ87" s="60">
        <f t="shared" si="61"/>
        <v>0</v>
      </c>
      <c r="AR87" s="74">
        <f t="shared" si="62"/>
        <v>150</v>
      </c>
    </row>
    <row r="88" spans="1:44" x14ac:dyDescent="0.25">
      <c r="A88" s="49"/>
      <c r="B88" s="85">
        <v>41122</v>
      </c>
      <c r="C88" s="49">
        <v>813</v>
      </c>
      <c r="D88" s="49">
        <v>800</v>
      </c>
      <c r="E88" s="58">
        <v>0</v>
      </c>
      <c r="F88" s="66">
        <f>Stoch_Regimes!$E$90</f>
        <v>15</v>
      </c>
      <c r="G88" s="49">
        <f t="shared" si="63"/>
        <v>45</v>
      </c>
      <c r="H88" s="49">
        <f t="shared" si="44"/>
        <v>-30</v>
      </c>
      <c r="I88" s="60">
        <f t="shared" si="45"/>
        <v>0</v>
      </c>
      <c r="J88" s="74">
        <f t="shared" si="39"/>
        <v>450</v>
      </c>
      <c r="K88" s="66">
        <f>Stoch_Regimes_1!$E$33</f>
        <v>15</v>
      </c>
      <c r="L88" s="60">
        <f t="shared" si="46"/>
        <v>0</v>
      </c>
      <c r="M88" s="49">
        <f t="shared" si="64"/>
        <v>0</v>
      </c>
      <c r="N88" s="49">
        <f t="shared" si="47"/>
        <v>15</v>
      </c>
      <c r="O88" s="60">
        <f t="shared" si="48"/>
        <v>15</v>
      </c>
      <c r="P88" s="74">
        <f t="shared" si="49"/>
        <v>12195</v>
      </c>
      <c r="Q88" s="66">
        <f>Stoch_Regimes_1!$G$33</f>
        <v>15</v>
      </c>
      <c r="R88" s="60">
        <f t="shared" si="50"/>
        <v>0</v>
      </c>
      <c r="S88" s="49">
        <f t="shared" si="65"/>
        <v>0</v>
      </c>
      <c r="T88" s="49">
        <f t="shared" si="51"/>
        <v>15</v>
      </c>
      <c r="U88" s="60">
        <f t="shared" si="52"/>
        <v>15</v>
      </c>
      <c r="V88" s="74">
        <f t="shared" si="40"/>
        <v>12195</v>
      </c>
      <c r="W88" s="66">
        <f>Stoch_Regimes_1!$J$33</f>
        <v>15</v>
      </c>
      <c r="X88" s="60">
        <f t="shared" si="53"/>
        <v>0</v>
      </c>
      <c r="Y88" s="49">
        <f t="shared" si="66"/>
        <v>15</v>
      </c>
      <c r="Z88" s="49">
        <f t="shared" si="54"/>
        <v>0</v>
      </c>
      <c r="AA88" s="60">
        <f t="shared" si="55"/>
        <v>0</v>
      </c>
      <c r="AB88" s="74">
        <f t="shared" si="41"/>
        <v>150</v>
      </c>
      <c r="AC88" s="66">
        <f>Stoch_Regimes_1!$M$33</f>
        <v>15</v>
      </c>
      <c r="AD88" s="60">
        <f t="shared" si="56"/>
        <v>0</v>
      </c>
      <c r="AE88" s="49">
        <f t="shared" si="67"/>
        <v>0</v>
      </c>
      <c r="AF88" s="49">
        <f t="shared" si="57"/>
        <v>15</v>
      </c>
      <c r="AG88" s="60">
        <f t="shared" si="58"/>
        <v>15</v>
      </c>
      <c r="AH88" s="74">
        <f t="shared" si="42"/>
        <v>12195</v>
      </c>
      <c r="AI88" s="66">
        <v>15</v>
      </c>
      <c r="AJ88" s="60">
        <v>0</v>
      </c>
      <c r="AK88" s="60">
        <v>15</v>
      </c>
      <c r="AL88" s="62">
        <f t="shared" si="43"/>
        <v>12195</v>
      </c>
      <c r="AM88" s="66">
        <f>Stoch_Regimes_1!$E$33</f>
        <v>15</v>
      </c>
      <c r="AN88" s="60">
        <f t="shared" si="59"/>
        <v>0</v>
      </c>
      <c r="AO88" s="49">
        <f t="shared" si="68"/>
        <v>0</v>
      </c>
      <c r="AP88" s="49">
        <f t="shared" si="60"/>
        <v>15</v>
      </c>
      <c r="AQ88" s="60">
        <f t="shared" si="61"/>
        <v>15</v>
      </c>
      <c r="AR88" s="74">
        <f t="shared" si="62"/>
        <v>12195</v>
      </c>
    </row>
    <row r="89" spans="1:44" x14ac:dyDescent="0.25">
      <c r="A89" s="49"/>
      <c r="B89" s="85">
        <v>41153</v>
      </c>
      <c r="C89" s="49">
        <v>808.5</v>
      </c>
      <c r="D89" s="49">
        <v>800</v>
      </c>
      <c r="E89" s="58">
        <v>0</v>
      </c>
      <c r="F89" s="66">
        <f>Stoch_Regimes!$E$90</f>
        <v>15</v>
      </c>
      <c r="G89" s="49">
        <f t="shared" si="63"/>
        <v>30</v>
      </c>
      <c r="H89" s="49">
        <f t="shared" si="44"/>
        <v>-15</v>
      </c>
      <c r="I89" s="60">
        <f t="shared" si="45"/>
        <v>0</v>
      </c>
      <c r="J89" s="74">
        <f t="shared" si="39"/>
        <v>300</v>
      </c>
      <c r="K89" s="66">
        <f>Stoch_Regimes_1!$E$33</f>
        <v>15</v>
      </c>
      <c r="L89" s="60">
        <f t="shared" si="46"/>
        <v>0</v>
      </c>
      <c r="M89" s="49">
        <f t="shared" si="64"/>
        <v>0</v>
      </c>
      <c r="N89" s="49">
        <f t="shared" si="47"/>
        <v>15</v>
      </c>
      <c r="O89" s="60">
        <f t="shared" si="48"/>
        <v>15</v>
      </c>
      <c r="P89" s="74">
        <f t="shared" si="49"/>
        <v>12127.5</v>
      </c>
      <c r="Q89" s="66">
        <f>Stoch_Regimes_1!$G$33</f>
        <v>15</v>
      </c>
      <c r="R89" s="60">
        <f t="shared" si="50"/>
        <v>0</v>
      </c>
      <c r="S89" s="49">
        <f t="shared" si="65"/>
        <v>0</v>
      </c>
      <c r="T89" s="49">
        <f t="shared" si="51"/>
        <v>15</v>
      </c>
      <c r="U89" s="60">
        <f t="shared" si="52"/>
        <v>15</v>
      </c>
      <c r="V89" s="74">
        <f t="shared" si="40"/>
        <v>12127.5</v>
      </c>
      <c r="W89" s="66">
        <f>Stoch_Regimes_1!$J$33</f>
        <v>15</v>
      </c>
      <c r="X89" s="60">
        <f t="shared" si="53"/>
        <v>0</v>
      </c>
      <c r="Y89" s="49">
        <f t="shared" si="66"/>
        <v>0</v>
      </c>
      <c r="Z89" s="49">
        <f t="shared" si="54"/>
        <v>15</v>
      </c>
      <c r="AA89" s="60">
        <f t="shared" si="55"/>
        <v>15</v>
      </c>
      <c r="AB89" s="74">
        <f t="shared" si="41"/>
        <v>12127.5</v>
      </c>
      <c r="AC89" s="66">
        <f>Stoch_Regimes_1!$M$33</f>
        <v>15</v>
      </c>
      <c r="AD89" s="60">
        <f t="shared" si="56"/>
        <v>0</v>
      </c>
      <c r="AE89" s="49">
        <f t="shared" si="67"/>
        <v>0</v>
      </c>
      <c r="AF89" s="49">
        <f t="shared" si="57"/>
        <v>15</v>
      </c>
      <c r="AG89" s="60">
        <f t="shared" si="58"/>
        <v>15</v>
      </c>
      <c r="AH89" s="74">
        <f t="shared" si="42"/>
        <v>12127.5</v>
      </c>
      <c r="AI89" s="66">
        <v>15</v>
      </c>
      <c r="AJ89" s="60">
        <v>0</v>
      </c>
      <c r="AK89" s="60">
        <v>15</v>
      </c>
      <c r="AL89" s="62">
        <f t="shared" si="43"/>
        <v>12127.5</v>
      </c>
      <c r="AM89" s="66">
        <f>Stoch_Regimes_1!$E$33</f>
        <v>15</v>
      </c>
      <c r="AN89" s="60">
        <f t="shared" si="59"/>
        <v>0</v>
      </c>
      <c r="AO89" s="49">
        <f t="shared" si="68"/>
        <v>0</v>
      </c>
      <c r="AP89" s="49">
        <f t="shared" si="60"/>
        <v>15</v>
      </c>
      <c r="AQ89" s="60">
        <f t="shared" si="61"/>
        <v>15</v>
      </c>
      <c r="AR89" s="74">
        <f t="shared" si="62"/>
        <v>12127.5</v>
      </c>
    </row>
    <row r="90" spans="1:44" x14ac:dyDescent="0.25">
      <c r="A90" s="49"/>
      <c r="B90" s="85">
        <v>41183</v>
      </c>
      <c r="C90" s="49">
        <v>758.5</v>
      </c>
      <c r="D90" s="49">
        <v>750</v>
      </c>
      <c r="E90" s="58">
        <v>0</v>
      </c>
      <c r="F90" s="66">
        <f t="shared" ref="F90:F111" si="69">IF(E90=0,15,IF(E90=1,30,IF(E90=2,45,IF(E90=3,60))))</f>
        <v>15</v>
      </c>
      <c r="G90" s="49">
        <f t="shared" si="63"/>
        <v>15</v>
      </c>
      <c r="H90" s="49">
        <f t="shared" si="44"/>
        <v>0</v>
      </c>
      <c r="I90" s="60">
        <f t="shared" si="45"/>
        <v>0</v>
      </c>
      <c r="J90" s="74">
        <f t="shared" si="39"/>
        <v>150</v>
      </c>
      <c r="K90" s="66">
        <f>Stoch_Regimes_1!$E$32</f>
        <v>15</v>
      </c>
      <c r="L90" s="60">
        <f t="shared" si="46"/>
        <v>0</v>
      </c>
      <c r="M90" s="49">
        <f t="shared" si="64"/>
        <v>0</v>
      </c>
      <c r="N90" s="49">
        <f t="shared" si="47"/>
        <v>15</v>
      </c>
      <c r="O90" s="60">
        <f t="shared" si="48"/>
        <v>15</v>
      </c>
      <c r="P90" s="74">
        <f t="shared" si="49"/>
        <v>11377.5</v>
      </c>
      <c r="Q90" s="66">
        <f>Stoch_Regimes_1!$G$32</f>
        <v>15</v>
      </c>
      <c r="R90" s="60">
        <f t="shared" si="50"/>
        <v>0</v>
      </c>
      <c r="S90" s="49">
        <f t="shared" si="65"/>
        <v>0</v>
      </c>
      <c r="T90" s="49">
        <f t="shared" si="51"/>
        <v>15</v>
      </c>
      <c r="U90" s="60">
        <f t="shared" si="52"/>
        <v>15</v>
      </c>
      <c r="V90" s="74">
        <f t="shared" si="40"/>
        <v>11377.5</v>
      </c>
      <c r="W90" s="66">
        <f>Stoch_Regimes_1!$J$32</f>
        <v>15</v>
      </c>
      <c r="X90" s="60">
        <f t="shared" si="53"/>
        <v>0</v>
      </c>
      <c r="Y90" s="49">
        <f t="shared" si="66"/>
        <v>0</v>
      </c>
      <c r="Z90" s="49">
        <f t="shared" si="54"/>
        <v>15</v>
      </c>
      <c r="AA90" s="60">
        <f t="shared" si="55"/>
        <v>15</v>
      </c>
      <c r="AB90" s="74">
        <f t="shared" si="41"/>
        <v>11377.5</v>
      </c>
      <c r="AC90" s="66">
        <f>Stoch_Regimes_1!$M$32</f>
        <v>15</v>
      </c>
      <c r="AD90" s="60">
        <f t="shared" si="56"/>
        <v>0</v>
      </c>
      <c r="AE90" s="49">
        <f t="shared" si="67"/>
        <v>0</v>
      </c>
      <c r="AF90" s="49">
        <f t="shared" si="57"/>
        <v>15</v>
      </c>
      <c r="AG90" s="60">
        <f t="shared" si="58"/>
        <v>15</v>
      </c>
      <c r="AH90" s="74">
        <f t="shared" si="42"/>
        <v>11377.5</v>
      </c>
      <c r="AI90" s="66">
        <v>15</v>
      </c>
      <c r="AJ90" s="60">
        <v>0</v>
      </c>
      <c r="AK90" s="60">
        <v>15</v>
      </c>
      <c r="AL90" s="62">
        <f t="shared" si="43"/>
        <v>11377.5</v>
      </c>
      <c r="AM90" s="66">
        <f>Stoch_Regimes_1!$E$32</f>
        <v>15</v>
      </c>
      <c r="AN90" s="60">
        <f t="shared" si="59"/>
        <v>0</v>
      </c>
      <c r="AO90" s="49">
        <f t="shared" si="68"/>
        <v>0</v>
      </c>
      <c r="AP90" s="49">
        <f t="shared" si="60"/>
        <v>15</v>
      </c>
      <c r="AQ90" s="60">
        <f t="shared" si="61"/>
        <v>15</v>
      </c>
      <c r="AR90" s="74">
        <f t="shared" si="62"/>
        <v>11377.5</v>
      </c>
    </row>
    <row r="91" spans="1:44" x14ac:dyDescent="0.25">
      <c r="A91" s="49"/>
      <c r="B91" s="85">
        <v>41214</v>
      </c>
      <c r="C91" s="49">
        <v>751.5</v>
      </c>
      <c r="D91" s="49">
        <v>750</v>
      </c>
      <c r="E91" s="58">
        <v>0</v>
      </c>
      <c r="F91" s="66">
        <f t="shared" si="69"/>
        <v>15</v>
      </c>
      <c r="G91" s="49">
        <f t="shared" si="63"/>
        <v>0</v>
      </c>
      <c r="H91" s="49">
        <f t="shared" si="44"/>
        <v>15</v>
      </c>
      <c r="I91" s="60">
        <f t="shared" si="45"/>
        <v>15</v>
      </c>
      <c r="J91" s="74">
        <f t="shared" si="39"/>
        <v>11272.5</v>
      </c>
      <c r="K91" s="66">
        <f>Stoch_Regimes_1!$E$32</f>
        <v>15</v>
      </c>
      <c r="L91" s="60">
        <f t="shared" si="46"/>
        <v>0</v>
      </c>
      <c r="M91" s="49">
        <f t="shared" si="64"/>
        <v>0</v>
      </c>
      <c r="N91" s="49">
        <f t="shared" si="47"/>
        <v>15</v>
      </c>
      <c r="O91" s="60">
        <f t="shared" si="48"/>
        <v>15</v>
      </c>
      <c r="P91" s="74">
        <f t="shared" si="49"/>
        <v>11272.5</v>
      </c>
      <c r="Q91" s="66">
        <f>Stoch_Regimes_1!$G$32</f>
        <v>15</v>
      </c>
      <c r="R91" s="60">
        <f t="shared" si="50"/>
        <v>0</v>
      </c>
      <c r="S91" s="49">
        <f t="shared" si="65"/>
        <v>0</v>
      </c>
      <c r="T91" s="49">
        <f t="shared" si="51"/>
        <v>15</v>
      </c>
      <c r="U91" s="60">
        <f t="shared" si="52"/>
        <v>15</v>
      </c>
      <c r="V91" s="74">
        <f t="shared" si="40"/>
        <v>11272.5</v>
      </c>
      <c r="W91" s="66">
        <f>Stoch_Regimes_1!$J$32</f>
        <v>15</v>
      </c>
      <c r="X91" s="60">
        <f t="shared" si="53"/>
        <v>0</v>
      </c>
      <c r="Y91" s="49">
        <f t="shared" si="66"/>
        <v>0</v>
      </c>
      <c r="Z91" s="49">
        <f t="shared" si="54"/>
        <v>15</v>
      </c>
      <c r="AA91" s="60">
        <f t="shared" si="55"/>
        <v>15</v>
      </c>
      <c r="AB91" s="74">
        <f t="shared" si="41"/>
        <v>11272.5</v>
      </c>
      <c r="AC91" s="66">
        <f>Stoch_Regimes_1!$M$32</f>
        <v>15</v>
      </c>
      <c r="AD91" s="60">
        <f t="shared" si="56"/>
        <v>0</v>
      </c>
      <c r="AE91" s="49">
        <f t="shared" si="67"/>
        <v>0</v>
      </c>
      <c r="AF91" s="49">
        <f t="shared" si="57"/>
        <v>15</v>
      </c>
      <c r="AG91" s="60">
        <f t="shared" si="58"/>
        <v>15</v>
      </c>
      <c r="AH91" s="74">
        <f t="shared" si="42"/>
        <v>11272.5</v>
      </c>
      <c r="AI91" s="66">
        <v>15</v>
      </c>
      <c r="AJ91" s="60">
        <v>0</v>
      </c>
      <c r="AK91" s="60">
        <v>15</v>
      </c>
      <c r="AL91" s="62">
        <f t="shared" si="43"/>
        <v>11272.5</v>
      </c>
      <c r="AM91" s="66">
        <f>Stoch_Regimes_1!$E$32</f>
        <v>15</v>
      </c>
      <c r="AN91" s="60">
        <f t="shared" si="59"/>
        <v>0</v>
      </c>
      <c r="AO91" s="49">
        <f t="shared" si="68"/>
        <v>0</v>
      </c>
      <c r="AP91" s="49">
        <f t="shared" si="60"/>
        <v>15</v>
      </c>
      <c r="AQ91" s="60">
        <f t="shared" si="61"/>
        <v>15</v>
      </c>
      <c r="AR91" s="74">
        <f t="shared" si="62"/>
        <v>11272.5</v>
      </c>
    </row>
    <row r="92" spans="1:44" x14ac:dyDescent="0.25">
      <c r="A92" s="49"/>
      <c r="B92" s="85">
        <v>41244</v>
      </c>
      <c r="C92" s="49">
        <v>752</v>
      </c>
      <c r="D92" s="49">
        <v>750</v>
      </c>
      <c r="E92" s="58">
        <v>0</v>
      </c>
      <c r="F92" s="66">
        <f t="shared" si="69"/>
        <v>15</v>
      </c>
      <c r="G92" s="49">
        <f t="shared" si="63"/>
        <v>0</v>
      </c>
      <c r="H92" s="49">
        <f t="shared" si="44"/>
        <v>15</v>
      </c>
      <c r="I92" s="60">
        <f t="shared" si="45"/>
        <v>15</v>
      </c>
      <c r="J92" s="74">
        <f t="shared" si="39"/>
        <v>11280</v>
      </c>
      <c r="K92" s="66">
        <f>Stoch_Regimes_1!$E$32</f>
        <v>15</v>
      </c>
      <c r="L92" s="60">
        <f t="shared" si="46"/>
        <v>0</v>
      </c>
      <c r="M92" s="49">
        <f t="shared" si="64"/>
        <v>0</v>
      </c>
      <c r="N92" s="49">
        <f t="shared" si="47"/>
        <v>15</v>
      </c>
      <c r="O92" s="60">
        <f t="shared" si="48"/>
        <v>15</v>
      </c>
      <c r="P92" s="74">
        <f t="shared" si="49"/>
        <v>11280</v>
      </c>
      <c r="Q92" s="66">
        <f>Stoch_Regimes_1!$G$32</f>
        <v>15</v>
      </c>
      <c r="R92" s="60">
        <f t="shared" si="50"/>
        <v>0</v>
      </c>
      <c r="S92" s="49">
        <f t="shared" si="65"/>
        <v>0</v>
      </c>
      <c r="T92" s="49">
        <f t="shared" si="51"/>
        <v>15</v>
      </c>
      <c r="U92" s="60">
        <f t="shared" si="52"/>
        <v>15</v>
      </c>
      <c r="V92" s="74">
        <f t="shared" si="40"/>
        <v>11280</v>
      </c>
      <c r="W92" s="66">
        <f>Stoch_Regimes_1!$J$32</f>
        <v>15</v>
      </c>
      <c r="X92" s="60">
        <f t="shared" si="53"/>
        <v>0</v>
      </c>
      <c r="Y92" s="49">
        <f t="shared" si="66"/>
        <v>0</v>
      </c>
      <c r="Z92" s="49">
        <f t="shared" si="54"/>
        <v>15</v>
      </c>
      <c r="AA92" s="60">
        <f t="shared" si="55"/>
        <v>15</v>
      </c>
      <c r="AB92" s="74">
        <f t="shared" si="41"/>
        <v>11280</v>
      </c>
      <c r="AC92" s="66">
        <f>Stoch_Regimes_1!$M$32</f>
        <v>15</v>
      </c>
      <c r="AD92" s="60">
        <f t="shared" si="56"/>
        <v>0</v>
      </c>
      <c r="AE92" s="49">
        <f t="shared" si="67"/>
        <v>0</v>
      </c>
      <c r="AF92" s="49">
        <f t="shared" si="57"/>
        <v>15</v>
      </c>
      <c r="AG92" s="60">
        <f t="shared" si="58"/>
        <v>15</v>
      </c>
      <c r="AH92" s="74">
        <f t="shared" si="42"/>
        <v>11280</v>
      </c>
      <c r="AI92" s="66">
        <v>15</v>
      </c>
      <c r="AJ92" s="60">
        <v>0</v>
      </c>
      <c r="AK92" s="60">
        <v>15</v>
      </c>
      <c r="AL92" s="62">
        <f t="shared" si="43"/>
        <v>11280</v>
      </c>
      <c r="AM92" s="66">
        <f>Stoch_Regimes_1!$E$32</f>
        <v>15</v>
      </c>
      <c r="AN92" s="60">
        <f t="shared" si="59"/>
        <v>0</v>
      </c>
      <c r="AO92" s="49">
        <f t="shared" si="68"/>
        <v>0</v>
      </c>
      <c r="AP92" s="49">
        <f t="shared" si="60"/>
        <v>15</v>
      </c>
      <c r="AQ92" s="60">
        <f t="shared" si="61"/>
        <v>15</v>
      </c>
      <c r="AR92" s="74">
        <f t="shared" si="62"/>
        <v>11280</v>
      </c>
    </row>
    <row r="93" spans="1:44" x14ac:dyDescent="0.25">
      <c r="A93" s="49"/>
      <c r="B93" s="85">
        <v>41275</v>
      </c>
      <c r="C93" s="49">
        <v>694.5</v>
      </c>
      <c r="D93" s="49">
        <v>700</v>
      </c>
      <c r="E93" s="58">
        <v>2</v>
      </c>
      <c r="F93" s="66">
        <f t="shared" si="69"/>
        <v>45</v>
      </c>
      <c r="G93" s="49">
        <f t="shared" si="63"/>
        <v>0</v>
      </c>
      <c r="H93" s="49">
        <f t="shared" si="44"/>
        <v>45</v>
      </c>
      <c r="I93" s="60">
        <f t="shared" si="45"/>
        <v>45</v>
      </c>
      <c r="J93" s="74">
        <f t="shared" si="39"/>
        <v>31252.5</v>
      </c>
      <c r="K93" s="66">
        <f>Stoch_Regimes_1!$E$31</f>
        <v>15</v>
      </c>
      <c r="L93" s="60">
        <f t="shared" si="46"/>
        <v>0</v>
      </c>
      <c r="M93" s="49">
        <f t="shared" si="64"/>
        <v>0</v>
      </c>
      <c r="N93" s="49">
        <f t="shared" si="47"/>
        <v>15</v>
      </c>
      <c r="O93" s="60">
        <f t="shared" si="48"/>
        <v>15</v>
      </c>
      <c r="P93" s="74">
        <f t="shared" si="49"/>
        <v>10417.5</v>
      </c>
      <c r="Q93" s="66">
        <f>Stoch_Regimes_1!$G$31</f>
        <v>15</v>
      </c>
      <c r="R93" s="60">
        <f t="shared" si="50"/>
        <v>0</v>
      </c>
      <c r="S93" s="49">
        <f t="shared" si="65"/>
        <v>0</v>
      </c>
      <c r="T93" s="49">
        <f t="shared" si="51"/>
        <v>15</v>
      </c>
      <c r="U93" s="60">
        <f t="shared" si="52"/>
        <v>15</v>
      </c>
      <c r="V93" s="74">
        <f t="shared" si="40"/>
        <v>10417.5</v>
      </c>
      <c r="W93" s="66">
        <f>Stoch_Regimes_1!$J$31</f>
        <v>15</v>
      </c>
      <c r="X93" s="60">
        <f t="shared" si="53"/>
        <v>0</v>
      </c>
      <c r="Y93" s="49">
        <f t="shared" si="66"/>
        <v>0</v>
      </c>
      <c r="Z93" s="49">
        <f t="shared" si="54"/>
        <v>15</v>
      </c>
      <c r="AA93" s="60">
        <f t="shared" si="55"/>
        <v>15</v>
      </c>
      <c r="AB93" s="74">
        <f t="shared" si="41"/>
        <v>10417.5</v>
      </c>
      <c r="AC93" s="66">
        <f>Stoch_Regimes_1!$M$31</f>
        <v>15</v>
      </c>
      <c r="AD93" s="60">
        <f t="shared" si="56"/>
        <v>0</v>
      </c>
      <c r="AE93" s="49">
        <f t="shared" si="67"/>
        <v>0</v>
      </c>
      <c r="AF93" s="49">
        <f t="shared" si="57"/>
        <v>15</v>
      </c>
      <c r="AG93" s="60">
        <f t="shared" si="58"/>
        <v>15</v>
      </c>
      <c r="AH93" s="74">
        <f t="shared" si="42"/>
        <v>10417.5</v>
      </c>
      <c r="AI93" s="66">
        <v>15</v>
      </c>
      <c r="AJ93" s="60">
        <v>0</v>
      </c>
      <c r="AK93" s="60">
        <v>15</v>
      </c>
      <c r="AL93" s="62">
        <f t="shared" si="43"/>
        <v>10417.5</v>
      </c>
      <c r="AM93" s="66">
        <f>Stoch_Regimes_1!$E$31</f>
        <v>15</v>
      </c>
      <c r="AN93" s="60">
        <f t="shared" si="59"/>
        <v>0</v>
      </c>
      <c r="AO93" s="49">
        <f t="shared" si="68"/>
        <v>0</v>
      </c>
      <c r="AP93" s="49">
        <f t="shared" si="60"/>
        <v>15</v>
      </c>
      <c r="AQ93" s="60">
        <f t="shared" si="61"/>
        <v>15</v>
      </c>
      <c r="AR93" s="74">
        <f t="shared" si="62"/>
        <v>10417.5</v>
      </c>
    </row>
    <row r="94" spans="1:44" x14ac:dyDescent="0.25">
      <c r="A94" s="49"/>
      <c r="B94" s="85">
        <v>41306</v>
      </c>
      <c r="C94" s="49">
        <v>743</v>
      </c>
      <c r="D94" s="49">
        <v>750</v>
      </c>
      <c r="E94" s="58">
        <v>0</v>
      </c>
      <c r="F94" s="66">
        <f t="shared" si="69"/>
        <v>15</v>
      </c>
      <c r="G94" s="49">
        <f t="shared" si="63"/>
        <v>30</v>
      </c>
      <c r="H94" s="49">
        <f t="shared" si="44"/>
        <v>-15</v>
      </c>
      <c r="I94" s="60">
        <f t="shared" si="45"/>
        <v>0</v>
      </c>
      <c r="J94" s="74">
        <f t="shared" si="39"/>
        <v>300</v>
      </c>
      <c r="K94" s="66">
        <f>Stoch_Regimes_1!$E$32</f>
        <v>15</v>
      </c>
      <c r="L94" s="60">
        <f t="shared" si="46"/>
        <v>0</v>
      </c>
      <c r="M94" s="49">
        <f t="shared" si="64"/>
        <v>0</v>
      </c>
      <c r="N94" s="49">
        <f t="shared" si="47"/>
        <v>15</v>
      </c>
      <c r="O94" s="60">
        <f t="shared" si="48"/>
        <v>15</v>
      </c>
      <c r="P94" s="74">
        <f t="shared" si="49"/>
        <v>11145</v>
      </c>
      <c r="Q94" s="66">
        <f>Stoch_Regimes_1!$G$32</f>
        <v>15</v>
      </c>
      <c r="R94" s="60">
        <f t="shared" si="50"/>
        <v>0</v>
      </c>
      <c r="S94" s="49">
        <f t="shared" si="65"/>
        <v>0</v>
      </c>
      <c r="T94" s="49">
        <f t="shared" si="51"/>
        <v>15</v>
      </c>
      <c r="U94" s="60">
        <f t="shared" si="52"/>
        <v>15</v>
      </c>
      <c r="V94" s="74">
        <f t="shared" si="40"/>
        <v>11145</v>
      </c>
      <c r="W94" s="66">
        <f>Stoch_Regimes_1!$J$32</f>
        <v>15</v>
      </c>
      <c r="X94" s="60">
        <f t="shared" si="53"/>
        <v>0</v>
      </c>
      <c r="Y94" s="49">
        <f t="shared" si="66"/>
        <v>0</v>
      </c>
      <c r="Z94" s="49">
        <f t="shared" si="54"/>
        <v>15</v>
      </c>
      <c r="AA94" s="60">
        <f t="shared" si="55"/>
        <v>15</v>
      </c>
      <c r="AB94" s="74">
        <f t="shared" si="41"/>
        <v>11145</v>
      </c>
      <c r="AC94" s="66">
        <f>Stoch_Regimes_1!$M$32</f>
        <v>15</v>
      </c>
      <c r="AD94" s="60">
        <f t="shared" si="56"/>
        <v>0</v>
      </c>
      <c r="AE94" s="49">
        <f t="shared" si="67"/>
        <v>0</v>
      </c>
      <c r="AF94" s="49">
        <f t="shared" si="57"/>
        <v>15</v>
      </c>
      <c r="AG94" s="60">
        <f t="shared" si="58"/>
        <v>15</v>
      </c>
      <c r="AH94" s="74">
        <f t="shared" si="42"/>
        <v>11145</v>
      </c>
      <c r="AI94" s="66">
        <v>15</v>
      </c>
      <c r="AJ94" s="60">
        <v>0</v>
      </c>
      <c r="AK94" s="60">
        <v>15</v>
      </c>
      <c r="AL94" s="62">
        <f t="shared" si="43"/>
        <v>11145</v>
      </c>
      <c r="AM94" s="66">
        <f>Stoch_Regimes_1!$E$32</f>
        <v>15</v>
      </c>
      <c r="AN94" s="60">
        <f t="shared" si="59"/>
        <v>0</v>
      </c>
      <c r="AO94" s="49">
        <f t="shared" si="68"/>
        <v>0</v>
      </c>
      <c r="AP94" s="49">
        <f t="shared" si="60"/>
        <v>15</v>
      </c>
      <c r="AQ94" s="60">
        <f t="shared" si="61"/>
        <v>15</v>
      </c>
      <c r="AR94" s="74">
        <f t="shared" si="62"/>
        <v>11145</v>
      </c>
    </row>
    <row r="95" spans="1:44" x14ac:dyDescent="0.25">
      <c r="A95" s="49"/>
      <c r="B95" s="85">
        <v>41334</v>
      </c>
      <c r="C95" s="49">
        <v>727.5</v>
      </c>
      <c r="D95" s="49">
        <v>750</v>
      </c>
      <c r="E95" s="58">
        <v>0</v>
      </c>
      <c r="F95" s="66">
        <f t="shared" si="69"/>
        <v>15</v>
      </c>
      <c r="G95" s="49">
        <f t="shared" si="63"/>
        <v>15</v>
      </c>
      <c r="H95" s="49">
        <f t="shared" si="44"/>
        <v>0</v>
      </c>
      <c r="I95" s="60">
        <f t="shared" si="45"/>
        <v>0</v>
      </c>
      <c r="J95" s="74">
        <f t="shared" si="39"/>
        <v>150</v>
      </c>
      <c r="K95" s="66">
        <f>Stoch_Regimes_1!$E$32</f>
        <v>15</v>
      </c>
      <c r="L95" s="60">
        <f t="shared" si="46"/>
        <v>0</v>
      </c>
      <c r="M95" s="49">
        <f t="shared" si="64"/>
        <v>0</v>
      </c>
      <c r="N95" s="49">
        <f t="shared" si="47"/>
        <v>15</v>
      </c>
      <c r="O95" s="60">
        <f t="shared" si="48"/>
        <v>15</v>
      </c>
      <c r="P95" s="74">
        <f t="shared" si="49"/>
        <v>10912.5</v>
      </c>
      <c r="Q95" s="66">
        <f>Stoch_Regimes_1!$G$32</f>
        <v>15</v>
      </c>
      <c r="R95" s="60">
        <f t="shared" si="50"/>
        <v>0</v>
      </c>
      <c r="S95" s="49">
        <f t="shared" si="65"/>
        <v>0</v>
      </c>
      <c r="T95" s="49">
        <f t="shared" si="51"/>
        <v>15</v>
      </c>
      <c r="U95" s="60">
        <f t="shared" si="52"/>
        <v>15</v>
      </c>
      <c r="V95" s="74">
        <f t="shared" si="40"/>
        <v>10912.5</v>
      </c>
      <c r="W95" s="66">
        <f>Stoch_Regimes_1!$J$32</f>
        <v>15</v>
      </c>
      <c r="X95" s="60">
        <f t="shared" si="53"/>
        <v>0</v>
      </c>
      <c r="Y95" s="49">
        <f t="shared" si="66"/>
        <v>0</v>
      </c>
      <c r="Z95" s="49">
        <f t="shared" si="54"/>
        <v>15</v>
      </c>
      <c r="AA95" s="60">
        <f t="shared" si="55"/>
        <v>15</v>
      </c>
      <c r="AB95" s="74">
        <f t="shared" si="41"/>
        <v>10912.5</v>
      </c>
      <c r="AC95" s="66">
        <f>Stoch_Regimes_1!$M$32</f>
        <v>15</v>
      </c>
      <c r="AD95" s="60">
        <f t="shared" si="56"/>
        <v>0</v>
      </c>
      <c r="AE95" s="49">
        <f t="shared" si="67"/>
        <v>0</v>
      </c>
      <c r="AF95" s="49">
        <f t="shared" si="57"/>
        <v>15</v>
      </c>
      <c r="AG95" s="60">
        <f t="shared" si="58"/>
        <v>15</v>
      </c>
      <c r="AH95" s="74">
        <f t="shared" si="42"/>
        <v>10912.5</v>
      </c>
      <c r="AI95" s="66">
        <v>15</v>
      </c>
      <c r="AJ95" s="60">
        <v>0</v>
      </c>
      <c r="AK95" s="60">
        <v>15</v>
      </c>
      <c r="AL95" s="62">
        <f t="shared" si="43"/>
        <v>10912.5</v>
      </c>
      <c r="AM95" s="66">
        <f>Stoch_Regimes_1!$E$32</f>
        <v>15</v>
      </c>
      <c r="AN95" s="60">
        <f t="shared" si="59"/>
        <v>0</v>
      </c>
      <c r="AO95" s="49">
        <f t="shared" si="68"/>
        <v>0</v>
      </c>
      <c r="AP95" s="49">
        <f t="shared" si="60"/>
        <v>15</v>
      </c>
      <c r="AQ95" s="60">
        <f t="shared" si="61"/>
        <v>15</v>
      </c>
      <c r="AR95" s="74">
        <f t="shared" si="62"/>
        <v>10912.5</v>
      </c>
    </row>
    <row r="96" spans="1:44" x14ac:dyDescent="0.25">
      <c r="A96" s="49"/>
      <c r="B96" s="85">
        <v>41365</v>
      </c>
      <c r="C96" s="49">
        <v>657</v>
      </c>
      <c r="D96" s="49">
        <v>650</v>
      </c>
      <c r="E96" s="58">
        <v>2</v>
      </c>
      <c r="F96" s="66">
        <f t="shared" si="69"/>
        <v>45</v>
      </c>
      <c r="G96" s="49">
        <f t="shared" si="63"/>
        <v>0</v>
      </c>
      <c r="H96" s="49">
        <f t="shared" si="44"/>
        <v>45</v>
      </c>
      <c r="I96" s="60">
        <f t="shared" si="45"/>
        <v>45</v>
      </c>
      <c r="J96" s="74">
        <f t="shared" si="39"/>
        <v>29565</v>
      </c>
      <c r="K96" s="88">
        <f>Stoch_Regimes_1!$E$30</f>
        <v>15</v>
      </c>
      <c r="L96" s="60">
        <f t="shared" si="46"/>
        <v>0</v>
      </c>
      <c r="M96" s="49">
        <f t="shared" si="64"/>
        <v>0</v>
      </c>
      <c r="N96" s="49">
        <f t="shared" si="47"/>
        <v>15</v>
      </c>
      <c r="O96" s="60">
        <f t="shared" si="48"/>
        <v>15</v>
      </c>
      <c r="P96" s="74">
        <f t="shared" si="49"/>
        <v>9855</v>
      </c>
      <c r="Q96" s="88">
        <f>Stoch_Regimes_1!$G$30</f>
        <v>15</v>
      </c>
      <c r="R96" s="60">
        <f t="shared" si="50"/>
        <v>0</v>
      </c>
      <c r="S96" s="49">
        <f t="shared" si="65"/>
        <v>0</v>
      </c>
      <c r="T96" s="49">
        <f t="shared" si="51"/>
        <v>15</v>
      </c>
      <c r="U96" s="60">
        <f t="shared" si="52"/>
        <v>15</v>
      </c>
      <c r="V96" s="74">
        <f t="shared" si="40"/>
        <v>9855</v>
      </c>
      <c r="W96" s="88">
        <f>Stoch_Regimes_1!$J$30</f>
        <v>15</v>
      </c>
      <c r="X96" s="60">
        <f t="shared" si="53"/>
        <v>0</v>
      </c>
      <c r="Y96" s="49">
        <f t="shared" si="66"/>
        <v>0</v>
      </c>
      <c r="Z96" s="49">
        <f t="shared" si="54"/>
        <v>15</v>
      </c>
      <c r="AA96" s="60">
        <f t="shared" si="55"/>
        <v>15</v>
      </c>
      <c r="AB96" s="74">
        <f t="shared" si="41"/>
        <v>9855</v>
      </c>
      <c r="AC96" s="88">
        <f>Stoch_Regimes_1!$M$30</f>
        <v>15</v>
      </c>
      <c r="AD96" s="60">
        <f t="shared" si="56"/>
        <v>0</v>
      </c>
      <c r="AE96" s="49">
        <f t="shared" si="67"/>
        <v>0</v>
      </c>
      <c r="AF96" s="49">
        <f t="shared" si="57"/>
        <v>15</v>
      </c>
      <c r="AG96" s="60">
        <f t="shared" si="58"/>
        <v>15</v>
      </c>
      <c r="AH96" s="74">
        <f t="shared" si="42"/>
        <v>9855</v>
      </c>
      <c r="AI96" s="66">
        <v>15</v>
      </c>
      <c r="AJ96" s="60">
        <v>0</v>
      </c>
      <c r="AK96" s="60">
        <v>15</v>
      </c>
      <c r="AL96" s="62">
        <f t="shared" si="43"/>
        <v>9855</v>
      </c>
      <c r="AM96" s="88">
        <f>Stoch_Regimes_1!$E$30</f>
        <v>15</v>
      </c>
      <c r="AN96" s="60">
        <f t="shared" si="59"/>
        <v>0</v>
      </c>
      <c r="AO96" s="49">
        <f t="shared" si="68"/>
        <v>0</v>
      </c>
      <c r="AP96" s="49">
        <f t="shared" si="60"/>
        <v>15</v>
      </c>
      <c r="AQ96" s="60">
        <f t="shared" si="61"/>
        <v>15</v>
      </c>
      <c r="AR96" s="74">
        <f t="shared" si="62"/>
        <v>9855</v>
      </c>
    </row>
    <row r="97" spans="1:44" x14ac:dyDescent="0.25">
      <c r="A97" s="49"/>
      <c r="B97" s="85">
        <v>41395</v>
      </c>
      <c r="C97" s="49">
        <v>673.5</v>
      </c>
      <c r="D97" s="49">
        <v>650</v>
      </c>
      <c r="E97" s="58">
        <v>1</v>
      </c>
      <c r="F97" s="66">
        <f t="shared" si="69"/>
        <v>30</v>
      </c>
      <c r="G97" s="49">
        <f t="shared" si="63"/>
        <v>30</v>
      </c>
      <c r="H97" s="49">
        <f t="shared" si="44"/>
        <v>0</v>
      </c>
      <c r="I97" s="60">
        <f t="shared" si="45"/>
        <v>0</v>
      </c>
      <c r="J97" s="74">
        <f t="shared" si="39"/>
        <v>300</v>
      </c>
      <c r="K97" s="88">
        <f>Stoch_Regimes_1!$E$30</f>
        <v>15</v>
      </c>
      <c r="L97" s="60">
        <f t="shared" si="46"/>
        <v>0</v>
      </c>
      <c r="M97" s="49">
        <f t="shared" si="64"/>
        <v>0</v>
      </c>
      <c r="N97" s="49">
        <f t="shared" si="47"/>
        <v>15</v>
      </c>
      <c r="O97" s="60">
        <f t="shared" si="48"/>
        <v>15</v>
      </c>
      <c r="P97" s="74">
        <f t="shared" si="49"/>
        <v>10102.5</v>
      </c>
      <c r="Q97" s="88">
        <f>Stoch_Regimes_1!$G$30</f>
        <v>15</v>
      </c>
      <c r="R97" s="60">
        <f t="shared" si="50"/>
        <v>0</v>
      </c>
      <c r="S97" s="49">
        <f t="shared" si="65"/>
        <v>0</v>
      </c>
      <c r="T97" s="49">
        <f t="shared" si="51"/>
        <v>15</v>
      </c>
      <c r="U97" s="60">
        <f t="shared" si="52"/>
        <v>15</v>
      </c>
      <c r="V97" s="74">
        <f t="shared" si="40"/>
        <v>10102.5</v>
      </c>
      <c r="W97" s="88">
        <f>Stoch_Regimes_1!$J$30</f>
        <v>15</v>
      </c>
      <c r="X97" s="60">
        <f t="shared" si="53"/>
        <v>0</v>
      </c>
      <c r="Y97" s="49">
        <f t="shared" si="66"/>
        <v>0</v>
      </c>
      <c r="Z97" s="49">
        <f t="shared" si="54"/>
        <v>15</v>
      </c>
      <c r="AA97" s="60">
        <f t="shared" si="55"/>
        <v>15</v>
      </c>
      <c r="AB97" s="74">
        <f t="shared" si="41"/>
        <v>10102.5</v>
      </c>
      <c r="AC97" s="88">
        <f>Stoch_Regimes_1!$M$30</f>
        <v>15</v>
      </c>
      <c r="AD97" s="60">
        <f t="shared" si="56"/>
        <v>0</v>
      </c>
      <c r="AE97" s="49">
        <f t="shared" si="67"/>
        <v>0</v>
      </c>
      <c r="AF97" s="49">
        <f t="shared" si="57"/>
        <v>15</v>
      </c>
      <c r="AG97" s="60">
        <f t="shared" si="58"/>
        <v>15</v>
      </c>
      <c r="AH97" s="74">
        <f t="shared" si="42"/>
        <v>10102.5</v>
      </c>
      <c r="AI97" s="66">
        <v>15</v>
      </c>
      <c r="AJ97" s="60">
        <v>0</v>
      </c>
      <c r="AK97" s="60">
        <v>15</v>
      </c>
      <c r="AL97" s="62">
        <f t="shared" si="43"/>
        <v>10102.5</v>
      </c>
      <c r="AM97" s="88">
        <f>Stoch_Regimes_1!$E$30</f>
        <v>15</v>
      </c>
      <c r="AN97" s="60">
        <f t="shared" si="59"/>
        <v>0</v>
      </c>
      <c r="AO97" s="49">
        <f t="shared" si="68"/>
        <v>0</v>
      </c>
      <c r="AP97" s="49">
        <f t="shared" si="60"/>
        <v>15</v>
      </c>
      <c r="AQ97" s="60">
        <f t="shared" si="61"/>
        <v>15</v>
      </c>
      <c r="AR97" s="74">
        <f t="shared" si="62"/>
        <v>10102.5</v>
      </c>
    </row>
    <row r="98" spans="1:44" x14ac:dyDescent="0.25">
      <c r="A98" s="49"/>
      <c r="B98" s="85">
        <v>41426</v>
      </c>
      <c r="C98" s="49">
        <v>688</v>
      </c>
      <c r="D98" s="49">
        <v>700</v>
      </c>
      <c r="E98" s="58">
        <v>0</v>
      </c>
      <c r="F98" s="66">
        <f t="shared" si="69"/>
        <v>15</v>
      </c>
      <c r="G98" s="49">
        <f t="shared" si="63"/>
        <v>15</v>
      </c>
      <c r="H98" s="49">
        <f t="shared" si="44"/>
        <v>0</v>
      </c>
      <c r="I98" s="60">
        <f t="shared" si="45"/>
        <v>0</v>
      </c>
      <c r="J98" s="74">
        <f t="shared" si="39"/>
        <v>150</v>
      </c>
      <c r="K98" s="66">
        <f>Stoch_Regimes_1!$E$31</f>
        <v>15</v>
      </c>
      <c r="L98" s="60">
        <f t="shared" si="46"/>
        <v>0</v>
      </c>
      <c r="M98" s="49">
        <f t="shared" si="64"/>
        <v>0</v>
      </c>
      <c r="N98" s="49">
        <f t="shared" si="47"/>
        <v>15</v>
      </c>
      <c r="O98" s="60">
        <f t="shared" si="48"/>
        <v>15</v>
      </c>
      <c r="P98" s="74">
        <f t="shared" si="49"/>
        <v>10320</v>
      </c>
      <c r="Q98" s="66">
        <f>Stoch_Regimes_1!$G$31</f>
        <v>15</v>
      </c>
      <c r="R98" s="60">
        <f t="shared" si="50"/>
        <v>0</v>
      </c>
      <c r="S98" s="49">
        <f t="shared" si="65"/>
        <v>0</v>
      </c>
      <c r="T98" s="49">
        <f t="shared" si="51"/>
        <v>15</v>
      </c>
      <c r="U98" s="60">
        <f t="shared" si="52"/>
        <v>15</v>
      </c>
      <c r="V98" s="74">
        <f t="shared" si="40"/>
        <v>10320</v>
      </c>
      <c r="W98" s="66">
        <f>Stoch_Regimes_1!$J$31</f>
        <v>15</v>
      </c>
      <c r="X98" s="60">
        <f t="shared" si="53"/>
        <v>0</v>
      </c>
      <c r="Y98" s="49">
        <f t="shared" si="66"/>
        <v>0</v>
      </c>
      <c r="Z98" s="49">
        <f t="shared" si="54"/>
        <v>15</v>
      </c>
      <c r="AA98" s="60">
        <f t="shared" si="55"/>
        <v>15</v>
      </c>
      <c r="AB98" s="74">
        <f t="shared" si="41"/>
        <v>10320</v>
      </c>
      <c r="AC98" s="66">
        <f>Stoch_Regimes_1!$M$31</f>
        <v>15</v>
      </c>
      <c r="AD98" s="60">
        <f t="shared" si="56"/>
        <v>0</v>
      </c>
      <c r="AE98" s="49">
        <f t="shared" si="67"/>
        <v>0</v>
      </c>
      <c r="AF98" s="49">
        <f t="shared" si="57"/>
        <v>15</v>
      </c>
      <c r="AG98" s="60">
        <f t="shared" si="58"/>
        <v>15</v>
      </c>
      <c r="AH98" s="74">
        <f t="shared" si="42"/>
        <v>10320</v>
      </c>
      <c r="AI98" s="66">
        <v>15</v>
      </c>
      <c r="AJ98" s="60">
        <v>0</v>
      </c>
      <c r="AK98" s="60">
        <v>15</v>
      </c>
      <c r="AL98" s="62">
        <f t="shared" si="43"/>
        <v>10320</v>
      </c>
      <c r="AM98" s="66">
        <f>Stoch_Regimes_1!$E$31</f>
        <v>15</v>
      </c>
      <c r="AN98" s="60">
        <f t="shared" si="59"/>
        <v>0</v>
      </c>
      <c r="AO98" s="49">
        <f t="shared" si="68"/>
        <v>0</v>
      </c>
      <c r="AP98" s="49">
        <f t="shared" si="60"/>
        <v>15</v>
      </c>
      <c r="AQ98" s="60">
        <f t="shared" si="61"/>
        <v>15</v>
      </c>
      <c r="AR98" s="74">
        <f t="shared" si="62"/>
        <v>10320</v>
      </c>
    </row>
    <row r="99" spans="1:44" x14ac:dyDescent="0.25">
      <c r="A99" s="49"/>
      <c r="B99" s="85">
        <v>41456</v>
      </c>
      <c r="C99" s="49">
        <v>657</v>
      </c>
      <c r="D99" s="49">
        <v>650</v>
      </c>
      <c r="E99" s="58">
        <v>0</v>
      </c>
      <c r="F99" s="66">
        <f t="shared" si="69"/>
        <v>15</v>
      </c>
      <c r="G99" s="49">
        <f t="shared" si="63"/>
        <v>0</v>
      </c>
      <c r="H99" s="49">
        <f t="shared" si="44"/>
        <v>15</v>
      </c>
      <c r="I99" s="60">
        <f t="shared" si="45"/>
        <v>15</v>
      </c>
      <c r="J99" s="74">
        <f t="shared" si="39"/>
        <v>9855</v>
      </c>
      <c r="K99" s="88">
        <f>Stoch_Regimes_1!$E$30</f>
        <v>15</v>
      </c>
      <c r="L99" s="60">
        <f t="shared" si="46"/>
        <v>0</v>
      </c>
      <c r="M99" s="49">
        <f t="shared" si="64"/>
        <v>0</v>
      </c>
      <c r="N99" s="49">
        <f t="shared" si="47"/>
        <v>15</v>
      </c>
      <c r="O99" s="60">
        <f t="shared" si="48"/>
        <v>15</v>
      </c>
      <c r="P99" s="74">
        <f t="shared" si="49"/>
        <v>9855</v>
      </c>
      <c r="Q99" s="88">
        <f>Stoch_Regimes_1!$G$30</f>
        <v>15</v>
      </c>
      <c r="R99" s="60">
        <f t="shared" si="50"/>
        <v>0</v>
      </c>
      <c r="S99" s="49">
        <f t="shared" si="65"/>
        <v>0</v>
      </c>
      <c r="T99" s="49">
        <f t="shared" si="51"/>
        <v>15</v>
      </c>
      <c r="U99" s="60">
        <f t="shared" si="52"/>
        <v>15</v>
      </c>
      <c r="V99" s="74">
        <f t="shared" si="40"/>
        <v>9855</v>
      </c>
      <c r="W99" s="88">
        <f>Stoch_Regimes_1!$J$30</f>
        <v>15</v>
      </c>
      <c r="X99" s="60">
        <f t="shared" si="53"/>
        <v>0</v>
      </c>
      <c r="Y99" s="49">
        <f t="shared" si="66"/>
        <v>0</v>
      </c>
      <c r="Z99" s="49">
        <f t="shared" si="54"/>
        <v>15</v>
      </c>
      <c r="AA99" s="60">
        <f t="shared" si="55"/>
        <v>15</v>
      </c>
      <c r="AB99" s="74">
        <f t="shared" si="41"/>
        <v>9855</v>
      </c>
      <c r="AC99" s="88">
        <f>Stoch_Regimes_1!$M$30</f>
        <v>15</v>
      </c>
      <c r="AD99" s="60">
        <f t="shared" si="56"/>
        <v>0</v>
      </c>
      <c r="AE99" s="49">
        <f t="shared" si="67"/>
        <v>0</v>
      </c>
      <c r="AF99" s="49">
        <f t="shared" si="57"/>
        <v>15</v>
      </c>
      <c r="AG99" s="60">
        <f t="shared" si="58"/>
        <v>15</v>
      </c>
      <c r="AH99" s="74">
        <f t="shared" si="42"/>
        <v>9855</v>
      </c>
      <c r="AI99" s="66">
        <v>15</v>
      </c>
      <c r="AJ99" s="60">
        <v>0</v>
      </c>
      <c r="AK99" s="60">
        <v>15</v>
      </c>
      <c r="AL99" s="62">
        <f t="shared" si="43"/>
        <v>9855</v>
      </c>
      <c r="AM99" s="88">
        <f>Stoch_Regimes_1!$E$30</f>
        <v>15</v>
      </c>
      <c r="AN99" s="60">
        <f t="shared" si="59"/>
        <v>0</v>
      </c>
      <c r="AO99" s="49">
        <f t="shared" si="68"/>
        <v>0</v>
      </c>
      <c r="AP99" s="49">
        <f t="shared" si="60"/>
        <v>15</v>
      </c>
      <c r="AQ99" s="60">
        <f t="shared" si="61"/>
        <v>15</v>
      </c>
      <c r="AR99" s="74">
        <f t="shared" si="62"/>
        <v>9855</v>
      </c>
    </row>
    <row r="100" spans="1:44" x14ac:dyDescent="0.25">
      <c r="A100" s="49"/>
      <c r="B100" s="85">
        <v>41487</v>
      </c>
      <c r="C100" s="49">
        <v>597</v>
      </c>
      <c r="D100" s="49">
        <v>600</v>
      </c>
      <c r="E100" s="58">
        <v>0</v>
      </c>
      <c r="F100" s="66">
        <f t="shared" si="69"/>
        <v>15</v>
      </c>
      <c r="G100" s="49">
        <f t="shared" si="63"/>
        <v>0</v>
      </c>
      <c r="H100" s="49">
        <f t="shared" si="44"/>
        <v>15</v>
      </c>
      <c r="I100" s="60">
        <f t="shared" si="45"/>
        <v>15</v>
      </c>
      <c r="J100" s="74">
        <f t="shared" si="39"/>
        <v>8955</v>
      </c>
      <c r="K100" s="66">
        <f>Stoch_Regimes_1!$E$29</f>
        <v>30</v>
      </c>
      <c r="L100" s="60">
        <f t="shared" si="46"/>
        <v>1</v>
      </c>
      <c r="M100" s="49">
        <f t="shared" si="64"/>
        <v>0</v>
      </c>
      <c r="N100" s="49">
        <f t="shared" si="47"/>
        <v>30</v>
      </c>
      <c r="O100" s="60">
        <f t="shared" si="48"/>
        <v>30</v>
      </c>
      <c r="P100" s="74">
        <f t="shared" si="49"/>
        <v>17910</v>
      </c>
      <c r="Q100" s="66">
        <f>Stoch_Regimes_1!$G$29</f>
        <v>15</v>
      </c>
      <c r="R100" s="60">
        <f t="shared" si="50"/>
        <v>0</v>
      </c>
      <c r="S100" s="49">
        <f t="shared" si="65"/>
        <v>0</v>
      </c>
      <c r="T100" s="49">
        <f t="shared" si="51"/>
        <v>15</v>
      </c>
      <c r="U100" s="60">
        <f t="shared" si="52"/>
        <v>15</v>
      </c>
      <c r="V100" s="74">
        <f t="shared" si="40"/>
        <v>8955</v>
      </c>
      <c r="W100" s="66">
        <f>Stoch_Regimes_1!$J$29</f>
        <v>45</v>
      </c>
      <c r="X100" s="60">
        <f t="shared" si="53"/>
        <v>2</v>
      </c>
      <c r="Y100" s="49">
        <f t="shared" si="66"/>
        <v>0</v>
      </c>
      <c r="Z100" s="49">
        <f t="shared" si="54"/>
        <v>45</v>
      </c>
      <c r="AA100" s="60">
        <f t="shared" si="55"/>
        <v>45</v>
      </c>
      <c r="AB100" s="74">
        <f t="shared" si="41"/>
        <v>26865</v>
      </c>
      <c r="AC100" s="66">
        <f>Stoch_Regimes_1!$M$29</f>
        <v>15</v>
      </c>
      <c r="AD100" s="60">
        <f t="shared" si="56"/>
        <v>0</v>
      </c>
      <c r="AE100" s="49">
        <f t="shared" si="67"/>
        <v>0</v>
      </c>
      <c r="AF100" s="49">
        <f t="shared" si="57"/>
        <v>15</v>
      </c>
      <c r="AG100" s="60">
        <f t="shared" si="58"/>
        <v>15</v>
      </c>
      <c r="AH100" s="74">
        <f t="shared" si="42"/>
        <v>8955</v>
      </c>
      <c r="AI100" s="66">
        <v>15</v>
      </c>
      <c r="AJ100" s="60">
        <v>0</v>
      </c>
      <c r="AK100" s="60">
        <v>15</v>
      </c>
      <c r="AL100" s="62">
        <f t="shared" si="43"/>
        <v>8955</v>
      </c>
      <c r="AM100" s="66">
        <v>15</v>
      </c>
      <c r="AN100" s="60">
        <f t="shared" si="59"/>
        <v>0</v>
      </c>
      <c r="AO100" s="49">
        <f t="shared" si="68"/>
        <v>0</v>
      </c>
      <c r="AP100" s="49">
        <f t="shared" si="60"/>
        <v>15</v>
      </c>
      <c r="AQ100" s="60">
        <f t="shared" si="61"/>
        <v>15</v>
      </c>
      <c r="AR100" s="74">
        <f t="shared" si="62"/>
        <v>8955</v>
      </c>
    </row>
    <row r="101" spans="1:44" x14ac:dyDescent="0.25">
      <c r="A101" s="49"/>
      <c r="B101" s="85">
        <v>41518</v>
      </c>
      <c r="C101" s="49">
        <v>588</v>
      </c>
      <c r="D101" s="49">
        <v>600</v>
      </c>
      <c r="E101" s="58">
        <v>0</v>
      </c>
      <c r="F101" s="66">
        <f t="shared" si="69"/>
        <v>15</v>
      </c>
      <c r="G101" s="49">
        <f t="shared" si="63"/>
        <v>0</v>
      </c>
      <c r="H101" s="49">
        <f t="shared" si="44"/>
        <v>15</v>
      </c>
      <c r="I101" s="60">
        <f t="shared" si="45"/>
        <v>15</v>
      </c>
      <c r="J101" s="74">
        <f t="shared" si="39"/>
        <v>8820</v>
      </c>
      <c r="K101" s="66">
        <f>Stoch_Regimes_1!$E$29</f>
        <v>30</v>
      </c>
      <c r="L101" s="60">
        <f t="shared" si="46"/>
        <v>1</v>
      </c>
      <c r="M101" s="49">
        <f t="shared" si="64"/>
        <v>15</v>
      </c>
      <c r="N101" s="49">
        <f t="shared" si="47"/>
        <v>15</v>
      </c>
      <c r="O101" s="60">
        <f t="shared" si="48"/>
        <v>15</v>
      </c>
      <c r="P101" s="74">
        <f t="shared" si="49"/>
        <v>8970</v>
      </c>
      <c r="Q101" s="66">
        <f>Stoch_Regimes_1!$G$29</f>
        <v>15</v>
      </c>
      <c r="R101" s="60">
        <f t="shared" si="50"/>
        <v>0</v>
      </c>
      <c r="S101" s="49">
        <f t="shared" si="65"/>
        <v>0</v>
      </c>
      <c r="T101" s="49">
        <f t="shared" si="51"/>
        <v>15</v>
      </c>
      <c r="U101" s="60">
        <f t="shared" si="52"/>
        <v>15</v>
      </c>
      <c r="V101" s="74">
        <f t="shared" si="40"/>
        <v>8820</v>
      </c>
      <c r="W101" s="66">
        <f>Stoch_Regimes_1!$J$29</f>
        <v>45</v>
      </c>
      <c r="X101" s="60">
        <f t="shared" si="53"/>
        <v>2</v>
      </c>
      <c r="Y101" s="49">
        <f t="shared" si="66"/>
        <v>30</v>
      </c>
      <c r="Z101" s="49">
        <f t="shared" si="54"/>
        <v>15</v>
      </c>
      <c r="AA101" s="60">
        <f t="shared" si="55"/>
        <v>15</v>
      </c>
      <c r="AB101" s="74">
        <f t="shared" si="41"/>
        <v>9120</v>
      </c>
      <c r="AC101" s="66">
        <f>Stoch_Regimes_1!$M$29</f>
        <v>15</v>
      </c>
      <c r="AD101" s="60">
        <f t="shared" si="56"/>
        <v>0</v>
      </c>
      <c r="AE101" s="49">
        <f t="shared" si="67"/>
        <v>0</v>
      </c>
      <c r="AF101" s="49">
        <f t="shared" si="57"/>
        <v>15</v>
      </c>
      <c r="AG101" s="60">
        <f t="shared" si="58"/>
        <v>15</v>
      </c>
      <c r="AH101" s="74">
        <f t="shared" si="42"/>
        <v>8820</v>
      </c>
      <c r="AI101" s="66">
        <v>15</v>
      </c>
      <c r="AJ101" s="60">
        <v>0</v>
      </c>
      <c r="AK101" s="60">
        <v>15</v>
      </c>
      <c r="AL101" s="62">
        <f t="shared" si="43"/>
        <v>8820</v>
      </c>
      <c r="AM101" s="66">
        <v>15</v>
      </c>
      <c r="AN101" s="60">
        <f t="shared" si="59"/>
        <v>0</v>
      </c>
      <c r="AO101" s="49">
        <f t="shared" si="68"/>
        <v>0</v>
      </c>
      <c r="AP101" s="49">
        <f t="shared" si="60"/>
        <v>15</v>
      </c>
      <c r="AQ101" s="60">
        <f t="shared" si="61"/>
        <v>15</v>
      </c>
      <c r="AR101" s="74">
        <f t="shared" si="62"/>
        <v>8820</v>
      </c>
    </row>
    <row r="102" spans="1:44" x14ac:dyDescent="0.25">
      <c r="A102" s="49"/>
      <c r="B102" s="85">
        <v>41548</v>
      </c>
      <c r="C102" s="49">
        <v>419</v>
      </c>
      <c r="D102" s="49">
        <v>400</v>
      </c>
      <c r="E102" s="58">
        <v>0</v>
      </c>
      <c r="F102" s="66">
        <f t="shared" si="69"/>
        <v>15</v>
      </c>
      <c r="G102" s="49">
        <f t="shared" si="63"/>
        <v>0</v>
      </c>
      <c r="H102" s="49">
        <f t="shared" si="44"/>
        <v>15</v>
      </c>
      <c r="I102" s="60">
        <f t="shared" si="45"/>
        <v>15</v>
      </c>
      <c r="J102" s="74">
        <f t="shared" si="39"/>
        <v>6285</v>
      </c>
      <c r="K102" s="66">
        <f>Stoch_Regimes_1!$E$25</f>
        <v>15</v>
      </c>
      <c r="L102" s="60">
        <f t="shared" si="46"/>
        <v>0</v>
      </c>
      <c r="M102" s="49">
        <f t="shared" si="64"/>
        <v>15</v>
      </c>
      <c r="N102" s="49">
        <f t="shared" si="47"/>
        <v>0</v>
      </c>
      <c r="O102" s="60">
        <f t="shared" si="48"/>
        <v>0</v>
      </c>
      <c r="P102" s="74">
        <f t="shared" si="49"/>
        <v>150</v>
      </c>
      <c r="Q102" s="66">
        <f>Stoch_Regimes_1!$G$25</f>
        <v>30</v>
      </c>
      <c r="R102" s="60">
        <f t="shared" si="50"/>
        <v>1</v>
      </c>
      <c r="S102" s="49">
        <f t="shared" si="65"/>
        <v>0</v>
      </c>
      <c r="T102" s="49">
        <f t="shared" si="51"/>
        <v>30</v>
      </c>
      <c r="U102" s="60">
        <f t="shared" si="52"/>
        <v>30</v>
      </c>
      <c r="V102" s="74">
        <f t="shared" si="40"/>
        <v>12570</v>
      </c>
      <c r="W102" s="66">
        <f>Stoch_Regimes_1!$J$25</f>
        <v>60</v>
      </c>
      <c r="X102" s="60">
        <f t="shared" si="53"/>
        <v>3</v>
      </c>
      <c r="Y102" s="49">
        <f t="shared" si="66"/>
        <v>30</v>
      </c>
      <c r="Z102" s="49">
        <f t="shared" si="54"/>
        <v>30</v>
      </c>
      <c r="AA102" s="60">
        <f t="shared" si="55"/>
        <v>30</v>
      </c>
      <c r="AB102" s="74">
        <f t="shared" si="41"/>
        <v>12870</v>
      </c>
      <c r="AC102" s="66">
        <f>Stoch_Regimes_1!$M$25</f>
        <v>15</v>
      </c>
      <c r="AD102" s="60">
        <f t="shared" si="56"/>
        <v>0</v>
      </c>
      <c r="AE102" s="49">
        <f t="shared" si="67"/>
        <v>0</v>
      </c>
      <c r="AF102" s="49">
        <f t="shared" si="57"/>
        <v>15</v>
      </c>
      <c r="AG102" s="60">
        <f t="shared" si="58"/>
        <v>15</v>
      </c>
      <c r="AH102" s="74">
        <f t="shared" si="42"/>
        <v>6285</v>
      </c>
      <c r="AI102" s="66">
        <v>15</v>
      </c>
      <c r="AJ102" s="60">
        <v>0</v>
      </c>
      <c r="AK102" s="60">
        <v>15</v>
      </c>
      <c r="AL102" s="62">
        <f t="shared" si="43"/>
        <v>6285</v>
      </c>
      <c r="AM102" s="66">
        <f>Stoch_Regimes_1!$E$25</f>
        <v>15</v>
      </c>
      <c r="AN102" s="60">
        <f t="shared" si="59"/>
        <v>0</v>
      </c>
      <c r="AO102" s="49">
        <f t="shared" si="68"/>
        <v>0</v>
      </c>
      <c r="AP102" s="49">
        <f t="shared" si="60"/>
        <v>15</v>
      </c>
      <c r="AQ102" s="60">
        <f t="shared" si="61"/>
        <v>15</v>
      </c>
      <c r="AR102" s="74">
        <f t="shared" si="62"/>
        <v>6285</v>
      </c>
    </row>
    <row r="103" spans="1:44" x14ac:dyDescent="0.25">
      <c r="A103" s="49"/>
      <c r="B103" s="85">
        <v>41579</v>
      </c>
      <c r="C103" s="49">
        <v>413.5</v>
      </c>
      <c r="D103" s="49">
        <v>400</v>
      </c>
      <c r="E103" s="58">
        <v>0</v>
      </c>
      <c r="F103" s="66">
        <f t="shared" si="69"/>
        <v>15</v>
      </c>
      <c r="G103" s="49">
        <f t="shared" si="63"/>
        <v>0</v>
      </c>
      <c r="H103" s="49">
        <f t="shared" si="44"/>
        <v>15</v>
      </c>
      <c r="I103" s="60">
        <f t="shared" si="45"/>
        <v>15</v>
      </c>
      <c r="J103" s="74">
        <f t="shared" si="39"/>
        <v>6202.5</v>
      </c>
      <c r="K103" s="66">
        <f>Stoch_Regimes_1!$E$25</f>
        <v>15</v>
      </c>
      <c r="L103" s="60">
        <f t="shared" si="46"/>
        <v>0</v>
      </c>
      <c r="M103" s="49">
        <f t="shared" si="64"/>
        <v>0</v>
      </c>
      <c r="N103" s="49">
        <f t="shared" si="47"/>
        <v>15</v>
      </c>
      <c r="O103" s="60">
        <f t="shared" si="48"/>
        <v>15</v>
      </c>
      <c r="P103" s="74">
        <f t="shared" si="49"/>
        <v>6202.5</v>
      </c>
      <c r="Q103" s="66">
        <f>Stoch_Regimes_1!$G$25</f>
        <v>30</v>
      </c>
      <c r="R103" s="60">
        <f t="shared" si="50"/>
        <v>1</v>
      </c>
      <c r="S103" s="49">
        <f t="shared" si="65"/>
        <v>15</v>
      </c>
      <c r="T103" s="49">
        <f t="shared" si="51"/>
        <v>15</v>
      </c>
      <c r="U103" s="60">
        <f t="shared" si="52"/>
        <v>15</v>
      </c>
      <c r="V103" s="74">
        <f t="shared" si="40"/>
        <v>6352.5</v>
      </c>
      <c r="W103" s="66">
        <f>Stoch_Regimes_1!$J$25</f>
        <v>60</v>
      </c>
      <c r="X103" s="60">
        <f t="shared" si="53"/>
        <v>3</v>
      </c>
      <c r="Y103" s="49">
        <f t="shared" si="66"/>
        <v>45</v>
      </c>
      <c r="Z103" s="49">
        <f t="shared" si="54"/>
        <v>15</v>
      </c>
      <c r="AA103" s="60">
        <f t="shared" si="55"/>
        <v>15</v>
      </c>
      <c r="AB103" s="74">
        <f t="shared" si="41"/>
        <v>6652.5</v>
      </c>
      <c r="AC103" s="66">
        <f>Stoch_Regimes_1!$M$25</f>
        <v>15</v>
      </c>
      <c r="AD103" s="60">
        <f t="shared" si="56"/>
        <v>0</v>
      </c>
      <c r="AE103" s="49">
        <f t="shared" si="67"/>
        <v>0</v>
      </c>
      <c r="AF103" s="49">
        <f t="shared" si="57"/>
        <v>15</v>
      </c>
      <c r="AG103" s="60">
        <f t="shared" si="58"/>
        <v>15</v>
      </c>
      <c r="AH103" s="74">
        <f t="shared" si="42"/>
        <v>6202.5</v>
      </c>
      <c r="AI103" s="66">
        <v>15</v>
      </c>
      <c r="AJ103" s="60">
        <v>0</v>
      </c>
      <c r="AK103" s="60">
        <v>15</v>
      </c>
      <c r="AL103" s="62">
        <f t="shared" si="43"/>
        <v>6202.5</v>
      </c>
      <c r="AM103" s="66">
        <f>Stoch_Regimes_1!$E$25</f>
        <v>15</v>
      </c>
      <c r="AN103" s="60">
        <f t="shared" si="59"/>
        <v>0</v>
      </c>
      <c r="AO103" s="49">
        <f t="shared" si="68"/>
        <v>0</v>
      </c>
      <c r="AP103" s="49">
        <f t="shared" si="60"/>
        <v>15</v>
      </c>
      <c r="AQ103" s="60">
        <f t="shared" si="61"/>
        <v>15</v>
      </c>
      <c r="AR103" s="74">
        <f t="shared" si="62"/>
        <v>6202.5</v>
      </c>
    </row>
    <row r="104" spans="1:44" x14ac:dyDescent="0.25">
      <c r="A104" s="49"/>
      <c r="B104" s="85">
        <v>41609</v>
      </c>
      <c r="C104" s="49">
        <v>406.5</v>
      </c>
      <c r="D104" s="49">
        <v>400</v>
      </c>
      <c r="E104" s="58">
        <v>0</v>
      </c>
      <c r="F104" s="66">
        <f t="shared" si="69"/>
        <v>15</v>
      </c>
      <c r="G104" s="49">
        <f t="shared" si="63"/>
        <v>0</v>
      </c>
      <c r="H104" s="49">
        <f t="shared" si="44"/>
        <v>15</v>
      </c>
      <c r="I104" s="60">
        <f t="shared" si="45"/>
        <v>15</v>
      </c>
      <c r="J104" s="74">
        <f t="shared" si="39"/>
        <v>6097.5</v>
      </c>
      <c r="K104" s="66">
        <f>Stoch_Regimes_1!$E$25</f>
        <v>15</v>
      </c>
      <c r="L104" s="60">
        <f t="shared" si="46"/>
        <v>0</v>
      </c>
      <c r="M104" s="49">
        <f t="shared" si="64"/>
        <v>0</v>
      </c>
      <c r="N104" s="49">
        <f t="shared" si="47"/>
        <v>15</v>
      </c>
      <c r="O104" s="60">
        <f t="shared" si="48"/>
        <v>15</v>
      </c>
      <c r="P104" s="74">
        <f t="shared" si="49"/>
        <v>6097.5</v>
      </c>
      <c r="Q104" s="66">
        <f>Stoch_Regimes_1!$G$25</f>
        <v>30</v>
      </c>
      <c r="R104" s="60">
        <f t="shared" si="50"/>
        <v>1</v>
      </c>
      <c r="S104" s="49">
        <f t="shared" si="65"/>
        <v>15</v>
      </c>
      <c r="T104" s="49">
        <f t="shared" si="51"/>
        <v>15</v>
      </c>
      <c r="U104" s="60">
        <f t="shared" si="52"/>
        <v>15</v>
      </c>
      <c r="V104" s="74">
        <f t="shared" si="40"/>
        <v>6247.5</v>
      </c>
      <c r="W104" s="66">
        <f>Stoch_Regimes_1!$J$25</f>
        <v>60</v>
      </c>
      <c r="X104" s="60">
        <f t="shared" si="53"/>
        <v>3</v>
      </c>
      <c r="Y104" s="49">
        <f t="shared" si="66"/>
        <v>45</v>
      </c>
      <c r="Z104" s="49">
        <f t="shared" si="54"/>
        <v>15</v>
      </c>
      <c r="AA104" s="60">
        <f t="shared" si="55"/>
        <v>15</v>
      </c>
      <c r="AB104" s="74">
        <f t="shared" si="41"/>
        <v>6547.5</v>
      </c>
      <c r="AC104" s="66">
        <f>Stoch_Regimes_1!$M$25</f>
        <v>15</v>
      </c>
      <c r="AD104" s="60">
        <f t="shared" si="56"/>
        <v>0</v>
      </c>
      <c r="AE104" s="49">
        <f t="shared" si="67"/>
        <v>0</v>
      </c>
      <c r="AF104" s="49">
        <f t="shared" si="57"/>
        <v>15</v>
      </c>
      <c r="AG104" s="60">
        <f t="shared" si="58"/>
        <v>15</v>
      </c>
      <c r="AH104" s="74">
        <f t="shared" si="42"/>
        <v>6097.5</v>
      </c>
      <c r="AI104" s="66">
        <v>15</v>
      </c>
      <c r="AJ104" s="60">
        <v>0</v>
      </c>
      <c r="AK104" s="60">
        <v>15</v>
      </c>
      <c r="AL104" s="62">
        <f t="shared" si="43"/>
        <v>6097.5</v>
      </c>
      <c r="AM104" s="66">
        <f>Stoch_Regimes_1!$E$25</f>
        <v>15</v>
      </c>
      <c r="AN104" s="60">
        <f t="shared" si="59"/>
        <v>0</v>
      </c>
      <c r="AO104" s="49">
        <f t="shared" si="68"/>
        <v>0</v>
      </c>
      <c r="AP104" s="49">
        <f t="shared" si="60"/>
        <v>15</v>
      </c>
      <c r="AQ104" s="60">
        <f t="shared" si="61"/>
        <v>15</v>
      </c>
      <c r="AR104" s="74">
        <f t="shared" si="62"/>
        <v>6097.5</v>
      </c>
    </row>
    <row r="105" spans="1:44" x14ac:dyDescent="0.25">
      <c r="A105" s="49"/>
      <c r="B105" s="85">
        <v>41640</v>
      </c>
      <c r="C105" s="49">
        <v>405.5</v>
      </c>
      <c r="D105" s="49">
        <v>400</v>
      </c>
      <c r="E105" s="58">
        <v>3</v>
      </c>
      <c r="F105" s="66">
        <f t="shared" si="69"/>
        <v>60</v>
      </c>
      <c r="G105" s="49">
        <f t="shared" si="63"/>
        <v>0</v>
      </c>
      <c r="H105" s="49">
        <f t="shared" si="44"/>
        <v>60</v>
      </c>
      <c r="I105" s="60">
        <f t="shared" si="45"/>
        <v>60</v>
      </c>
      <c r="J105" s="74">
        <f t="shared" si="39"/>
        <v>24330</v>
      </c>
      <c r="K105" s="66">
        <f>Stoch_Regimes_1!$E$25</f>
        <v>15</v>
      </c>
      <c r="L105" s="60">
        <f t="shared" si="46"/>
        <v>0</v>
      </c>
      <c r="M105" s="49">
        <f t="shared" si="64"/>
        <v>0</v>
      </c>
      <c r="N105" s="49">
        <f t="shared" si="47"/>
        <v>15</v>
      </c>
      <c r="O105" s="60">
        <f t="shared" si="48"/>
        <v>15</v>
      </c>
      <c r="P105" s="74">
        <f t="shared" si="49"/>
        <v>6082.5</v>
      </c>
      <c r="Q105" s="66">
        <f>Stoch_Regimes_1!$G$25</f>
        <v>30</v>
      </c>
      <c r="R105" s="60">
        <f t="shared" si="50"/>
        <v>1</v>
      </c>
      <c r="S105" s="49">
        <f t="shared" si="65"/>
        <v>15</v>
      </c>
      <c r="T105" s="49">
        <f t="shared" si="51"/>
        <v>15</v>
      </c>
      <c r="U105" s="60">
        <f t="shared" si="52"/>
        <v>15</v>
      </c>
      <c r="V105" s="74">
        <f t="shared" si="40"/>
        <v>6232.5</v>
      </c>
      <c r="W105" s="66">
        <f>Stoch_Regimes_1!$J$25</f>
        <v>60</v>
      </c>
      <c r="X105" s="60">
        <f t="shared" si="53"/>
        <v>3</v>
      </c>
      <c r="Y105" s="49">
        <f t="shared" si="66"/>
        <v>45</v>
      </c>
      <c r="Z105" s="49">
        <f t="shared" si="54"/>
        <v>15</v>
      </c>
      <c r="AA105" s="60">
        <f t="shared" si="55"/>
        <v>15</v>
      </c>
      <c r="AB105" s="74">
        <f t="shared" si="41"/>
        <v>6532.5</v>
      </c>
      <c r="AC105" s="66">
        <f>Stoch_Regimes_1!$M$25</f>
        <v>15</v>
      </c>
      <c r="AD105" s="60">
        <f t="shared" si="56"/>
        <v>0</v>
      </c>
      <c r="AE105" s="49">
        <f t="shared" si="67"/>
        <v>0</v>
      </c>
      <c r="AF105" s="49">
        <f t="shared" si="57"/>
        <v>15</v>
      </c>
      <c r="AG105" s="60">
        <f t="shared" si="58"/>
        <v>15</v>
      </c>
      <c r="AH105" s="74">
        <f t="shared" si="42"/>
        <v>6082.5</v>
      </c>
      <c r="AI105" s="66">
        <v>15</v>
      </c>
      <c r="AJ105" s="60">
        <v>0</v>
      </c>
      <c r="AK105" s="60">
        <v>15</v>
      </c>
      <c r="AL105" s="62">
        <f t="shared" si="43"/>
        <v>6082.5</v>
      </c>
      <c r="AM105" s="66">
        <f>Stoch_Regimes_1!$E$25</f>
        <v>15</v>
      </c>
      <c r="AN105" s="60">
        <f t="shared" si="59"/>
        <v>0</v>
      </c>
      <c r="AO105" s="49">
        <f t="shared" si="68"/>
        <v>0</v>
      </c>
      <c r="AP105" s="49">
        <f t="shared" si="60"/>
        <v>15</v>
      </c>
      <c r="AQ105" s="60">
        <f t="shared" si="61"/>
        <v>15</v>
      </c>
      <c r="AR105" s="74">
        <f t="shared" si="62"/>
        <v>6082.5</v>
      </c>
    </row>
    <row r="106" spans="1:44" x14ac:dyDescent="0.25">
      <c r="A106" s="49"/>
      <c r="B106" s="85">
        <v>41671</v>
      </c>
      <c r="C106" s="49">
        <v>421.5</v>
      </c>
      <c r="D106" s="49">
        <v>400</v>
      </c>
      <c r="E106" s="58">
        <v>3</v>
      </c>
      <c r="F106" s="66">
        <f t="shared" si="69"/>
        <v>60</v>
      </c>
      <c r="G106" s="49">
        <f t="shared" si="63"/>
        <v>45</v>
      </c>
      <c r="H106" s="49">
        <f t="shared" si="44"/>
        <v>15</v>
      </c>
      <c r="I106" s="60">
        <f t="shared" si="45"/>
        <v>15</v>
      </c>
      <c r="J106" s="74">
        <f t="shared" si="39"/>
        <v>6772.5</v>
      </c>
      <c r="K106" s="66">
        <f>Stoch_Regimes_1!$E$25</f>
        <v>15</v>
      </c>
      <c r="L106" s="60">
        <f t="shared" si="46"/>
        <v>0</v>
      </c>
      <c r="M106" s="49">
        <f t="shared" si="64"/>
        <v>0</v>
      </c>
      <c r="N106" s="49">
        <f t="shared" si="47"/>
        <v>15</v>
      </c>
      <c r="O106" s="60">
        <f t="shared" si="48"/>
        <v>15</v>
      </c>
      <c r="P106" s="74">
        <f t="shared" si="49"/>
        <v>6322.5</v>
      </c>
      <c r="Q106" s="66">
        <f>Stoch_Regimes_1!$G$25</f>
        <v>30</v>
      </c>
      <c r="R106" s="60">
        <f t="shared" si="50"/>
        <v>1</v>
      </c>
      <c r="S106" s="49">
        <f t="shared" si="65"/>
        <v>15</v>
      </c>
      <c r="T106" s="49">
        <f t="shared" si="51"/>
        <v>15</v>
      </c>
      <c r="U106" s="60">
        <f t="shared" si="52"/>
        <v>15</v>
      </c>
      <c r="V106" s="74">
        <f t="shared" si="40"/>
        <v>6472.5</v>
      </c>
      <c r="W106" s="66">
        <f>Stoch_Regimes_1!$J$25</f>
        <v>60</v>
      </c>
      <c r="X106" s="60">
        <f t="shared" si="53"/>
        <v>3</v>
      </c>
      <c r="Y106" s="49">
        <f t="shared" si="66"/>
        <v>45</v>
      </c>
      <c r="Z106" s="49">
        <f t="shared" si="54"/>
        <v>15</v>
      </c>
      <c r="AA106" s="60">
        <f t="shared" si="55"/>
        <v>15</v>
      </c>
      <c r="AB106" s="74">
        <f t="shared" si="41"/>
        <v>6772.5</v>
      </c>
      <c r="AC106" s="66">
        <f>Stoch_Regimes_1!$M$25</f>
        <v>15</v>
      </c>
      <c r="AD106" s="60">
        <f t="shared" si="56"/>
        <v>0</v>
      </c>
      <c r="AE106" s="49">
        <f t="shared" si="67"/>
        <v>0</v>
      </c>
      <c r="AF106" s="49">
        <f t="shared" si="57"/>
        <v>15</v>
      </c>
      <c r="AG106" s="60">
        <f t="shared" si="58"/>
        <v>15</v>
      </c>
      <c r="AH106" s="74">
        <f t="shared" si="42"/>
        <v>6322.5</v>
      </c>
      <c r="AI106" s="66">
        <v>15</v>
      </c>
      <c r="AJ106" s="60">
        <v>0</v>
      </c>
      <c r="AK106" s="60">
        <v>15</v>
      </c>
      <c r="AL106" s="62">
        <f t="shared" si="43"/>
        <v>6322.5</v>
      </c>
      <c r="AM106" s="66">
        <f>Stoch_Regimes_1!$E$25</f>
        <v>15</v>
      </c>
      <c r="AN106" s="60">
        <f t="shared" si="59"/>
        <v>0</v>
      </c>
      <c r="AO106" s="49">
        <f t="shared" si="68"/>
        <v>0</v>
      </c>
      <c r="AP106" s="49">
        <f t="shared" si="60"/>
        <v>15</v>
      </c>
      <c r="AQ106" s="60">
        <f t="shared" si="61"/>
        <v>15</v>
      </c>
      <c r="AR106" s="74">
        <f t="shared" si="62"/>
        <v>6322.5</v>
      </c>
    </row>
    <row r="107" spans="1:44" x14ac:dyDescent="0.25">
      <c r="A107" s="49"/>
      <c r="B107" s="85">
        <v>41699</v>
      </c>
      <c r="C107" s="49">
        <v>450</v>
      </c>
      <c r="D107" s="49">
        <v>450</v>
      </c>
      <c r="E107" s="58">
        <v>2</v>
      </c>
      <c r="F107" s="66">
        <f t="shared" si="69"/>
        <v>45</v>
      </c>
      <c r="G107" s="49">
        <f t="shared" si="63"/>
        <v>45</v>
      </c>
      <c r="H107" s="49">
        <f t="shared" si="44"/>
        <v>0</v>
      </c>
      <c r="I107" s="60">
        <f t="shared" si="45"/>
        <v>0</v>
      </c>
      <c r="J107" s="74">
        <f t="shared" si="39"/>
        <v>450</v>
      </c>
      <c r="K107" s="66">
        <f>Stoch_Regimes_1!$E$26</f>
        <v>15</v>
      </c>
      <c r="L107" s="60">
        <f t="shared" si="46"/>
        <v>0</v>
      </c>
      <c r="M107" s="49">
        <f t="shared" si="64"/>
        <v>0</v>
      </c>
      <c r="N107" s="49">
        <f t="shared" si="47"/>
        <v>15</v>
      </c>
      <c r="O107" s="60">
        <f t="shared" si="48"/>
        <v>15</v>
      </c>
      <c r="P107" s="74">
        <f t="shared" si="49"/>
        <v>6750</v>
      </c>
      <c r="Q107" s="66">
        <f>Stoch_Regimes_1!$G$26</f>
        <v>30</v>
      </c>
      <c r="R107" s="60">
        <f t="shared" si="50"/>
        <v>1</v>
      </c>
      <c r="S107" s="49">
        <f t="shared" si="65"/>
        <v>15</v>
      </c>
      <c r="T107" s="49">
        <f t="shared" si="51"/>
        <v>15</v>
      </c>
      <c r="U107" s="60">
        <f t="shared" si="52"/>
        <v>15</v>
      </c>
      <c r="V107" s="74">
        <f t="shared" si="40"/>
        <v>6900</v>
      </c>
      <c r="W107" s="66">
        <f>Stoch_Regimes_1!$J$26</f>
        <v>60</v>
      </c>
      <c r="X107" s="60">
        <f t="shared" si="53"/>
        <v>3</v>
      </c>
      <c r="Y107" s="49">
        <f t="shared" si="66"/>
        <v>45</v>
      </c>
      <c r="Z107" s="49">
        <f t="shared" si="54"/>
        <v>15</v>
      </c>
      <c r="AA107" s="60">
        <f t="shared" si="55"/>
        <v>15</v>
      </c>
      <c r="AB107" s="74">
        <f t="shared" si="41"/>
        <v>7200</v>
      </c>
      <c r="AC107" s="66">
        <f>Stoch_Regimes_1!$M$26</f>
        <v>15</v>
      </c>
      <c r="AD107" s="60">
        <f t="shared" si="56"/>
        <v>0</v>
      </c>
      <c r="AE107" s="49">
        <f t="shared" si="67"/>
        <v>0</v>
      </c>
      <c r="AF107" s="49">
        <f t="shared" si="57"/>
        <v>15</v>
      </c>
      <c r="AG107" s="60">
        <f t="shared" si="58"/>
        <v>15</v>
      </c>
      <c r="AH107" s="74">
        <f t="shared" si="42"/>
        <v>6750</v>
      </c>
      <c r="AI107" s="66">
        <v>15</v>
      </c>
      <c r="AJ107" s="60">
        <v>0</v>
      </c>
      <c r="AK107" s="60">
        <v>15</v>
      </c>
      <c r="AL107" s="62">
        <f t="shared" si="43"/>
        <v>6750</v>
      </c>
      <c r="AM107" s="66">
        <f>Stoch_Regimes_1!$E$26</f>
        <v>15</v>
      </c>
      <c r="AN107" s="60">
        <f t="shared" si="59"/>
        <v>0</v>
      </c>
      <c r="AO107" s="49">
        <f t="shared" si="68"/>
        <v>0</v>
      </c>
      <c r="AP107" s="49">
        <f t="shared" si="60"/>
        <v>15</v>
      </c>
      <c r="AQ107" s="60">
        <f t="shared" si="61"/>
        <v>15</v>
      </c>
      <c r="AR107" s="74">
        <f t="shared" si="62"/>
        <v>6750</v>
      </c>
    </row>
    <row r="108" spans="1:44" x14ac:dyDescent="0.25">
      <c r="A108" s="49"/>
      <c r="B108" s="85">
        <v>41730</v>
      </c>
      <c r="C108" s="49">
        <v>489</v>
      </c>
      <c r="D108" s="49">
        <v>500</v>
      </c>
      <c r="E108" s="58">
        <v>0</v>
      </c>
      <c r="F108" s="66">
        <f t="shared" si="69"/>
        <v>15</v>
      </c>
      <c r="G108" s="49">
        <f t="shared" si="63"/>
        <v>30</v>
      </c>
      <c r="H108" s="49">
        <f t="shared" si="44"/>
        <v>-15</v>
      </c>
      <c r="I108" s="60">
        <f t="shared" si="45"/>
        <v>0</v>
      </c>
      <c r="J108" s="74">
        <f t="shared" si="39"/>
        <v>300</v>
      </c>
      <c r="K108" s="66">
        <f>Stoch_Regimes_1!$E$27</f>
        <v>45</v>
      </c>
      <c r="L108" s="60">
        <f t="shared" si="46"/>
        <v>2</v>
      </c>
      <c r="M108" s="49">
        <f t="shared" si="64"/>
        <v>0</v>
      </c>
      <c r="N108" s="49">
        <f t="shared" si="47"/>
        <v>45</v>
      </c>
      <c r="O108" s="60">
        <f t="shared" si="48"/>
        <v>45</v>
      </c>
      <c r="P108" s="74">
        <f t="shared" si="49"/>
        <v>22005</v>
      </c>
      <c r="Q108" s="66">
        <f>Stoch_Regimes_1!$G$27</f>
        <v>15</v>
      </c>
      <c r="R108" s="60">
        <f t="shared" si="50"/>
        <v>0</v>
      </c>
      <c r="S108" s="49">
        <f t="shared" si="65"/>
        <v>15</v>
      </c>
      <c r="T108" s="49">
        <f t="shared" si="51"/>
        <v>0</v>
      </c>
      <c r="U108" s="60">
        <f t="shared" si="52"/>
        <v>0</v>
      </c>
      <c r="V108" s="74">
        <f t="shared" si="40"/>
        <v>150</v>
      </c>
      <c r="W108" s="66">
        <f>Stoch_Regimes_1!$J$27</f>
        <v>60</v>
      </c>
      <c r="X108" s="60">
        <f t="shared" si="53"/>
        <v>3</v>
      </c>
      <c r="Y108" s="49">
        <f t="shared" si="66"/>
        <v>45</v>
      </c>
      <c r="Z108" s="49">
        <f t="shared" si="54"/>
        <v>15</v>
      </c>
      <c r="AA108" s="60">
        <f t="shared" si="55"/>
        <v>15</v>
      </c>
      <c r="AB108" s="74">
        <f t="shared" si="41"/>
        <v>7785</v>
      </c>
      <c r="AC108" s="66">
        <f>Stoch_Regimes_1!$M$27</f>
        <v>15</v>
      </c>
      <c r="AD108" s="60">
        <f t="shared" si="56"/>
        <v>0</v>
      </c>
      <c r="AE108" s="49">
        <f t="shared" si="67"/>
        <v>0</v>
      </c>
      <c r="AF108" s="49">
        <f t="shared" si="57"/>
        <v>15</v>
      </c>
      <c r="AG108" s="60">
        <f t="shared" si="58"/>
        <v>15</v>
      </c>
      <c r="AH108" s="74">
        <f t="shared" si="42"/>
        <v>7335</v>
      </c>
      <c r="AI108" s="66">
        <v>15</v>
      </c>
      <c r="AJ108" s="60">
        <v>0</v>
      </c>
      <c r="AK108" s="60">
        <v>15</v>
      </c>
      <c r="AL108" s="62">
        <f t="shared" si="43"/>
        <v>7335</v>
      </c>
      <c r="AM108" s="66">
        <f>Stoch_Regimes_1!$E$27</f>
        <v>45</v>
      </c>
      <c r="AN108" s="60">
        <f t="shared" si="59"/>
        <v>2</v>
      </c>
      <c r="AO108" s="49">
        <f t="shared" si="68"/>
        <v>0</v>
      </c>
      <c r="AP108" s="49">
        <f t="shared" si="60"/>
        <v>45</v>
      </c>
      <c r="AQ108" s="60">
        <f t="shared" si="61"/>
        <v>45</v>
      </c>
      <c r="AR108" s="74">
        <f t="shared" si="62"/>
        <v>22005</v>
      </c>
    </row>
    <row r="109" spans="1:44" x14ac:dyDescent="0.25">
      <c r="A109" s="49"/>
      <c r="B109" s="85">
        <v>41760</v>
      </c>
      <c r="C109" s="49">
        <v>485.5</v>
      </c>
      <c r="D109" s="49">
        <v>500</v>
      </c>
      <c r="E109" s="58">
        <v>0</v>
      </c>
      <c r="F109" s="66">
        <f t="shared" si="69"/>
        <v>15</v>
      </c>
      <c r="G109" s="49">
        <f t="shared" si="63"/>
        <v>15</v>
      </c>
      <c r="H109" s="49">
        <f t="shared" si="44"/>
        <v>0</v>
      </c>
      <c r="I109" s="60">
        <f t="shared" si="45"/>
        <v>0</v>
      </c>
      <c r="J109" s="74">
        <f t="shared" si="39"/>
        <v>150</v>
      </c>
      <c r="K109" s="66">
        <f>Stoch_Regimes_1!$E$27</f>
        <v>45</v>
      </c>
      <c r="L109" s="60">
        <f t="shared" si="46"/>
        <v>2</v>
      </c>
      <c r="M109" s="49">
        <f t="shared" si="64"/>
        <v>30</v>
      </c>
      <c r="N109" s="49">
        <f t="shared" si="47"/>
        <v>15</v>
      </c>
      <c r="O109" s="60">
        <f t="shared" si="48"/>
        <v>15</v>
      </c>
      <c r="P109" s="74">
        <f t="shared" si="49"/>
        <v>7582.5</v>
      </c>
      <c r="Q109" s="66">
        <f>Stoch_Regimes_1!$G$27</f>
        <v>15</v>
      </c>
      <c r="R109" s="60">
        <f t="shared" si="50"/>
        <v>0</v>
      </c>
      <c r="S109" s="49">
        <f t="shared" si="65"/>
        <v>0</v>
      </c>
      <c r="T109" s="49">
        <f t="shared" si="51"/>
        <v>15</v>
      </c>
      <c r="U109" s="60">
        <f t="shared" si="52"/>
        <v>15</v>
      </c>
      <c r="V109" s="74">
        <f t="shared" si="40"/>
        <v>7282.5</v>
      </c>
      <c r="W109" s="66">
        <f>Stoch_Regimes_1!$J$27</f>
        <v>60</v>
      </c>
      <c r="X109" s="60">
        <f t="shared" si="53"/>
        <v>3</v>
      </c>
      <c r="Y109" s="49">
        <f t="shared" si="66"/>
        <v>45</v>
      </c>
      <c r="Z109" s="49">
        <f t="shared" si="54"/>
        <v>15</v>
      </c>
      <c r="AA109" s="60">
        <f t="shared" si="55"/>
        <v>15</v>
      </c>
      <c r="AB109" s="74">
        <f t="shared" si="41"/>
        <v>7732.5</v>
      </c>
      <c r="AC109" s="66">
        <f>Stoch_Regimes_1!$M$27</f>
        <v>15</v>
      </c>
      <c r="AD109" s="60">
        <f t="shared" si="56"/>
        <v>0</v>
      </c>
      <c r="AE109" s="49">
        <f t="shared" si="67"/>
        <v>0</v>
      </c>
      <c r="AF109" s="49">
        <f t="shared" si="57"/>
        <v>15</v>
      </c>
      <c r="AG109" s="60">
        <f t="shared" si="58"/>
        <v>15</v>
      </c>
      <c r="AH109" s="74">
        <f t="shared" si="42"/>
        <v>7282.5</v>
      </c>
      <c r="AI109" s="66">
        <v>15</v>
      </c>
      <c r="AJ109" s="60">
        <v>0</v>
      </c>
      <c r="AK109" s="60">
        <v>15</v>
      </c>
      <c r="AL109" s="62">
        <f t="shared" si="43"/>
        <v>7282.5</v>
      </c>
      <c r="AM109" s="66">
        <f>Stoch_Regimes_1!$E$27</f>
        <v>45</v>
      </c>
      <c r="AN109" s="60">
        <f t="shared" si="59"/>
        <v>2</v>
      </c>
      <c r="AO109" s="49">
        <f t="shared" si="68"/>
        <v>30</v>
      </c>
      <c r="AP109" s="49">
        <f t="shared" si="60"/>
        <v>15</v>
      </c>
      <c r="AQ109" s="60">
        <f t="shared" si="61"/>
        <v>15</v>
      </c>
      <c r="AR109" s="74">
        <f t="shared" si="62"/>
        <v>7582.5</v>
      </c>
    </row>
    <row r="110" spans="1:44" x14ac:dyDescent="0.25">
      <c r="A110" s="49"/>
      <c r="B110" s="85">
        <v>41791</v>
      </c>
      <c r="C110" s="49">
        <v>452</v>
      </c>
      <c r="D110" s="49">
        <v>450</v>
      </c>
      <c r="E110" s="58">
        <v>0</v>
      </c>
      <c r="F110" s="66">
        <f t="shared" si="69"/>
        <v>15</v>
      </c>
      <c r="G110" s="49">
        <f t="shared" si="63"/>
        <v>0</v>
      </c>
      <c r="H110" s="49">
        <f t="shared" si="44"/>
        <v>15</v>
      </c>
      <c r="I110" s="60">
        <f t="shared" si="45"/>
        <v>15</v>
      </c>
      <c r="J110" s="74">
        <f t="shared" si="39"/>
        <v>6780</v>
      </c>
      <c r="K110" s="66">
        <f>Stoch_Regimes_1!$E$26</f>
        <v>15</v>
      </c>
      <c r="L110" s="60">
        <f t="shared" si="46"/>
        <v>0</v>
      </c>
      <c r="M110" s="49">
        <f t="shared" si="64"/>
        <v>30</v>
      </c>
      <c r="N110" s="49">
        <f t="shared" si="47"/>
        <v>-15</v>
      </c>
      <c r="O110" s="60">
        <f t="shared" si="48"/>
        <v>0</v>
      </c>
      <c r="P110" s="74">
        <f t="shared" si="49"/>
        <v>300</v>
      </c>
      <c r="Q110" s="66">
        <f>Stoch_Regimes_1!$G$26</f>
        <v>30</v>
      </c>
      <c r="R110" s="60">
        <f t="shared" si="50"/>
        <v>1</v>
      </c>
      <c r="S110" s="49">
        <f t="shared" si="65"/>
        <v>0</v>
      </c>
      <c r="T110" s="49">
        <f t="shared" si="51"/>
        <v>30</v>
      </c>
      <c r="U110" s="60">
        <f t="shared" si="52"/>
        <v>30</v>
      </c>
      <c r="V110" s="74">
        <f t="shared" si="40"/>
        <v>13560</v>
      </c>
      <c r="W110" s="66">
        <f>Stoch_Regimes_1!$J$26</f>
        <v>60</v>
      </c>
      <c r="X110" s="60">
        <f t="shared" si="53"/>
        <v>3</v>
      </c>
      <c r="Y110" s="49">
        <f t="shared" si="66"/>
        <v>45</v>
      </c>
      <c r="Z110" s="49">
        <f t="shared" si="54"/>
        <v>15</v>
      </c>
      <c r="AA110" s="60">
        <f t="shared" si="55"/>
        <v>15</v>
      </c>
      <c r="AB110" s="74">
        <f t="shared" si="41"/>
        <v>7230</v>
      </c>
      <c r="AC110" s="66">
        <f>Stoch_Regimes_1!$M$26</f>
        <v>15</v>
      </c>
      <c r="AD110" s="60">
        <f t="shared" si="56"/>
        <v>0</v>
      </c>
      <c r="AE110" s="49">
        <f t="shared" si="67"/>
        <v>0</v>
      </c>
      <c r="AF110" s="49">
        <f t="shared" si="57"/>
        <v>15</v>
      </c>
      <c r="AG110" s="60">
        <f t="shared" si="58"/>
        <v>15</v>
      </c>
      <c r="AH110" s="74">
        <f t="shared" si="42"/>
        <v>6780</v>
      </c>
      <c r="AI110" s="66">
        <v>15</v>
      </c>
      <c r="AJ110" s="60">
        <v>0</v>
      </c>
      <c r="AK110" s="60">
        <v>15</v>
      </c>
      <c r="AL110" s="62">
        <f t="shared" si="43"/>
        <v>6780</v>
      </c>
      <c r="AM110" s="66">
        <f>Stoch_Regimes_1!$E$26</f>
        <v>15</v>
      </c>
      <c r="AN110" s="60">
        <f t="shared" si="59"/>
        <v>0</v>
      </c>
      <c r="AO110" s="49">
        <f t="shared" si="68"/>
        <v>30</v>
      </c>
      <c r="AP110" s="49">
        <f t="shared" si="60"/>
        <v>-15</v>
      </c>
      <c r="AQ110" s="60">
        <f t="shared" si="61"/>
        <v>0</v>
      </c>
      <c r="AR110" s="74">
        <f t="shared" si="62"/>
        <v>300</v>
      </c>
    </row>
    <row r="111" spans="1:44" x14ac:dyDescent="0.25">
      <c r="A111" s="49"/>
      <c r="B111" s="85">
        <v>41821</v>
      </c>
      <c r="C111" s="49">
        <v>408</v>
      </c>
      <c r="D111" s="49">
        <v>400</v>
      </c>
      <c r="E111" s="58">
        <v>0</v>
      </c>
      <c r="F111" s="66">
        <f t="shared" si="69"/>
        <v>15</v>
      </c>
      <c r="G111" s="49">
        <f t="shared" si="63"/>
        <v>0</v>
      </c>
      <c r="H111" s="49">
        <f t="shared" si="44"/>
        <v>15</v>
      </c>
      <c r="I111" s="60">
        <f t="shared" si="45"/>
        <v>15</v>
      </c>
      <c r="J111" s="74">
        <f t="shared" si="39"/>
        <v>6120</v>
      </c>
      <c r="K111" s="66">
        <f>Stoch_Regimes_1!$E$25</f>
        <v>15</v>
      </c>
      <c r="L111" s="60">
        <f t="shared" si="46"/>
        <v>0</v>
      </c>
      <c r="M111" s="49">
        <f t="shared" si="64"/>
        <v>15</v>
      </c>
      <c r="N111" s="49">
        <f t="shared" si="47"/>
        <v>0</v>
      </c>
      <c r="O111" s="60">
        <f t="shared" si="48"/>
        <v>0</v>
      </c>
      <c r="P111" s="74">
        <f t="shared" si="49"/>
        <v>150</v>
      </c>
      <c r="Q111" s="66">
        <f>Stoch_Regimes_1!$G$25</f>
        <v>30</v>
      </c>
      <c r="R111" s="60">
        <f t="shared" si="50"/>
        <v>1</v>
      </c>
      <c r="S111" s="49">
        <f t="shared" si="65"/>
        <v>15</v>
      </c>
      <c r="T111" s="49">
        <f t="shared" si="51"/>
        <v>15</v>
      </c>
      <c r="U111" s="60">
        <f t="shared" si="52"/>
        <v>15</v>
      </c>
      <c r="V111" s="74">
        <f t="shared" si="40"/>
        <v>6270</v>
      </c>
      <c r="W111" s="66">
        <f>Stoch_Regimes_1!$J$25</f>
        <v>60</v>
      </c>
      <c r="X111" s="60">
        <f t="shared" si="53"/>
        <v>3</v>
      </c>
      <c r="Y111" s="49">
        <f t="shared" si="66"/>
        <v>45</v>
      </c>
      <c r="Z111" s="49">
        <f t="shared" si="54"/>
        <v>15</v>
      </c>
      <c r="AA111" s="60">
        <f t="shared" si="55"/>
        <v>15</v>
      </c>
      <c r="AB111" s="74">
        <f t="shared" si="41"/>
        <v>6570</v>
      </c>
      <c r="AC111" s="66">
        <f>Stoch_Regimes_1!$M$25</f>
        <v>15</v>
      </c>
      <c r="AD111" s="60">
        <f t="shared" si="56"/>
        <v>0</v>
      </c>
      <c r="AE111" s="49">
        <f t="shared" si="67"/>
        <v>0</v>
      </c>
      <c r="AF111" s="49">
        <f t="shared" si="57"/>
        <v>15</v>
      </c>
      <c r="AG111" s="60">
        <f t="shared" si="58"/>
        <v>15</v>
      </c>
      <c r="AH111" s="74">
        <f t="shared" si="42"/>
        <v>6120</v>
      </c>
      <c r="AI111" s="66">
        <v>15</v>
      </c>
      <c r="AJ111" s="60">
        <v>0</v>
      </c>
      <c r="AK111" s="60">
        <v>15</v>
      </c>
      <c r="AL111" s="62">
        <f t="shared" si="43"/>
        <v>6120</v>
      </c>
      <c r="AM111" s="66">
        <f>Stoch_Regimes_1!$E$25</f>
        <v>15</v>
      </c>
      <c r="AN111" s="60">
        <f t="shared" si="59"/>
        <v>0</v>
      </c>
      <c r="AO111" s="49">
        <f t="shared" si="68"/>
        <v>15</v>
      </c>
      <c r="AP111" s="49">
        <f t="shared" si="60"/>
        <v>0</v>
      </c>
      <c r="AQ111" s="60">
        <f t="shared" si="61"/>
        <v>0</v>
      </c>
      <c r="AR111" s="74">
        <f t="shared" si="62"/>
        <v>150</v>
      </c>
    </row>
    <row r="112" spans="1:44" x14ac:dyDescent="0.25">
      <c r="A112" s="49"/>
      <c r="B112" s="85">
        <v>41852</v>
      </c>
      <c r="C112" s="49">
        <v>346</v>
      </c>
      <c r="D112" s="49">
        <v>350</v>
      </c>
      <c r="E112" s="58">
        <v>0</v>
      </c>
      <c r="F112" s="66">
        <f>IF(E112=0,15,IF(E112=1,30,IF(E112=2,45,IF(E112=3,60))))</f>
        <v>15</v>
      </c>
      <c r="G112" s="49">
        <f t="shared" si="63"/>
        <v>0</v>
      </c>
      <c r="H112" s="49">
        <f t="shared" si="44"/>
        <v>15</v>
      </c>
      <c r="I112" s="60">
        <f t="shared" si="45"/>
        <v>15</v>
      </c>
      <c r="J112" s="74">
        <f t="shared" si="39"/>
        <v>5190</v>
      </c>
      <c r="K112" s="66">
        <f>Stoch_Regimes_1!$E$24</f>
        <v>30</v>
      </c>
      <c r="L112" s="60">
        <f t="shared" si="46"/>
        <v>1</v>
      </c>
      <c r="M112" s="49">
        <f t="shared" si="64"/>
        <v>0</v>
      </c>
      <c r="N112" s="49">
        <f t="shared" si="47"/>
        <v>30</v>
      </c>
      <c r="O112" s="60">
        <f t="shared" si="48"/>
        <v>30</v>
      </c>
      <c r="P112" s="74">
        <f t="shared" si="49"/>
        <v>10380</v>
      </c>
      <c r="Q112" s="66">
        <f>Stoch_Regimes_1!$G$24</f>
        <v>60</v>
      </c>
      <c r="R112" s="60">
        <f t="shared" si="50"/>
        <v>3</v>
      </c>
      <c r="S112" s="49">
        <f t="shared" si="65"/>
        <v>15</v>
      </c>
      <c r="T112" s="49">
        <f t="shared" si="51"/>
        <v>45</v>
      </c>
      <c r="U112" s="60">
        <f t="shared" si="52"/>
        <v>45</v>
      </c>
      <c r="V112" s="74">
        <f t="shared" si="40"/>
        <v>15720</v>
      </c>
      <c r="W112" s="66">
        <f>Stoch_Regimes_1!$J$24</f>
        <v>60</v>
      </c>
      <c r="X112" s="60">
        <f t="shared" si="53"/>
        <v>3</v>
      </c>
      <c r="Y112" s="49">
        <f t="shared" si="66"/>
        <v>45</v>
      </c>
      <c r="Z112" s="49">
        <f t="shared" si="54"/>
        <v>15</v>
      </c>
      <c r="AA112" s="60">
        <f t="shared" si="55"/>
        <v>15</v>
      </c>
      <c r="AB112" s="74">
        <f t="shared" si="41"/>
        <v>5640</v>
      </c>
      <c r="AC112" s="66">
        <f>Stoch_Regimes_1!$M$24</f>
        <v>30</v>
      </c>
      <c r="AD112" s="60">
        <f t="shared" si="56"/>
        <v>1</v>
      </c>
      <c r="AE112" s="49">
        <f t="shared" si="67"/>
        <v>0</v>
      </c>
      <c r="AF112" s="49">
        <f t="shared" si="57"/>
        <v>30</v>
      </c>
      <c r="AG112" s="60">
        <f t="shared" si="58"/>
        <v>30</v>
      </c>
      <c r="AH112" s="74">
        <f t="shared" si="42"/>
        <v>10380</v>
      </c>
      <c r="AI112" s="66">
        <v>15</v>
      </c>
      <c r="AJ112" s="60">
        <v>0</v>
      </c>
      <c r="AK112" s="60">
        <v>15</v>
      </c>
      <c r="AL112" s="62">
        <f t="shared" si="43"/>
        <v>5190</v>
      </c>
      <c r="AM112" s="66">
        <f>Stoch_Regimes_1!$E$24</f>
        <v>30</v>
      </c>
      <c r="AN112" s="60">
        <f t="shared" si="59"/>
        <v>1</v>
      </c>
      <c r="AO112" s="49">
        <f t="shared" si="68"/>
        <v>0</v>
      </c>
      <c r="AP112" s="49">
        <f t="shared" si="60"/>
        <v>30</v>
      </c>
      <c r="AQ112" s="60">
        <f t="shared" si="61"/>
        <v>30</v>
      </c>
      <c r="AR112" s="74">
        <f t="shared" si="62"/>
        <v>10380</v>
      </c>
    </row>
    <row r="113" spans="1:44" x14ac:dyDescent="0.25">
      <c r="A113" s="49"/>
      <c r="B113" s="85">
        <v>41883</v>
      </c>
      <c r="C113" s="49">
        <v>362</v>
      </c>
      <c r="D113" s="49">
        <v>350</v>
      </c>
      <c r="E113" s="58">
        <v>0</v>
      </c>
      <c r="F113" s="66">
        <f>IF(E113=0,15,IF(E113=1,30,IF(E113=2,45,IF(E113=3,60))))</f>
        <v>15</v>
      </c>
      <c r="G113" s="49">
        <f t="shared" si="63"/>
        <v>0</v>
      </c>
      <c r="H113" s="49">
        <f t="shared" si="44"/>
        <v>15</v>
      </c>
      <c r="I113" s="60">
        <f t="shared" si="45"/>
        <v>15</v>
      </c>
      <c r="J113" s="74">
        <f t="shared" si="39"/>
        <v>5430</v>
      </c>
      <c r="K113" s="66">
        <f>Stoch_Regimes_1!$E$24</f>
        <v>30</v>
      </c>
      <c r="L113" s="60">
        <f t="shared" si="46"/>
        <v>1</v>
      </c>
      <c r="M113" s="49">
        <f t="shared" si="64"/>
        <v>15</v>
      </c>
      <c r="N113" s="49">
        <f t="shared" si="47"/>
        <v>15</v>
      </c>
      <c r="O113" s="60">
        <f t="shared" si="48"/>
        <v>15</v>
      </c>
      <c r="P113" s="74">
        <f t="shared" si="49"/>
        <v>5580</v>
      </c>
      <c r="Q113" s="66">
        <f>Stoch_Regimes_1!$G$24</f>
        <v>60</v>
      </c>
      <c r="R113" s="60">
        <f t="shared" si="50"/>
        <v>3</v>
      </c>
      <c r="S113" s="49">
        <f t="shared" si="65"/>
        <v>45</v>
      </c>
      <c r="T113" s="49">
        <f t="shared" si="51"/>
        <v>15</v>
      </c>
      <c r="U113" s="60">
        <f t="shared" si="52"/>
        <v>15</v>
      </c>
      <c r="V113" s="74">
        <f t="shared" si="40"/>
        <v>5880</v>
      </c>
      <c r="W113" s="66">
        <f>Stoch_Regimes_1!$J$24</f>
        <v>60</v>
      </c>
      <c r="X113" s="60">
        <f t="shared" si="53"/>
        <v>3</v>
      </c>
      <c r="Y113" s="49">
        <f t="shared" si="66"/>
        <v>45</v>
      </c>
      <c r="Z113" s="49">
        <f t="shared" si="54"/>
        <v>15</v>
      </c>
      <c r="AA113" s="60">
        <f t="shared" si="55"/>
        <v>15</v>
      </c>
      <c r="AB113" s="74">
        <f t="shared" si="41"/>
        <v>5880</v>
      </c>
      <c r="AC113" s="66">
        <f>Stoch_Regimes_1!$M$24</f>
        <v>30</v>
      </c>
      <c r="AD113" s="60">
        <f t="shared" si="56"/>
        <v>1</v>
      </c>
      <c r="AE113" s="49">
        <f t="shared" si="67"/>
        <v>15</v>
      </c>
      <c r="AF113" s="49">
        <f t="shared" si="57"/>
        <v>15</v>
      </c>
      <c r="AG113" s="60">
        <f t="shared" si="58"/>
        <v>15</v>
      </c>
      <c r="AH113" s="74">
        <f t="shared" si="42"/>
        <v>5580</v>
      </c>
      <c r="AI113" s="66">
        <v>15</v>
      </c>
      <c r="AJ113" s="60">
        <v>0</v>
      </c>
      <c r="AK113" s="60">
        <v>15</v>
      </c>
      <c r="AL113" s="62">
        <f t="shared" si="43"/>
        <v>5430</v>
      </c>
      <c r="AM113" s="66">
        <f>Stoch_Regimes_1!$E$24</f>
        <v>30</v>
      </c>
      <c r="AN113" s="60">
        <f t="shared" si="59"/>
        <v>1</v>
      </c>
      <c r="AO113" s="49">
        <f t="shared" si="68"/>
        <v>15</v>
      </c>
      <c r="AP113" s="49">
        <f t="shared" si="60"/>
        <v>15</v>
      </c>
      <c r="AQ113" s="60">
        <f t="shared" si="61"/>
        <v>15</v>
      </c>
      <c r="AR113" s="74">
        <f t="shared" si="62"/>
        <v>5580</v>
      </c>
    </row>
    <row r="114" spans="1:44" x14ac:dyDescent="0.25">
      <c r="A114" s="49"/>
      <c r="B114" s="85">
        <v>41913</v>
      </c>
      <c r="C114" s="49">
        <v>279</v>
      </c>
      <c r="D114" s="49">
        <v>300</v>
      </c>
      <c r="E114" s="58">
        <v>3</v>
      </c>
      <c r="F114" s="66">
        <f t="shared" ref="F114:F131" si="70">IF(E114=0,15,IF(E114=1,30,IF(E114=2,45,IF(E114=3,60))))</f>
        <v>60</v>
      </c>
      <c r="G114" s="49">
        <f t="shared" si="63"/>
        <v>0</v>
      </c>
      <c r="H114" s="49">
        <f t="shared" si="44"/>
        <v>60</v>
      </c>
      <c r="I114" s="60">
        <f t="shared" si="45"/>
        <v>60</v>
      </c>
      <c r="J114" s="74">
        <f t="shared" si="39"/>
        <v>16740</v>
      </c>
      <c r="K114" s="66">
        <f>Stoch_Regimes_1!$E$23</f>
        <v>60</v>
      </c>
      <c r="L114" s="60">
        <f t="shared" si="46"/>
        <v>3</v>
      </c>
      <c r="M114" s="49">
        <f t="shared" si="64"/>
        <v>15</v>
      </c>
      <c r="N114" s="49">
        <f t="shared" si="47"/>
        <v>45</v>
      </c>
      <c r="O114" s="60">
        <f t="shared" si="48"/>
        <v>45</v>
      </c>
      <c r="P114" s="74">
        <f t="shared" si="49"/>
        <v>12705</v>
      </c>
      <c r="Q114" s="66">
        <f>Stoch_Regimes_1!$G$23</f>
        <v>60</v>
      </c>
      <c r="R114" s="60">
        <f t="shared" si="50"/>
        <v>3</v>
      </c>
      <c r="S114" s="49">
        <f t="shared" si="65"/>
        <v>45</v>
      </c>
      <c r="T114" s="49">
        <f t="shared" si="51"/>
        <v>15</v>
      </c>
      <c r="U114" s="60">
        <f t="shared" si="52"/>
        <v>15</v>
      </c>
      <c r="V114" s="74">
        <f t="shared" si="40"/>
        <v>4635</v>
      </c>
      <c r="W114" s="66">
        <f>Stoch_Regimes_1!$J$23</f>
        <v>60</v>
      </c>
      <c r="X114" s="60">
        <f t="shared" si="53"/>
        <v>3</v>
      </c>
      <c r="Y114" s="49">
        <f t="shared" si="66"/>
        <v>45</v>
      </c>
      <c r="Z114" s="49">
        <f t="shared" si="54"/>
        <v>15</v>
      </c>
      <c r="AA114" s="60">
        <f t="shared" si="55"/>
        <v>15</v>
      </c>
      <c r="AB114" s="74">
        <f t="shared" si="41"/>
        <v>4635</v>
      </c>
      <c r="AC114" s="66">
        <f>Stoch_Regimes_1!$M$23</f>
        <v>60</v>
      </c>
      <c r="AD114" s="60">
        <f t="shared" si="56"/>
        <v>3</v>
      </c>
      <c r="AE114" s="49">
        <f t="shared" si="67"/>
        <v>15</v>
      </c>
      <c r="AF114" s="49">
        <f t="shared" si="57"/>
        <v>45</v>
      </c>
      <c r="AG114" s="60">
        <f t="shared" si="58"/>
        <v>45</v>
      </c>
      <c r="AH114" s="74">
        <f t="shared" si="42"/>
        <v>12705</v>
      </c>
      <c r="AI114" s="66">
        <v>15</v>
      </c>
      <c r="AJ114" s="60">
        <v>0</v>
      </c>
      <c r="AK114" s="60">
        <v>15</v>
      </c>
      <c r="AL114" s="62">
        <f t="shared" si="43"/>
        <v>4185</v>
      </c>
      <c r="AM114" s="66">
        <f>Stoch_Regimes_1!$E$23</f>
        <v>60</v>
      </c>
      <c r="AN114" s="60">
        <f t="shared" si="59"/>
        <v>3</v>
      </c>
      <c r="AO114" s="49">
        <f t="shared" si="68"/>
        <v>15</v>
      </c>
      <c r="AP114" s="49">
        <f t="shared" si="60"/>
        <v>45</v>
      </c>
      <c r="AQ114" s="60">
        <f t="shared" si="61"/>
        <v>45</v>
      </c>
      <c r="AR114" s="74">
        <f t="shared" si="62"/>
        <v>12705</v>
      </c>
    </row>
    <row r="115" spans="1:44" x14ac:dyDescent="0.25">
      <c r="A115" s="49"/>
      <c r="B115" s="85">
        <v>41944</v>
      </c>
      <c r="C115" s="49">
        <v>337.5</v>
      </c>
      <c r="D115" s="49">
        <v>350</v>
      </c>
      <c r="E115" s="58">
        <v>2</v>
      </c>
      <c r="F115" s="66">
        <f t="shared" si="70"/>
        <v>45</v>
      </c>
      <c r="G115" s="49">
        <f t="shared" si="63"/>
        <v>45</v>
      </c>
      <c r="H115" s="49">
        <f t="shared" si="44"/>
        <v>0</v>
      </c>
      <c r="I115" s="60">
        <f t="shared" si="45"/>
        <v>0</v>
      </c>
      <c r="J115" s="74">
        <f t="shared" si="39"/>
        <v>450</v>
      </c>
      <c r="K115" s="66">
        <f>Stoch_Regimes_1!$E$24</f>
        <v>30</v>
      </c>
      <c r="L115" s="60">
        <f t="shared" si="46"/>
        <v>1</v>
      </c>
      <c r="M115" s="49">
        <f t="shared" si="64"/>
        <v>45</v>
      </c>
      <c r="N115" s="49">
        <f t="shared" si="47"/>
        <v>-15</v>
      </c>
      <c r="O115" s="60">
        <f t="shared" si="48"/>
        <v>0</v>
      </c>
      <c r="P115" s="74">
        <f t="shared" si="49"/>
        <v>450</v>
      </c>
      <c r="Q115" s="66">
        <f>Stoch_Regimes_1!$G$24</f>
        <v>60</v>
      </c>
      <c r="R115" s="60">
        <f t="shared" si="50"/>
        <v>3</v>
      </c>
      <c r="S115" s="49">
        <f t="shared" si="65"/>
        <v>45</v>
      </c>
      <c r="T115" s="49">
        <f t="shared" si="51"/>
        <v>15</v>
      </c>
      <c r="U115" s="60">
        <f t="shared" si="52"/>
        <v>15</v>
      </c>
      <c r="V115" s="74">
        <f t="shared" si="40"/>
        <v>5512.5</v>
      </c>
      <c r="W115" s="66">
        <f>Stoch_Regimes_1!$J$24</f>
        <v>60</v>
      </c>
      <c r="X115" s="60">
        <f t="shared" si="53"/>
        <v>3</v>
      </c>
      <c r="Y115" s="49">
        <f t="shared" si="66"/>
        <v>45</v>
      </c>
      <c r="Z115" s="49">
        <f t="shared" si="54"/>
        <v>15</v>
      </c>
      <c r="AA115" s="60">
        <f t="shared" si="55"/>
        <v>15</v>
      </c>
      <c r="AB115" s="74">
        <f t="shared" si="41"/>
        <v>5512.5</v>
      </c>
      <c r="AC115" s="66">
        <f>Stoch_Regimes_1!$M$24</f>
        <v>30</v>
      </c>
      <c r="AD115" s="60">
        <f t="shared" si="56"/>
        <v>1</v>
      </c>
      <c r="AE115" s="49">
        <f t="shared" si="67"/>
        <v>45</v>
      </c>
      <c r="AF115" s="49">
        <f t="shared" si="57"/>
        <v>-15</v>
      </c>
      <c r="AG115" s="60">
        <f t="shared" si="58"/>
        <v>0</v>
      </c>
      <c r="AH115" s="74">
        <f t="shared" si="42"/>
        <v>450</v>
      </c>
      <c r="AI115" s="66">
        <v>15</v>
      </c>
      <c r="AJ115" s="60">
        <v>0</v>
      </c>
      <c r="AK115" s="60">
        <v>15</v>
      </c>
      <c r="AL115" s="62">
        <f t="shared" si="43"/>
        <v>5062.5</v>
      </c>
      <c r="AM115" s="66">
        <f>Stoch_Regimes_1!$E$24</f>
        <v>30</v>
      </c>
      <c r="AN115" s="60">
        <f t="shared" si="59"/>
        <v>1</v>
      </c>
      <c r="AO115" s="49">
        <f t="shared" si="68"/>
        <v>45</v>
      </c>
      <c r="AP115" s="49">
        <f t="shared" si="60"/>
        <v>-15</v>
      </c>
      <c r="AQ115" s="60">
        <f t="shared" si="61"/>
        <v>0</v>
      </c>
      <c r="AR115" s="74">
        <f t="shared" si="62"/>
        <v>450</v>
      </c>
    </row>
    <row r="116" spans="1:44" x14ac:dyDescent="0.25">
      <c r="A116" s="49"/>
      <c r="B116" s="85">
        <v>41974</v>
      </c>
      <c r="C116" s="49">
        <v>355.5</v>
      </c>
      <c r="D116" s="49">
        <v>350</v>
      </c>
      <c r="E116" s="58">
        <v>1</v>
      </c>
      <c r="F116" s="66">
        <f t="shared" si="70"/>
        <v>30</v>
      </c>
      <c r="G116" s="49">
        <f t="shared" si="63"/>
        <v>30</v>
      </c>
      <c r="H116" s="49">
        <f t="shared" si="44"/>
        <v>0</v>
      </c>
      <c r="I116" s="60">
        <f t="shared" si="45"/>
        <v>0</v>
      </c>
      <c r="J116" s="74">
        <f t="shared" si="39"/>
        <v>300</v>
      </c>
      <c r="K116" s="66">
        <f>Stoch_Regimes_1!$E$24</f>
        <v>30</v>
      </c>
      <c r="L116" s="60">
        <f t="shared" si="46"/>
        <v>1</v>
      </c>
      <c r="M116" s="49">
        <f t="shared" si="64"/>
        <v>30</v>
      </c>
      <c r="N116" s="49">
        <f t="shared" si="47"/>
        <v>0</v>
      </c>
      <c r="O116" s="60">
        <f t="shared" si="48"/>
        <v>0</v>
      </c>
      <c r="P116" s="74">
        <f t="shared" si="49"/>
        <v>300</v>
      </c>
      <c r="Q116" s="66">
        <f>Stoch_Regimes_1!$G$24</f>
        <v>60</v>
      </c>
      <c r="R116" s="60">
        <f t="shared" si="50"/>
        <v>3</v>
      </c>
      <c r="S116" s="49">
        <f t="shared" si="65"/>
        <v>45</v>
      </c>
      <c r="T116" s="49">
        <f t="shared" si="51"/>
        <v>15</v>
      </c>
      <c r="U116" s="60">
        <f t="shared" si="52"/>
        <v>15</v>
      </c>
      <c r="V116" s="74">
        <f t="shared" si="40"/>
        <v>5782.5</v>
      </c>
      <c r="W116" s="66">
        <f>Stoch_Regimes_1!$J$24</f>
        <v>60</v>
      </c>
      <c r="X116" s="60">
        <f t="shared" si="53"/>
        <v>3</v>
      </c>
      <c r="Y116" s="49">
        <f t="shared" si="66"/>
        <v>45</v>
      </c>
      <c r="Z116" s="49">
        <f t="shared" si="54"/>
        <v>15</v>
      </c>
      <c r="AA116" s="60">
        <f t="shared" si="55"/>
        <v>15</v>
      </c>
      <c r="AB116" s="74">
        <f t="shared" si="41"/>
        <v>5782.5</v>
      </c>
      <c r="AC116" s="66">
        <f>Stoch_Regimes_1!$M$24</f>
        <v>30</v>
      </c>
      <c r="AD116" s="60">
        <f t="shared" si="56"/>
        <v>1</v>
      </c>
      <c r="AE116" s="49">
        <f t="shared" si="67"/>
        <v>30</v>
      </c>
      <c r="AF116" s="49">
        <f t="shared" si="57"/>
        <v>0</v>
      </c>
      <c r="AG116" s="60">
        <f t="shared" si="58"/>
        <v>0</v>
      </c>
      <c r="AH116" s="74">
        <f t="shared" si="42"/>
        <v>300</v>
      </c>
      <c r="AI116" s="66">
        <v>15</v>
      </c>
      <c r="AJ116" s="60">
        <v>0</v>
      </c>
      <c r="AK116" s="60">
        <v>15</v>
      </c>
      <c r="AL116" s="62">
        <f t="shared" si="43"/>
        <v>5332.5</v>
      </c>
      <c r="AM116" s="66">
        <f>Stoch_Regimes_1!$E$24</f>
        <v>30</v>
      </c>
      <c r="AN116" s="60">
        <f t="shared" si="59"/>
        <v>1</v>
      </c>
      <c r="AO116" s="49">
        <f t="shared" si="68"/>
        <v>30</v>
      </c>
      <c r="AP116" s="49">
        <f t="shared" si="60"/>
        <v>0</v>
      </c>
      <c r="AQ116" s="60">
        <f t="shared" si="61"/>
        <v>0</v>
      </c>
      <c r="AR116" s="74">
        <f t="shared" si="62"/>
        <v>300</v>
      </c>
    </row>
    <row r="117" spans="1:44" x14ac:dyDescent="0.25">
      <c r="A117" s="49"/>
      <c r="B117" s="85">
        <v>42005</v>
      </c>
      <c r="C117" s="49">
        <v>372</v>
      </c>
      <c r="D117" s="49">
        <v>350</v>
      </c>
      <c r="E117" s="58">
        <v>0</v>
      </c>
      <c r="F117" s="66">
        <f t="shared" si="70"/>
        <v>15</v>
      </c>
      <c r="G117" s="49">
        <f t="shared" si="63"/>
        <v>15</v>
      </c>
      <c r="H117" s="49">
        <f t="shared" si="44"/>
        <v>0</v>
      </c>
      <c r="I117" s="60">
        <f t="shared" si="45"/>
        <v>0</v>
      </c>
      <c r="J117" s="74">
        <f t="shared" ref="J117:J131" si="71">G117*$C$4+I117*C117</f>
        <v>150</v>
      </c>
      <c r="K117" s="66">
        <f>Stoch_Regimes_1!$E$24</f>
        <v>30</v>
      </c>
      <c r="L117" s="60">
        <f t="shared" si="46"/>
        <v>1</v>
      </c>
      <c r="M117" s="49">
        <f t="shared" si="64"/>
        <v>15</v>
      </c>
      <c r="N117" s="49">
        <f t="shared" si="47"/>
        <v>15</v>
      </c>
      <c r="O117" s="60">
        <f t="shared" si="48"/>
        <v>15</v>
      </c>
      <c r="P117" s="74">
        <f t="shared" si="49"/>
        <v>5730</v>
      </c>
      <c r="Q117" s="66">
        <f>Stoch_Regimes_1!$G$24</f>
        <v>60</v>
      </c>
      <c r="R117" s="60">
        <f t="shared" si="50"/>
        <v>3</v>
      </c>
      <c r="S117" s="49">
        <f t="shared" si="65"/>
        <v>45</v>
      </c>
      <c r="T117" s="49">
        <f t="shared" si="51"/>
        <v>15</v>
      </c>
      <c r="U117" s="60">
        <f t="shared" si="52"/>
        <v>15</v>
      </c>
      <c r="V117" s="74">
        <f t="shared" ref="V117:V120" si="72">S117*$C$4+U117*C117</f>
        <v>6030</v>
      </c>
      <c r="W117" s="66">
        <f>Stoch_Regimes_1!$J$24</f>
        <v>60</v>
      </c>
      <c r="X117" s="60">
        <f t="shared" si="53"/>
        <v>3</v>
      </c>
      <c r="Y117" s="49">
        <f t="shared" si="66"/>
        <v>45</v>
      </c>
      <c r="Z117" s="49">
        <f t="shared" si="54"/>
        <v>15</v>
      </c>
      <c r="AA117" s="60">
        <f t="shared" si="55"/>
        <v>15</v>
      </c>
      <c r="AB117" s="74">
        <f t="shared" ref="AB117:AB119" si="73">Y117*$C$4+AA117*C117</f>
        <v>6030</v>
      </c>
      <c r="AC117" s="66">
        <f>Stoch_Regimes_1!$M$24</f>
        <v>30</v>
      </c>
      <c r="AD117" s="60">
        <f t="shared" si="56"/>
        <v>1</v>
      </c>
      <c r="AE117" s="49">
        <f t="shared" si="67"/>
        <v>15</v>
      </c>
      <c r="AF117" s="49">
        <f t="shared" si="57"/>
        <v>15</v>
      </c>
      <c r="AG117" s="60">
        <f t="shared" si="58"/>
        <v>15</v>
      </c>
      <c r="AH117" s="74">
        <f t="shared" ref="AH117:AH119" si="74">AE117*$C$4+AG117*C117</f>
        <v>5730</v>
      </c>
      <c r="AI117" s="66">
        <v>15</v>
      </c>
      <c r="AJ117" s="60">
        <v>0</v>
      </c>
      <c r="AK117" s="60">
        <v>15</v>
      </c>
      <c r="AL117" s="62">
        <f t="shared" ref="AL117:AL118" si="75">AK117*C117+AJ117*$C$4</f>
        <v>5580</v>
      </c>
      <c r="AM117" s="66">
        <f>Stoch_Regimes_1!$E$24</f>
        <v>30</v>
      </c>
      <c r="AN117" s="60">
        <f t="shared" si="59"/>
        <v>1</v>
      </c>
      <c r="AO117" s="49">
        <f t="shared" si="68"/>
        <v>15</v>
      </c>
      <c r="AP117" s="49">
        <f t="shared" si="60"/>
        <v>15</v>
      </c>
      <c r="AQ117" s="60">
        <f t="shared" si="61"/>
        <v>15</v>
      </c>
      <c r="AR117" s="74">
        <f t="shared" si="62"/>
        <v>5730</v>
      </c>
    </row>
    <row r="118" spans="1:44" x14ac:dyDescent="0.25">
      <c r="A118" s="49"/>
      <c r="B118" s="85">
        <v>42036</v>
      </c>
      <c r="C118" s="49">
        <v>351.5</v>
      </c>
      <c r="D118" s="49">
        <v>350</v>
      </c>
      <c r="E118" s="58">
        <v>1</v>
      </c>
      <c r="F118" s="66">
        <f t="shared" si="70"/>
        <v>30</v>
      </c>
      <c r="G118" s="49">
        <f t="shared" si="63"/>
        <v>0</v>
      </c>
      <c r="H118" s="49">
        <f t="shared" si="44"/>
        <v>30</v>
      </c>
      <c r="I118" s="60">
        <f t="shared" si="45"/>
        <v>30</v>
      </c>
      <c r="J118" s="74">
        <f t="shared" si="71"/>
        <v>10545</v>
      </c>
      <c r="K118" s="66">
        <f>Stoch_Regimes_1!$E$24</f>
        <v>30</v>
      </c>
      <c r="L118" s="60">
        <f t="shared" si="46"/>
        <v>1</v>
      </c>
      <c r="M118" s="49">
        <f t="shared" si="64"/>
        <v>15</v>
      </c>
      <c r="N118" s="49">
        <f t="shared" si="47"/>
        <v>15</v>
      </c>
      <c r="O118" s="60">
        <f t="shared" si="48"/>
        <v>15</v>
      </c>
      <c r="P118" s="74">
        <f t="shared" si="49"/>
        <v>5422.5</v>
      </c>
      <c r="Q118" s="66">
        <f>Stoch_Regimes_1!$G$24</f>
        <v>60</v>
      </c>
      <c r="R118" s="60">
        <f t="shared" si="50"/>
        <v>3</v>
      </c>
      <c r="S118" s="49">
        <f t="shared" si="65"/>
        <v>45</v>
      </c>
      <c r="T118" s="49">
        <f t="shared" si="51"/>
        <v>15</v>
      </c>
      <c r="U118" s="60">
        <f t="shared" si="52"/>
        <v>15</v>
      </c>
      <c r="V118" s="74">
        <f t="shared" si="72"/>
        <v>5722.5</v>
      </c>
      <c r="W118" s="66">
        <f>Stoch_Regimes_1!$J$24</f>
        <v>60</v>
      </c>
      <c r="X118" s="60">
        <f t="shared" si="53"/>
        <v>3</v>
      </c>
      <c r="Y118" s="49">
        <f t="shared" si="66"/>
        <v>45</v>
      </c>
      <c r="Z118" s="49">
        <f t="shared" si="54"/>
        <v>15</v>
      </c>
      <c r="AA118" s="60">
        <f t="shared" si="55"/>
        <v>15</v>
      </c>
      <c r="AB118" s="74">
        <f t="shared" si="73"/>
        <v>5722.5</v>
      </c>
      <c r="AC118" s="66">
        <f>Stoch_Regimes_1!$M$24</f>
        <v>30</v>
      </c>
      <c r="AD118" s="60">
        <f t="shared" si="56"/>
        <v>1</v>
      </c>
      <c r="AE118" s="49">
        <f t="shared" si="67"/>
        <v>15</v>
      </c>
      <c r="AF118" s="49">
        <f t="shared" si="57"/>
        <v>15</v>
      </c>
      <c r="AG118" s="60">
        <f t="shared" si="58"/>
        <v>15</v>
      </c>
      <c r="AH118" s="74">
        <f t="shared" si="74"/>
        <v>5422.5</v>
      </c>
      <c r="AI118" s="66">
        <v>15</v>
      </c>
      <c r="AJ118" s="60">
        <v>0</v>
      </c>
      <c r="AK118" s="60">
        <v>15</v>
      </c>
      <c r="AL118" s="62">
        <f t="shared" si="75"/>
        <v>5272.5</v>
      </c>
      <c r="AM118" s="66">
        <f>Stoch_Regimes_1!$E$24</f>
        <v>30</v>
      </c>
      <c r="AN118" s="60">
        <f t="shared" si="59"/>
        <v>1</v>
      </c>
      <c r="AO118" s="49">
        <f t="shared" si="68"/>
        <v>15</v>
      </c>
      <c r="AP118" s="49">
        <f t="shared" si="60"/>
        <v>15</v>
      </c>
      <c r="AQ118" s="60">
        <f t="shared" si="61"/>
        <v>15</v>
      </c>
      <c r="AR118" s="74">
        <f t="shared" si="62"/>
        <v>5422.5</v>
      </c>
    </row>
    <row r="119" spans="1:44" x14ac:dyDescent="0.25">
      <c r="A119" s="49"/>
      <c r="B119" s="85">
        <v>42064</v>
      </c>
      <c r="C119" s="49">
        <v>364.5</v>
      </c>
      <c r="D119" s="49">
        <v>350</v>
      </c>
      <c r="E119" s="58">
        <v>0</v>
      </c>
      <c r="F119" s="66">
        <f t="shared" si="70"/>
        <v>15</v>
      </c>
      <c r="G119" s="49">
        <f t="shared" si="63"/>
        <v>15</v>
      </c>
      <c r="H119" s="49">
        <f t="shared" si="44"/>
        <v>0</v>
      </c>
      <c r="I119" s="60">
        <f t="shared" si="45"/>
        <v>0</v>
      </c>
      <c r="J119" s="74">
        <f t="shared" si="71"/>
        <v>150</v>
      </c>
      <c r="K119" s="66">
        <f>Stoch_Regimes_1!$E$24</f>
        <v>30</v>
      </c>
      <c r="L119" s="60">
        <f t="shared" si="46"/>
        <v>1</v>
      </c>
      <c r="M119" s="49">
        <f t="shared" si="64"/>
        <v>15</v>
      </c>
      <c r="N119" s="49">
        <f t="shared" si="47"/>
        <v>15</v>
      </c>
      <c r="O119" s="60">
        <f t="shared" si="48"/>
        <v>15</v>
      </c>
      <c r="P119" s="74">
        <f t="shared" si="49"/>
        <v>5617.5</v>
      </c>
      <c r="Q119" s="66">
        <f>Stoch_Regimes_1!$G$24</f>
        <v>60</v>
      </c>
      <c r="R119" s="60">
        <f t="shared" si="50"/>
        <v>3</v>
      </c>
      <c r="S119" s="49">
        <f t="shared" si="65"/>
        <v>45</v>
      </c>
      <c r="T119" s="49">
        <f t="shared" si="51"/>
        <v>15</v>
      </c>
      <c r="U119" s="60">
        <f t="shared" si="52"/>
        <v>15</v>
      </c>
      <c r="V119" s="74">
        <f t="shared" si="72"/>
        <v>5917.5</v>
      </c>
      <c r="W119" s="66">
        <f>Stoch_Regimes_1!$J$24</f>
        <v>60</v>
      </c>
      <c r="X119" s="60">
        <f t="shared" si="53"/>
        <v>3</v>
      </c>
      <c r="Y119" s="49">
        <f t="shared" si="66"/>
        <v>45</v>
      </c>
      <c r="Z119" s="49">
        <f t="shared" si="54"/>
        <v>15</v>
      </c>
      <c r="AA119" s="60">
        <f t="shared" si="55"/>
        <v>15</v>
      </c>
      <c r="AB119" s="74">
        <f t="shared" si="73"/>
        <v>5917.5</v>
      </c>
      <c r="AC119" s="66">
        <f>Stoch_Regimes_1!$M$24</f>
        <v>30</v>
      </c>
      <c r="AD119" s="60">
        <f t="shared" si="56"/>
        <v>1</v>
      </c>
      <c r="AE119" s="49">
        <f t="shared" si="67"/>
        <v>15</v>
      </c>
      <c r="AF119" s="49">
        <f t="shared" si="57"/>
        <v>15</v>
      </c>
      <c r="AG119" s="60">
        <f t="shared" si="58"/>
        <v>15</v>
      </c>
      <c r="AH119" s="74">
        <f t="shared" si="74"/>
        <v>5617.5</v>
      </c>
      <c r="AI119" s="66">
        <v>15</v>
      </c>
      <c r="AJ119" s="60">
        <v>0</v>
      </c>
      <c r="AK119" s="60">
        <v>15</v>
      </c>
      <c r="AL119" s="62">
        <f t="shared" ref="AL119:AL131" si="76">AK119*C119+AJ119*$C$4</f>
        <v>5467.5</v>
      </c>
      <c r="AM119" s="66">
        <f>Stoch_Regimes_1!$E$24</f>
        <v>30</v>
      </c>
      <c r="AN119" s="60">
        <f t="shared" si="59"/>
        <v>1</v>
      </c>
      <c r="AO119" s="49">
        <f t="shared" si="68"/>
        <v>15</v>
      </c>
      <c r="AP119" s="49">
        <f t="shared" si="60"/>
        <v>15</v>
      </c>
      <c r="AQ119" s="60">
        <f t="shared" si="61"/>
        <v>15</v>
      </c>
      <c r="AR119" s="74">
        <f t="shared" si="62"/>
        <v>5617.5</v>
      </c>
    </row>
    <row r="120" spans="1:44" x14ac:dyDescent="0.25">
      <c r="A120" s="49"/>
      <c r="B120" s="85">
        <v>42095</v>
      </c>
      <c r="C120" s="49">
        <v>357.5</v>
      </c>
      <c r="D120" s="49">
        <v>350</v>
      </c>
      <c r="E120" s="58">
        <v>0</v>
      </c>
      <c r="F120" s="66">
        <f t="shared" si="70"/>
        <v>15</v>
      </c>
      <c r="G120" s="49">
        <f t="shared" si="63"/>
        <v>0</v>
      </c>
      <c r="H120" s="49">
        <f t="shared" si="44"/>
        <v>15</v>
      </c>
      <c r="I120" s="60">
        <f t="shared" si="45"/>
        <v>15</v>
      </c>
      <c r="J120" s="74">
        <f t="shared" si="71"/>
        <v>5362.5</v>
      </c>
      <c r="K120" s="66">
        <f>Stoch_Regimes_1!$E$24</f>
        <v>30</v>
      </c>
      <c r="L120" s="60">
        <f t="shared" si="46"/>
        <v>1</v>
      </c>
      <c r="M120" s="49">
        <f t="shared" si="64"/>
        <v>15</v>
      </c>
      <c r="N120" s="49">
        <f t="shared" si="47"/>
        <v>15</v>
      </c>
      <c r="O120" s="60">
        <f t="shared" si="48"/>
        <v>15</v>
      </c>
      <c r="P120" s="74">
        <f t="shared" si="49"/>
        <v>5512.5</v>
      </c>
      <c r="Q120" s="66">
        <f>Stoch_Regimes_1!$G$24</f>
        <v>60</v>
      </c>
      <c r="R120" s="60">
        <f t="shared" si="50"/>
        <v>3</v>
      </c>
      <c r="S120" s="49">
        <f t="shared" si="65"/>
        <v>45</v>
      </c>
      <c r="T120" s="49">
        <f t="shared" si="51"/>
        <v>15</v>
      </c>
      <c r="U120" s="60">
        <f t="shared" si="52"/>
        <v>15</v>
      </c>
      <c r="V120" s="74">
        <f t="shared" si="72"/>
        <v>5812.5</v>
      </c>
      <c r="W120" s="66">
        <f>Stoch_Regimes_1!$J$24</f>
        <v>60</v>
      </c>
      <c r="X120" s="60">
        <f t="shared" si="53"/>
        <v>3</v>
      </c>
      <c r="Y120" s="49">
        <f t="shared" ref="Y120:Y131" si="77">Y119+AA119-15</f>
        <v>45</v>
      </c>
      <c r="Z120" s="49">
        <f t="shared" ref="Z120:Z131" si="78">W120-Y120</f>
        <v>15</v>
      </c>
      <c r="AA120" s="60">
        <f t="shared" ref="AA120:AA128" si="79">IF(Z120&gt;0,Z120,0)</f>
        <v>15</v>
      </c>
      <c r="AB120" s="74">
        <f t="shared" ref="AB120:AB131" si="80">Y120*$C$4+AA120*C120</f>
        <v>5812.5</v>
      </c>
      <c r="AC120" s="66">
        <f>Stoch_Regimes_1!$M$24</f>
        <v>30</v>
      </c>
      <c r="AD120" s="60">
        <f t="shared" si="56"/>
        <v>1</v>
      </c>
      <c r="AE120" s="49">
        <f t="shared" ref="AE120:AE131" si="81">AE119+AG119-15</f>
        <v>15</v>
      </c>
      <c r="AF120" s="49">
        <f t="shared" ref="AF120:AF131" si="82">AC120-AE120</f>
        <v>15</v>
      </c>
      <c r="AG120" s="60">
        <f t="shared" ref="AG120:AG130" si="83">IF(AF120&gt;0,AF120,0)</f>
        <v>15</v>
      </c>
      <c r="AH120" s="74">
        <f t="shared" ref="AH120:AH131" si="84">AE120*$C$4+AG120*C120</f>
        <v>5512.5</v>
      </c>
      <c r="AI120" s="66">
        <v>15</v>
      </c>
      <c r="AJ120" s="60">
        <v>0</v>
      </c>
      <c r="AK120" s="60">
        <v>15</v>
      </c>
      <c r="AL120" s="62">
        <f t="shared" si="76"/>
        <v>5362.5</v>
      </c>
      <c r="AM120" s="66">
        <f>Stoch_Regimes_1!$E$24</f>
        <v>30</v>
      </c>
      <c r="AN120" s="60">
        <f t="shared" si="59"/>
        <v>1</v>
      </c>
      <c r="AO120" s="49">
        <f t="shared" si="68"/>
        <v>15</v>
      </c>
      <c r="AP120" s="49">
        <f t="shared" si="60"/>
        <v>15</v>
      </c>
      <c r="AQ120" s="60">
        <f t="shared" si="61"/>
        <v>15</v>
      </c>
      <c r="AR120" s="74">
        <f t="shared" si="62"/>
        <v>5512.5</v>
      </c>
    </row>
    <row r="121" spans="1:44" x14ac:dyDescent="0.25">
      <c r="A121" s="49"/>
      <c r="B121" s="85">
        <v>42125</v>
      </c>
      <c r="C121" s="49">
        <v>347</v>
      </c>
      <c r="D121" s="49">
        <v>350</v>
      </c>
      <c r="E121" s="58">
        <v>0</v>
      </c>
      <c r="F121" s="66">
        <f t="shared" si="70"/>
        <v>15</v>
      </c>
      <c r="G121" s="49">
        <f t="shared" si="63"/>
        <v>0</v>
      </c>
      <c r="H121" s="49">
        <f t="shared" si="44"/>
        <v>15</v>
      </c>
      <c r="I121" s="60">
        <f t="shared" si="45"/>
        <v>15</v>
      </c>
      <c r="J121" s="74">
        <f t="shared" si="71"/>
        <v>5205</v>
      </c>
      <c r="K121" s="66">
        <f>Stoch_Regimes_1!$E$24</f>
        <v>30</v>
      </c>
      <c r="L121" s="60">
        <f t="shared" si="46"/>
        <v>1</v>
      </c>
      <c r="M121" s="49">
        <f t="shared" si="64"/>
        <v>15</v>
      </c>
      <c r="N121" s="49">
        <f t="shared" si="47"/>
        <v>15</v>
      </c>
      <c r="O121" s="60">
        <f t="shared" si="48"/>
        <v>15</v>
      </c>
      <c r="P121" s="74">
        <f t="shared" si="49"/>
        <v>5355</v>
      </c>
      <c r="Q121" s="66">
        <f>Stoch_Regimes_1!$G$24</f>
        <v>60</v>
      </c>
      <c r="R121" s="60">
        <f t="shared" si="50"/>
        <v>3</v>
      </c>
      <c r="S121" s="49">
        <f t="shared" ref="S121:S131" si="85">S120+U120-15</f>
        <v>45</v>
      </c>
      <c r="T121" s="49">
        <f t="shared" ref="T121:T131" si="86">Q121-S121</f>
        <v>15</v>
      </c>
      <c r="U121" s="60">
        <f t="shared" ref="U121:U128" si="87">IF(T121&gt;0,T121,0)</f>
        <v>15</v>
      </c>
      <c r="V121" s="74">
        <f t="shared" ref="V121:V131" si="88">S121*$C$4+U121*C121</f>
        <v>5655</v>
      </c>
      <c r="W121" s="66">
        <f>Stoch_Regimes_1!$J$24</f>
        <v>60</v>
      </c>
      <c r="X121" s="60">
        <f t="shared" si="53"/>
        <v>3</v>
      </c>
      <c r="Y121" s="49">
        <f t="shared" si="77"/>
        <v>45</v>
      </c>
      <c r="Z121" s="49">
        <f t="shared" si="78"/>
        <v>15</v>
      </c>
      <c r="AA121" s="60">
        <f t="shared" si="79"/>
        <v>15</v>
      </c>
      <c r="AB121" s="74">
        <f t="shared" si="80"/>
        <v>5655</v>
      </c>
      <c r="AC121" s="66">
        <f>Stoch_Regimes_1!$M$24</f>
        <v>30</v>
      </c>
      <c r="AD121" s="60">
        <f t="shared" si="56"/>
        <v>1</v>
      </c>
      <c r="AE121" s="49">
        <f t="shared" si="81"/>
        <v>15</v>
      </c>
      <c r="AF121" s="49">
        <f t="shared" si="82"/>
        <v>15</v>
      </c>
      <c r="AG121" s="60">
        <f t="shared" si="83"/>
        <v>15</v>
      </c>
      <c r="AH121" s="74">
        <f t="shared" si="84"/>
        <v>5355</v>
      </c>
      <c r="AI121" s="66">
        <v>15</v>
      </c>
      <c r="AJ121" s="60">
        <v>0</v>
      </c>
      <c r="AK121" s="60">
        <v>15</v>
      </c>
      <c r="AL121" s="62">
        <f t="shared" si="76"/>
        <v>5205</v>
      </c>
      <c r="AM121" s="66">
        <f>Stoch_Regimes_1!$E$24</f>
        <v>30</v>
      </c>
      <c r="AN121" s="60">
        <f t="shared" si="59"/>
        <v>1</v>
      </c>
      <c r="AO121" s="49">
        <f t="shared" si="68"/>
        <v>15</v>
      </c>
      <c r="AP121" s="49">
        <f t="shared" si="60"/>
        <v>15</v>
      </c>
      <c r="AQ121" s="60">
        <f t="shared" si="61"/>
        <v>15</v>
      </c>
      <c r="AR121" s="74">
        <f t="shared" si="62"/>
        <v>5355</v>
      </c>
    </row>
    <row r="122" spans="1:44" x14ac:dyDescent="0.25">
      <c r="A122" s="49"/>
      <c r="B122" s="85">
        <v>42156</v>
      </c>
      <c r="C122" s="49">
        <v>344.5</v>
      </c>
      <c r="D122" s="49">
        <v>350</v>
      </c>
      <c r="E122" s="58">
        <v>1</v>
      </c>
      <c r="F122" s="66">
        <f t="shared" si="70"/>
        <v>30</v>
      </c>
      <c r="G122" s="49">
        <f t="shared" si="63"/>
        <v>0</v>
      </c>
      <c r="H122" s="49">
        <f t="shared" si="44"/>
        <v>30</v>
      </c>
      <c r="I122" s="60">
        <f t="shared" si="45"/>
        <v>30</v>
      </c>
      <c r="J122" s="74">
        <f t="shared" si="71"/>
        <v>10335</v>
      </c>
      <c r="K122" s="66">
        <f>Stoch_Regimes_1!$E$24</f>
        <v>30</v>
      </c>
      <c r="L122" s="60">
        <f t="shared" si="46"/>
        <v>1</v>
      </c>
      <c r="M122" s="49">
        <f t="shared" si="64"/>
        <v>15</v>
      </c>
      <c r="N122" s="49">
        <f t="shared" si="47"/>
        <v>15</v>
      </c>
      <c r="O122" s="60">
        <f t="shared" si="48"/>
        <v>15</v>
      </c>
      <c r="P122" s="74">
        <f t="shared" si="49"/>
        <v>5317.5</v>
      </c>
      <c r="Q122" s="66">
        <f>Stoch_Regimes_1!$G$24</f>
        <v>60</v>
      </c>
      <c r="R122" s="60">
        <f t="shared" si="50"/>
        <v>3</v>
      </c>
      <c r="S122" s="49">
        <f t="shared" si="85"/>
        <v>45</v>
      </c>
      <c r="T122" s="49">
        <f t="shared" si="86"/>
        <v>15</v>
      </c>
      <c r="U122" s="60">
        <f t="shared" si="87"/>
        <v>15</v>
      </c>
      <c r="V122" s="74">
        <f t="shared" si="88"/>
        <v>5617.5</v>
      </c>
      <c r="W122" s="66">
        <f>Stoch_Regimes_1!$J$24</f>
        <v>60</v>
      </c>
      <c r="X122" s="60">
        <f t="shared" si="53"/>
        <v>3</v>
      </c>
      <c r="Y122" s="49">
        <f t="shared" si="77"/>
        <v>45</v>
      </c>
      <c r="Z122" s="49">
        <f t="shared" si="78"/>
        <v>15</v>
      </c>
      <c r="AA122" s="60">
        <f t="shared" si="79"/>
        <v>15</v>
      </c>
      <c r="AB122" s="74">
        <f t="shared" si="80"/>
        <v>5617.5</v>
      </c>
      <c r="AC122" s="66">
        <f>Stoch_Regimes_1!$M$24</f>
        <v>30</v>
      </c>
      <c r="AD122" s="60">
        <f t="shared" si="56"/>
        <v>1</v>
      </c>
      <c r="AE122" s="49">
        <f t="shared" si="81"/>
        <v>15</v>
      </c>
      <c r="AF122" s="49">
        <f t="shared" si="82"/>
        <v>15</v>
      </c>
      <c r="AG122" s="60">
        <f t="shared" si="83"/>
        <v>15</v>
      </c>
      <c r="AH122" s="74">
        <f t="shared" si="84"/>
        <v>5317.5</v>
      </c>
      <c r="AI122" s="66">
        <v>15</v>
      </c>
      <c r="AJ122" s="60">
        <v>0</v>
      </c>
      <c r="AK122" s="60">
        <v>15</v>
      </c>
      <c r="AL122" s="62">
        <f t="shared" si="76"/>
        <v>5167.5</v>
      </c>
      <c r="AM122" s="66">
        <f>Stoch_Regimes_1!$E$24</f>
        <v>30</v>
      </c>
      <c r="AN122" s="60">
        <f t="shared" si="59"/>
        <v>1</v>
      </c>
      <c r="AO122" s="49">
        <f t="shared" si="68"/>
        <v>15</v>
      </c>
      <c r="AP122" s="49">
        <f t="shared" si="60"/>
        <v>15</v>
      </c>
      <c r="AQ122" s="60">
        <f t="shared" si="61"/>
        <v>15</v>
      </c>
      <c r="AR122" s="74">
        <f t="shared" si="62"/>
        <v>5317.5</v>
      </c>
    </row>
    <row r="123" spans="1:44" x14ac:dyDescent="0.25">
      <c r="A123" s="49"/>
      <c r="B123" s="141">
        <v>42186</v>
      </c>
      <c r="C123" s="60">
        <v>397.5</v>
      </c>
      <c r="D123" s="60">
        <v>400</v>
      </c>
      <c r="E123" s="94">
        <v>0</v>
      </c>
      <c r="F123" s="66">
        <f t="shared" si="70"/>
        <v>15</v>
      </c>
      <c r="G123" s="49">
        <f t="shared" si="63"/>
        <v>15</v>
      </c>
      <c r="H123" s="49">
        <f t="shared" si="44"/>
        <v>0</v>
      </c>
      <c r="I123" s="60">
        <f t="shared" si="45"/>
        <v>0</v>
      </c>
      <c r="J123" s="74">
        <f t="shared" si="71"/>
        <v>150</v>
      </c>
      <c r="K123" s="66">
        <f>Stoch_Regimes_1!$E$25</f>
        <v>15</v>
      </c>
      <c r="L123" s="60">
        <f t="shared" si="46"/>
        <v>0</v>
      </c>
      <c r="M123" s="49">
        <f t="shared" si="64"/>
        <v>15</v>
      </c>
      <c r="N123" s="49">
        <f t="shared" si="47"/>
        <v>0</v>
      </c>
      <c r="O123" s="60">
        <f t="shared" si="48"/>
        <v>0</v>
      </c>
      <c r="P123" s="74">
        <f t="shared" si="49"/>
        <v>150</v>
      </c>
      <c r="Q123" s="66">
        <f>Stoch_Regimes_1!$G$24</f>
        <v>60</v>
      </c>
      <c r="R123" s="60">
        <f t="shared" si="50"/>
        <v>3</v>
      </c>
      <c r="S123" s="49">
        <f t="shared" si="85"/>
        <v>45</v>
      </c>
      <c r="T123" s="49">
        <f t="shared" si="86"/>
        <v>15</v>
      </c>
      <c r="U123" s="60">
        <f t="shared" si="87"/>
        <v>15</v>
      </c>
      <c r="V123" s="74">
        <f t="shared" si="88"/>
        <v>6412.5</v>
      </c>
      <c r="W123" s="66">
        <f>Stoch_Regimes_1!$J$24</f>
        <v>60</v>
      </c>
      <c r="X123" s="60">
        <f t="shared" si="53"/>
        <v>3</v>
      </c>
      <c r="Y123" s="49">
        <f t="shared" si="77"/>
        <v>45</v>
      </c>
      <c r="Z123" s="49">
        <f t="shared" si="78"/>
        <v>15</v>
      </c>
      <c r="AA123" s="60">
        <f t="shared" si="79"/>
        <v>15</v>
      </c>
      <c r="AB123" s="74">
        <f t="shared" si="80"/>
        <v>6412.5</v>
      </c>
      <c r="AC123" s="66">
        <f>Stoch_Regimes_1!$M$24</f>
        <v>30</v>
      </c>
      <c r="AD123" s="60">
        <f t="shared" si="56"/>
        <v>1</v>
      </c>
      <c r="AE123" s="49">
        <f t="shared" si="81"/>
        <v>15</v>
      </c>
      <c r="AF123" s="49">
        <f t="shared" si="82"/>
        <v>15</v>
      </c>
      <c r="AG123" s="60">
        <f t="shared" si="83"/>
        <v>15</v>
      </c>
      <c r="AH123" s="74">
        <f t="shared" si="84"/>
        <v>6112.5</v>
      </c>
      <c r="AI123" s="66">
        <v>15</v>
      </c>
      <c r="AJ123" s="60">
        <v>0</v>
      </c>
      <c r="AK123" s="60">
        <v>15</v>
      </c>
      <c r="AL123" s="62">
        <f t="shared" si="76"/>
        <v>5962.5</v>
      </c>
      <c r="AM123" s="66">
        <f>Stoch_Regimes_1!$E$25</f>
        <v>15</v>
      </c>
      <c r="AN123" s="60">
        <f t="shared" si="59"/>
        <v>0</v>
      </c>
      <c r="AO123" s="49">
        <f t="shared" si="68"/>
        <v>15</v>
      </c>
      <c r="AP123" s="49">
        <f t="shared" si="60"/>
        <v>0</v>
      </c>
      <c r="AQ123" s="60">
        <f t="shared" si="61"/>
        <v>0</v>
      </c>
      <c r="AR123" s="74">
        <f t="shared" si="62"/>
        <v>150</v>
      </c>
    </row>
    <row r="124" spans="1:44" x14ac:dyDescent="0.25">
      <c r="A124" s="49"/>
      <c r="B124" s="85">
        <v>42217</v>
      </c>
      <c r="C124" s="121">
        <v>350.98</v>
      </c>
      <c r="D124" s="62">
        <v>350</v>
      </c>
      <c r="E124" s="58">
        <v>0</v>
      </c>
      <c r="F124" s="66">
        <f t="shared" si="70"/>
        <v>15</v>
      </c>
      <c r="G124" s="49">
        <f t="shared" si="63"/>
        <v>0</v>
      </c>
      <c r="H124" s="49">
        <f t="shared" si="44"/>
        <v>15</v>
      </c>
      <c r="I124" s="60">
        <f t="shared" si="45"/>
        <v>15</v>
      </c>
      <c r="J124" s="74">
        <f t="shared" si="71"/>
        <v>5264.7000000000007</v>
      </c>
      <c r="K124" s="88">
        <f>Stoch_Regimes_1!$E$24</f>
        <v>30</v>
      </c>
      <c r="L124" s="60">
        <f t="shared" si="46"/>
        <v>1</v>
      </c>
      <c r="M124" s="49">
        <f t="shared" si="64"/>
        <v>0</v>
      </c>
      <c r="N124" s="49">
        <f t="shared" si="47"/>
        <v>30</v>
      </c>
      <c r="O124" s="60">
        <f t="shared" si="48"/>
        <v>30</v>
      </c>
      <c r="P124" s="74">
        <f t="shared" si="49"/>
        <v>10529.400000000001</v>
      </c>
      <c r="Q124" s="66">
        <f>Stoch_Regimes_1!$G$24</f>
        <v>60</v>
      </c>
      <c r="R124" s="60">
        <f t="shared" si="50"/>
        <v>3</v>
      </c>
      <c r="S124" s="49">
        <f t="shared" si="85"/>
        <v>45</v>
      </c>
      <c r="T124" s="49">
        <f t="shared" si="86"/>
        <v>15</v>
      </c>
      <c r="U124" s="60">
        <f t="shared" si="87"/>
        <v>15</v>
      </c>
      <c r="V124" s="74">
        <f t="shared" si="88"/>
        <v>5714.7000000000007</v>
      </c>
      <c r="W124" s="66">
        <f>Stoch_Regimes_1!$J$24</f>
        <v>60</v>
      </c>
      <c r="X124" s="60">
        <f t="shared" si="53"/>
        <v>3</v>
      </c>
      <c r="Y124" s="49">
        <f t="shared" si="77"/>
        <v>45</v>
      </c>
      <c r="Z124" s="49">
        <f t="shared" si="78"/>
        <v>15</v>
      </c>
      <c r="AA124" s="60">
        <f t="shared" si="79"/>
        <v>15</v>
      </c>
      <c r="AB124" s="74">
        <f t="shared" si="80"/>
        <v>5714.7000000000007</v>
      </c>
      <c r="AC124" s="66">
        <f>Stoch_Regimes_1!$M$24</f>
        <v>30</v>
      </c>
      <c r="AD124" s="60">
        <f t="shared" si="56"/>
        <v>1</v>
      </c>
      <c r="AE124" s="49">
        <f t="shared" si="81"/>
        <v>15</v>
      </c>
      <c r="AF124" s="49">
        <f t="shared" si="82"/>
        <v>15</v>
      </c>
      <c r="AG124" s="60">
        <f t="shared" si="83"/>
        <v>15</v>
      </c>
      <c r="AH124" s="74">
        <f t="shared" si="84"/>
        <v>5414.7000000000007</v>
      </c>
      <c r="AI124" s="66">
        <v>15</v>
      </c>
      <c r="AJ124" s="60">
        <v>0</v>
      </c>
      <c r="AK124" s="60">
        <v>15</v>
      </c>
      <c r="AL124" s="62">
        <f t="shared" si="76"/>
        <v>5264.7000000000007</v>
      </c>
      <c r="AM124" s="88">
        <f>Stoch_Regimes_1!$E$24</f>
        <v>30</v>
      </c>
      <c r="AN124" s="60">
        <f t="shared" si="59"/>
        <v>1</v>
      </c>
      <c r="AO124" s="49">
        <f t="shared" si="68"/>
        <v>0</v>
      </c>
      <c r="AP124" s="49">
        <f t="shared" si="60"/>
        <v>30</v>
      </c>
      <c r="AQ124" s="60">
        <f t="shared" si="61"/>
        <v>30</v>
      </c>
      <c r="AR124" s="74">
        <f t="shared" si="62"/>
        <v>10529.400000000001</v>
      </c>
    </row>
    <row r="125" spans="1:44" x14ac:dyDescent="0.25">
      <c r="A125" s="49"/>
      <c r="B125" s="85">
        <v>42248</v>
      </c>
      <c r="C125" s="121">
        <v>353.95</v>
      </c>
      <c r="D125" s="62">
        <v>350</v>
      </c>
      <c r="E125" s="58">
        <v>1</v>
      </c>
      <c r="F125" s="66">
        <f t="shared" si="70"/>
        <v>30</v>
      </c>
      <c r="G125" s="49">
        <f t="shared" si="63"/>
        <v>0</v>
      </c>
      <c r="H125" s="49">
        <f t="shared" si="44"/>
        <v>30</v>
      </c>
      <c r="I125" s="60">
        <f t="shared" si="45"/>
        <v>30</v>
      </c>
      <c r="J125" s="74">
        <f t="shared" si="71"/>
        <v>10618.5</v>
      </c>
      <c r="K125" s="88">
        <f>Stoch_Regimes_1!$E$24</f>
        <v>30</v>
      </c>
      <c r="L125" s="60">
        <f t="shared" si="46"/>
        <v>1</v>
      </c>
      <c r="M125" s="49">
        <f t="shared" si="64"/>
        <v>15</v>
      </c>
      <c r="N125" s="49">
        <f t="shared" si="47"/>
        <v>15</v>
      </c>
      <c r="O125" s="60">
        <f t="shared" si="48"/>
        <v>15</v>
      </c>
      <c r="P125" s="74">
        <f t="shared" si="49"/>
        <v>5459.25</v>
      </c>
      <c r="Q125" s="66">
        <f>Stoch_Regimes_1!$G$24</f>
        <v>60</v>
      </c>
      <c r="R125" s="60">
        <f t="shared" si="50"/>
        <v>3</v>
      </c>
      <c r="S125" s="49">
        <f t="shared" si="85"/>
        <v>45</v>
      </c>
      <c r="T125" s="49">
        <f t="shared" si="86"/>
        <v>15</v>
      </c>
      <c r="U125" s="60">
        <f t="shared" si="87"/>
        <v>15</v>
      </c>
      <c r="V125" s="74">
        <f t="shared" si="88"/>
        <v>5759.25</v>
      </c>
      <c r="W125" s="66">
        <f>Stoch_Regimes_1!$J$24</f>
        <v>60</v>
      </c>
      <c r="X125" s="60">
        <f t="shared" si="53"/>
        <v>3</v>
      </c>
      <c r="Y125" s="49">
        <f t="shared" si="77"/>
        <v>45</v>
      </c>
      <c r="Z125" s="49">
        <f t="shared" si="78"/>
        <v>15</v>
      </c>
      <c r="AA125" s="60">
        <f t="shared" si="79"/>
        <v>15</v>
      </c>
      <c r="AB125" s="74">
        <f t="shared" si="80"/>
        <v>5759.25</v>
      </c>
      <c r="AC125" s="66">
        <f>Stoch_Regimes_1!$M$24</f>
        <v>30</v>
      </c>
      <c r="AD125" s="60">
        <f t="shared" si="56"/>
        <v>1</v>
      </c>
      <c r="AE125" s="49">
        <f t="shared" si="81"/>
        <v>15</v>
      </c>
      <c r="AF125" s="49">
        <f t="shared" si="82"/>
        <v>15</v>
      </c>
      <c r="AG125" s="60">
        <f t="shared" si="83"/>
        <v>15</v>
      </c>
      <c r="AH125" s="74">
        <f t="shared" si="84"/>
        <v>5459.25</v>
      </c>
      <c r="AI125" s="66">
        <v>15</v>
      </c>
      <c r="AJ125" s="60">
        <v>0</v>
      </c>
      <c r="AK125" s="60">
        <v>15</v>
      </c>
      <c r="AL125" s="62">
        <f t="shared" si="76"/>
        <v>5309.25</v>
      </c>
      <c r="AM125" s="88">
        <f>Stoch_Regimes_1!$E$24</f>
        <v>30</v>
      </c>
      <c r="AN125" s="60">
        <f t="shared" si="59"/>
        <v>1</v>
      </c>
      <c r="AO125" s="49">
        <f t="shared" si="68"/>
        <v>15</v>
      </c>
      <c r="AP125" s="49">
        <f t="shared" si="60"/>
        <v>15</v>
      </c>
      <c r="AQ125" s="60">
        <f t="shared" si="61"/>
        <v>15</v>
      </c>
      <c r="AR125" s="74">
        <f t="shared" si="62"/>
        <v>5459.25</v>
      </c>
    </row>
    <row r="126" spans="1:44" x14ac:dyDescent="0.25">
      <c r="A126" s="49"/>
      <c r="B126" s="85">
        <v>42278</v>
      </c>
      <c r="C126" s="121">
        <v>366.55</v>
      </c>
      <c r="D126" s="62">
        <v>350</v>
      </c>
      <c r="E126" s="58">
        <v>0</v>
      </c>
      <c r="F126" s="66">
        <f t="shared" si="70"/>
        <v>15</v>
      </c>
      <c r="G126" s="49">
        <f t="shared" si="63"/>
        <v>15</v>
      </c>
      <c r="H126" s="49">
        <f t="shared" si="44"/>
        <v>0</v>
      </c>
      <c r="I126" s="60">
        <f t="shared" si="45"/>
        <v>0</v>
      </c>
      <c r="J126" s="74">
        <f t="shared" si="71"/>
        <v>150</v>
      </c>
      <c r="K126" s="88">
        <f>Stoch_Regimes_1!$E$24</f>
        <v>30</v>
      </c>
      <c r="L126" s="60">
        <f t="shared" si="46"/>
        <v>1</v>
      </c>
      <c r="M126" s="49">
        <f t="shared" si="64"/>
        <v>15</v>
      </c>
      <c r="N126" s="49">
        <f t="shared" si="47"/>
        <v>15</v>
      </c>
      <c r="O126" s="60">
        <f t="shared" si="48"/>
        <v>15</v>
      </c>
      <c r="P126" s="74">
        <f t="shared" si="49"/>
        <v>5648.25</v>
      </c>
      <c r="Q126" s="66">
        <f>Stoch_Regimes_1!$G$24</f>
        <v>60</v>
      </c>
      <c r="R126" s="60">
        <f t="shared" si="50"/>
        <v>3</v>
      </c>
      <c r="S126" s="49">
        <f t="shared" si="85"/>
        <v>45</v>
      </c>
      <c r="T126" s="49">
        <f t="shared" si="86"/>
        <v>15</v>
      </c>
      <c r="U126" s="60">
        <f t="shared" si="87"/>
        <v>15</v>
      </c>
      <c r="V126" s="74">
        <f t="shared" si="88"/>
        <v>5948.25</v>
      </c>
      <c r="W126" s="66">
        <f>Stoch_Regimes_1!$J$24</f>
        <v>60</v>
      </c>
      <c r="X126" s="60">
        <f t="shared" si="53"/>
        <v>3</v>
      </c>
      <c r="Y126" s="49">
        <f t="shared" si="77"/>
        <v>45</v>
      </c>
      <c r="Z126" s="49">
        <f t="shared" si="78"/>
        <v>15</v>
      </c>
      <c r="AA126" s="60">
        <f t="shared" si="79"/>
        <v>15</v>
      </c>
      <c r="AB126" s="74">
        <f t="shared" si="80"/>
        <v>5948.25</v>
      </c>
      <c r="AC126" s="66">
        <f>Stoch_Regimes_1!$M$24</f>
        <v>30</v>
      </c>
      <c r="AD126" s="60">
        <f t="shared" si="56"/>
        <v>1</v>
      </c>
      <c r="AE126" s="49">
        <f t="shared" si="81"/>
        <v>15</v>
      </c>
      <c r="AF126" s="49">
        <f t="shared" si="82"/>
        <v>15</v>
      </c>
      <c r="AG126" s="60">
        <f t="shared" si="83"/>
        <v>15</v>
      </c>
      <c r="AH126" s="74">
        <f t="shared" si="84"/>
        <v>5648.25</v>
      </c>
      <c r="AI126" s="66">
        <v>15</v>
      </c>
      <c r="AJ126" s="60">
        <v>0</v>
      </c>
      <c r="AK126" s="60">
        <v>15</v>
      </c>
      <c r="AL126" s="62">
        <f t="shared" si="76"/>
        <v>5498.25</v>
      </c>
      <c r="AM126" s="88">
        <f>Stoch_Regimes_1!$E$24</f>
        <v>30</v>
      </c>
      <c r="AN126" s="60">
        <f t="shared" si="59"/>
        <v>1</v>
      </c>
      <c r="AO126" s="49">
        <f t="shared" si="68"/>
        <v>15</v>
      </c>
      <c r="AP126" s="49">
        <f t="shared" si="60"/>
        <v>15</v>
      </c>
      <c r="AQ126" s="60">
        <f t="shared" si="61"/>
        <v>15</v>
      </c>
      <c r="AR126" s="74">
        <f t="shared" si="62"/>
        <v>5648.25</v>
      </c>
    </row>
    <row r="127" spans="1:44" x14ac:dyDescent="0.25">
      <c r="A127" s="49"/>
      <c r="B127" s="85">
        <v>42309</v>
      </c>
      <c r="C127" s="121">
        <v>361.45</v>
      </c>
      <c r="D127" s="62">
        <v>350</v>
      </c>
      <c r="E127" s="58">
        <v>0</v>
      </c>
      <c r="F127" s="66">
        <f t="shared" si="70"/>
        <v>15</v>
      </c>
      <c r="G127" s="49">
        <f t="shared" si="63"/>
        <v>0</v>
      </c>
      <c r="H127" s="49">
        <f t="shared" si="44"/>
        <v>15</v>
      </c>
      <c r="I127" s="60">
        <f t="shared" si="45"/>
        <v>15</v>
      </c>
      <c r="J127" s="74">
        <f t="shared" si="71"/>
        <v>5421.75</v>
      </c>
      <c r="K127" s="88">
        <f>Stoch_Regimes_1!$E$24</f>
        <v>30</v>
      </c>
      <c r="L127" s="60">
        <f t="shared" si="46"/>
        <v>1</v>
      </c>
      <c r="M127" s="49">
        <f t="shared" si="64"/>
        <v>15</v>
      </c>
      <c r="N127" s="49">
        <f t="shared" si="47"/>
        <v>15</v>
      </c>
      <c r="O127" s="60">
        <f t="shared" si="48"/>
        <v>15</v>
      </c>
      <c r="P127" s="74">
        <f t="shared" si="49"/>
        <v>5571.75</v>
      </c>
      <c r="Q127" s="66">
        <f>Stoch_Regimes_1!$G$24</f>
        <v>60</v>
      </c>
      <c r="R127" s="60">
        <f t="shared" si="50"/>
        <v>3</v>
      </c>
      <c r="S127" s="49">
        <f t="shared" si="85"/>
        <v>45</v>
      </c>
      <c r="T127" s="49">
        <f t="shared" si="86"/>
        <v>15</v>
      </c>
      <c r="U127" s="60">
        <f t="shared" si="87"/>
        <v>15</v>
      </c>
      <c r="V127" s="74">
        <f t="shared" si="88"/>
        <v>5871.75</v>
      </c>
      <c r="W127" s="66">
        <f>Stoch_Regimes_1!$J$24</f>
        <v>60</v>
      </c>
      <c r="X127" s="60">
        <f t="shared" si="53"/>
        <v>3</v>
      </c>
      <c r="Y127" s="49">
        <f t="shared" si="77"/>
        <v>45</v>
      </c>
      <c r="Z127" s="49">
        <f t="shared" si="78"/>
        <v>15</v>
      </c>
      <c r="AA127" s="60">
        <f t="shared" si="79"/>
        <v>15</v>
      </c>
      <c r="AB127" s="74">
        <f t="shared" si="80"/>
        <v>5871.75</v>
      </c>
      <c r="AC127" s="66">
        <f>Stoch_Regimes_1!$M$24</f>
        <v>30</v>
      </c>
      <c r="AD127" s="60">
        <f t="shared" si="56"/>
        <v>1</v>
      </c>
      <c r="AE127" s="49">
        <f t="shared" si="81"/>
        <v>15</v>
      </c>
      <c r="AF127" s="49">
        <f t="shared" si="82"/>
        <v>15</v>
      </c>
      <c r="AG127" s="60">
        <f t="shared" si="83"/>
        <v>15</v>
      </c>
      <c r="AH127" s="74">
        <f t="shared" si="84"/>
        <v>5571.75</v>
      </c>
      <c r="AI127" s="66">
        <v>15</v>
      </c>
      <c r="AJ127" s="60">
        <v>0</v>
      </c>
      <c r="AK127" s="60">
        <v>15</v>
      </c>
      <c r="AL127" s="62">
        <f t="shared" si="76"/>
        <v>5421.75</v>
      </c>
      <c r="AM127" s="88">
        <f>Stoch_Regimes_1!$E$24</f>
        <v>30</v>
      </c>
      <c r="AN127" s="60">
        <f t="shared" si="59"/>
        <v>1</v>
      </c>
      <c r="AO127" s="49">
        <f t="shared" si="68"/>
        <v>15</v>
      </c>
      <c r="AP127" s="49">
        <f t="shared" si="60"/>
        <v>15</v>
      </c>
      <c r="AQ127" s="60">
        <f t="shared" si="61"/>
        <v>15</v>
      </c>
      <c r="AR127" s="74">
        <f t="shared" si="62"/>
        <v>5571.75</v>
      </c>
    </row>
    <row r="128" spans="1:44" x14ac:dyDescent="0.25">
      <c r="A128" s="49"/>
      <c r="B128" s="85">
        <v>42339</v>
      </c>
      <c r="C128" s="121">
        <v>364.75</v>
      </c>
      <c r="D128" s="62">
        <v>350</v>
      </c>
      <c r="E128" s="58">
        <v>0</v>
      </c>
      <c r="F128" s="66">
        <f t="shared" si="70"/>
        <v>15</v>
      </c>
      <c r="G128" s="49">
        <f t="shared" si="63"/>
        <v>0</v>
      </c>
      <c r="H128" s="49">
        <f t="shared" si="44"/>
        <v>15</v>
      </c>
      <c r="I128" s="60">
        <f t="shared" si="45"/>
        <v>15</v>
      </c>
      <c r="J128" s="74">
        <f t="shared" si="71"/>
        <v>5471.25</v>
      </c>
      <c r="K128" s="88">
        <f>Stoch_Regimes_1!$E$24</f>
        <v>30</v>
      </c>
      <c r="L128" s="60">
        <f t="shared" si="46"/>
        <v>1</v>
      </c>
      <c r="M128" s="49">
        <f t="shared" si="64"/>
        <v>15</v>
      </c>
      <c r="N128" s="49">
        <f t="shared" si="47"/>
        <v>15</v>
      </c>
      <c r="O128" s="60">
        <f t="shared" si="48"/>
        <v>15</v>
      </c>
      <c r="P128" s="74">
        <f t="shared" si="49"/>
        <v>5621.25</v>
      </c>
      <c r="Q128" s="66">
        <f>Stoch_Regimes_1!$G$24</f>
        <v>60</v>
      </c>
      <c r="R128" s="60">
        <f t="shared" si="50"/>
        <v>3</v>
      </c>
      <c r="S128" s="49">
        <f t="shared" si="85"/>
        <v>45</v>
      </c>
      <c r="T128" s="49">
        <f t="shared" si="86"/>
        <v>15</v>
      </c>
      <c r="U128" s="60">
        <f t="shared" si="87"/>
        <v>15</v>
      </c>
      <c r="V128" s="74">
        <f t="shared" si="88"/>
        <v>5921.25</v>
      </c>
      <c r="W128" s="66">
        <f>Stoch_Regimes_1!$J$24</f>
        <v>60</v>
      </c>
      <c r="X128" s="60">
        <f t="shared" si="53"/>
        <v>3</v>
      </c>
      <c r="Y128" s="49">
        <f t="shared" si="77"/>
        <v>45</v>
      </c>
      <c r="Z128" s="49">
        <f t="shared" si="78"/>
        <v>15</v>
      </c>
      <c r="AA128" s="60">
        <f t="shared" si="79"/>
        <v>15</v>
      </c>
      <c r="AB128" s="74">
        <f t="shared" si="80"/>
        <v>5921.25</v>
      </c>
      <c r="AC128" s="66">
        <f>Stoch_Regimes_1!$M$24</f>
        <v>30</v>
      </c>
      <c r="AD128" s="60">
        <f t="shared" si="56"/>
        <v>1</v>
      </c>
      <c r="AE128" s="49">
        <f t="shared" si="81"/>
        <v>15</v>
      </c>
      <c r="AF128" s="49">
        <f t="shared" si="82"/>
        <v>15</v>
      </c>
      <c r="AG128" s="60">
        <f t="shared" si="83"/>
        <v>15</v>
      </c>
      <c r="AH128" s="74">
        <f t="shared" si="84"/>
        <v>5621.25</v>
      </c>
      <c r="AI128" s="66">
        <v>15</v>
      </c>
      <c r="AJ128" s="60">
        <v>0</v>
      </c>
      <c r="AK128" s="60">
        <v>15</v>
      </c>
      <c r="AL128" s="62">
        <f t="shared" si="76"/>
        <v>5471.25</v>
      </c>
      <c r="AM128" s="88">
        <f>Stoch_Regimes_1!$E$24</f>
        <v>30</v>
      </c>
      <c r="AN128" s="60">
        <f t="shared" si="59"/>
        <v>1</v>
      </c>
      <c r="AO128" s="49">
        <f t="shared" si="68"/>
        <v>15</v>
      </c>
      <c r="AP128" s="49">
        <f t="shared" si="60"/>
        <v>15</v>
      </c>
      <c r="AQ128" s="60">
        <f t="shared" si="61"/>
        <v>15</v>
      </c>
      <c r="AR128" s="74">
        <f t="shared" si="62"/>
        <v>5621.25</v>
      </c>
    </row>
    <row r="129" spans="1:44" x14ac:dyDescent="0.25">
      <c r="A129" s="49"/>
      <c r="B129" s="85">
        <v>42370</v>
      </c>
      <c r="C129" s="121">
        <v>363.75</v>
      </c>
      <c r="D129" s="62">
        <v>350</v>
      </c>
      <c r="E129" s="58">
        <v>0</v>
      </c>
      <c r="F129" s="66">
        <f t="shared" si="70"/>
        <v>15</v>
      </c>
      <c r="G129" s="49">
        <f t="shared" si="63"/>
        <v>0</v>
      </c>
      <c r="H129" s="49">
        <f t="shared" si="44"/>
        <v>15</v>
      </c>
      <c r="I129" s="60">
        <f t="shared" si="45"/>
        <v>15</v>
      </c>
      <c r="J129" s="74">
        <f t="shared" si="71"/>
        <v>5456.25</v>
      </c>
      <c r="K129" s="88">
        <f>Stoch_Regimes_1!$E$24</f>
        <v>30</v>
      </c>
      <c r="L129" s="60">
        <f t="shared" si="46"/>
        <v>1</v>
      </c>
      <c r="M129" s="49">
        <f t="shared" si="64"/>
        <v>15</v>
      </c>
      <c r="N129" s="49">
        <f t="shared" si="47"/>
        <v>15</v>
      </c>
      <c r="O129" s="60">
        <f t="shared" si="48"/>
        <v>15</v>
      </c>
      <c r="P129" s="74">
        <f t="shared" si="49"/>
        <v>5606.25</v>
      </c>
      <c r="Q129" s="66">
        <f>Stoch_Regimes_1!$G$24</f>
        <v>60</v>
      </c>
      <c r="R129" s="60">
        <f t="shared" si="50"/>
        <v>3</v>
      </c>
      <c r="S129" s="49">
        <f t="shared" si="85"/>
        <v>45</v>
      </c>
      <c r="T129" s="49">
        <f t="shared" si="86"/>
        <v>15</v>
      </c>
      <c r="U129" s="60">
        <v>0</v>
      </c>
      <c r="V129" s="74">
        <f t="shared" si="88"/>
        <v>450</v>
      </c>
      <c r="W129" s="66">
        <f>Stoch_Regimes_1!$J$24</f>
        <v>60</v>
      </c>
      <c r="X129" s="60">
        <f t="shared" si="53"/>
        <v>3</v>
      </c>
      <c r="Y129" s="49">
        <f t="shared" si="77"/>
        <v>45</v>
      </c>
      <c r="Z129" s="49">
        <f t="shared" si="78"/>
        <v>15</v>
      </c>
      <c r="AA129" s="60">
        <v>0</v>
      </c>
      <c r="AB129" s="74">
        <f t="shared" si="80"/>
        <v>450</v>
      </c>
      <c r="AC129" s="66">
        <f>Stoch_Regimes_1!$M$24</f>
        <v>30</v>
      </c>
      <c r="AD129" s="60">
        <f t="shared" si="56"/>
        <v>1</v>
      </c>
      <c r="AE129" s="49">
        <f t="shared" si="81"/>
        <v>15</v>
      </c>
      <c r="AF129" s="49">
        <f t="shared" si="82"/>
        <v>15</v>
      </c>
      <c r="AG129" s="60">
        <f t="shared" si="83"/>
        <v>15</v>
      </c>
      <c r="AH129" s="74">
        <f t="shared" si="84"/>
        <v>5606.25</v>
      </c>
      <c r="AI129" s="66">
        <v>15</v>
      </c>
      <c r="AJ129" s="60">
        <v>0</v>
      </c>
      <c r="AK129" s="60">
        <v>15</v>
      </c>
      <c r="AL129" s="62">
        <f t="shared" si="76"/>
        <v>5456.25</v>
      </c>
      <c r="AM129" s="88">
        <f>Stoch_Regimes_1!$E$24</f>
        <v>30</v>
      </c>
      <c r="AN129" s="60">
        <f t="shared" si="59"/>
        <v>1</v>
      </c>
      <c r="AO129" s="49">
        <f t="shared" si="68"/>
        <v>15</v>
      </c>
      <c r="AP129" s="49">
        <f t="shared" si="60"/>
        <v>15</v>
      </c>
      <c r="AQ129" s="60">
        <f t="shared" si="61"/>
        <v>15</v>
      </c>
      <c r="AR129" s="74">
        <f t="shared" si="62"/>
        <v>5606.25</v>
      </c>
    </row>
    <row r="130" spans="1:44" x14ac:dyDescent="0.25">
      <c r="A130" s="49"/>
      <c r="B130" s="85">
        <v>42401</v>
      </c>
      <c r="C130" s="121">
        <v>369.23</v>
      </c>
      <c r="D130" s="62">
        <v>350</v>
      </c>
      <c r="E130" s="58">
        <v>0</v>
      </c>
      <c r="F130" s="66">
        <f t="shared" si="70"/>
        <v>15</v>
      </c>
      <c r="G130" s="49">
        <f t="shared" si="63"/>
        <v>0</v>
      </c>
      <c r="H130" s="49">
        <f t="shared" si="44"/>
        <v>15</v>
      </c>
      <c r="I130" s="60">
        <f t="shared" si="45"/>
        <v>15</v>
      </c>
      <c r="J130" s="74">
        <f t="shared" si="71"/>
        <v>5538.4500000000007</v>
      </c>
      <c r="K130" s="88">
        <f>Stoch_Regimes_1!$E$24</f>
        <v>30</v>
      </c>
      <c r="L130" s="60">
        <f t="shared" si="46"/>
        <v>1</v>
      </c>
      <c r="M130" s="49">
        <f t="shared" si="64"/>
        <v>15</v>
      </c>
      <c r="N130" s="49">
        <f t="shared" si="47"/>
        <v>15</v>
      </c>
      <c r="O130" s="60">
        <f t="shared" si="48"/>
        <v>15</v>
      </c>
      <c r="P130" s="74">
        <f t="shared" si="49"/>
        <v>5688.4500000000007</v>
      </c>
      <c r="Q130" s="66">
        <f>Stoch_Regimes_1!$G$24</f>
        <v>60</v>
      </c>
      <c r="R130" s="60">
        <f t="shared" si="50"/>
        <v>3</v>
      </c>
      <c r="S130" s="49">
        <f t="shared" si="85"/>
        <v>30</v>
      </c>
      <c r="T130" s="49">
        <f t="shared" si="86"/>
        <v>30</v>
      </c>
      <c r="U130" s="60">
        <v>0</v>
      </c>
      <c r="V130" s="74">
        <f t="shared" si="88"/>
        <v>300</v>
      </c>
      <c r="W130" s="66">
        <f>Stoch_Regimes_1!$J$24</f>
        <v>60</v>
      </c>
      <c r="X130" s="60">
        <f t="shared" si="53"/>
        <v>3</v>
      </c>
      <c r="Y130" s="49">
        <f t="shared" si="77"/>
        <v>30</v>
      </c>
      <c r="Z130" s="49">
        <f t="shared" si="78"/>
        <v>30</v>
      </c>
      <c r="AA130" s="60">
        <v>0</v>
      </c>
      <c r="AB130" s="74">
        <f t="shared" si="80"/>
        <v>300</v>
      </c>
      <c r="AC130" s="66">
        <f>Stoch_Regimes_1!$M$24</f>
        <v>30</v>
      </c>
      <c r="AD130" s="60">
        <f t="shared" si="56"/>
        <v>1</v>
      </c>
      <c r="AE130" s="49">
        <f t="shared" si="81"/>
        <v>15</v>
      </c>
      <c r="AF130" s="49">
        <f t="shared" si="82"/>
        <v>15</v>
      </c>
      <c r="AG130" s="60">
        <f t="shared" si="83"/>
        <v>15</v>
      </c>
      <c r="AH130" s="74">
        <f t="shared" si="84"/>
        <v>5688.4500000000007</v>
      </c>
      <c r="AI130" s="66">
        <v>15</v>
      </c>
      <c r="AJ130" s="60">
        <v>0</v>
      </c>
      <c r="AK130" s="60">
        <v>15</v>
      </c>
      <c r="AL130" s="62">
        <f t="shared" si="76"/>
        <v>5538.4500000000007</v>
      </c>
      <c r="AM130" s="88">
        <f>Stoch_Regimes_1!$E$24</f>
        <v>30</v>
      </c>
      <c r="AN130" s="60">
        <f t="shared" si="59"/>
        <v>1</v>
      </c>
      <c r="AO130" s="49">
        <f t="shared" si="68"/>
        <v>15</v>
      </c>
      <c r="AP130" s="49">
        <f t="shared" si="60"/>
        <v>15</v>
      </c>
      <c r="AQ130" s="60">
        <f t="shared" si="61"/>
        <v>15</v>
      </c>
      <c r="AR130" s="74">
        <f t="shared" si="62"/>
        <v>5688.4500000000007</v>
      </c>
    </row>
    <row r="131" spans="1:44" ht="15.75" thickBot="1" x14ac:dyDescent="0.3">
      <c r="A131" s="49"/>
      <c r="B131" s="86">
        <v>42430</v>
      </c>
      <c r="C131" s="128">
        <v>365.23</v>
      </c>
      <c r="D131" s="63">
        <v>350</v>
      </c>
      <c r="E131" s="59">
        <v>0</v>
      </c>
      <c r="F131" s="66">
        <f t="shared" si="70"/>
        <v>15</v>
      </c>
      <c r="G131" s="49">
        <f t="shared" si="63"/>
        <v>0</v>
      </c>
      <c r="H131" s="49">
        <f t="shared" si="44"/>
        <v>15</v>
      </c>
      <c r="I131" s="60">
        <f t="shared" si="45"/>
        <v>15</v>
      </c>
      <c r="J131" s="74">
        <f t="shared" si="71"/>
        <v>5478.4500000000007</v>
      </c>
      <c r="K131" s="88">
        <f>Stoch_Regimes_1!$E$24</f>
        <v>30</v>
      </c>
      <c r="L131" s="60">
        <f t="shared" si="46"/>
        <v>1</v>
      </c>
      <c r="M131" s="49">
        <f t="shared" si="64"/>
        <v>15</v>
      </c>
      <c r="N131" s="49">
        <f t="shared" si="47"/>
        <v>15</v>
      </c>
      <c r="O131" s="60">
        <v>0</v>
      </c>
      <c r="P131" s="74">
        <f t="shared" si="49"/>
        <v>150</v>
      </c>
      <c r="Q131" s="66">
        <f>Stoch_Regimes_1!$G$24</f>
        <v>60</v>
      </c>
      <c r="R131" s="60">
        <f t="shared" si="50"/>
        <v>3</v>
      </c>
      <c r="S131" s="49">
        <f t="shared" si="85"/>
        <v>15</v>
      </c>
      <c r="T131" s="49">
        <f t="shared" si="86"/>
        <v>45</v>
      </c>
      <c r="U131" s="60">
        <v>0</v>
      </c>
      <c r="V131" s="74">
        <f t="shared" si="88"/>
        <v>150</v>
      </c>
      <c r="W131" s="66">
        <f>Stoch_Regimes_1!$J$24</f>
        <v>60</v>
      </c>
      <c r="X131" s="60">
        <f t="shared" si="53"/>
        <v>3</v>
      </c>
      <c r="Y131" s="49">
        <f t="shared" si="77"/>
        <v>15</v>
      </c>
      <c r="Z131" s="49">
        <f t="shared" si="78"/>
        <v>45</v>
      </c>
      <c r="AA131" s="60">
        <v>0</v>
      </c>
      <c r="AB131" s="74">
        <f t="shared" si="80"/>
        <v>150</v>
      </c>
      <c r="AC131" s="66">
        <f>Stoch_Regimes_1!$M$24</f>
        <v>30</v>
      </c>
      <c r="AD131" s="60">
        <f t="shared" si="56"/>
        <v>1</v>
      </c>
      <c r="AE131" s="49">
        <f t="shared" si="81"/>
        <v>15</v>
      </c>
      <c r="AF131" s="49">
        <f t="shared" si="82"/>
        <v>15</v>
      </c>
      <c r="AG131" s="60">
        <v>0</v>
      </c>
      <c r="AH131" s="74">
        <f t="shared" si="84"/>
        <v>150</v>
      </c>
      <c r="AI131" s="66">
        <v>15</v>
      </c>
      <c r="AJ131" s="60">
        <v>0</v>
      </c>
      <c r="AK131" s="60">
        <v>15</v>
      </c>
      <c r="AL131" s="62">
        <f t="shared" si="76"/>
        <v>5478.4500000000007</v>
      </c>
      <c r="AM131" s="88">
        <f>Stoch_Regimes_1!$E$24</f>
        <v>30</v>
      </c>
      <c r="AN131" s="60">
        <f t="shared" si="59"/>
        <v>1</v>
      </c>
      <c r="AO131" s="49">
        <f t="shared" si="68"/>
        <v>15</v>
      </c>
      <c r="AP131" s="49">
        <f t="shared" si="60"/>
        <v>15</v>
      </c>
      <c r="AQ131" s="60">
        <v>0</v>
      </c>
      <c r="AR131" s="74">
        <f t="shared" si="62"/>
        <v>150</v>
      </c>
    </row>
    <row r="132" spans="1:44" x14ac:dyDescent="0.25">
      <c r="A132" s="5"/>
      <c r="F132" s="113"/>
      <c r="G132" s="64" t="s">
        <v>58</v>
      </c>
      <c r="H132" s="64"/>
      <c r="I132" s="64"/>
      <c r="J132" s="114">
        <f>AVERAGE(J21:J131)</f>
        <v>6732.0662162162153</v>
      </c>
      <c r="K132" s="113"/>
      <c r="L132" s="116"/>
      <c r="M132" s="64" t="s">
        <v>58</v>
      </c>
      <c r="N132" s="64"/>
      <c r="O132" s="64"/>
      <c r="P132" s="114">
        <f>AVERAGE(P21:P131)</f>
        <v>7203.127027027027</v>
      </c>
      <c r="Q132" s="113"/>
      <c r="R132" s="116"/>
      <c r="S132" s="64" t="s">
        <v>58</v>
      </c>
      <c r="T132" s="64"/>
      <c r="U132" s="64"/>
      <c r="V132" s="114">
        <f>AVERAGE(V21:V131)</f>
        <v>7260.2945945945939</v>
      </c>
      <c r="W132" s="113"/>
      <c r="X132" s="116"/>
      <c r="Y132" s="64" t="s">
        <v>58</v>
      </c>
      <c r="Z132" s="64"/>
      <c r="AA132" s="64"/>
      <c r="AB132" s="114">
        <f>AVERAGE(AB21:AB131)</f>
        <v>7350.2270270270265</v>
      </c>
      <c r="AC132" s="113"/>
      <c r="AD132" s="116"/>
      <c r="AE132" s="64" t="s">
        <v>58</v>
      </c>
      <c r="AF132" s="64"/>
      <c r="AG132" s="64"/>
      <c r="AH132" s="114">
        <f>AVERAGE(AH21:AH131)</f>
        <v>7147.9270270270263</v>
      </c>
      <c r="AI132" s="113"/>
      <c r="AJ132" s="64" t="s">
        <v>58</v>
      </c>
      <c r="AK132" s="64"/>
      <c r="AL132" s="114">
        <f>AVERAGE(AL21:AL131)</f>
        <v>7160.1878378378369</v>
      </c>
      <c r="AM132" s="113"/>
      <c r="AN132" s="116"/>
      <c r="AO132" s="64" t="s">
        <v>58</v>
      </c>
      <c r="AP132" s="64"/>
      <c r="AQ132" s="64"/>
      <c r="AR132" s="114">
        <f>AVERAGE(AR21:AR131)</f>
        <v>7112.0459459459462</v>
      </c>
    </row>
    <row r="133" spans="1:44" x14ac:dyDescent="0.25">
      <c r="A133" s="5"/>
      <c r="F133" s="52"/>
      <c r="G133" s="5" t="s">
        <v>59</v>
      </c>
      <c r="H133" s="5"/>
      <c r="I133" s="5"/>
      <c r="J133" s="75">
        <f>SUM(J21:J131)</f>
        <v>747259.34999999986</v>
      </c>
      <c r="K133" s="52"/>
      <c r="L133" s="5"/>
      <c r="M133" s="5" t="s">
        <v>59</v>
      </c>
      <c r="N133" s="5"/>
      <c r="O133" s="5"/>
      <c r="P133" s="75">
        <f>SUM(P21:P131)</f>
        <v>799547.1</v>
      </c>
      <c r="Q133" s="52"/>
      <c r="R133" s="5"/>
      <c r="S133" s="5" t="s">
        <v>59</v>
      </c>
      <c r="T133" s="5"/>
      <c r="U133" s="5"/>
      <c r="V133" s="75">
        <f>SUM(V21:V131)</f>
        <v>805892.7</v>
      </c>
      <c r="W133" s="52"/>
      <c r="X133" s="5"/>
      <c r="Y133" s="5" t="s">
        <v>59</v>
      </c>
      <c r="Z133" s="5"/>
      <c r="AA133" s="5"/>
      <c r="AB133" s="75">
        <f>SUM(AB21:AB131)</f>
        <v>815875.2</v>
      </c>
      <c r="AC133" s="52"/>
      <c r="AD133" s="5"/>
      <c r="AE133" s="5" t="s">
        <v>59</v>
      </c>
      <c r="AF133" s="5"/>
      <c r="AG133" s="5"/>
      <c r="AH133" s="75">
        <f>SUM(AH21:AH131)</f>
        <v>793419.89999999991</v>
      </c>
      <c r="AI133" s="52"/>
      <c r="AJ133" s="5" t="s">
        <v>59</v>
      </c>
      <c r="AK133" s="5"/>
      <c r="AL133" s="75">
        <f>SUM(AL21:AL131)</f>
        <v>794780.84999999986</v>
      </c>
      <c r="AM133" s="52"/>
      <c r="AN133" s="5"/>
      <c r="AO133" s="5" t="s">
        <v>59</v>
      </c>
      <c r="AP133" s="5"/>
      <c r="AQ133" s="5"/>
      <c r="AR133" s="75">
        <f>SUM(AR21:AR131)</f>
        <v>789437.1</v>
      </c>
    </row>
    <row r="134" spans="1:44" ht="15.75" thickBot="1" x14ac:dyDescent="0.3">
      <c r="A134" s="5"/>
      <c r="F134" s="54"/>
      <c r="G134" s="55" t="s">
        <v>61</v>
      </c>
      <c r="H134" s="55"/>
      <c r="I134" s="55"/>
      <c r="J134" s="82">
        <f>SUMPRODUCT(I21:I131,$C$21:$C$131)/SUM(I21:I131)</f>
        <v>437.18279279279272</v>
      </c>
      <c r="K134" s="54"/>
      <c r="L134" s="55"/>
      <c r="M134" s="55" t="s">
        <v>61</v>
      </c>
      <c r="N134" s="55"/>
      <c r="O134" s="55"/>
      <c r="P134" s="82">
        <f>SUMPRODUCT(O21:O131,$C$21:$C$131)/SUM(O21:O131)</f>
        <v>470.56882882882883</v>
      </c>
      <c r="Q134" s="54"/>
      <c r="R134" s="55"/>
      <c r="S134" s="55" t="s">
        <v>61</v>
      </c>
      <c r="T134" s="55"/>
      <c r="U134" s="55"/>
      <c r="V134" s="82">
        <f>SUMPRODUCT(U21:U131,$C$21:$C$131)/SUM(U21:U131)</f>
        <v>469.42504504504501</v>
      </c>
      <c r="W134" s="54"/>
      <c r="X134" s="55"/>
      <c r="Y134" s="55" t="s">
        <v>61</v>
      </c>
      <c r="Z134" s="55"/>
      <c r="AA134" s="55"/>
      <c r="AB134" s="82">
        <f>SUMPRODUCT(AA21:AA131,$C$21:$C$131)/SUM(AA21:AA131)</f>
        <v>468.12324324324322</v>
      </c>
      <c r="AC134" s="54"/>
      <c r="AD134" s="55"/>
      <c r="AE134" s="55" t="s">
        <v>61</v>
      </c>
      <c r="AF134" s="55"/>
      <c r="AG134" s="55"/>
      <c r="AH134" s="82">
        <f>SUMPRODUCT(AG21:AG131,$C$21:$C$131)/SUM(AG21:AG131)</f>
        <v>470.40234234234231</v>
      </c>
      <c r="AI134" s="54"/>
      <c r="AJ134" s="55" t="s">
        <v>61</v>
      </c>
      <c r="AK134" s="55"/>
      <c r="AL134" s="82">
        <f>SUMPRODUCT(AK21:AK131,$C$21:$C$131)/SUM(AK21:AK131)</f>
        <v>477.34585585585575</v>
      </c>
      <c r="AM134" s="54"/>
      <c r="AN134" s="55"/>
      <c r="AO134" s="55" t="s">
        <v>61</v>
      </c>
      <c r="AP134" s="55"/>
      <c r="AQ134" s="55"/>
      <c r="AR134" s="82">
        <f>SUMPRODUCT(AQ21:AQ131,$C$21:$C$131)/SUM(AQ21:AQ131)</f>
        <v>465.21747747747747</v>
      </c>
    </row>
    <row r="135" spans="1:44" ht="15.75" thickBot="1" x14ac:dyDescent="0.3">
      <c r="F135" s="54"/>
      <c r="G135" s="115" t="s">
        <v>81</v>
      </c>
      <c r="H135" s="55"/>
      <c r="I135" s="55"/>
      <c r="J135" s="82">
        <f>AVERAGE(G21:G131)</f>
        <v>17.432432432432432</v>
      </c>
      <c r="K135" s="54"/>
      <c r="L135" s="55"/>
      <c r="M135" s="115" t="s">
        <v>81</v>
      </c>
      <c r="N135" s="55"/>
      <c r="O135" s="55"/>
      <c r="P135" s="82">
        <f>AVERAGE(M21:M131)</f>
        <v>14.45945945945946</v>
      </c>
      <c r="Q135" s="54" t="s">
        <v>81</v>
      </c>
      <c r="R135" s="55"/>
      <c r="S135" s="115" t="s">
        <v>81</v>
      </c>
      <c r="T135" s="55"/>
      <c r="U135" s="55"/>
      <c r="V135" s="82">
        <f>AVERAGE(S21:S131)</f>
        <v>21.891891891891891</v>
      </c>
      <c r="W135" s="126" t="s">
        <v>81</v>
      </c>
      <c r="X135" s="215"/>
      <c r="Y135" s="127"/>
      <c r="Z135" s="127"/>
      <c r="AA135" s="127"/>
      <c r="AB135" s="82">
        <f>AVERAGE(Y21:Y131)</f>
        <v>32.837837837837839</v>
      </c>
      <c r="AC135" s="126" t="s">
        <v>81</v>
      </c>
      <c r="AD135" s="215"/>
      <c r="AE135" s="127"/>
      <c r="AF135" s="127"/>
      <c r="AG135" s="127"/>
      <c r="AH135" s="82">
        <f>AVERAGE(AE21:AE131)</f>
        <v>9.1891891891891895</v>
      </c>
      <c r="AI135" s="148" t="s">
        <v>81</v>
      </c>
      <c r="AJ135" s="55"/>
      <c r="AK135" s="55"/>
      <c r="AL135" s="82">
        <f>AVERAGE(AJ21:AJ123)</f>
        <v>0</v>
      </c>
      <c r="AM135" s="54"/>
      <c r="AN135" s="55"/>
      <c r="AO135" s="115" t="s">
        <v>81</v>
      </c>
      <c r="AP135" s="55"/>
      <c r="AQ135" s="55"/>
      <c r="AR135" s="82">
        <f>AVERAGE(AO21:AO131)</f>
        <v>13.378378378378379</v>
      </c>
    </row>
    <row r="141" spans="1:44" x14ac:dyDescent="0.25">
      <c r="C141" s="73" t="s">
        <v>65</v>
      </c>
    </row>
    <row r="142" spans="1:44" x14ac:dyDescent="0.25">
      <c r="O142" s="5"/>
      <c r="P142" s="5"/>
    </row>
    <row r="143" spans="1:44" x14ac:dyDescent="0.25">
      <c r="C143" t="s">
        <v>64</v>
      </c>
      <c r="D143" s="7" t="s">
        <v>63</v>
      </c>
      <c r="E143" s="7" t="s">
        <v>45</v>
      </c>
      <c r="F143" s="7" t="s">
        <v>30</v>
      </c>
      <c r="G143" s="7" t="s">
        <v>66</v>
      </c>
      <c r="H143" s="7" t="s">
        <v>67</v>
      </c>
      <c r="I143" s="7" t="s">
        <v>36</v>
      </c>
      <c r="J143" s="5"/>
    </row>
    <row r="144" spans="1:44" x14ac:dyDescent="0.25">
      <c r="C144" s="72" t="s">
        <v>62</v>
      </c>
      <c r="D144" s="100">
        <f>J132/100</f>
        <v>67.320662162162151</v>
      </c>
      <c r="E144" s="100">
        <f>P132/100</f>
        <v>72.031270270270269</v>
      </c>
      <c r="F144" s="100">
        <f>V132/100</f>
        <v>72.602945945945933</v>
      </c>
      <c r="G144" s="100">
        <f>AB132/100</f>
        <v>73.502270270270259</v>
      </c>
      <c r="H144" s="100">
        <f>AH132/100</f>
        <v>71.479270270270263</v>
      </c>
      <c r="I144" s="100">
        <f>AL132/100</f>
        <v>71.601878378378373</v>
      </c>
      <c r="J144" s="5"/>
    </row>
    <row r="145" spans="3:14" x14ac:dyDescent="0.25">
      <c r="C145" s="5" t="s">
        <v>75</v>
      </c>
      <c r="D145" s="80">
        <f>J133/100/1000</f>
        <v>7.4725934999999994</v>
      </c>
      <c r="E145" s="80">
        <f>P133/100/1000</f>
        <v>7.9954709999999993</v>
      </c>
      <c r="F145" s="80">
        <f>V133/100/1000</f>
        <v>8.0589269999999988</v>
      </c>
      <c r="G145" s="80">
        <f>AB133/100/1000</f>
        <v>8.1587519999999998</v>
      </c>
      <c r="H145" s="80">
        <f>AH133/100/1000</f>
        <v>7.9341989999999987</v>
      </c>
      <c r="I145" s="80">
        <f>AL133/100/1000</f>
        <v>7.9478084999999981</v>
      </c>
      <c r="J145" s="5"/>
    </row>
    <row r="146" spans="3:14" x14ac:dyDescent="0.25">
      <c r="C146" s="4" t="s">
        <v>61</v>
      </c>
      <c r="D146" s="81">
        <f>J134/100</f>
        <v>4.3718279279279271</v>
      </c>
      <c r="E146" s="81">
        <f>P134/100</f>
        <v>4.7056882882882887</v>
      </c>
      <c r="F146" s="81">
        <f>V134/100</f>
        <v>4.6942504504504505</v>
      </c>
      <c r="G146" s="81">
        <f>AB134/100</f>
        <v>4.6812324324324326</v>
      </c>
      <c r="H146" s="81">
        <f>AH134/100</f>
        <v>4.7040234234234228</v>
      </c>
      <c r="I146" s="81">
        <f>AL134/100</f>
        <v>4.7734585585585574</v>
      </c>
      <c r="J146" s="5"/>
    </row>
    <row r="147" spans="3:14" x14ac:dyDescent="0.25">
      <c r="C147" s="119" t="s">
        <v>82</v>
      </c>
      <c r="D147" s="120">
        <f>J135</f>
        <v>17.432432432432432</v>
      </c>
      <c r="E147" s="120">
        <f>P135</f>
        <v>14.45945945945946</v>
      </c>
      <c r="F147" s="120">
        <f>V135</f>
        <v>21.891891891891891</v>
      </c>
      <c r="G147" s="120">
        <f>AB135</f>
        <v>32.837837837837839</v>
      </c>
      <c r="H147" s="120">
        <f>AH135</f>
        <v>9.1891891891891895</v>
      </c>
      <c r="I147" s="120">
        <f>AL135</f>
        <v>0</v>
      </c>
      <c r="M147" s="5"/>
      <c r="N147" s="5"/>
    </row>
  </sheetData>
  <mergeCells count="7">
    <mergeCell ref="AM19:AR19"/>
    <mergeCell ref="AI19:AL19"/>
    <mergeCell ref="E19:J19"/>
    <mergeCell ref="K19:P19"/>
    <mergeCell ref="Q19:V19"/>
    <mergeCell ref="W19:AB19"/>
    <mergeCell ref="AC19:AH19"/>
  </mergeCells>
  <pageMargins left="0.7" right="0.7" top="0.75" bottom="0.75" header="0.3" footer="0.3"/>
  <pageSetup paperSize="9" orientation="portrait" r:id="rId1"/>
  <ignoredErrors>
    <ignoredError sqref="K114 K23 K57 K60 K79:K80 K93 K98 Q23:Q112 Y23:AC23 D145:I145 W23"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3:AT147"/>
  <sheetViews>
    <sheetView showGridLines="0" topLeftCell="A112" zoomScale="60" zoomScaleNormal="60" workbookViewId="0">
      <selection activeCell="O100" sqref="O100:O104"/>
    </sheetView>
  </sheetViews>
  <sheetFormatPr defaultRowHeight="15" x14ac:dyDescent="0.25"/>
  <cols>
    <col min="2" max="2" width="32.7109375" customWidth="1"/>
    <col min="3" max="3" width="24" bestFit="1" customWidth="1"/>
    <col min="4" max="4" width="20.7109375" customWidth="1"/>
    <col min="5" max="6" width="25.42578125" customWidth="1"/>
    <col min="7" max="7" width="13" bestFit="1" customWidth="1"/>
    <col min="8" max="8" width="13" customWidth="1"/>
    <col min="9" max="9" width="13" bestFit="1" customWidth="1"/>
    <col min="10" max="10" width="12.5703125" bestFit="1" customWidth="1"/>
    <col min="11" max="11" width="20.42578125" bestFit="1" customWidth="1"/>
    <col min="12" max="12" width="20.42578125" customWidth="1"/>
    <col min="13" max="13" width="10.5703125" bestFit="1" customWidth="1"/>
    <col min="14" max="14" width="10.5703125" customWidth="1"/>
    <col min="17" max="17" width="20.42578125" bestFit="1" customWidth="1"/>
    <col min="18" max="18" width="20.42578125" customWidth="1"/>
    <col min="19" max="19" width="10.5703125" bestFit="1" customWidth="1"/>
    <col min="20" max="20" width="10.5703125" customWidth="1"/>
    <col min="23" max="23" width="20.42578125" bestFit="1" customWidth="1"/>
    <col min="24" max="24" width="20.42578125" customWidth="1"/>
    <col min="29" max="29" width="20.42578125" bestFit="1" customWidth="1"/>
    <col min="30" max="30" width="20.42578125" customWidth="1"/>
    <col min="31" max="31" width="14.28515625" bestFit="1" customWidth="1"/>
    <col min="32" max="32" width="14.28515625" customWidth="1"/>
    <col min="35" max="35" width="20.42578125" bestFit="1" customWidth="1"/>
    <col min="36" max="36" width="10.5703125" bestFit="1" customWidth="1"/>
    <col min="38" max="38" width="10.5703125" bestFit="1" customWidth="1"/>
  </cols>
  <sheetData>
    <row r="3" spans="2:12" x14ac:dyDescent="0.25">
      <c r="B3" t="s">
        <v>60</v>
      </c>
    </row>
    <row r="4" spans="2:12" x14ac:dyDescent="0.25">
      <c r="B4" s="6" t="s">
        <v>74</v>
      </c>
      <c r="C4" s="42">
        <v>1</v>
      </c>
      <c r="D4" s="5"/>
      <c r="E4" s="5"/>
      <c r="I4" s="98"/>
    </row>
    <row r="5" spans="2:12" x14ac:dyDescent="0.25">
      <c r="B5" s="6" t="s">
        <v>43</v>
      </c>
      <c r="C5" s="6">
        <v>1000</v>
      </c>
      <c r="D5" s="5"/>
      <c r="E5" s="5"/>
      <c r="F5" s="108">
        <v>0.95</v>
      </c>
      <c r="G5" s="42">
        <v>0.05</v>
      </c>
      <c r="H5" s="50"/>
      <c r="I5" s="50"/>
    </row>
    <row r="6" spans="2:12" x14ac:dyDescent="0.25">
      <c r="B6" s="6" t="s">
        <v>41</v>
      </c>
      <c r="C6" s="6">
        <v>15</v>
      </c>
      <c r="D6" s="5"/>
      <c r="E6" s="5"/>
      <c r="F6" s="108">
        <v>0.03</v>
      </c>
      <c r="G6" s="42">
        <v>0.97</v>
      </c>
      <c r="H6" s="50"/>
      <c r="I6" s="50"/>
    </row>
    <row r="7" spans="2:12" x14ac:dyDescent="0.25">
      <c r="B7" s="51" t="s">
        <v>71</v>
      </c>
      <c r="C7" s="6"/>
      <c r="D7" s="5"/>
      <c r="E7" s="5"/>
      <c r="F7" s="108" t="s">
        <v>4</v>
      </c>
      <c r="G7" s="42">
        <v>0.375</v>
      </c>
      <c r="H7" s="98"/>
    </row>
    <row r="8" spans="2:12" x14ac:dyDescent="0.25">
      <c r="B8" s="51" t="s">
        <v>70</v>
      </c>
      <c r="C8" s="6"/>
      <c r="D8" s="5"/>
      <c r="E8" s="5"/>
      <c r="F8" s="108" t="s">
        <v>5</v>
      </c>
      <c r="G8" s="42">
        <v>0.625</v>
      </c>
      <c r="H8" s="98"/>
      <c r="I8" s="98"/>
    </row>
    <row r="9" spans="2:12" x14ac:dyDescent="0.25">
      <c r="B9" s="50"/>
      <c r="C9" s="5"/>
      <c r="D9" s="5"/>
      <c r="E9" s="5"/>
    </row>
    <row r="10" spans="2:12" x14ac:dyDescent="0.25">
      <c r="B10" s="50"/>
      <c r="C10" s="5"/>
      <c r="D10" s="5"/>
      <c r="E10" s="5"/>
      <c r="F10" s="5"/>
      <c r="G10" s="5"/>
      <c r="H10" s="5"/>
      <c r="I10" s="5"/>
      <c r="J10" s="5"/>
      <c r="K10" s="5"/>
      <c r="L10" s="5"/>
    </row>
    <row r="11" spans="2:12" x14ac:dyDescent="0.25">
      <c r="B11" s="50"/>
      <c r="C11" s="5"/>
      <c r="D11" s="5"/>
      <c r="E11" s="5"/>
      <c r="F11" s="105"/>
      <c r="G11" s="105"/>
      <c r="H11" s="105"/>
      <c r="I11" s="105"/>
      <c r="J11" s="105"/>
      <c r="K11" s="5"/>
      <c r="L11" s="5"/>
    </row>
    <row r="12" spans="2:12" x14ac:dyDescent="0.25">
      <c r="B12" s="50"/>
      <c r="C12" s="5"/>
      <c r="D12" s="5"/>
      <c r="E12" s="5"/>
    </row>
    <row r="13" spans="2:12" x14ac:dyDescent="0.25">
      <c r="B13" s="50"/>
      <c r="C13" s="5"/>
      <c r="D13" s="5"/>
      <c r="E13" s="5"/>
    </row>
    <row r="14" spans="2:12" x14ac:dyDescent="0.25">
      <c r="B14" s="50"/>
      <c r="C14" s="5"/>
      <c r="D14" s="5"/>
      <c r="E14" s="5"/>
    </row>
    <row r="15" spans="2:12" x14ac:dyDescent="0.25">
      <c r="B15" s="50"/>
      <c r="C15" s="5"/>
      <c r="D15" s="5"/>
      <c r="E15" s="5"/>
    </row>
    <row r="16" spans="2:12" x14ac:dyDescent="0.25">
      <c r="B16" s="50"/>
      <c r="C16" s="5"/>
      <c r="D16" s="5"/>
      <c r="E16" s="5"/>
    </row>
    <row r="17" spans="1:46" x14ac:dyDescent="0.25">
      <c r="B17" s="50"/>
      <c r="C17" s="5"/>
      <c r="D17" s="5"/>
      <c r="E17" s="5"/>
    </row>
    <row r="18" spans="1:46" ht="15.75" thickBot="1" x14ac:dyDescent="0.3">
      <c r="B18" s="50"/>
      <c r="C18" s="5"/>
      <c r="D18" s="5"/>
      <c r="E18" s="5"/>
    </row>
    <row r="19" spans="1:46" ht="15.75" thickBot="1" x14ac:dyDescent="0.3">
      <c r="B19" s="69"/>
      <c r="C19" s="64"/>
      <c r="D19" s="64"/>
      <c r="E19" s="325" t="s">
        <v>44</v>
      </c>
      <c r="F19" s="326"/>
      <c r="G19" s="326"/>
      <c r="H19" s="326"/>
      <c r="I19" s="326"/>
      <c r="J19" s="331"/>
      <c r="K19" s="322" t="s">
        <v>45</v>
      </c>
      <c r="L19" s="323"/>
      <c r="M19" s="323"/>
      <c r="N19" s="323"/>
      <c r="O19" s="323"/>
      <c r="P19" s="324"/>
      <c r="Q19" s="328" t="s">
        <v>30</v>
      </c>
      <c r="R19" s="329"/>
      <c r="S19" s="329"/>
      <c r="T19" s="329"/>
      <c r="U19" s="329"/>
      <c r="V19" s="330"/>
      <c r="W19" s="307" t="s">
        <v>56</v>
      </c>
      <c r="X19" s="308"/>
      <c r="Y19" s="308"/>
      <c r="Z19" s="308"/>
      <c r="AA19" s="308"/>
      <c r="AB19" s="309"/>
      <c r="AC19" s="307" t="s">
        <v>57</v>
      </c>
      <c r="AD19" s="308"/>
      <c r="AE19" s="308"/>
      <c r="AF19" s="308"/>
      <c r="AG19" s="308"/>
      <c r="AH19" s="309"/>
      <c r="AI19" s="307" t="s">
        <v>36</v>
      </c>
      <c r="AJ19" s="308"/>
      <c r="AK19" s="308"/>
      <c r="AL19" s="309"/>
      <c r="AM19" s="322" t="s">
        <v>145</v>
      </c>
      <c r="AN19" s="323"/>
      <c r="AO19" s="323"/>
      <c r="AP19" s="323"/>
      <c r="AQ19" s="323"/>
      <c r="AR19" s="324"/>
      <c r="AT19" t="s">
        <v>146</v>
      </c>
    </row>
    <row r="20" spans="1:46" x14ac:dyDescent="0.25">
      <c r="B20" s="123" t="s">
        <v>69</v>
      </c>
      <c r="C20" s="124" t="s">
        <v>42</v>
      </c>
      <c r="D20" s="124" t="s">
        <v>55</v>
      </c>
      <c r="E20" s="78" t="s">
        <v>68</v>
      </c>
      <c r="F20" s="99" t="s">
        <v>47</v>
      </c>
      <c r="G20" s="77" t="s">
        <v>54</v>
      </c>
      <c r="H20" s="77" t="s">
        <v>77</v>
      </c>
      <c r="I20" s="106" t="s">
        <v>46</v>
      </c>
      <c r="J20" s="149" t="s">
        <v>48</v>
      </c>
      <c r="K20" s="65" t="s">
        <v>47</v>
      </c>
      <c r="L20" s="112" t="s">
        <v>68</v>
      </c>
      <c r="M20" s="77" t="s">
        <v>54</v>
      </c>
      <c r="N20" s="77" t="s">
        <v>77</v>
      </c>
      <c r="O20" s="106" t="s">
        <v>46</v>
      </c>
      <c r="P20" s="45" t="s">
        <v>48</v>
      </c>
      <c r="Q20" s="65" t="s">
        <v>47</v>
      </c>
      <c r="R20" s="112" t="s">
        <v>68</v>
      </c>
      <c r="S20" s="77" t="s">
        <v>54</v>
      </c>
      <c r="T20" s="77" t="s">
        <v>77</v>
      </c>
      <c r="U20" s="106" t="s">
        <v>46</v>
      </c>
      <c r="V20" s="25" t="s">
        <v>48</v>
      </c>
      <c r="W20" s="65" t="s">
        <v>47</v>
      </c>
      <c r="X20" s="112" t="s">
        <v>68</v>
      </c>
      <c r="Y20" s="77" t="s">
        <v>54</v>
      </c>
      <c r="Z20" s="77" t="s">
        <v>77</v>
      </c>
      <c r="AA20" s="106" t="s">
        <v>46</v>
      </c>
      <c r="AB20" s="25" t="s">
        <v>48</v>
      </c>
      <c r="AC20" s="65" t="s">
        <v>47</v>
      </c>
      <c r="AD20" s="112" t="s">
        <v>68</v>
      </c>
      <c r="AE20" s="77" t="s">
        <v>54</v>
      </c>
      <c r="AF20" s="77" t="s">
        <v>77</v>
      </c>
      <c r="AG20" s="106" t="s">
        <v>46</v>
      </c>
      <c r="AH20" s="45" t="s">
        <v>48</v>
      </c>
      <c r="AI20" s="65" t="s">
        <v>47</v>
      </c>
      <c r="AJ20" s="43" t="s">
        <v>54</v>
      </c>
      <c r="AK20" s="6" t="s">
        <v>46</v>
      </c>
      <c r="AL20" s="45" t="s">
        <v>48</v>
      </c>
      <c r="AM20" s="65" t="s">
        <v>47</v>
      </c>
      <c r="AN20" s="112" t="s">
        <v>68</v>
      </c>
      <c r="AO20" s="77" t="s">
        <v>54</v>
      </c>
      <c r="AP20" s="77" t="s">
        <v>77</v>
      </c>
      <c r="AQ20" s="106" t="s">
        <v>46</v>
      </c>
      <c r="AR20" s="45" t="s">
        <v>48</v>
      </c>
    </row>
    <row r="21" spans="1:46" x14ac:dyDescent="0.25">
      <c r="A21" s="49"/>
      <c r="B21" s="85">
        <v>39083</v>
      </c>
      <c r="C21" s="49">
        <v>365</v>
      </c>
      <c r="D21" s="49">
        <v>350</v>
      </c>
      <c r="E21" s="58">
        <v>2</v>
      </c>
      <c r="F21" s="91">
        <f>IF(E21=0,15,IF(E21=1,30,IF(E21=2,45,IF(E21=3,60))))</f>
        <v>45</v>
      </c>
      <c r="G21" s="49">
        <v>0</v>
      </c>
      <c r="H21" s="49">
        <f t="shared" ref="H21:H52" si="0">F21-G21</f>
        <v>45</v>
      </c>
      <c r="I21" s="60">
        <f>IF(H21&gt;0,H21,0)</f>
        <v>45</v>
      </c>
      <c r="J21" s="110">
        <f t="shared" ref="J21:J52" si="1">G21*$C$4+I21*C21</f>
        <v>16425</v>
      </c>
      <c r="K21" s="66">
        <f>Stoch_Regimes_2!$E$24</f>
        <v>60</v>
      </c>
      <c r="L21" s="60">
        <f>IF(K21=15,0,IF(K21=30,1,IF(K21=45,2,IF(K21=60,3))))</f>
        <v>3</v>
      </c>
      <c r="M21" s="49">
        <v>0</v>
      </c>
      <c r="N21" s="49">
        <f>K21-M21</f>
        <v>60</v>
      </c>
      <c r="O21" s="60">
        <f>IF(N21&gt;0,N21,0)</f>
        <v>60</v>
      </c>
      <c r="P21" s="74">
        <f>M21*$C$4+O21*$C21</f>
        <v>21900</v>
      </c>
      <c r="Q21" s="66">
        <f>Stoch_Regimes_2!$G$24</f>
        <v>60</v>
      </c>
      <c r="R21" s="60">
        <f>IF(Q21=15,0,IF(Q21=30,1,IF(Q21=45,2,IF(Q21=60,3))))</f>
        <v>3</v>
      </c>
      <c r="S21" s="49">
        <v>0</v>
      </c>
      <c r="T21" s="49">
        <f>Q21-S21</f>
        <v>60</v>
      </c>
      <c r="U21" s="60">
        <f>IF(T21&gt;0,T21,0)</f>
        <v>60</v>
      </c>
      <c r="V21" s="74">
        <f t="shared" ref="V21:V52" si="2">S21*$C$4+U21*C21</f>
        <v>21900</v>
      </c>
      <c r="W21" s="66">
        <f>Stoch_Regimes_2!$J$24</f>
        <v>60</v>
      </c>
      <c r="X21" s="60">
        <f>IF(W21=15,0,IF(W21=30,1,IF(W21=45,2,IF(W21=60,3))))</f>
        <v>3</v>
      </c>
      <c r="Y21" s="49">
        <v>0</v>
      </c>
      <c r="Z21" s="49">
        <f>W21-Y21</f>
        <v>60</v>
      </c>
      <c r="AA21" s="60">
        <f>IF(Z21&gt;0,Z21,0)</f>
        <v>60</v>
      </c>
      <c r="AB21" s="74">
        <f t="shared" ref="AB21:AB52" si="3">Y21*$C$4+AA21*C21</f>
        <v>21900</v>
      </c>
      <c r="AC21" s="66">
        <f>Stoch_Regimes_2!$M$24</f>
        <v>30</v>
      </c>
      <c r="AD21" s="60">
        <f>IF(AC21=15,0,IF(AC21=30,1,IF(AC21=45,2,IF(AC21=60,3))))</f>
        <v>1</v>
      </c>
      <c r="AE21" s="49">
        <v>0</v>
      </c>
      <c r="AF21" s="49">
        <f>AC21-AE21</f>
        <v>30</v>
      </c>
      <c r="AG21" s="60">
        <f>IF(AF21&gt;0,AF21,0)</f>
        <v>30</v>
      </c>
      <c r="AH21" s="74">
        <f t="shared" ref="AH21:AH52" si="4">AE21*$C$4+AG21*C21</f>
        <v>10950</v>
      </c>
      <c r="AI21" s="66">
        <v>15</v>
      </c>
      <c r="AJ21" s="49">
        <v>0</v>
      </c>
      <c r="AK21" s="49">
        <v>15</v>
      </c>
      <c r="AL21" s="62">
        <f t="shared" ref="AL21:AL52" si="5">AK21*C21+AJ21*$C$4</f>
        <v>5475</v>
      </c>
      <c r="AM21" s="66">
        <f>Stoch_Regimes_2!$E$24</f>
        <v>60</v>
      </c>
      <c r="AN21" s="60">
        <f>IF(AM21=15,0,IF(AM21=30,1,IF(AM21=45,2,IF(AM21=60,3))))</f>
        <v>3</v>
      </c>
      <c r="AO21" s="49">
        <v>0</v>
      </c>
      <c r="AP21" s="49">
        <f>AM21-AO21</f>
        <v>60</v>
      </c>
      <c r="AQ21" s="60">
        <f>IF(AP21&gt;0,AP21,0)</f>
        <v>60</v>
      </c>
      <c r="AR21" s="74">
        <f>AO21*$C$4+AQ21*$C21</f>
        <v>21900</v>
      </c>
      <c r="AT21" t="s">
        <v>147</v>
      </c>
    </row>
    <row r="22" spans="1:46" x14ac:dyDescent="0.25">
      <c r="A22" s="60"/>
      <c r="B22" s="85">
        <v>39114</v>
      </c>
      <c r="C22" s="49">
        <v>374</v>
      </c>
      <c r="D22" s="87">
        <v>350</v>
      </c>
      <c r="E22" s="94">
        <v>1</v>
      </c>
      <c r="F22" s="91">
        <f t="shared" ref="F22:F54" si="6">IF(E22=0,15,IF(E22=1,30,IF(E22=2,45,IF(E22=3,60))))</f>
        <v>30</v>
      </c>
      <c r="G22" s="49">
        <f>G21+I21-15</f>
        <v>30</v>
      </c>
      <c r="H22" s="49">
        <f t="shared" si="0"/>
        <v>0</v>
      </c>
      <c r="I22" s="60">
        <f t="shared" ref="I22:I85" si="7">IF(H22&gt;0,H22,0)</f>
        <v>0</v>
      </c>
      <c r="J22" s="110">
        <f t="shared" si="1"/>
        <v>30</v>
      </c>
      <c r="K22" s="66">
        <f>Stoch_Regimes_2!$E$24</f>
        <v>60</v>
      </c>
      <c r="L22" s="60">
        <f t="shared" ref="L22:L85" si="8">IF(K22=15,0,IF(K22=30,1,IF(K22=45,2,IF(K22=60,3))))</f>
        <v>3</v>
      </c>
      <c r="M22" s="49">
        <f>M21+O21-15</f>
        <v>45</v>
      </c>
      <c r="N22" s="49">
        <f t="shared" ref="N22:N85" si="9">K22-M22</f>
        <v>15</v>
      </c>
      <c r="O22" s="60">
        <f t="shared" ref="O22:O85" si="10">IF(N22&gt;0,N22,0)</f>
        <v>15</v>
      </c>
      <c r="P22" s="74">
        <f t="shared" ref="P22:P85" si="11">M22*$C$4+O22*$C22</f>
        <v>5655</v>
      </c>
      <c r="Q22" s="66">
        <f>Stoch_Regimes_2!$G$24</f>
        <v>60</v>
      </c>
      <c r="R22" s="60">
        <f t="shared" ref="R22:R85" si="12">IF(Q22=15,0,IF(Q22=30,1,IF(Q22=45,2,IF(Q22=60,3))))</f>
        <v>3</v>
      </c>
      <c r="S22" s="49">
        <f>S21+U21-15</f>
        <v>45</v>
      </c>
      <c r="T22" s="49">
        <f t="shared" ref="T22:T85" si="13">Q22-S22</f>
        <v>15</v>
      </c>
      <c r="U22" s="60">
        <f t="shared" ref="U22:U85" si="14">IF(T22&gt;0,T22,0)</f>
        <v>15</v>
      </c>
      <c r="V22" s="74">
        <f t="shared" si="2"/>
        <v>5655</v>
      </c>
      <c r="W22" s="66">
        <f>Stoch_Regimes_2!$J$24</f>
        <v>60</v>
      </c>
      <c r="X22" s="60">
        <f t="shared" ref="X22:X85" si="15">IF(W22=15,0,IF(W22=30,1,IF(W22=45,2,IF(W22=60,3))))</f>
        <v>3</v>
      </c>
      <c r="Y22" s="49">
        <f>Y21+AA21-15</f>
        <v>45</v>
      </c>
      <c r="Z22" s="49">
        <f t="shared" ref="Z22:Z85" si="16">W22-Y22</f>
        <v>15</v>
      </c>
      <c r="AA22" s="60">
        <f t="shared" ref="AA22:AA85" si="17">IF(Z22&gt;0,Z22,0)</f>
        <v>15</v>
      </c>
      <c r="AB22" s="74">
        <f t="shared" si="3"/>
        <v>5655</v>
      </c>
      <c r="AC22" s="66">
        <f>Stoch_Regimes_2!$M$24</f>
        <v>30</v>
      </c>
      <c r="AD22" s="60">
        <f t="shared" ref="AD22:AD85" si="18">IF(AC22=15,0,IF(AC22=30,1,IF(AC22=45,2,IF(AC22=60,3))))</f>
        <v>1</v>
      </c>
      <c r="AE22" s="49">
        <f>AE21+AG21-15</f>
        <v>15</v>
      </c>
      <c r="AF22" s="49">
        <f t="shared" ref="AF22:AF85" si="19">AC22-AE22</f>
        <v>15</v>
      </c>
      <c r="AG22" s="60">
        <f t="shared" ref="AG22:AG85" si="20">IF(AF22&gt;0,AF22,0)</f>
        <v>15</v>
      </c>
      <c r="AH22" s="74">
        <f t="shared" si="4"/>
        <v>5625</v>
      </c>
      <c r="AI22" s="66">
        <v>15</v>
      </c>
      <c r="AJ22" s="49">
        <v>0</v>
      </c>
      <c r="AK22" s="49">
        <v>15</v>
      </c>
      <c r="AL22" s="62">
        <f t="shared" si="5"/>
        <v>5610</v>
      </c>
      <c r="AM22" s="66">
        <f>Stoch_Regimes_2!$E$24</f>
        <v>60</v>
      </c>
      <c r="AN22" s="60">
        <f t="shared" ref="AN22:AN85" si="21">IF(AM22=15,0,IF(AM22=30,1,IF(AM22=45,2,IF(AM22=60,3))))</f>
        <v>3</v>
      </c>
      <c r="AO22" s="49">
        <f>AO21+AQ21-15</f>
        <v>45</v>
      </c>
      <c r="AP22" s="49">
        <f t="shared" ref="AP22:AP85" si="22">AM22-AO22</f>
        <v>15</v>
      </c>
      <c r="AQ22" s="60">
        <f t="shared" ref="AQ22:AQ85" si="23">IF(AP22&gt;0,AP22,0)</f>
        <v>15</v>
      </c>
      <c r="AR22" s="74">
        <f t="shared" ref="AR22:AR85" si="24">AO22*$C$4+AQ22*$C22</f>
        <v>5655</v>
      </c>
    </row>
    <row r="23" spans="1:46" x14ac:dyDescent="0.25">
      <c r="A23" s="49"/>
      <c r="B23" s="85">
        <v>39142</v>
      </c>
      <c r="C23" s="49">
        <v>395</v>
      </c>
      <c r="D23" s="89">
        <v>400</v>
      </c>
      <c r="E23" s="58">
        <v>0</v>
      </c>
      <c r="F23" s="91">
        <f t="shared" si="6"/>
        <v>15</v>
      </c>
      <c r="G23" s="49">
        <f t="shared" ref="G23:G86" si="25">G22+I22-15</f>
        <v>15</v>
      </c>
      <c r="H23" s="49">
        <f t="shared" si="0"/>
        <v>0</v>
      </c>
      <c r="I23" s="60">
        <f t="shared" si="7"/>
        <v>0</v>
      </c>
      <c r="J23" s="110">
        <f t="shared" si="1"/>
        <v>15</v>
      </c>
      <c r="K23" s="66">
        <f>Stoch_Regimes_2!$E$25</f>
        <v>15</v>
      </c>
      <c r="L23" s="60">
        <f t="shared" si="8"/>
        <v>0</v>
      </c>
      <c r="M23" s="49">
        <f t="shared" ref="M23:M86" si="26">M22+O22-15</f>
        <v>45</v>
      </c>
      <c r="N23" s="49">
        <f t="shared" si="9"/>
        <v>-30</v>
      </c>
      <c r="O23" s="60">
        <f t="shared" si="10"/>
        <v>0</v>
      </c>
      <c r="P23" s="74">
        <f t="shared" si="11"/>
        <v>45</v>
      </c>
      <c r="Q23" s="66">
        <f>Stoch_Regimes_2!$G$25</f>
        <v>45</v>
      </c>
      <c r="R23" s="60">
        <f t="shared" si="12"/>
        <v>2</v>
      </c>
      <c r="S23" s="49">
        <f t="shared" ref="S23:S86" si="27">S22+U22-15</f>
        <v>45</v>
      </c>
      <c r="T23" s="49">
        <f t="shared" si="13"/>
        <v>0</v>
      </c>
      <c r="U23" s="60">
        <f t="shared" si="14"/>
        <v>0</v>
      </c>
      <c r="V23" s="74">
        <f t="shared" si="2"/>
        <v>45</v>
      </c>
      <c r="W23" s="66">
        <f>Stoch_Regimes_2!$J$25</f>
        <v>60</v>
      </c>
      <c r="X23" s="60">
        <f t="shared" si="15"/>
        <v>3</v>
      </c>
      <c r="Y23" s="49">
        <f t="shared" ref="Y23:Y86" si="28">Y22+AA22-15</f>
        <v>45</v>
      </c>
      <c r="Z23" s="49">
        <f t="shared" si="16"/>
        <v>15</v>
      </c>
      <c r="AA23" s="60">
        <f t="shared" si="17"/>
        <v>15</v>
      </c>
      <c r="AB23" s="74">
        <f t="shared" si="3"/>
        <v>5970</v>
      </c>
      <c r="AC23" s="66">
        <f>Stoch_Regimes_2!$M$25</f>
        <v>15</v>
      </c>
      <c r="AD23" s="60">
        <f t="shared" si="18"/>
        <v>0</v>
      </c>
      <c r="AE23" s="49">
        <f t="shared" ref="AE23:AE86" si="29">AE22+AG22-15</f>
        <v>15</v>
      </c>
      <c r="AF23" s="49">
        <f t="shared" si="19"/>
        <v>0</v>
      </c>
      <c r="AG23" s="60">
        <f t="shared" si="20"/>
        <v>0</v>
      </c>
      <c r="AH23" s="74">
        <f t="shared" si="4"/>
        <v>15</v>
      </c>
      <c r="AI23" s="66">
        <v>15</v>
      </c>
      <c r="AJ23" s="49">
        <v>0</v>
      </c>
      <c r="AK23" s="49">
        <v>15</v>
      </c>
      <c r="AL23" s="62">
        <f t="shared" si="5"/>
        <v>5925</v>
      </c>
      <c r="AM23" s="66">
        <f>Stoch_Regimes_2!$E$25</f>
        <v>15</v>
      </c>
      <c r="AN23" s="60">
        <f t="shared" si="21"/>
        <v>0</v>
      </c>
      <c r="AO23" s="49">
        <f t="shared" ref="AO23:AO86" si="30">AO22+AQ22-15</f>
        <v>45</v>
      </c>
      <c r="AP23" s="49">
        <f t="shared" si="22"/>
        <v>-30</v>
      </c>
      <c r="AQ23" s="60">
        <f t="shared" si="23"/>
        <v>0</v>
      </c>
      <c r="AR23" s="74">
        <f t="shared" si="24"/>
        <v>45</v>
      </c>
      <c r="AT23" t="s">
        <v>148</v>
      </c>
    </row>
    <row r="24" spans="1:46" x14ac:dyDescent="0.25">
      <c r="A24" s="60"/>
      <c r="B24" s="85">
        <v>39173</v>
      </c>
      <c r="C24" s="49">
        <v>330</v>
      </c>
      <c r="D24" s="87">
        <v>350</v>
      </c>
      <c r="E24" s="94">
        <v>2</v>
      </c>
      <c r="F24" s="91">
        <f t="shared" si="6"/>
        <v>45</v>
      </c>
      <c r="G24" s="49">
        <f t="shared" si="25"/>
        <v>0</v>
      </c>
      <c r="H24" s="49">
        <f t="shared" si="0"/>
        <v>45</v>
      </c>
      <c r="I24" s="60">
        <f t="shared" si="7"/>
        <v>45</v>
      </c>
      <c r="J24" s="110">
        <f t="shared" si="1"/>
        <v>14850</v>
      </c>
      <c r="K24" s="66">
        <f>Stoch_Regimes_2!$E$24</f>
        <v>60</v>
      </c>
      <c r="L24" s="60">
        <f t="shared" si="8"/>
        <v>3</v>
      </c>
      <c r="M24" s="49">
        <f t="shared" si="26"/>
        <v>30</v>
      </c>
      <c r="N24" s="49">
        <f t="shared" si="9"/>
        <v>30</v>
      </c>
      <c r="O24" s="60">
        <f t="shared" si="10"/>
        <v>30</v>
      </c>
      <c r="P24" s="74">
        <f t="shared" si="11"/>
        <v>9930</v>
      </c>
      <c r="Q24" s="66">
        <f>Stoch_Regimes_2!$G$24</f>
        <v>60</v>
      </c>
      <c r="R24" s="60">
        <f t="shared" si="12"/>
        <v>3</v>
      </c>
      <c r="S24" s="49">
        <f t="shared" si="27"/>
        <v>30</v>
      </c>
      <c r="T24" s="49">
        <f t="shared" si="13"/>
        <v>30</v>
      </c>
      <c r="U24" s="60">
        <f t="shared" si="14"/>
        <v>30</v>
      </c>
      <c r="V24" s="74">
        <f t="shared" si="2"/>
        <v>9930</v>
      </c>
      <c r="W24" s="66">
        <f>Stoch_Regimes_2!$J$24</f>
        <v>60</v>
      </c>
      <c r="X24" s="60">
        <f t="shared" si="15"/>
        <v>3</v>
      </c>
      <c r="Y24" s="49">
        <f t="shared" si="28"/>
        <v>45</v>
      </c>
      <c r="Z24" s="49">
        <f t="shared" si="16"/>
        <v>15</v>
      </c>
      <c r="AA24" s="60">
        <f t="shared" si="17"/>
        <v>15</v>
      </c>
      <c r="AB24" s="74">
        <f t="shared" si="3"/>
        <v>4995</v>
      </c>
      <c r="AC24" s="66">
        <f>Stoch_Regimes_2!$M$24</f>
        <v>30</v>
      </c>
      <c r="AD24" s="60">
        <f t="shared" si="18"/>
        <v>1</v>
      </c>
      <c r="AE24" s="49">
        <f t="shared" si="29"/>
        <v>0</v>
      </c>
      <c r="AF24" s="49">
        <f t="shared" si="19"/>
        <v>30</v>
      </c>
      <c r="AG24" s="60">
        <f t="shared" si="20"/>
        <v>30</v>
      </c>
      <c r="AH24" s="74">
        <f t="shared" si="4"/>
        <v>9900</v>
      </c>
      <c r="AI24" s="66">
        <v>15</v>
      </c>
      <c r="AJ24" s="60">
        <v>0</v>
      </c>
      <c r="AK24" s="60">
        <v>15</v>
      </c>
      <c r="AL24" s="62">
        <f t="shared" si="5"/>
        <v>4950</v>
      </c>
      <c r="AM24" s="66">
        <f>Stoch_Regimes_2!$E$24</f>
        <v>60</v>
      </c>
      <c r="AN24" s="60">
        <f t="shared" si="21"/>
        <v>3</v>
      </c>
      <c r="AO24" s="49">
        <f t="shared" si="30"/>
        <v>30</v>
      </c>
      <c r="AP24" s="49">
        <f t="shared" si="22"/>
        <v>30</v>
      </c>
      <c r="AQ24" s="60">
        <f t="shared" si="23"/>
        <v>30</v>
      </c>
      <c r="AR24" s="74">
        <f t="shared" si="24"/>
        <v>9930</v>
      </c>
      <c r="AT24" t="s">
        <v>149</v>
      </c>
    </row>
    <row r="25" spans="1:46" x14ac:dyDescent="0.25">
      <c r="A25" s="60"/>
      <c r="B25" s="85">
        <v>39203</v>
      </c>
      <c r="C25" s="49">
        <v>350.5</v>
      </c>
      <c r="D25" s="87">
        <v>350</v>
      </c>
      <c r="E25" s="94">
        <v>1</v>
      </c>
      <c r="F25" s="91">
        <f t="shared" si="6"/>
        <v>30</v>
      </c>
      <c r="G25" s="49">
        <f t="shared" si="25"/>
        <v>30</v>
      </c>
      <c r="H25" s="49">
        <f t="shared" si="0"/>
        <v>0</v>
      </c>
      <c r="I25" s="60">
        <f t="shared" si="7"/>
        <v>0</v>
      </c>
      <c r="J25" s="110">
        <f t="shared" si="1"/>
        <v>30</v>
      </c>
      <c r="K25" s="66">
        <f>Stoch_Regimes_2!$E$24</f>
        <v>60</v>
      </c>
      <c r="L25" s="60">
        <f t="shared" si="8"/>
        <v>3</v>
      </c>
      <c r="M25" s="49">
        <f t="shared" si="26"/>
        <v>45</v>
      </c>
      <c r="N25" s="49">
        <f t="shared" si="9"/>
        <v>15</v>
      </c>
      <c r="O25" s="60">
        <f t="shared" si="10"/>
        <v>15</v>
      </c>
      <c r="P25" s="74">
        <f t="shared" si="11"/>
        <v>5302.5</v>
      </c>
      <c r="Q25" s="66">
        <f>Stoch_Regimes_2!$G$24</f>
        <v>60</v>
      </c>
      <c r="R25" s="60">
        <f t="shared" si="12"/>
        <v>3</v>
      </c>
      <c r="S25" s="49">
        <f t="shared" si="27"/>
        <v>45</v>
      </c>
      <c r="T25" s="49">
        <f t="shared" si="13"/>
        <v>15</v>
      </c>
      <c r="U25" s="60">
        <f t="shared" si="14"/>
        <v>15</v>
      </c>
      <c r="V25" s="74">
        <f t="shared" si="2"/>
        <v>5302.5</v>
      </c>
      <c r="W25" s="66">
        <f>Stoch_Regimes_2!$J$24</f>
        <v>60</v>
      </c>
      <c r="X25" s="60">
        <f t="shared" si="15"/>
        <v>3</v>
      </c>
      <c r="Y25" s="49">
        <f t="shared" si="28"/>
        <v>45</v>
      </c>
      <c r="Z25" s="49">
        <f t="shared" si="16"/>
        <v>15</v>
      </c>
      <c r="AA25" s="60">
        <f t="shared" si="17"/>
        <v>15</v>
      </c>
      <c r="AB25" s="74">
        <f t="shared" si="3"/>
        <v>5302.5</v>
      </c>
      <c r="AC25" s="66">
        <f>Stoch_Regimes_2!$M$24</f>
        <v>30</v>
      </c>
      <c r="AD25" s="60">
        <f t="shared" si="18"/>
        <v>1</v>
      </c>
      <c r="AE25" s="49">
        <f t="shared" si="29"/>
        <v>15</v>
      </c>
      <c r="AF25" s="49">
        <f t="shared" si="19"/>
        <v>15</v>
      </c>
      <c r="AG25" s="60">
        <f t="shared" si="20"/>
        <v>15</v>
      </c>
      <c r="AH25" s="74">
        <f t="shared" si="4"/>
        <v>5272.5</v>
      </c>
      <c r="AI25" s="66">
        <v>15</v>
      </c>
      <c r="AJ25" s="60">
        <v>0</v>
      </c>
      <c r="AK25" s="60">
        <v>15</v>
      </c>
      <c r="AL25" s="62">
        <f t="shared" si="5"/>
        <v>5257.5</v>
      </c>
      <c r="AM25" s="66">
        <f>Stoch_Regimes_2!$E$24</f>
        <v>60</v>
      </c>
      <c r="AN25" s="60">
        <f t="shared" si="21"/>
        <v>3</v>
      </c>
      <c r="AO25" s="49">
        <f t="shared" si="30"/>
        <v>45</v>
      </c>
      <c r="AP25" s="49">
        <f t="shared" si="22"/>
        <v>15</v>
      </c>
      <c r="AQ25" s="60">
        <f t="shared" si="23"/>
        <v>15</v>
      </c>
      <c r="AR25" s="74">
        <f t="shared" si="24"/>
        <v>5302.5</v>
      </c>
      <c r="AT25" t="s">
        <v>150</v>
      </c>
    </row>
    <row r="26" spans="1:46" x14ac:dyDescent="0.25">
      <c r="A26" s="49"/>
      <c r="B26" s="85">
        <v>39234</v>
      </c>
      <c r="C26" s="49">
        <v>376.5</v>
      </c>
      <c r="D26" s="89">
        <v>400</v>
      </c>
      <c r="E26" s="95">
        <v>0</v>
      </c>
      <c r="F26" s="91">
        <f t="shared" si="6"/>
        <v>15</v>
      </c>
      <c r="G26" s="49">
        <f t="shared" si="25"/>
        <v>15</v>
      </c>
      <c r="H26" s="49">
        <f t="shared" si="0"/>
        <v>0</v>
      </c>
      <c r="I26" s="60">
        <f t="shared" si="7"/>
        <v>0</v>
      </c>
      <c r="J26" s="110">
        <f t="shared" si="1"/>
        <v>15</v>
      </c>
      <c r="K26" s="66">
        <f>Stoch_Regimes_2!$E$25</f>
        <v>15</v>
      </c>
      <c r="L26" s="60">
        <f t="shared" si="8"/>
        <v>0</v>
      </c>
      <c r="M26" s="49">
        <f t="shared" si="26"/>
        <v>45</v>
      </c>
      <c r="N26" s="49">
        <f t="shared" si="9"/>
        <v>-30</v>
      </c>
      <c r="O26" s="60">
        <f t="shared" si="10"/>
        <v>0</v>
      </c>
      <c r="P26" s="74">
        <f t="shared" si="11"/>
        <v>45</v>
      </c>
      <c r="Q26" s="66">
        <f>Stoch_Regimes_2!$G$25</f>
        <v>45</v>
      </c>
      <c r="R26" s="60">
        <f t="shared" si="12"/>
        <v>2</v>
      </c>
      <c r="S26" s="49">
        <f t="shared" si="27"/>
        <v>45</v>
      </c>
      <c r="T26" s="49">
        <f t="shared" si="13"/>
        <v>0</v>
      </c>
      <c r="U26" s="60">
        <f t="shared" si="14"/>
        <v>0</v>
      </c>
      <c r="V26" s="74">
        <f t="shared" si="2"/>
        <v>45</v>
      </c>
      <c r="W26" s="66">
        <f>Stoch_Regimes_2!$J$25</f>
        <v>60</v>
      </c>
      <c r="X26" s="60">
        <f t="shared" si="15"/>
        <v>3</v>
      </c>
      <c r="Y26" s="49">
        <f t="shared" si="28"/>
        <v>45</v>
      </c>
      <c r="Z26" s="49">
        <f t="shared" si="16"/>
        <v>15</v>
      </c>
      <c r="AA26" s="60">
        <f t="shared" si="17"/>
        <v>15</v>
      </c>
      <c r="AB26" s="74">
        <f t="shared" si="3"/>
        <v>5692.5</v>
      </c>
      <c r="AC26" s="66">
        <f>Stoch_Regimes_2!$M$25</f>
        <v>15</v>
      </c>
      <c r="AD26" s="60">
        <f t="shared" si="18"/>
        <v>0</v>
      </c>
      <c r="AE26" s="49">
        <f t="shared" si="29"/>
        <v>15</v>
      </c>
      <c r="AF26" s="49">
        <f t="shared" si="19"/>
        <v>0</v>
      </c>
      <c r="AG26" s="60">
        <f t="shared" si="20"/>
        <v>0</v>
      </c>
      <c r="AH26" s="74">
        <f t="shared" si="4"/>
        <v>15</v>
      </c>
      <c r="AI26" s="66">
        <v>15</v>
      </c>
      <c r="AJ26" s="60">
        <v>0</v>
      </c>
      <c r="AK26" s="60">
        <v>15</v>
      </c>
      <c r="AL26" s="62">
        <f t="shared" si="5"/>
        <v>5647.5</v>
      </c>
      <c r="AM26" s="66">
        <f>Stoch_Regimes_2!$E$25</f>
        <v>15</v>
      </c>
      <c r="AN26" s="60">
        <f t="shared" si="21"/>
        <v>0</v>
      </c>
      <c r="AO26" s="49">
        <f t="shared" si="30"/>
        <v>45</v>
      </c>
      <c r="AP26" s="49">
        <f t="shared" si="22"/>
        <v>-30</v>
      </c>
      <c r="AQ26" s="60">
        <f t="shared" si="23"/>
        <v>0</v>
      </c>
      <c r="AR26" s="74">
        <f t="shared" si="24"/>
        <v>45</v>
      </c>
      <c r="AT26" t="s">
        <v>151</v>
      </c>
    </row>
    <row r="27" spans="1:46" x14ac:dyDescent="0.25">
      <c r="A27" s="60"/>
      <c r="B27" s="85">
        <v>39264</v>
      </c>
      <c r="C27" s="49">
        <v>316</v>
      </c>
      <c r="D27" s="87">
        <v>300</v>
      </c>
      <c r="E27" s="96">
        <v>0</v>
      </c>
      <c r="F27" s="91">
        <f t="shared" si="6"/>
        <v>15</v>
      </c>
      <c r="G27" s="49">
        <f t="shared" si="25"/>
        <v>0</v>
      </c>
      <c r="H27" s="49">
        <f t="shared" si="0"/>
        <v>15</v>
      </c>
      <c r="I27" s="60">
        <f t="shared" si="7"/>
        <v>15</v>
      </c>
      <c r="J27" s="110">
        <f t="shared" si="1"/>
        <v>4740</v>
      </c>
      <c r="K27" s="88">
        <f>Stoch_Regimes_2!$E$23</f>
        <v>60</v>
      </c>
      <c r="L27" s="60">
        <f t="shared" si="8"/>
        <v>3</v>
      </c>
      <c r="M27" s="49">
        <f t="shared" si="26"/>
        <v>30</v>
      </c>
      <c r="N27" s="49">
        <f t="shared" si="9"/>
        <v>30</v>
      </c>
      <c r="O27" s="60">
        <f t="shared" si="10"/>
        <v>30</v>
      </c>
      <c r="P27" s="74">
        <f t="shared" si="11"/>
        <v>9510</v>
      </c>
      <c r="Q27" s="88">
        <f>Stoch_Regimes_2!$G$23</f>
        <v>60</v>
      </c>
      <c r="R27" s="60">
        <f t="shared" si="12"/>
        <v>3</v>
      </c>
      <c r="S27" s="49">
        <f t="shared" si="27"/>
        <v>30</v>
      </c>
      <c r="T27" s="49">
        <f t="shared" si="13"/>
        <v>30</v>
      </c>
      <c r="U27" s="60">
        <f t="shared" si="14"/>
        <v>30</v>
      </c>
      <c r="V27" s="74">
        <f t="shared" si="2"/>
        <v>9510</v>
      </c>
      <c r="W27" s="88">
        <f>Stoch_Regimes_2!$J$23</f>
        <v>60</v>
      </c>
      <c r="X27" s="60">
        <f t="shared" si="15"/>
        <v>3</v>
      </c>
      <c r="Y27" s="49">
        <f t="shared" si="28"/>
        <v>45</v>
      </c>
      <c r="Z27" s="49">
        <f t="shared" si="16"/>
        <v>15</v>
      </c>
      <c r="AA27" s="60">
        <f t="shared" si="17"/>
        <v>15</v>
      </c>
      <c r="AB27" s="74">
        <f t="shared" si="3"/>
        <v>4785</v>
      </c>
      <c r="AC27" s="88">
        <f>Stoch_Regimes_2!$M$23</f>
        <v>60</v>
      </c>
      <c r="AD27" s="60">
        <f t="shared" si="18"/>
        <v>3</v>
      </c>
      <c r="AE27" s="49">
        <f t="shared" si="29"/>
        <v>0</v>
      </c>
      <c r="AF27" s="49">
        <f t="shared" si="19"/>
        <v>60</v>
      </c>
      <c r="AG27" s="60">
        <f t="shared" si="20"/>
        <v>60</v>
      </c>
      <c r="AH27" s="74">
        <f t="shared" si="4"/>
        <v>18960</v>
      </c>
      <c r="AI27" s="66">
        <v>15</v>
      </c>
      <c r="AJ27" s="60">
        <v>0</v>
      </c>
      <c r="AK27" s="60">
        <v>15</v>
      </c>
      <c r="AL27" s="62">
        <f t="shared" si="5"/>
        <v>4740</v>
      </c>
      <c r="AM27" s="88">
        <f>Stoch_Regimes_2!$E$23</f>
        <v>60</v>
      </c>
      <c r="AN27" s="60">
        <f t="shared" si="21"/>
        <v>3</v>
      </c>
      <c r="AO27" s="49">
        <f t="shared" si="30"/>
        <v>30</v>
      </c>
      <c r="AP27" s="49">
        <f t="shared" si="22"/>
        <v>30</v>
      </c>
      <c r="AQ27" s="60">
        <f t="shared" si="23"/>
        <v>30</v>
      </c>
      <c r="AR27" s="74">
        <f t="shared" si="24"/>
        <v>9510</v>
      </c>
    </row>
    <row r="28" spans="1:46" x14ac:dyDescent="0.25">
      <c r="A28" s="49"/>
      <c r="B28" s="85">
        <v>39295</v>
      </c>
      <c r="C28" s="49">
        <v>288.5</v>
      </c>
      <c r="D28" s="89">
        <v>300</v>
      </c>
      <c r="E28" s="95">
        <v>3</v>
      </c>
      <c r="F28" s="91">
        <f t="shared" si="6"/>
        <v>60</v>
      </c>
      <c r="G28" s="49">
        <f t="shared" si="25"/>
        <v>0</v>
      </c>
      <c r="H28" s="49">
        <f t="shared" si="0"/>
        <v>60</v>
      </c>
      <c r="I28" s="60">
        <f t="shared" si="7"/>
        <v>60</v>
      </c>
      <c r="J28" s="110">
        <f t="shared" si="1"/>
        <v>17310</v>
      </c>
      <c r="K28" s="88">
        <f>Stoch_Regimes_2!$E$23</f>
        <v>60</v>
      </c>
      <c r="L28" s="60">
        <f t="shared" si="8"/>
        <v>3</v>
      </c>
      <c r="M28" s="49">
        <f t="shared" si="26"/>
        <v>45</v>
      </c>
      <c r="N28" s="49">
        <f t="shared" si="9"/>
        <v>15</v>
      </c>
      <c r="O28" s="60">
        <f t="shared" si="10"/>
        <v>15</v>
      </c>
      <c r="P28" s="74">
        <f t="shared" si="11"/>
        <v>4372.5</v>
      </c>
      <c r="Q28" s="88">
        <f>Stoch_Regimes_2!$G$23</f>
        <v>60</v>
      </c>
      <c r="R28" s="60">
        <f t="shared" si="12"/>
        <v>3</v>
      </c>
      <c r="S28" s="49">
        <f t="shared" si="27"/>
        <v>45</v>
      </c>
      <c r="T28" s="49">
        <f t="shared" si="13"/>
        <v>15</v>
      </c>
      <c r="U28" s="60">
        <f t="shared" si="14"/>
        <v>15</v>
      </c>
      <c r="V28" s="74">
        <f t="shared" si="2"/>
        <v>4372.5</v>
      </c>
      <c r="W28" s="88">
        <f>Stoch_Regimes_2!$J$23</f>
        <v>60</v>
      </c>
      <c r="X28" s="60">
        <f t="shared" si="15"/>
        <v>3</v>
      </c>
      <c r="Y28" s="49">
        <f t="shared" si="28"/>
        <v>45</v>
      </c>
      <c r="Z28" s="49">
        <f t="shared" si="16"/>
        <v>15</v>
      </c>
      <c r="AA28" s="60">
        <f t="shared" si="17"/>
        <v>15</v>
      </c>
      <c r="AB28" s="74">
        <f t="shared" si="3"/>
        <v>4372.5</v>
      </c>
      <c r="AC28" s="88">
        <f>Stoch_Regimes_2!$M$23</f>
        <v>60</v>
      </c>
      <c r="AD28" s="60">
        <f t="shared" si="18"/>
        <v>3</v>
      </c>
      <c r="AE28" s="49">
        <f t="shared" si="29"/>
        <v>45</v>
      </c>
      <c r="AF28" s="49">
        <f t="shared" si="19"/>
        <v>15</v>
      </c>
      <c r="AG28" s="60">
        <f t="shared" si="20"/>
        <v>15</v>
      </c>
      <c r="AH28" s="74">
        <f t="shared" si="4"/>
        <v>4372.5</v>
      </c>
      <c r="AI28" s="66">
        <v>15</v>
      </c>
      <c r="AJ28" s="60">
        <v>0</v>
      </c>
      <c r="AK28" s="60">
        <v>15</v>
      </c>
      <c r="AL28" s="62">
        <f t="shared" si="5"/>
        <v>4327.5</v>
      </c>
      <c r="AM28" s="88">
        <f>Stoch_Regimes_2!$E$23</f>
        <v>60</v>
      </c>
      <c r="AN28" s="60">
        <f t="shared" si="21"/>
        <v>3</v>
      </c>
      <c r="AO28" s="49">
        <f t="shared" si="30"/>
        <v>45</v>
      </c>
      <c r="AP28" s="49">
        <f t="shared" si="22"/>
        <v>15</v>
      </c>
      <c r="AQ28" s="60">
        <f t="shared" si="23"/>
        <v>15</v>
      </c>
      <c r="AR28" s="74">
        <f t="shared" si="24"/>
        <v>4372.5</v>
      </c>
    </row>
    <row r="29" spans="1:46" x14ac:dyDescent="0.25">
      <c r="A29" s="49"/>
      <c r="B29" s="85">
        <v>39326</v>
      </c>
      <c r="C29" s="49">
        <v>299.5</v>
      </c>
      <c r="D29" s="89">
        <v>300</v>
      </c>
      <c r="E29" s="95">
        <v>3</v>
      </c>
      <c r="F29" s="91">
        <f t="shared" si="6"/>
        <v>60</v>
      </c>
      <c r="G29" s="49">
        <f t="shared" si="25"/>
        <v>45</v>
      </c>
      <c r="H29" s="49">
        <f t="shared" si="0"/>
        <v>15</v>
      </c>
      <c r="I29" s="60">
        <f t="shared" si="7"/>
        <v>15</v>
      </c>
      <c r="J29" s="110">
        <f t="shared" si="1"/>
        <v>4537.5</v>
      </c>
      <c r="K29" s="88">
        <f>Stoch_Regimes_2!$E$23</f>
        <v>60</v>
      </c>
      <c r="L29" s="60">
        <f t="shared" si="8"/>
        <v>3</v>
      </c>
      <c r="M29" s="49">
        <f t="shared" si="26"/>
        <v>45</v>
      </c>
      <c r="N29" s="49">
        <f t="shared" si="9"/>
        <v>15</v>
      </c>
      <c r="O29" s="60">
        <f t="shared" si="10"/>
        <v>15</v>
      </c>
      <c r="P29" s="74">
        <f t="shared" si="11"/>
        <v>4537.5</v>
      </c>
      <c r="Q29" s="88">
        <f>Stoch_Regimes_2!$G$23</f>
        <v>60</v>
      </c>
      <c r="R29" s="60">
        <f t="shared" si="12"/>
        <v>3</v>
      </c>
      <c r="S29" s="49">
        <f t="shared" si="27"/>
        <v>45</v>
      </c>
      <c r="T29" s="49">
        <f t="shared" si="13"/>
        <v>15</v>
      </c>
      <c r="U29" s="60">
        <f t="shared" si="14"/>
        <v>15</v>
      </c>
      <c r="V29" s="74">
        <f t="shared" si="2"/>
        <v>4537.5</v>
      </c>
      <c r="W29" s="88">
        <f>Stoch_Regimes_2!$J$23</f>
        <v>60</v>
      </c>
      <c r="X29" s="60">
        <f t="shared" si="15"/>
        <v>3</v>
      </c>
      <c r="Y29" s="49">
        <f t="shared" si="28"/>
        <v>45</v>
      </c>
      <c r="Z29" s="49">
        <f t="shared" si="16"/>
        <v>15</v>
      </c>
      <c r="AA29" s="60">
        <f t="shared" si="17"/>
        <v>15</v>
      </c>
      <c r="AB29" s="74">
        <f t="shared" si="3"/>
        <v>4537.5</v>
      </c>
      <c r="AC29" s="88">
        <f>Stoch_Regimes_2!$M$23</f>
        <v>60</v>
      </c>
      <c r="AD29" s="60">
        <f t="shared" si="18"/>
        <v>3</v>
      </c>
      <c r="AE29" s="49">
        <f t="shared" si="29"/>
        <v>45</v>
      </c>
      <c r="AF29" s="49">
        <f t="shared" si="19"/>
        <v>15</v>
      </c>
      <c r="AG29" s="60">
        <f t="shared" si="20"/>
        <v>15</v>
      </c>
      <c r="AH29" s="74">
        <f t="shared" si="4"/>
        <v>4537.5</v>
      </c>
      <c r="AI29" s="66">
        <v>15</v>
      </c>
      <c r="AJ29" s="60">
        <v>0</v>
      </c>
      <c r="AK29" s="60">
        <v>15</v>
      </c>
      <c r="AL29" s="62">
        <f t="shared" si="5"/>
        <v>4492.5</v>
      </c>
      <c r="AM29" s="88">
        <f>Stoch_Regimes_2!$E$23</f>
        <v>60</v>
      </c>
      <c r="AN29" s="60">
        <f t="shared" si="21"/>
        <v>3</v>
      </c>
      <c r="AO29" s="49">
        <f t="shared" si="30"/>
        <v>45</v>
      </c>
      <c r="AP29" s="49">
        <f t="shared" si="22"/>
        <v>15</v>
      </c>
      <c r="AQ29" s="60">
        <f t="shared" si="23"/>
        <v>15</v>
      </c>
      <c r="AR29" s="74">
        <f t="shared" si="24"/>
        <v>4537.5</v>
      </c>
    </row>
    <row r="30" spans="1:46" x14ac:dyDescent="0.25">
      <c r="A30" s="49"/>
      <c r="B30" s="85">
        <v>39356</v>
      </c>
      <c r="C30" s="49">
        <v>329</v>
      </c>
      <c r="D30" s="89">
        <v>350</v>
      </c>
      <c r="E30" s="95">
        <v>3</v>
      </c>
      <c r="F30" s="91">
        <f t="shared" si="6"/>
        <v>60</v>
      </c>
      <c r="G30" s="49">
        <f t="shared" si="25"/>
        <v>45</v>
      </c>
      <c r="H30" s="49">
        <f t="shared" si="0"/>
        <v>15</v>
      </c>
      <c r="I30" s="60">
        <f t="shared" si="7"/>
        <v>15</v>
      </c>
      <c r="J30" s="110">
        <f t="shared" si="1"/>
        <v>4980</v>
      </c>
      <c r="K30" s="88">
        <f>Stoch_Regimes_2!$E$24</f>
        <v>60</v>
      </c>
      <c r="L30" s="60">
        <f t="shared" si="8"/>
        <v>3</v>
      </c>
      <c r="M30" s="49">
        <f t="shared" si="26"/>
        <v>45</v>
      </c>
      <c r="N30" s="49">
        <f t="shared" si="9"/>
        <v>15</v>
      </c>
      <c r="O30" s="60">
        <f t="shared" si="10"/>
        <v>15</v>
      </c>
      <c r="P30" s="74">
        <f t="shared" si="11"/>
        <v>4980</v>
      </c>
      <c r="Q30" s="88">
        <f>Stoch_Regimes_2!$G$24</f>
        <v>60</v>
      </c>
      <c r="R30" s="60">
        <f t="shared" si="12"/>
        <v>3</v>
      </c>
      <c r="S30" s="49">
        <f t="shared" si="27"/>
        <v>45</v>
      </c>
      <c r="T30" s="49">
        <f t="shared" si="13"/>
        <v>15</v>
      </c>
      <c r="U30" s="60">
        <f t="shared" si="14"/>
        <v>15</v>
      </c>
      <c r="V30" s="74">
        <f t="shared" si="2"/>
        <v>4980</v>
      </c>
      <c r="W30" s="88">
        <f>Stoch_Regimes_2!$J$24</f>
        <v>60</v>
      </c>
      <c r="X30" s="60">
        <f t="shared" si="15"/>
        <v>3</v>
      </c>
      <c r="Y30" s="49">
        <f t="shared" si="28"/>
        <v>45</v>
      </c>
      <c r="Z30" s="49">
        <f t="shared" si="16"/>
        <v>15</v>
      </c>
      <c r="AA30" s="60">
        <f t="shared" si="17"/>
        <v>15</v>
      </c>
      <c r="AB30" s="74">
        <f t="shared" si="3"/>
        <v>4980</v>
      </c>
      <c r="AC30" s="88">
        <f>Stoch_Regimes_2!$M$24</f>
        <v>30</v>
      </c>
      <c r="AD30" s="60">
        <f t="shared" si="18"/>
        <v>1</v>
      </c>
      <c r="AE30" s="49">
        <f t="shared" si="29"/>
        <v>45</v>
      </c>
      <c r="AF30" s="49">
        <f t="shared" si="19"/>
        <v>-15</v>
      </c>
      <c r="AG30" s="60">
        <f t="shared" si="20"/>
        <v>0</v>
      </c>
      <c r="AH30" s="74">
        <f t="shared" si="4"/>
        <v>45</v>
      </c>
      <c r="AI30" s="66">
        <v>15</v>
      </c>
      <c r="AJ30" s="60">
        <v>0</v>
      </c>
      <c r="AK30" s="60">
        <v>15</v>
      </c>
      <c r="AL30" s="62">
        <f t="shared" si="5"/>
        <v>4935</v>
      </c>
      <c r="AM30" s="88">
        <f>Stoch_Regimes_2!$E$24</f>
        <v>60</v>
      </c>
      <c r="AN30" s="60">
        <f t="shared" si="21"/>
        <v>3</v>
      </c>
      <c r="AO30" s="49">
        <f t="shared" si="30"/>
        <v>45</v>
      </c>
      <c r="AP30" s="49">
        <f t="shared" si="22"/>
        <v>15</v>
      </c>
      <c r="AQ30" s="60">
        <f t="shared" si="23"/>
        <v>15</v>
      </c>
      <c r="AR30" s="74">
        <f t="shared" si="24"/>
        <v>4980</v>
      </c>
    </row>
    <row r="31" spans="1:46" x14ac:dyDescent="0.25">
      <c r="A31" s="49"/>
      <c r="B31" s="85">
        <v>39387</v>
      </c>
      <c r="C31" s="49">
        <v>352.5</v>
      </c>
      <c r="D31" s="89">
        <v>350</v>
      </c>
      <c r="E31" s="95">
        <v>3</v>
      </c>
      <c r="F31" s="91">
        <f t="shared" si="6"/>
        <v>60</v>
      </c>
      <c r="G31" s="49">
        <f t="shared" si="25"/>
        <v>45</v>
      </c>
      <c r="H31" s="49">
        <f t="shared" si="0"/>
        <v>15</v>
      </c>
      <c r="I31" s="60">
        <f t="shared" si="7"/>
        <v>15</v>
      </c>
      <c r="J31" s="110">
        <f t="shared" si="1"/>
        <v>5332.5</v>
      </c>
      <c r="K31" s="88">
        <f>Stoch_Regimes_2!$E$24</f>
        <v>60</v>
      </c>
      <c r="L31" s="60">
        <f t="shared" si="8"/>
        <v>3</v>
      </c>
      <c r="M31" s="49">
        <f t="shared" si="26"/>
        <v>45</v>
      </c>
      <c r="N31" s="49">
        <f t="shared" si="9"/>
        <v>15</v>
      </c>
      <c r="O31" s="60">
        <f t="shared" si="10"/>
        <v>15</v>
      </c>
      <c r="P31" s="74">
        <f t="shared" si="11"/>
        <v>5332.5</v>
      </c>
      <c r="Q31" s="88">
        <f>Stoch_Regimes_2!$G$24</f>
        <v>60</v>
      </c>
      <c r="R31" s="60">
        <f t="shared" si="12"/>
        <v>3</v>
      </c>
      <c r="S31" s="49">
        <f t="shared" si="27"/>
        <v>45</v>
      </c>
      <c r="T31" s="49">
        <f t="shared" si="13"/>
        <v>15</v>
      </c>
      <c r="U31" s="60">
        <f t="shared" si="14"/>
        <v>15</v>
      </c>
      <c r="V31" s="74">
        <f t="shared" si="2"/>
        <v>5332.5</v>
      </c>
      <c r="W31" s="88">
        <f>Stoch_Regimes_2!$J$24</f>
        <v>60</v>
      </c>
      <c r="X31" s="60">
        <f t="shared" si="15"/>
        <v>3</v>
      </c>
      <c r="Y31" s="49">
        <f t="shared" si="28"/>
        <v>45</v>
      </c>
      <c r="Z31" s="49">
        <f t="shared" si="16"/>
        <v>15</v>
      </c>
      <c r="AA31" s="60">
        <f t="shared" si="17"/>
        <v>15</v>
      </c>
      <c r="AB31" s="74">
        <f t="shared" si="3"/>
        <v>5332.5</v>
      </c>
      <c r="AC31" s="88">
        <f>Stoch_Regimes_2!$M$24</f>
        <v>30</v>
      </c>
      <c r="AD31" s="60">
        <f t="shared" si="18"/>
        <v>1</v>
      </c>
      <c r="AE31" s="49">
        <f t="shared" si="29"/>
        <v>30</v>
      </c>
      <c r="AF31" s="49">
        <f t="shared" si="19"/>
        <v>0</v>
      </c>
      <c r="AG31" s="60">
        <f t="shared" si="20"/>
        <v>0</v>
      </c>
      <c r="AH31" s="74">
        <f t="shared" si="4"/>
        <v>30</v>
      </c>
      <c r="AI31" s="66">
        <v>15</v>
      </c>
      <c r="AJ31" s="60">
        <v>0</v>
      </c>
      <c r="AK31" s="60">
        <v>15</v>
      </c>
      <c r="AL31" s="62">
        <f t="shared" si="5"/>
        <v>5287.5</v>
      </c>
      <c r="AM31" s="88">
        <f>Stoch_Regimes_2!$E$24</f>
        <v>60</v>
      </c>
      <c r="AN31" s="60">
        <f t="shared" si="21"/>
        <v>3</v>
      </c>
      <c r="AO31" s="49">
        <f t="shared" si="30"/>
        <v>45</v>
      </c>
      <c r="AP31" s="49">
        <f t="shared" si="22"/>
        <v>15</v>
      </c>
      <c r="AQ31" s="60">
        <f t="shared" si="23"/>
        <v>15</v>
      </c>
      <c r="AR31" s="74">
        <f t="shared" si="24"/>
        <v>5332.5</v>
      </c>
    </row>
    <row r="32" spans="1:46" x14ac:dyDescent="0.25">
      <c r="A32" s="60"/>
      <c r="B32" s="85">
        <v>39417</v>
      </c>
      <c r="C32" s="49">
        <v>374</v>
      </c>
      <c r="D32" s="87">
        <v>350</v>
      </c>
      <c r="E32" s="96">
        <v>3</v>
      </c>
      <c r="F32" s="91">
        <f t="shared" si="6"/>
        <v>60</v>
      </c>
      <c r="G32" s="49">
        <f t="shared" si="25"/>
        <v>45</v>
      </c>
      <c r="H32" s="49">
        <f t="shared" si="0"/>
        <v>15</v>
      </c>
      <c r="I32" s="60">
        <f t="shared" si="7"/>
        <v>15</v>
      </c>
      <c r="J32" s="110">
        <f t="shared" si="1"/>
        <v>5655</v>
      </c>
      <c r="K32" s="88">
        <f>Stoch_Regimes_2!$E$24</f>
        <v>60</v>
      </c>
      <c r="L32" s="60">
        <f t="shared" si="8"/>
        <v>3</v>
      </c>
      <c r="M32" s="49">
        <f t="shared" si="26"/>
        <v>45</v>
      </c>
      <c r="N32" s="49">
        <f t="shared" si="9"/>
        <v>15</v>
      </c>
      <c r="O32" s="60">
        <f t="shared" si="10"/>
        <v>15</v>
      </c>
      <c r="P32" s="74">
        <f t="shared" si="11"/>
        <v>5655</v>
      </c>
      <c r="Q32" s="88">
        <f>Stoch_Regimes_2!$G$24</f>
        <v>60</v>
      </c>
      <c r="R32" s="60">
        <f t="shared" si="12"/>
        <v>3</v>
      </c>
      <c r="S32" s="49">
        <f t="shared" si="27"/>
        <v>45</v>
      </c>
      <c r="T32" s="49">
        <f t="shared" si="13"/>
        <v>15</v>
      </c>
      <c r="U32" s="60">
        <f t="shared" si="14"/>
        <v>15</v>
      </c>
      <c r="V32" s="74">
        <f t="shared" si="2"/>
        <v>5655</v>
      </c>
      <c r="W32" s="88">
        <f>Stoch_Regimes_2!$J$24</f>
        <v>60</v>
      </c>
      <c r="X32" s="60">
        <f t="shared" si="15"/>
        <v>3</v>
      </c>
      <c r="Y32" s="49">
        <f t="shared" si="28"/>
        <v>45</v>
      </c>
      <c r="Z32" s="49">
        <f t="shared" si="16"/>
        <v>15</v>
      </c>
      <c r="AA32" s="60">
        <f t="shared" si="17"/>
        <v>15</v>
      </c>
      <c r="AB32" s="74">
        <f t="shared" si="3"/>
        <v>5655</v>
      </c>
      <c r="AC32" s="88">
        <f>Stoch_Regimes_2!$M$24</f>
        <v>30</v>
      </c>
      <c r="AD32" s="60">
        <f t="shared" si="18"/>
        <v>1</v>
      </c>
      <c r="AE32" s="49">
        <f t="shared" si="29"/>
        <v>15</v>
      </c>
      <c r="AF32" s="49">
        <f t="shared" si="19"/>
        <v>15</v>
      </c>
      <c r="AG32" s="60">
        <f t="shared" si="20"/>
        <v>15</v>
      </c>
      <c r="AH32" s="74">
        <f t="shared" si="4"/>
        <v>5625</v>
      </c>
      <c r="AI32" s="66">
        <v>15</v>
      </c>
      <c r="AJ32" s="60">
        <v>0</v>
      </c>
      <c r="AK32" s="60">
        <v>15</v>
      </c>
      <c r="AL32" s="62">
        <f t="shared" si="5"/>
        <v>5610</v>
      </c>
      <c r="AM32" s="88">
        <f>Stoch_Regimes_2!$E$24</f>
        <v>60</v>
      </c>
      <c r="AN32" s="60">
        <f t="shared" si="21"/>
        <v>3</v>
      </c>
      <c r="AO32" s="49">
        <f t="shared" si="30"/>
        <v>45</v>
      </c>
      <c r="AP32" s="49">
        <f t="shared" si="22"/>
        <v>15</v>
      </c>
      <c r="AQ32" s="60">
        <f t="shared" si="23"/>
        <v>15</v>
      </c>
      <c r="AR32" s="74">
        <f t="shared" si="24"/>
        <v>5655</v>
      </c>
    </row>
    <row r="33" spans="1:44" x14ac:dyDescent="0.25">
      <c r="A33" s="60"/>
      <c r="B33" s="85">
        <v>39448</v>
      </c>
      <c r="C33" s="49">
        <v>430</v>
      </c>
      <c r="D33" s="87">
        <v>450</v>
      </c>
      <c r="E33" s="96">
        <v>3</v>
      </c>
      <c r="F33" s="91">
        <f t="shared" si="6"/>
        <v>60</v>
      </c>
      <c r="G33" s="49">
        <f t="shared" si="25"/>
        <v>45</v>
      </c>
      <c r="H33" s="49">
        <f t="shared" si="0"/>
        <v>15</v>
      </c>
      <c r="I33" s="60">
        <f t="shared" si="7"/>
        <v>15</v>
      </c>
      <c r="J33" s="110">
        <f t="shared" si="1"/>
        <v>6495</v>
      </c>
      <c r="K33" s="66">
        <f>Stoch_Regimes_2!$E$26</f>
        <v>15</v>
      </c>
      <c r="L33" s="60">
        <f t="shared" si="8"/>
        <v>0</v>
      </c>
      <c r="M33" s="49">
        <f t="shared" si="26"/>
        <v>45</v>
      </c>
      <c r="N33" s="49">
        <f t="shared" si="9"/>
        <v>-30</v>
      </c>
      <c r="O33" s="60">
        <f t="shared" si="10"/>
        <v>0</v>
      </c>
      <c r="P33" s="74">
        <f t="shared" si="11"/>
        <v>45</v>
      </c>
      <c r="Q33" s="66">
        <f>Stoch_Regimes_2!$G$26</f>
        <v>30</v>
      </c>
      <c r="R33" s="60">
        <f t="shared" si="12"/>
        <v>1</v>
      </c>
      <c r="S33" s="49">
        <f t="shared" si="27"/>
        <v>45</v>
      </c>
      <c r="T33" s="49">
        <f t="shared" si="13"/>
        <v>-15</v>
      </c>
      <c r="U33" s="60">
        <f t="shared" si="14"/>
        <v>0</v>
      </c>
      <c r="V33" s="74">
        <f t="shared" si="2"/>
        <v>45</v>
      </c>
      <c r="W33" s="66">
        <f>Stoch_Regimes_2!$J$26</f>
        <v>60</v>
      </c>
      <c r="X33" s="60">
        <f t="shared" si="15"/>
        <v>3</v>
      </c>
      <c r="Y33" s="49">
        <f t="shared" si="28"/>
        <v>45</v>
      </c>
      <c r="Z33" s="49">
        <f t="shared" si="16"/>
        <v>15</v>
      </c>
      <c r="AA33" s="60">
        <f t="shared" si="17"/>
        <v>15</v>
      </c>
      <c r="AB33" s="74">
        <f t="shared" si="3"/>
        <v>6495</v>
      </c>
      <c r="AC33" s="66">
        <f>Stoch_Regimes_2!$M$26</f>
        <v>15</v>
      </c>
      <c r="AD33" s="60">
        <f t="shared" si="18"/>
        <v>0</v>
      </c>
      <c r="AE33" s="49">
        <f t="shared" si="29"/>
        <v>15</v>
      </c>
      <c r="AF33" s="49">
        <f t="shared" si="19"/>
        <v>0</v>
      </c>
      <c r="AG33" s="60">
        <f t="shared" si="20"/>
        <v>0</v>
      </c>
      <c r="AH33" s="74">
        <f t="shared" si="4"/>
        <v>15</v>
      </c>
      <c r="AI33" s="66">
        <v>15</v>
      </c>
      <c r="AJ33" s="60">
        <v>0</v>
      </c>
      <c r="AK33" s="60">
        <v>15</v>
      </c>
      <c r="AL33" s="62">
        <f t="shared" si="5"/>
        <v>6450</v>
      </c>
      <c r="AM33" s="66">
        <v>15</v>
      </c>
      <c r="AN33" s="60">
        <f t="shared" si="21"/>
        <v>0</v>
      </c>
      <c r="AO33" s="49">
        <f t="shared" si="30"/>
        <v>45</v>
      </c>
      <c r="AP33" s="49">
        <f t="shared" si="22"/>
        <v>-30</v>
      </c>
      <c r="AQ33" s="60">
        <f t="shared" si="23"/>
        <v>0</v>
      </c>
      <c r="AR33" s="74">
        <f t="shared" si="24"/>
        <v>45</v>
      </c>
    </row>
    <row r="34" spans="1:44" x14ac:dyDescent="0.25">
      <c r="A34" s="49"/>
      <c r="B34" s="85">
        <v>39479</v>
      </c>
      <c r="C34" s="49">
        <v>469.5</v>
      </c>
      <c r="D34" s="89">
        <v>450</v>
      </c>
      <c r="E34" s="95">
        <v>3</v>
      </c>
      <c r="F34" s="91">
        <f t="shared" si="6"/>
        <v>60</v>
      </c>
      <c r="G34" s="49">
        <f t="shared" si="25"/>
        <v>45</v>
      </c>
      <c r="H34" s="49">
        <f t="shared" si="0"/>
        <v>15</v>
      </c>
      <c r="I34" s="60">
        <f t="shared" si="7"/>
        <v>15</v>
      </c>
      <c r="J34" s="110">
        <f t="shared" si="1"/>
        <v>7087.5</v>
      </c>
      <c r="K34" s="66">
        <f>Stoch_Regimes_2!$E$26</f>
        <v>15</v>
      </c>
      <c r="L34" s="60">
        <f t="shared" si="8"/>
        <v>0</v>
      </c>
      <c r="M34" s="49">
        <f t="shared" si="26"/>
        <v>30</v>
      </c>
      <c r="N34" s="49">
        <f t="shared" si="9"/>
        <v>-15</v>
      </c>
      <c r="O34" s="60">
        <f t="shared" si="10"/>
        <v>0</v>
      </c>
      <c r="P34" s="74">
        <f t="shared" si="11"/>
        <v>30</v>
      </c>
      <c r="Q34" s="66">
        <f>Stoch_Regimes_2!$G$26</f>
        <v>30</v>
      </c>
      <c r="R34" s="60">
        <f t="shared" si="12"/>
        <v>1</v>
      </c>
      <c r="S34" s="49">
        <f t="shared" si="27"/>
        <v>30</v>
      </c>
      <c r="T34" s="49">
        <f t="shared" si="13"/>
        <v>0</v>
      </c>
      <c r="U34" s="60">
        <f t="shared" si="14"/>
        <v>0</v>
      </c>
      <c r="V34" s="74">
        <f t="shared" si="2"/>
        <v>30</v>
      </c>
      <c r="W34" s="66">
        <f>Stoch_Regimes_2!$J$26</f>
        <v>60</v>
      </c>
      <c r="X34" s="60">
        <f t="shared" si="15"/>
        <v>3</v>
      </c>
      <c r="Y34" s="49">
        <f t="shared" si="28"/>
        <v>45</v>
      </c>
      <c r="Z34" s="49">
        <f t="shared" si="16"/>
        <v>15</v>
      </c>
      <c r="AA34" s="60">
        <f t="shared" si="17"/>
        <v>15</v>
      </c>
      <c r="AB34" s="74">
        <f t="shared" si="3"/>
        <v>7087.5</v>
      </c>
      <c r="AC34" s="66">
        <f>Stoch_Regimes_2!$M$26</f>
        <v>15</v>
      </c>
      <c r="AD34" s="60">
        <f t="shared" si="18"/>
        <v>0</v>
      </c>
      <c r="AE34" s="49">
        <f t="shared" si="29"/>
        <v>0</v>
      </c>
      <c r="AF34" s="49">
        <f t="shared" si="19"/>
        <v>15</v>
      </c>
      <c r="AG34" s="60">
        <f t="shared" si="20"/>
        <v>15</v>
      </c>
      <c r="AH34" s="74">
        <f t="shared" si="4"/>
        <v>7042.5</v>
      </c>
      <c r="AI34" s="66">
        <v>15</v>
      </c>
      <c r="AJ34" s="60">
        <v>0</v>
      </c>
      <c r="AK34" s="60">
        <v>15</v>
      </c>
      <c r="AL34" s="62">
        <f t="shared" si="5"/>
        <v>7042.5</v>
      </c>
      <c r="AM34" s="66">
        <v>15</v>
      </c>
      <c r="AN34" s="60">
        <f t="shared" si="21"/>
        <v>0</v>
      </c>
      <c r="AO34" s="49">
        <f t="shared" si="30"/>
        <v>30</v>
      </c>
      <c r="AP34" s="49">
        <f t="shared" si="22"/>
        <v>-15</v>
      </c>
      <c r="AQ34" s="60">
        <f t="shared" si="23"/>
        <v>0</v>
      </c>
      <c r="AR34" s="74">
        <f t="shared" si="24"/>
        <v>30</v>
      </c>
    </row>
    <row r="35" spans="1:44" x14ac:dyDescent="0.25">
      <c r="A35" s="49"/>
      <c r="B35" s="85">
        <v>39508</v>
      </c>
      <c r="C35" s="49">
        <v>528</v>
      </c>
      <c r="D35" s="89">
        <v>550</v>
      </c>
      <c r="E35" s="95">
        <v>3</v>
      </c>
      <c r="F35" s="91">
        <f t="shared" si="6"/>
        <v>60</v>
      </c>
      <c r="G35" s="49">
        <f t="shared" si="25"/>
        <v>45</v>
      </c>
      <c r="H35" s="49">
        <f t="shared" si="0"/>
        <v>15</v>
      </c>
      <c r="I35" s="60">
        <f t="shared" si="7"/>
        <v>15</v>
      </c>
      <c r="J35" s="110">
        <f t="shared" si="1"/>
        <v>7965</v>
      </c>
      <c r="K35" s="88">
        <f>Stoch_Regimes_2!$E$28</f>
        <v>60</v>
      </c>
      <c r="L35" s="60">
        <f t="shared" si="8"/>
        <v>3</v>
      </c>
      <c r="M35" s="49">
        <f t="shared" si="26"/>
        <v>15</v>
      </c>
      <c r="N35" s="49">
        <f t="shared" si="9"/>
        <v>45</v>
      </c>
      <c r="O35" s="60">
        <f t="shared" si="10"/>
        <v>45</v>
      </c>
      <c r="P35" s="74">
        <f t="shared" si="11"/>
        <v>23775</v>
      </c>
      <c r="Q35" s="88">
        <f>Stoch_Regimes_2!$G$28</f>
        <v>15</v>
      </c>
      <c r="R35" s="60">
        <f t="shared" si="12"/>
        <v>0</v>
      </c>
      <c r="S35" s="49">
        <f t="shared" si="27"/>
        <v>15</v>
      </c>
      <c r="T35" s="49">
        <f t="shared" si="13"/>
        <v>0</v>
      </c>
      <c r="U35" s="60">
        <f t="shared" si="14"/>
        <v>0</v>
      </c>
      <c r="V35" s="74">
        <f t="shared" si="2"/>
        <v>15</v>
      </c>
      <c r="W35" s="88">
        <f>Stoch_Regimes_2!$J$28</f>
        <v>60</v>
      </c>
      <c r="X35" s="60">
        <f t="shared" si="15"/>
        <v>3</v>
      </c>
      <c r="Y35" s="49">
        <f t="shared" si="28"/>
        <v>45</v>
      </c>
      <c r="Z35" s="49">
        <f t="shared" si="16"/>
        <v>15</v>
      </c>
      <c r="AA35" s="60">
        <f t="shared" si="17"/>
        <v>15</v>
      </c>
      <c r="AB35" s="74">
        <f t="shared" si="3"/>
        <v>7965</v>
      </c>
      <c r="AC35" s="88">
        <f>Stoch_Regimes_2!$M$28</f>
        <v>15</v>
      </c>
      <c r="AD35" s="60">
        <f t="shared" si="18"/>
        <v>0</v>
      </c>
      <c r="AE35" s="49">
        <f t="shared" si="29"/>
        <v>0</v>
      </c>
      <c r="AF35" s="49">
        <f t="shared" si="19"/>
        <v>15</v>
      </c>
      <c r="AG35" s="60">
        <f t="shared" si="20"/>
        <v>15</v>
      </c>
      <c r="AH35" s="74">
        <f t="shared" si="4"/>
        <v>7920</v>
      </c>
      <c r="AI35" s="66">
        <v>15</v>
      </c>
      <c r="AJ35" s="60">
        <v>0</v>
      </c>
      <c r="AK35" s="60">
        <v>15</v>
      </c>
      <c r="AL35" s="62">
        <f t="shared" si="5"/>
        <v>7920</v>
      </c>
      <c r="AM35" s="88">
        <f>Stoch_Regimes_2!$E$28</f>
        <v>60</v>
      </c>
      <c r="AN35" s="60">
        <f t="shared" si="21"/>
        <v>3</v>
      </c>
      <c r="AO35" s="49">
        <f t="shared" si="30"/>
        <v>15</v>
      </c>
      <c r="AP35" s="49">
        <f t="shared" si="22"/>
        <v>45</v>
      </c>
      <c r="AQ35" s="60">
        <f t="shared" si="23"/>
        <v>45</v>
      </c>
      <c r="AR35" s="74">
        <f t="shared" si="24"/>
        <v>23775</v>
      </c>
    </row>
    <row r="36" spans="1:44" x14ac:dyDescent="0.25">
      <c r="A36" s="49"/>
      <c r="B36" s="85">
        <v>39539</v>
      </c>
      <c r="C36" s="49">
        <v>550.5</v>
      </c>
      <c r="D36" s="89">
        <v>550</v>
      </c>
      <c r="E36" s="58">
        <v>3</v>
      </c>
      <c r="F36" s="91">
        <f t="shared" si="6"/>
        <v>60</v>
      </c>
      <c r="G36" s="49">
        <f t="shared" si="25"/>
        <v>45</v>
      </c>
      <c r="H36" s="49">
        <f t="shared" si="0"/>
        <v>15</v>
      </c>
      <c r="I36" s="60">
        <f t="shared" si="7"/>
        <v>15</v>
      </c>
      <c r="J36" s="110">
        <f t="shared" si="1"/>
        <v>8302.5</v>
      </c>
      <c r="K36" s="88">
        <f>Stoch_Regimes_2!$E$28</f>
        <v>60</v>
      </c>
      <c r="L36" s="60">
        <f t="shared" si="8"/>
        <v>3</v>
      </c>
      <c r="M36" s="49">
        <f t="shared" si="26"/>
        <v>45</v>
      </c>
      <c r="N36" s="49">
        <f t="shared" si="9"/>
        <v>15</v>
      </c>
      <c r="O36" s="60">
        <f t="shared" si="10"/>
        <v>15</v>
      </c>
      <c r="P36" s="74">
        <f t="shared" si="11"/>
        <v>8302.5</v>
      </c>
      <c r="Q36" s="88">
        <f>Stoch_Regimes_2!$G$28</f>
        <v>15</v>
      </c>
      <c r="R36" s="60">
        <f t="shared" si="12"/>
        <v>0</v>
      </c>
      <c r="S36" s="49">
        <f t="shared" si="27"/>
        <v>0</v>
      </c>
      <c r="T36" s="49">
        <f t="shared" si="13"/>
        <v>15</v>
      </c>
      <c r="U36" s="60">
        <f t="shared" si="14"/>
        <v>15</v>
      </c>
      <c r="V36" s="74">
        <f t="shared" si="2"/>
        <v>8257.5</v>
      </c>
      <c r="W36" s="88">
        <f>Stoch_Regimes_2!$J$28</f>
        <v>60</v>
      </c>
      <c r="X36" s="60">
        <f t="shared" si="15"/>
        <v>3</v>
      </c>
      <c r="Y36" s="49">
        <f t="shared" si="28"/>
        <v>45</v>
      </c>
      <c r="Z36" s="49">
        <f t="shared" si="16"/>
        <v>15</v>
      </c>
      <c r="AA36" s="60">
        <f t="shared" si="17"/>
        <v>15</v>
      </c>
      <c r="AB36" s="74">
        <f t="shared" si="3"/>
        <v>8302.5</v>
      </c>
      <c r="AC36" s="88">
        <f>Stoch_Regimes_2!$M$28</f>
        <v>15</v>
      </c>
      <c r="AD36" s="60">
        <f t="shared" si="18"/>
        <v>0</v>
      </c>
      <c r="AE36" s="49">
        <f t="shared" si="29"/>
        <v>0</v>
      </c>
      <c r="AF36" s="49">
        <f t="shared" si="19"/>
        <v>15</v>
      </c>
      <c r="AG36" s="60">
        <f t="shared" si="20"/>
        <v>15</v>
      </c>
      <c r="AH36" s="74">
        <f t="shared" si="4"/>
        <v>8257.5</v>
      </c>
      <c r="AI36" s="66">
        <v>15</v>
      </c>
      <c r="AJ36" s="60">
        <v>0</v>
      </c>
      <c r="AK36" s="60">
        <v>15</v>
      </c>
      <c r="AL36" s="62">
        <f t="shared" si="5"/>
        <v>8257.5</v>
      </c>
      <c r="AM36" s="88">
        <f>Stoch_Regimes_2!$E$28</f>
        <v>60</v>
      </c>
      <c r="AN36" s="60">
        <f t="shared" si="21"/>
        <v>3</v>
      </c>
      <c r="AO36" s="49">
        <f t="shared" si="30"/>
        <v>45</v>
      </c>
      <c r="AP36" s="49">
        <f t="shared" si="22"/>
        <v>15</v>
      </c>
      <c r="AQ36" s="60">
        <f t="shared" si="23"/>
        <v>15</v>
      </c>
      <c r="AR36" s="74">
        <f t="shared" si="24"/>
        <v>8302.5</v>
      </c>
    </row>
    <row r="37" spans="1:44" x14ac:dyDescent="0.25">
      <c r="A37" s="49"/>
      <c r="B37" s="85">
        <v>39569</v>
      </c>
      <c r="C37" s="49">
        <v>572.5</v>
      </c>
      <c r="D37" s="89">
        <v>550</v>
      </c>
      <c r="E37" s="95">
        <v>0</v>
      </c>
      <c r="F37" s="91">
        <f t="shared" si="6"/>
        <v>15</v>
      </c>
      <c r="G37" s="49">
        <f t="shared" si="25"/>
        <v>45</v>
      </c>
      <c r="H37" s="49">
        <f t="shared" si="0"/>
        <v>-30</v>
      </c>
      <c r="I37" s="60">
        <f t="shared" si="7"/>
        <v>0</v>
      </c>
      <c r="J37" s="110">
        <f t="shared" si="1"/>
        <v>45</v>
      </c>
      <c r="K37" s="88">
        <f>Stoch_Regimes_2!$E$28</f>
        <v>60</v>
      </c>
      <c r="L37" s="60">
        <f t="shared" si="8"/>
        <v>3</v>
      </c>
      <c r="M37" s="49">
        <f t="shared" si="26"/>
        <v>45</v>
      </c>
      <c r="N37" s="49">
        <f t="shared" si="9"/>
        <v>15</v>
      </c>
      <c r="O37" s="60">
        <f t="shared" si="10"/>
        <v>15</v>
      </c>
      <c r="P37" s="74">
        <f t="shared" si="11"/>
        <v>8632.5</v>
      </c>
      <c r="Q37" s="88">
        <f>Stoch_Regimes_2!$G$28</f>
        <v>15</v>
      </c>
      <c r="R37" s="60">
        <f t="shared" si="12"/>
        <v>0</v>
      </c>
      <c r="S37" s="49">
        <f t="shared" si="27"/>
        <v>0</v>
      </c>
      <c r="T37" s="49">
        <f t="shared" si="13"/>
        <v>15</v>
      </c>
      <c r="U37" s="60">
        <f t="shared" si="14"/>
        <v>15</v>
      </c>
      <c r="V37" s="74">
        <f t="shared" si="2"/>
        <v>8587.5</v>
      </c>
      <c r="W37" s="88">
        <f>Stoch_Regimes_2!$J$28</f>
        <v>60</v>
      </c>
      <c r="X37" s="60">
        <f t="shared" si="15"/>
        <v>3</v>
      </c>
      <c r="Y37" s="49">
        <f t="shared" si="28"/>
        <v>45</v>
      </c>
      <c r="Z37" s="49">
        <f t="shared" si="16"/>
        <v>15</v>
      </c>
      <c r="AA37" s="60">
        <f t="shared" si="17"/>
        <v>15</v>
      </c>
      <c r="AB37" s="74">
        <f t="shared" si="3"/>
        <v>8632.5</v>
      </c>
      <c r="AC37" s="88">
        <f>Stoch_Regimes_2!$M$28</f>
        <v>15</v>
      </c>
      <c r="AD37" s="60">
        <f t="shared" si="18"/>
        <v>0</v>
      </c>
      <c r="AE37" s="49">
        <f t="shared" si="29"/>
        <v>0</v>
      </c>
      <c r="AF37" s="49">
        <f t="shared" si="19"/>
        <v>15</v>
      </c>
      <c r="AG37" s="60">
        <f t="shared" si="20"/>
        <v>15</v>
      </c>
      <c r="AH37" s="74">
        <f t="shared" si="4"/>
        <v>8587.5</v>
      </c>
      <c r="AI37" s="66">
        <v>15</v>
      </c>
      <c r="AJ37" s="60">
        <v>0</v>
      </c>
      <c r="AK37" s="60">
        <v>15</v>
      </c>
      <c r="AL37" s="62">
        <f t="shared" si="5"/>
        <v>8587.5</v>
      </c>
      <c r="AM37" s="88">
        <f>Stoch_Regimes_2!$E$28</f>
        <v>60</v>
      </c>
      <c r="AN37" s="60">
        <f t="shared" si="21"/>
        <v>3</v>
      </c>
      <c r="AO37" s="49">
        <f t="shared" si="30"/>
        <v>45</v>
      </c>
      <c r="AP37" s="49">
        <f t="shared" si="22"/>
        <v>15</v>
      </c>
      <c r="AQ37" s="60">
        <f t="shared" si="23"/>
        <v>15</v>
      </c>
      <c r="AR37" s="74">
        <f t="shared" si="24"/>
        <v>8632.5</v>
      </c>
    </row>
    <row r="38" spans="1:44" x14ac:dyDescent="0.25">
      <c r="A38" s="49"/>
      <c r="B38" s="85">
        <v>39600</v>
      </c>
      <c r="C38" s="49">
        <v>571.5</v>
      </c>
      <c r="D38" s="89">
        <v>550</v>
      </c>
      <c r="E38" s="95">
        <v>1</v>
      </c>
      <c r="F38" s="91">
        <f t="shared" si="6"/>
        <v>30</v>
      </c>
      <c r="G38" s="49">
        <f t="shared" si="25"/>
        <v>30</v>
      </c>
      <c r="H38" s="49">
        <f t="shared" si="0"/>
        <v>0</v>
      </c>
      <c r="I38" s="60">
        <f t="shared" si="7"/>
        <v>0</v>
      </c>
      <c r="J38" s="110">
        <f t="shared" si="1"/>
        <v>30</v>
      </c>
      <c r="K38" s="88">
        <f>Stoch_Regimes_2!$E$28</f>
        <v>60</v>
      </c>
      <c r="L38" s="60">
        <f t="shared" si="8"/>
        <v>3</v>
      </c>
      <c r="M38" s="49">
        <f t="shared" si="26"/>
        <v>45</v>
      </c>
      <c r="N38" s="49">
        <f t="shared" si="9"/>
        <v>15</v>
      </c>
      <c r="O38" s="60">
        <f t="shared" si="10"/>
        <v>15</v>
      </c>
      <c r="P38" s="74">
        <f t="shared" si="11"/>
        <v>8617.5</v>
      </c>
      <c r="Q38" s="88">
        <f>Stoch_Regimes_2!$G$28</f>
        <v>15</v>
      </c>
      <c r="R38" s="60">
        <f t="shared" si="12"/>
        <v>0</v>
      </c>
      <c r="S38" s="49">
        <f t="shared" si="27"/>
        <v>0</v>
      </c>
      <c r="T38" s="49">
        <f t="shared" si="13"/>
        <v>15</v>
      </c>
      <c r="U38" s="60">
        <f t="shared" si="14"/>
        <v>15</v>
      </c>
      <c r="V38" s="74">
        <f t="shared" si="2"/>
        <v>8572.5</v>
      </c>
      <c r="W38" s="88">
        <f>Stoch_Regimes_2!$J$28</f>
        <v>60</v>
      </c>
      <c r="X38" s="60">
        <f t="shared" si="15"/>
        <v>3</v>
      </c>
      <c r="Y38" s="49">
        <f t="shared" si="28"/>
        <v>45</v>
      </c>
      <c r="Z38" s="49">
        <f t="shared" si="16"/>
        <v>15</v>
      </c>
      <c r="AA38" s="60">
        <f t="shared" si="17"/>
        <v>15</v>
      </c>
      <c r="AB38" s="74">
        <f t="shared" si="3"/>
        <v>8617.5</v>
      </c>
      <c r="AC38" s="88">
        <f>Stoch_Regimes_2!$M$28</f>
        <v>15</v>
      </c>
      <c r="AD38" s="60">
        <f t="shared" si="18"/>
        <v>0</v>
      </c>
      <c r="AE38" s="49">
        <f t="shared" si="29"/>
        <v>0</v>
      </c>
      <c r="AF38" s="49">
        <f t="shared" si="19"/>
        <v>15</v>
      </c>
      <c r="AG38" s="60">
        <f t="shared" si="20"/>
        <v>15</v>
      </c>
      <c r="AH38" s="74">
        <f t="shared" si="4"/>
        <v>8572.5</v>
      </c>
      <c r="AI38" s="66">
        <v>15</v>
      </c>
      <c r="AJ38" s="60">
        <v>0</v>
      </c>
      <c r="AK38" s="60">
        <v>15</v>
      </c>
      <c r="AL38" s="62">
        <f t="shared" si="5"/>
        <v>8572.5</v>
      </c>
      <c r="AM38" s="88">
        <f>Stoch_Regimes_2!$E$28</f>
        <v>60</v>
      </c>
      <c r="AN38" s="60">
        <f t="shared" si="21"/>
        <v>3</v>
      </c>
      <c r="AO38" s="49">
        <f t="shared" si="30"/>
        <v>45</v>
      </c>
      <c r="AP38" s="49">
        <f t="shared" si="22"/>
        <v>15</v>
      </c>
      <c r="AQ38" s="60">
        <f t="shared" si="23"/>
        <v>15</v>
      </c>
      <c r="AR38" s="74">
        <f t="shared" si="24"/>
        <v>8617.5</v>
      </c>
    </row>
    <row r="39" spans="1:44" x14ac:dyDescent="0.25">
      <c r="A39" s="60"/>
      <c r="B39" s="85">
        <v>39630</v>
      </c>
      <c r="C39" s="49">
        <v>674.5</v>
      </c>
      <c r="D39" s="87">
        <v>650</v>
      </c>
      <c r="E39" s="96">
        <v>0</v>
      </c>
      <c r="F39" s="91">
        <f t="shared" si="6"/>
        <v>15</v>
      </c>
      <c r="G39" s="49">
        <f t="shared" si="25"/>
        <v>15</v>
      </c>
      <c r="H39" s="49">
        <f t="shared" si="0"/>
        <v>0</v>
      </c>
      <c r="I39" s="60">
        <f t="shared" si="7"/>
        <v>0</v>
      </c>
      <c r="J39" s="110">
        <f t="shared" si="1"/>
        <v>15</v>
      </c>
      <c r="K39" s="88">
        <f>Stoch_Regimes_2!$E$30</f>
        <v>15</v>
      </c>
      <c r="L39" s="60">
        <f t="shared" si="8"/>
        <v>0</v>
      </c>
      <c r="M39" s="49">
        <f t="shared" si="26"/>
        <v>45</v>
      </c>
      <c r="N39" s="49">
        <f t="shared" si="9"/>
        <v>-30</v>
      </c>
      <c r="O39" s="60">
        <f t="shared" si="10"/>
        <v>0</v>
      </c>
      <c r="P39" s="74">
        <f t="shared" si="11"/>
        <v>45</v>
      </c>
      <c r="Q39" s="88">
        <f>Stoch_Regimes_2!$G$30</f>
        <v>15</v>
      </c>
      <c r="R39" s="60">
        <f t="shared" si="12"/>
        <v>0</v>
      </c>
      <c r="S39" s="49">
        <f t="shared" si="27"/>
        <v>0</v>
      </c>
      <c r="T39" s="49">
        <f t="shared" si="13"/>
        <v>15</v>
      </c>
      <c r="U39" s="60">
        <f t="shared" si="14"/>
        <v>15</v>
      </c>
      <c r="V39" s="74">
        <f t="shared" si="2"/>
        <v>10117.5</v>
      </c>
      <c r="W39" s="88">
        <f>Stoch_Regimes_2!$J$30</f>
        <v>15</v>
      </c>
      <c r="X39" s="60">
        <f t="shared" si="15"/>
        <v>0</v>
      </c>
      <c r="Y39" s="49">
        <f t="shared" si="28"/>
        <v>45</v>
      </c>
      <c r="Z39" s="49">
        <f t="shared" si="16"/>
        <v>-30</v>
      </c>
      <c r="AA39" s="60">
        <f t="shared" si="17"/>
        <v>0</v>
      </c>
      <c r="AB39" s="74">
        <f t="shared" si="3"/>
        <v>45</v>
      </c>
      <c r="AC39" s="88">
        <f>Stoch_Regimes_2!$M$30</f>
        <v>15</v>
      </c>
      <c r="AD39" s="60">
        <f t="shared" si="18"/>
        <v>0</v>
      </c>
      <c r="AE39" s="49">
        <f t="shared" si="29"/>
        <v>0</v>
      </c>
      <c r="AF39" s="49">
        <f t="shared" si="19"/>
        <v>15</v>
      </c>
      <c r="AG39" s="60">
        <f t="shared" si="20"/>
        <v>15</v>
      </c>
      <c r="AH39" s="74">
        <f t="shared" si="4"/>
        <v>10117.5</v>
      </c>
      <c r="AI39" s="66">
        <v>15</v>
      </c>
      <c r="AJ39" s="60">
        <v>0</v>
      </c>
      <c r="AK39" s="60">
        <v>15</v>
      </c>
      <c r="AL39" s="62">
        <f t="shared" si="5"/>
        <v>10117.5</v>
      </c>
      <c r="AM39" s="88">
        <f>Stoch_Regimes_2!$E$30</f>
        <v>15</v>
      </c>
      <c r="AN39" s="60">
        <f t="shared" si="21"/>
        <v>0</v>
      </c>
      <c r="AO39" s="49">
        <f t="shared" si="30"/>
        <v>45</v>
      </c>
      <c r="AP39" s="49">
        <f t="shared" si="22"/>
        <v>-30</v>
      </c>
      <c r="AQ39" s="60">
        <f t="shared" si="23"/>
        <v>0</v>
      </c>
      <c r="AR39" s="74">
        <f t="shared" si="24"/>
        <v>45</v>
      </c>
    </row>
    <row r="40" spans="1:44" x14ac:dyDescent="0.25">
      <c r="A40" s="60"/>
      <c r="B40" s="85">
        <v>39661</v>
      </c>
      <c r="C40" s="49">
        <v>515</v>
      </c>
      <c r="D40" s="87">
        <v>500</v>
      </c>
      <c r="E40" s="96">
        <v>1</v>
      </c>
      <c r="F40" s="91">
        <f t="shared" si="6"/>
        <v>30</v>
      </c>
      <c r="G40" s="49">
        <f t="shared" si="25"/>
        <v>0</v>
      </c>
      <c r="H40" s="49">
        <f t="shared" si="0"/>
        <v>30</v>
      </c>
      <c r="I40" s="60">
        <f t="shared" si="7"/>
        <v>30</v>
      </c>
      <c r="J40" s="110">
        <f t="shared" si="1"/>
        <v>15450</v>
      </c>
      <c r="K40" s="66">
        <f>Stoch_Regimes_2!$E$27</f>
        <v>60</v>
      </c>
      <c r="L40" s="60">
        <f t="shared" si="8"/>
        <v>3</v>
      </c>
      <c r="M40" s="49">
        <f t="shared" si="26"/>
        <v>30</v>
      </c>
      <c r="N40" s="49">
        <f t="shared" si="9"/>
        <v>30</v>
      </c>
      <c r="O40" s="60">
        <f t="shared" si="10"/>
        <v>30</v>
      </c>
      <c r="P40" s="74">
        <f t="shared" si="11"/>
        <v>15480</v>
      </c>
      <c r="Q40" s="66">
        <f>Stoch_Regimes_2!$G$27</f>
        <v>15</v>
      </c>
      <c r="R40" s="60">
        <f t="shared" si="12"/>
        <v>0</v>
      </c>
      <c r="S40" s="49">
        <f t="shared" si="27"/>
        <v>0</v>
      </c>
      <c r="T40" s="49">
        <f t="shared" si="13"/>
        <v>15</v>
      </c>
      <c r="U40" s="60">
        <f t="shared" si="14"/>
        <v>15</v>
      </c>
      <c r="V40" s="74">
        <f t="shared" si="2"/>
        <v>7725</v>
      </c>
      <c r="W40" s="66">
        <f>Stoch_Regimes_2!$J$27</f>
        <v>60</v>
      </c>
      <c r="X40" s="60">
        <f t="shared" si="15"/>
        <v>3</v>
      </c>
      <c r="Y40" s="49">
        <f t="shared" si="28"/>
        <v>30</v>
      </c>
      <c r="Z40" s="49">
        <f t="shared" si="16"/>
        <v>30</v>
      </c>
      <c r="AA40" s="60">
        <f t="shared" si="17"/>
        <v>30</v>
      </c>
      <c r="AB40" s="74">
        <f t="shared" si="3"/>
        <v>15480</v>
      </c>
      <c r="AC40" s="66">
        <f>Stoch_Regimes_2!$M$27</f>
        <v>15</v>
      </c>
      <c r="AD40" s="60">
        <f t="shared" si="18"/>
        <v>0</v>
      </c>
      <c r="AE40" s="49">
        <f t="shared" si="29"/>
        <v>0</v>
      </c>
      <c r="AF40" s="49">
        <f t="shared" si="19"/>
        <v>15</v>
      </c>
      <c r="AG40" s="60">
        <f t="shared" si="20"/>
        <v>15</v>
      </c>
      <c r="AH40" s="74">
        <f t="shared" si="4"/>
        <v>7725</v>
      </c>
      <c r="AI40" s="66">
        <v>15</v>
      </c>
      <c r="AJ40" s="60">
        <v>0</v>
      </c>
      <c r="AK40" s="60">
        <v>15</v>
      </c>
      <c r="AL40" s="62">
        <f t="shared" si="5"/>
        <v>7725</v>
      </c>
      <c r="AM40" s="66">
        <v>15</v>
      </c>
      <c r="AN40" s="60">
        <f t="shared" si="21"/>
        <v>0</v>
      </c>
      <c r="AO40" s="49">
        <f t="shared" si="30"/>
        <v>30</v>
      </c>
      <c r="AP40" s="49">
        <f t="shared" si="22"/>
        <v>-15</v>
      </c>
      <c r="AQ40" s="60">
        <f t="shared" si="23"/>
        <v>0</v>
      </c>
      <c r="AR40" s="74">
        <f t="shared" si="24"/>
        <v>30</v>
      </c>
    </row>
    <row r="41" spans="1:44" x14ac:dyDescent="0.25">
      <c r="A41" s="49"/>
      <c r="B41" s="85">
        <v>39692</v>
      </c>
      <c r="C41" s="49">
        <v>534.5</v>
      </c>
      <c r="D41" s="89">
        <v>550</v>
      </c>
      <c r="E41" s="95">
        <v>0</v>
      </c>
      <c r="F41" s="91">
        <f t="shared" si="6"/>
        <v>15</v>
      </c>
      <c r="G41" s="49">
        <f t="shared" si="25"/>
        <v>15</v>
      </c>
      <c r="H41" s="49">
        <f t="shared" si="0"/>
        <v>0</v>
      </c>
      <c r="I41" s="60">
        <f t="shared" si="7"/>
        <v>0</v>
      </c>
      <c r="J41" s="110">
        <f t="shared" si="1"/>
        <v>15</v>
      </c>
      <c r="K41" s="88">
        <f>Stoch_Regimes_2!$E$28</f>
        <v>60</v>
      </c>
      <c r="L41" s="60">
        <f t="shared" si="8"/>
        <v>3</v>
      </c>
      <c r="M41" s="49">
        <f t="shared" si="26"/>
        <v>45</v>
      </c>
      <c r="N41" s="49">
        <f t="shared" si="9"/>
        <v>15</v>
      </c>
      <c r="O41" s="60">
        <f t="shared" si="10"/>
        <v>15</v>
      </c>
      <c r="P41" s="74">
        <f t="shared" si="11"/>
        <v>8062.5</v>
      </c>
      <c r="Q41" s="88">
        <f>Stoch_Regimes_2!$G$28</f>
        <v>15</v>
      </c>
      <c r="R41" s="60">
        <f t="shared" si="12"/>
        <v>0</v>
      </c>
      <c r="S41" s="49">
        <f t="shared" si="27"/>
        <v>0</v>
      </c>
      <c r="T41" s="49">
        <f t="shared" si="13"/>
        <v>15</v>
      </c>
      <c r="U41" s="60">
        <f t="shared" si="14"/>
        <v>15</v>
      </c>
      <c r="V41" s="74">
        <f t="shared" si="2"/>
        <v>8017.5</v>
      </c>
      <c r="W41" s="88">
        <f>Stoch_Regimes_2!$J$28</f>
        <v>60</v>
      </c>
      <c r="X41" s="60">
        <f t="shared" si="15"/>
        <v>3</v>
      </c>
      <c r="Y41" s="49">
        <f t="shared" si="28"/>
        <v>45</v>
      </c>
      <c r="Z41" s="49">
        <f t="shared" si="16"/>
        <v>15</v>
      </c>
      <c r="AA41" s="60">
        <f t="shared" si="17"/>
        <v>15</v>
      </c>
      <c r="AB41" s="74">
        <f t="shared" si="3"/>
        <v>8062.5</v>
      </c>
      <c r="AC41" s="88">
        <f>Stoch_Regimes_2!$M$28</f>
        <v>15</v>
      </c>
      <c r="AD41" s="60">
        <f t="shared" si="18"/>
        <v>0</v>
      </c>
      <c r="AE41" s="49">
        <f t="shared" si="29"/>
        <v>0</v>
      </c>
      <c r="AF41" s="49">
        <f t="shared" si="19"/>
        <v>15</v>
      </c>
      <c r="AG41" s="60">
        <f t="shared" si="20"/>
        <v>15</v>
      </c>
      <c r="AH41" s="74">
        <f t="shared" si="4"/>
        <v>8017.5</v>
      </c>
      <c r="AI41" s="66">
        <v>15</v>
      </c>
      <c r="AJ41" s="60">
        <v>0</v>
      </c>
      <c r="AK41" s="60">
        <v>15</v>
      </c>
      <c r="AL41" s="62">
        <f t="shared" si="5"/>
        <v>8017.5</v>
      </c>
      <c r="AM41" s="88">
        <v>15</v>
      </c>
      <c r="AN41" s="60">
        <f t="shared" si="21"/>
        <v>0</v>
      </c>
      <c r="AO41" s="49">
        <f t="shared" si="30"/>
        <v>15</v>
      </c>
      <c r="AP41" s="49">
        <f t="shared" si="22"/>
        <v>0</v>
      </c>
      <c r="AQ41" s="60">
        <f t="shared" si="23"/>
        <v>0</v>
      </c>
      <c r="AR41" s="74">
        <f t="shared" si="24"/>
        <v>15</v>
      </c>
    </row>
    <row r="42" spans="1:44" x14ac:dyDescent="0.25">
      <c r="A42" s="49"/>
      <c r="B42" s="85">
        <v>39722</v>
      </c>
      <c r="C42" s="49">
        <v>437</v>
      </c>
      <c r="D42" s="89">
        <v>450</v>
      </c>
      <c r="E42" s="95">
        <v>0</v>
      </c>
      <c r="F42" s="91">
        <f t="shared" si="6"/>
        <v>15</v>
      </c>
      <c r="G42" s="49">
        <f t="shared" si="25"/>
        <v>0</v>
      </c>
      <c r="H42" s="49">
        <f t="shared" si="0"/>
        <v>15</v>
      </c>
      <c r="I42" s="60">
        <f t="shared" si="7"/>
        <v>15</v>
      </c>
      <c r="J42" s="110">
        <f t="shared" si="1"/>
        <v>6555</v>
      </c>
      <c r="K42" s="66">
        <f>Stoch_Regimes_2!$E$26</f>
        <v>15</v>
      </c>
      <c r="L42" s="60">
        <f t="shared" si="8"/>
        <v>0</v>
      </c>
      <c r="M42" s="49">
        <f t="shared" si="26"/>
        <v>45</v>
      </c>
      <c r="N42" s="49">
        <f t="shared" si="9"/>
        <v>-30</v>
      </c>
      <c r="O42" s="60">
        <f t="shared" si="10"/>
        <v>0</v>
      </c>
      <c r="P42" s="74">
        <f t="shared" si="11"/>
        <v>45</v>
      </c>
      <c r="Q42" s="66">
        <f>Stoch_Regimes_2!$G$26</f>
        <v>30</v>
      </c>
      <c r="R42" s="60">
        <f t="shared" si="12"/>
        <v>1</v>
      </c>
      <c r="S42" s="49">
        <f t="shared" si="27"/>
        <v>0</v>
      </c>
      <c r="T42" s="49">
        <f t="shared" si="13"/>
        <v>30</v>
      </c>
      <c r="U42" s="60">
        <f t="shared" si="14"/>
        <v>30</v>
      </c>
      <c r="V42" s="74">
        <f t="shared" si="2"/>
        <v>13110</v>
      </c>
      <c r="W42" s="66">
        <f>Stoch_Regimes_2!$J$26</f>
        <v>60</v>
      </c>
      <c r="X42" s="60">
        <f t="shared" si="15"/>
        <v>3</v>
      </c>
      <c r="Y42" s="49">
        <f t="shared" si="28"/>
        <v>45</v>
      </c>
      <c r="Z42" s="49">
        <f t="shared" si="16"/>
        <v>15</v>
      </c>
      <c r="AA42" s="60">
        <f t="shared" si="17"/>
        <v>15</v>
      </c>
      <c r="AB42" s="74">
        <f t="shared" si="3"/>
        <v>6600</v>
      </c>
      <c r="AC42" s="66">
        <f>Stoch_Regimes_2!$M$26</f>
        <v>15</v>
      </c>
      <c r="AD42" s="60">
        <f t="shared" si="18"/>
        <v>0</v>
      </c>
      <c r="AE42" s="49">
        <f t="shared" si="29"/>
        <v>0</v>
      </c>
      <c r="AF42" s="49">
        <f t="shared" si="19"/>
        <v>15</v>
      </c>
      <c r="AG42" s="60">
        <f t="shared" si="20"/>
        <v>15</v>
      </c>
      <c r="AH42" s="74">
        <f t="shared" si="4"/>
        <v>6555</v>
      </c>
      <c r="AI42" s="66">
        <v>15</v>
      </c>
      <c r="AJ42" s="60">
        <v>0</v>
      </c>
      <c r="AK42" s="60">
        <v>15</v>
      </c>
      <c r="AL42" s="62">
        <f t="shared" si="5"/>
        <v>6555</v>
      </c>
      <c r="AM42" s="66">
        <f>Stoch_Regimes_2!$E$26</f>
        <v>15</v>
      </c>
      <c r="AN42" s="60">
        <f t="shared" si="21"/>
        <v>0</v>
      </c>
      <c r="AO42" s="49">
        <f t="shared" si="30"/>
        <v>0</v>
      </c>
      <c r="AP42" s="49">
        <f t="shared" si="22"/>
        <v>15</v>
      </c>
      <c r="AQ42" s="60">
        <f t="shared" si="23"/>
        <v>15</v>
      </c>
      <c r="AR42" s="74">
        <f t="shared" si="24"/>
        <v>6555</v>
      </c>
    </row>
    <row r="43" spans="1:44" x14ac:dyDescent="0.25">
      <c r="A43" s="49"/>
      <c r="B43" s="85">
        <v>39753</v>
      </c>
      <c r="C43" s="49">
        <v>365.5</v>
      </c>
      <c r="D43" s="89">
        <v>350</v>
      </c>
      <c r="E43" s="95">
        <v>0</v>
      </c>
      <c r="F43" s="91">
        <f t="shared" si="6"/>
        <v>15</v>
      </c>
      <c r="G43" s="49">
        <f t="shared" si="25"/>
        <v>0</v>
      </c>
      <c r="H43" s="49">
        <f t="shared" si="0"/>
        <v>15</v>
      </c>
      <c r="I43" s="60">
        <f t="shared" si="7"/>
        <v>15</v>
      </c>
      <c r="J43" s="110">
        <f t="shared" si="1"/>
        <v>5482.5</v>
      </c>
      <c r="K43" s="88">
        <f>Stoch_Regimes_2!$E$24</f>
        <v>60</v>
      </c>
      <c r="L43" s="60">
        <f t="shared" si="8"/>
        <v>3</v>
      </c>
      <c r="M43" s="49">
        <f t="shared" si="26"/>
        <v>30</v>
      </c>
      <c r="N43" s="49">
        <f t="shared" si="9"/>
        <v>30</v>
      </c>
      <c r="O43" s="60">
        <f t="shared" si="10"/>
        <v>30</v>
      </c>
      <c r="P43" s="74">
        <f t="shared" si="11"/>
        <v>10995</v>
      </c>
      <c r="Q43" s="88">
        <f>Stoch_Regimes_2!$G$24</f>
        <v>60</v>
      </c>
      <c r="R43" s="60">
        <f t="shared" si="12"/>
        <v>3</v>
      </c>
      <c r="S43" s="49">
        <f t="shared" si="27"/>
        <v>15</v>
      </c>
      <c r="T43" s="49">
        <f t="shared" si="13"/>
        <v>45</v>
      </c>
      <c r="U43" s="60">
        <f t="shared" si="14"/>
        <v>45</v>
      </c>
      <c r="V43" s="74">
        <f t="shared" si="2"/>
        <v>16462.5</v>
      </c>
      <c r="W43" s="88">
        <f>Stoch_Regimes_2!$J$24</f>
        <v>60</v>
      </c>
      <c r="X43" s="60">
        <f t="shared" si="15"/>
        <v>3</v>
      </c>
      <c r="Y43" s="49">
        <f t="shared" si="28"/>
        <v>45</v>
      </c>
      <c r="Z43" s="49">
        <f t="shared" si="16"/>
        <v>15</v>
      </c>
      <c r="AA43" s="60">
        <f t="shared" si="17"/>
        <v>15</v>
      </c>
      <c r="AB43" s="74">
        <f t="shared" si="3"/>
        <v>5527.5</v>
      </c>
      <c r="AC43" s="88">
        <f>Stoch_Regimes_2!$M$24</f>
        <v>30</v>
      </c>
      <c r="AD43" s="60">
        <f t="shared" si="18"/>
        <v>1</v>
      </c>
      <c r="AE43" s="49">
        <f t="shared" si="29"/>
        <v>0</v>
      </c>
      <c r="AF43" s="49">
        <f t="shared" si="19"/>
        <v>30</v>
      </c>
      <c r="AG43" s="60">
        <f t="shared" si="20"/>
        <v>30</v>
      </c>
      <c r="AH43" s="74">
        <f t="shared" si="4"/>
        <v>10965</v>
      </c>
      <c r="AI43" s="66">
        <v>15</v>
      </c>
      <c r="AJ43" s="60">
        <v>0</v>
      </c>
      <c r="AK43" s="60">
        <v>15</v>
      </c>
      <c r="AL43" s="62">
        <f t="shared" si="5"/>
        <v>5482.5</v>
      </c>
      <c r="AM43" s="88">
        <f>Stoch_Regimes_2!$E$24</f>
        <v>60</v>
      </c>
      <c r="AN43" s="60">
        <f t="shared" si="21"/>
        <v>3</v>
      </c>
      <c r="AO43" s="49">
        <f t="shared" si="30"/>
        <v>0</v>
      </c>
      <c r="AP43" s="49">
        <f t="shared" si="22"/>
        <v>60</v>
      </c>
      <c r="AQ43" s="60">
        <f t="shared" si="23"/>
        <v>60</v>
      </c>
      <c r="AR43" s="74">
        <f t="shared" si="24"/>
        <v>21930</v>
      </c>
    </row>
    <row r="44" spans="1:44" x14ac:dyDescent="0.25">
      <c r="A44" s="49"/>
      <c r="B44" s="85">
        <v>39783</v>
      </c>
      <c r="C44" s="49">
        <v>308</v>
      </c>
      <c r="D44" s="89">
        <v>300</v>
      </c>
      <c r="E44" s="95">
        <v>3</v>
      </c>
      <c r="F44" s="91">
        <f t="shared" si="6"/>
        <v>60</v>
      </c>
      <c r="G44" s="49">
        <f t="shared" si="25"/>
        <v>0</v>
      </c>
      <c r="H44" s="49">
        <f t="shared" si="0"/>
        <v>60</v>
      </c>
      <c r="I44" s="60">
        <f t="shared" si="7"/>
        <v>60</v>
      </c>
      <c r="J44" s="110">
        <f t="shared" si="1"/>
        <v>18480</v>
      </c>
      <c r="K44" s="88">
        <f>Stoch_Regimes_2!$E$23</f>
        <v>60</v>
      </c>
      <c r="L44" s="60">
        <f t="shared" si="8"/>
        <v>3</v>
      </c>
      <c r="M44" s="49">
        <f t="shared" si="26"/>
        <v>45</v>
      </c>
      <c r="N44" s="49">
        <f t="shared" si="9"/>
        <v>15</v>
      </c>
      <c r="O44" s="60">
        <f t="shared" si="10"/>
        <v>15</v>
      </c>
      <c r="P44" s="74">
        <f t="shared" si="11"/>
        <v>4665</v>
      </c>
      <c r="Q44" s="88">
        <f>Stoch_Regimes_2!$G$23</f>
        <v>60</v>
      </c>
      <c r="R44" s="60">
        <f t="shared" si="12"/>
        <v>3</v>
      </c>
      <c r="S44" s="49">
        <f t="shared" si="27"/>
        <v>45</v>
      </c>
      <c r="T44" s="49">
        <f t="shared" si="13"/>
        <v>15</v>
      </c>
      <c r="U44" s="60">
        <f t="shared" si="14"/>
        <v>15</v>
      </c>
      <c r="V44" s="74">
        <f t="shared" si="2"/>
        <v>4665</v>
      </c>
      <c r="W44" s="88">
        <f>Stoch_Regimes_2!$J$23</f>
        <v>60</v>
      </c>
      <c r="X44" s="60">
        <f t="shared" si="15"/>
        <v>3</v>
      </c>
      <c r="Y44" s="49">
        <f t="shared" si="28"/>
        <v>45</v>
      </c>
      <c r="Z44" s="49">
        <f t="shared" si="16"/>
        <v>15</v>
      </c>
      <c r="AA44" s="60">
        <f t="shared" si="17"/>
        <v>15</v>
      </c>
      <c r="AB44" s="74">
        <f t="shared" si="3"/>
        <v>4665</v>
      </c>
      <c r="AC44" s="88">
        <f>Stoch_Regimes_2!$M$23</f>
        <v>60</v>
      </c>
      <c r="AD44" s="60">
        <f t="shared" si="18"/>
        <v>3</v>
      </c>
      <c r="AE44" s="49">
        <f t="shared" si="29"/>
        <v>15</v>
      </c>
      <c r="AF44" s="49">
        <f t="shared" si="19"/>
        <v>45</v>
      </c>
      <c r="AG44" s="60">
        <f t="shared" si="20"/>
        <v>45</v>
      </c>
      <c r="AH44" s="74">
        <f t="shared" si="4"/>
        <v>13875</v>
      </c>
      <c r="AI44" s="66">
        <v>15</v>
      </c>
      <c r="AJ44" s="60">
        <v>0</v>
      </c>
      <c r="AK44" s="60">
        <v>15</v>
      </c>
      <c r="AL44" s="62">
        <f t="shared" si="5"/>
        <v>4620</v>
      </c>
      <c r="AM44" s="88">
        <f>Stoch_Regimes_2!$E$23</f>
        <v>60</v>
      </c>
      <c r="AN44" s="60">
        <f t="shared" si="21"/>
        <v>3</v>
      </c>
      <c r="AO44" s="49">
        <f t="shared" si="30"/>
        <v>45</v>
      </c>
      <c r="AP44" s="49">
        <f t="shared" si="22"/>
        <v>15</v>
      </c>
      <c r="AQ44" s="60">
        <f t="shared" si="23"/>
        <v>15</v>
      </c>
      <c r="AR44" s="74">
        <f t="shared" si="24"/>
        <v>4665</v>
      </c>
    </row>
    <row r="45" spans="1:44" x14ac:dyDescent="0.25">
      <c r="A45" s="49"/>
      <c r="B45" s="85">
        <v>39814</v>
      </c>
      <c r="C45" s="49">
        <v>378.5</v>
      </c>
      <c r="D45" s="89">
        <v>400</v>
      </c>
      <c r="E45" s="58">
        <v>0</v>
      </c>
      <c r="F45" s="91">
        <f t="shared" si="6"/>
        <v>15</v>
      </c>
      <c r="G45" s="49">
        <f t="shared" si="25"/>
        <v>45</v>
      </c>
      <c r="H45" s="49">
        <f t="shared" si="0"/>
        <v>-30</v>
      </c>
      <c r="I45" s="60">
        <f t="shared" si="7"/>
        <v>0</v>
      </c>
      <c r="J45" s="110">
        <f t="shared" si="1"/>
        <v>45</v>
      </c>
      <c r="K45" s="66">
        <f>Stoch_Regimes_2!$E$25</f>
        <v>15</v>
      </c>
      <c r="L45" s="60">
        <f t="shared" si="8"/>
        <v>0</v>
      </c>
      <c r="M45" s="49">
        <f t="shared" si="26"/>
        <v>45</v>
      </c>
      <c r="N45" s="49">
        <f t="shared" si="9"/>
        <v>-30</v>
      </c>
      <c r="O45" s="60">
        <f t="shared" si="10"/>
        <v>0</v>
      </c>
      <c r="P45" s="74">
        <f t="shared" si="11"/>
        <v>45</v>
      </c>
      <c r="Q45" s="66">
        <f>Stoch_Regimes_2!$G$25</f>
        <v>45</v>
      </c>
      <c r="R45" s="60">
        <f t="shared" si="12"/>
        <v>2</v>
      </c>
      <c r="S45" s="49">
        <f t="shared" si="27"/>
        <v>45</v>
      </c>
      <c r="T45" s="49">
        <f t="shared" si="13"/>
        <v>0</v>
      </c>
      <c r="U45" s="60">
        <f t="shared" si="14"/>
        <v>0</v>
      </c>
      <c r="V45" s="74">
        <f t="shared" si="2"/>
        <v>45</v>
      </c>
      <c r="W45" s="66">
        <f>Stoch_Regimes_2!$J$25</f>
        <v>60</v>
      </c>
      <c r="X45" s="60">
        <f t="shared" si="15"/>
        <v>3</v>
      </c>
      <c r="Y45" s="49">
        <f t="shared" si="28"/>
        <v>45</v>
      </c>
      <c r="Z45" s="49">
        <f t="shared" si="16"/>
        <v>15</v>
      </c>
      <c r="AA45" s="60">
        <f t="shared" si="17"/>
        <v>15</v>
      </c>
      <c r="AB45" s="74">
        <f t="shared" si="3"/>
        <v>5722.5</v>
      </c>
      <c r="AC45" s="66">
        <f>Stoch_Regimes_2!$M$25</f>
        <v>15</v>
      </c>
      <c r="AD45" s="60">
        <f t="shared" si="18"/>
        <v>0</v>
      </c>
      <c r="AE45" s="49">
        <f t="shared" si="29"/>
        <v>45</v>
      </c>
      <c r="AF45" s="49">
        <f t="shared" si="19"/>
        <v>-30</v>
      </c>
      <c r="AG45" s="60">
        <f t="shared" si="20"/>
        <v>0</v>
      </c>
      <c r="AH45" s="74">
        <f t="shared" si="4"/>
        <v>45</v>
      </c>
      <c r="AI45" s="66">
        <v>15</v>
      </c>
      <c r="AJ45" s="60">
        <v>0</v>
      </c>
      <c r="AK45" s="60">
        <v>15</v>
      </c>
      <c r="AL45" s="62">
        <f t="shared" si="5"/>
        <v>5677.5</v>
      </c>
      <c r="AM45" s="66">
        <f>Stoch_Regimes_2!$E$25</f>
        <v>15</v>
      </c>
      <c r="AN45" s="60">
        <f t="shared" si="21"/>
        <v>0</v>
      </c>
      <c r="AO45" s="49">
        <f t="shared" si="30"/>
        <v>45</v>
      </c>
      <c r="AP45" s="49">
        <f t="shared" si="22"/>
        <v>-30</v>
      </c>
      <c r="AQ45" s="60">
        <f t="shared" si="23"/>
        <v>0</v>
      </c>
      <c r="AR45" s="74">
        <f t="shared" si="24"/>
        <v>45</v>
      </c>
    </row>
    <row r="46" spans="1:44" x14ac:dyDescent="0.25">
      <c r="A46" s="49"/>
      <c r="B46" s="85">
        <v>39845</v>
      </c>
      <c r="C46" s="49">
        <v>345.5</v>
      </c>
      <c r="D46" s="89">
        <v>350</v>
      </c>
      <c r="E46" s="58">
        <v>0</v>
      </c>
      <c r="F46" s="91">
        <f t="shared" si="6"/>
        <v>15</v>
      </c>
      <c r="G46" s="49">
        <f t="shared" si="25"/>
        <v>30</v>
      </c>
      <c r="H46" s="49">
        <f t="shared" si="0"/>
        <v>-15</v>
      </c>
      <c r="I46" s="60">
        <f t="shared" si="7"/>
        <v>0</v>
      </c>
      <c r="J46" s="110">
        <f t="shared" si="1"/>
        <v>30</v>
      </c>
      <c r="K46" s="66">
        <f>Stoch_Regimes_2!$E$24</f>
        <v>60</v>
      </c>
      <c r="L46" s="60">
        <f t="shared" si="8"/>
        <v>3</v>
      </c>
      <c r="M46" s="49">
        <f t="shared" si="26"/>
        <v>30</v>
      </c>
      <c r="N46" s="49">
        <f t="shared" si="9"/>
        <v>30</v>
      </c>
      <c r="O46" s="60">
        <f t="shared" si="10"/>
        <v>30</v>
      </c>
      <c r="P46" s="74">
        <f t="shared" si="11"/>
        <v>10395</v>
      </c>
      <c r="Q46" s="66">
        <f>Stoch_Regimes_2!$G$24</f>
        <v>60</v>
      </c>
      <c r="R46" s="60">
        <f t="shared" si="12"/>
        <v>3</v>
      </c>
      <c r="S46" s="49">
        <f t="shared" si="27"/>
        <v>30</v>
      </c>
      <c r="T46" s="49">
        <f t="shared" si="13"/>
        <v>30</v>
      </c>
      <c r="U46" s="60">
        <f t="shared" si="14"/>
        <v>30</v>
      </c>
      <c r="V46" s="74">
        <f t="shared" si="2"/>
        <v>10395</v>
      </c>
      <c r="W46" s="66">
        <f>Stoch_Regimes_2!$J$24</f>
        <v>60</v>
      </c>
      <c r="X46" s="60">
        <f t="shared" si="15"/>
        <v>3</v>
      </c>
      <c r="Y46" s="49">
        <f t="shared" si="28"/>
        <v>45</v>
      </c>
      <c r="Z46" s="49">
        <f t="shared" si="16"/>
        <v>15</v>
      </c>
      <c r="AA46" s="60">
        <f t="shared" si="17"/>
        <v>15</v>
      </c>
      <c r="AB46" s="74">
        <f t="shared" si="3"/>
        <v>5227.5</v>
      </c>
      <c r="AC46" s="66">
        <f>Stoch_Regimes_2!$M$24</f>
        <v>30</v>
      </c>
      <c r="AD46" s="60">
        <f t="shared" si="18"/>
        <v>1</v>
      </c>
      <c r="AE46" s="49">
        <f t="shared" si="29"/>
        <v>30</v>
      </c>
      <c r="AF46" s="49">
        <f t="shared" si="19"/>
        <v>0</v>
      </c>
      <c r="AG46" s="60">
        <f t="shared" si="20"/>
        <v>0</v>
      </c>
      <c r="AH46" s="74">
        <f t="shared" si="4"/>
        <v>30</v>
      </c>
      <c r="AI46" s="66">
        <v>15</v>
      </c>
      <c r="AJ46" s="60">
        <v>0</v>
      </c>
      <c r="AK46" s="60">
        <v>15</v>
      </c>
      <c r="AL46" s="62">
        <f t="shared" si="5"/>
        <v>5182.5</v>
      </c>
      <c r="AM46" s="66">
        <f>Stoch_Regimes_2!$E$24</f>
        <v>60</v>
      </c>
      <c r="AN46" s="60">
        <f t="shared" si="21"/>
        <v>3</v>
      </c>
      <c r="AO46" s="49">
        <f t="shared" si="30"/>
        <v>30</v>
      </c>
      <c r="AP46" s="49">
        <f t="shared" si="22"/>
        <v>30</v>
      </c>
      <c r="AQ46" s="60">
        <f t="shared" si="23"/>
        <v>30</v>
      </c>
      <c r="AR46" s="74">
        <f t="shared" si="24"/>
        <v>10395</v>
      </c>
    </row>
    <row r="47" spans="1:44" x14ac:dyDescent="0.25">
      <c r="A47" s="49"/>
      <c r="B47" s="85">
        <v>39873</v>
      </c>
      <c r="C47" s="49">
        <v>330.5</v>
      </c>
      <c r="D47" s="89">
        <v>350</v>
      </c>
      <c r="E47" s="58">
        <v>3</v>
      </c>
      <c r="F47" s="91">
        <f t="shared" si="6"/>
        <v>60</v>
      </c>
      <c r="G47" s="49">
        <f t="shared" si="25"/>
        <v>15</v>
      </c>
      <c r="H47" s="49">
        <f t="shared" si="0"/>
        <v>45</v>
      </c>
      <c r="I47" s="60">
        <f t="shared" si="7"/>
        <v>45</v>
      </c>
      <c r="J47" s="110">
        <f t="shared" si="1"/>
        <v>14887.5</v>
      </c>
      <c r="K47" s="66">
        <f>Stoch_Regimes_2!$E$24</f>
        <v>60</v>
      </c>
      <c r="L47" s="60">
        <f t="shared" si="8"/>
        <v>3</v>
      </c>
      <c r="M47" s="49">
        <f t="shared" si="26"/>
        <v>45</v>
      </c>
      <c r="N47" s="49">
        <f t="shared" si="9"/>
        <v>15</v>
      </c>
      <c r="O47" s="60">
        <f t="shared" si="10"/>
        <v>15</v>
      </c>
      <c r="P47" s="74">
        <f t="shared" si="11"/>
        <v>5002.5</v>
      </c>
      <c r="Q47" s="66">
        <f>Stoch_Regimes_2!$G$24</f>
        <v>60</v>
      </c>
      <c r="R47" s="60">
        <f t="shared" si="12"/>
        <v>3</v>
      </c>
      <c r="S47" s="49">
        <f t="shared" si="27"/>
        <v>45</v>
      </c>
      <c r="T47" s="49">
        <f t="shared" si="13"/>
        <v>15</v>
      </c>
      <c r="U47" s="60">
        <f t="shared" si="14"/>
        <v>15</v>
      </c>
      <c r="V47" s="74">
        <f t="shared" si="2"/>
        <v>5002.5</v>
      </c>
      <c r="W47" s="66">
        <f>Stoch_Regimes_2!$J$24</f>
        <v>60</v>
      </c>
      <c r="X47" s="60">
        <f t="shared" si="15"/>
        <v>3</v>
      </c>
      <c r="Y47" s="49">
        <f t="shared" si="28"/>
        <v>45</v>
      </c>
      <c r="Z47" s="49">
        <f t="shared" si="16"/>
        <v>15</v>
      </c>
      <c r="AA47" s="60">
        <f t="shared" si="17"/>
        <v>15</v>
      </c>
      <c r="AB47" s="74">
        <f t="shared" si="3"/>
        <v>5002.5</v>
      </c>
      <c r="AC47" s="66">
        <f>Stoch_Regimes_2!$M$24</f>
        <v>30</v>
      </c>
      <c r="AD47" s="60">
        <f t="shared" si="18"/>
        <v>1</v>
      </c>
      <c r="AE47" s="49">
        <f t="shared" si="29"/>
        <v>15</v>
      </c>
      <c r="AF47" s="49">
        <f t="shared" si="19"/>
        <v>15</v>
      </c>
      <c r="AG47" s="60">
        <f t="shared" si="20"/>
        <v>15</v>
      </c>
      <c r="AH47" s="74">
        <f t="shared" si="4"/>
        <v>4972.5</v>
      </c>
      <c r="AI47" s="66">
        <v>15</v>
      </c>
      <c r="AJ47" s="60">
        <v>0</v>
      </c>
      <c r="AK47" s="60">
        <v>15</v>
      </c>
      <c r="AL47" s="62">
        <f t="shared" si="5"/>
        <v>4957.5</v>
      </c>
      <c r="AM47" s="66">
        <f>Stoch_Regimes_2!$E$24</f>
        <v>60</v>
      </c>
      <c r="AN47" s="60">
        <f t="shared" si="21"/>
        <v>3</v>
      </c>
      <c r="AO47" s="49">
        <f t="shared" si="30"/>
        <v>45</v>
      </c>
      <c r="AP47" s="49">
        <f t="shared" si="22"/>
        <v>15</v>
      </c>
      <c r="AQ47" s="60">
        <f t="shared" si="23"/>
        <v>15</v>
      </c>
      <c r="AR47" s="74">
        <f t="shared" si="24"/>
        <v>5002.5</v>
      </c>
    </row>
    <row r="48" spans="1:44" x14ac:dyDescent="0.25">
      <c r="A48" s="49"/>
      <c r="B48" s="85">
        <v>39904</v>
      </c>
      <c r="C48" s="49">
        <v>385</v>
      </c>
      <c r="D48" s="89">
        <v>400</v>
      </c>
      <c r="E48" s="58">
        <v>2</v>
      </c>
      <c r="F48" s="91">
        <f t="shared" si="6"/>
        <v>45</v>
      </c>
      <c r="G48" s="49">
        <f t="shared" si="25"/>
        <v>45</v>
      </c>
      <c r="H48" s="49">
        <f t="shared" si="0"/>
        <v>0</v>
      </c>
      <c r="I48" s="60">
        <f t="shared" si="7"/>
        <v>0</v>
      </c>
      <c r="J48" s="110">
        <f t="shared" si="1"/>
        <v>45</v>
      </c>
      <c r="K48" s="66">
        <f>Stoch_Regimes_2!$E$25</f>
        <v>15</v>
      </c>
      <c r="L48" s="60">
        <f t="shared" si="8"/>
        <v>0</v>
      </c>
      <c r="M48" s="49">
        <f t="shared" si="26"/>
        <v>45</v>
      </c>
      <c r="N48" s="49">
        <f t="shared" si="9"/>
        <v>-30</v>
      </c>
      <c r="O48" s="60">
        <f t="shared" si="10"/>
        <v>0</v>
      </c>
      <c r="P48" s="74">
        <f t="shared" si="11"/>
        <v>45</v>
      </c>
      <c r="Q48" s="66">
        <f>Stoch_Regimes_2!$G$25</f>
        <v>45</v>
      </c>
      <c r="R48" s="60">
        <f t="shared" si="12"/>
        <v>2</v>
      </c>
      <c r="S48" s="49">
        <f t="shared" si="27"/>
        <v>45</v>
      </c>
      <c r="T48" s="49">
        <f t="shared" si="13"/>
        <v>0</v>
      </c>
      <c r="U48" s="60">
        <f t="shared" si="14"/>
        <v>0</v>
      </c>
      <c r="V48" s="74">
        <f t="shared" si="2"/>
        <v>45</v>
      </c>
      <c r="W48" s="66">
        <f>Stoch_Regimes_2!$J$25</f>
        <v>60</v>
      </c>
      <c r="X48" s="60">
        <f t="shared" si="15"/>
        <v>3</v>
      </c>
      <c r="Y48" s="49">
        <f t="shared" si="28"/>
        <v>45</v>
      </c>
      <c r="Z48" s="49">
        <f t="shared" si="16"/>
        <v>15</v>
      </c>
      <c r="AA48" s="60">
        <f t="shared" si="17"/>
        <v>15</v>
      </c>
      <c r="AB48" s="74">
        <f t="shared" si="3"/>
        <v>5820</v>
      </c>
      <c r="AC48" s="66">
        <f>Stoch_Regimes_2!$M$25</f>
        <v>15</v>
      </c>
      <c r="AD48" s="60">
        <f t="shared" si="18"/>
        <v>0</v>
      </c>
      <c r="AE48" s="49">
        <f t="shared" si="29"/>
        <v>15</v>
      </c>
      <c r="AF48" s="49">
        <f t="shared" si="19"/>
        <v>0</v>
      </c>
      <c r="AG48" s="60">
        <f t="shared" si="20"/>
        <v>0</v>
      </c>
      <c r="AH48" s="74">
        <f t="shared" si="4"/>
        <v>15</v>
      </c>
      <c r="AI48" s="66">
        <v>15</v>
      </c>
      <c r="AJ48" s="60">
        <v>0</v>
      </c>
      <c r="AK48" s="60">
        <v>15</v>
      </c>
      <c r="AL48" s="62">
        <f t="shared" si="5"/>
        <v>5775</v>
      </c>
      <c r="AM48" s="66">
        <f>Stoch_Regimes_2!$E$25</f>
        <v>15</v>
      </c>
      <c r="AN48" s="60">
        <f t="shared" si="21"/>
        <v>0</v>
      </c>
      <c r="AO48" s="49">
        <f t="shared" si="30"/>
        <v>45</v>
      </c>
      <c r="AP48" s="49">
        <f t="shared" si="22"/>
        <v>-30</v>
      </c>
      <c r="AQ48" s="60">
        <f t="shared" si="23"/>
        <v>0</v>
      </c>
      <c r="AR48" s="74">
        <f t="shared" si="24"/>
        <v>45</v>
      </c>
    </row>
    <row r="49" spans="1:44" x14ac:dyDescent="0.25">
      <c r="A49" s="49"/>
      <c r="B49" s="85">
        <v>39934</v>
      </c>
      <c r="C49" s="49">
        <v>391</v>
      </c>
      <c r="D49" s="89">
        <v>400</v>
      </c>
      <c r="E49" s="58">
        <v>1</v>
      </c>
      <c r="F49" s="92">
        <f t="shared" si="6"/>
        <v>30</v>
      </c>
      <c r="G49" s="49">
        <f t="shared" si="25"/>
        <v>30</v>
      </c>
      <c r="H49" s="49">
        <f t="shared" si="0"/>
        <v>0</v>
      </c>
      <c r="I49" s="60">
        <f t="shared" si="7"/>
        <v>0</v>
      </c>
      <c r="J49" s="110">
        <f t="shared" si="1"/>
        <v>30</v>
      </c>
      <c r="K49" s="66">
        <f>Stoch_Regimes_2!$E$25</f>
        <v>15</v>
      </c>
      <c r="L49" s="60">
        <f t="shared" si="8"/>
        <v>0</v>
      </c>
      <c r="M49" s="49">
        <f t="shared" si="26"/>
        <v>30</v>
      </c>
      <c r="N49" s="49">
        <f t="shared" si="9"/>
        <v>-15</v>
      </c>
      <c r="O49" s="60">
        <f t="shared" si="10"/>
        <v>0</v>
      </c>
      <c r="P49" s="74">
        <f t="shared" si="11"/>
        <v>30</v>
      </c>
      <c r="Q49" s="66">
        <f>Stoch_Regimes_2!$G$25</f>
        <v>45</v>
      </c>
      <c r="R49" s="60">
        <f t="shared" si="12"/>
        <v>2</v>
      </c>
      <c r="S49" s="49">
        <f t="shared" si="27"/>
        <v>30</v>
      </c>
      <c r="T49" s="49">
        <f t="shared" si="13"/>
        <v>15</v>
      </c>
      <c r="U49" s="60">
        <f t="shared" si="14"/>
        <v>15</v>
      </c>
      <c r="V49" s="74">
        <f t="shared" si="2"/>
        <v>5895</v>
      </c>
      <c r="W49" s="66">
        <f>Stoch_Regimes_2!$J$25</f>
        <v>60</v>
      </c>
      <c r="X49" s="60">
        <f t="shared" si="15"/>
        <v>3</v>
      </c>
      <c r="Y49" s="49">
        <f t="shared" si="28"/>
        <v>45</v>
      </c>
      <c r="Z49" s="49">
        <f t="shared" si="16"/>
        <v>15</v>
      </c>
      <c r="AA49" s="60">
        <f t="shared" si="17"/>
        <v>15</v>
      </c>
      <c r="AB49" s="74">
        <f t="shared" si="3"/>
        <v>5910</v>
      </c>
      <c r="AC49" s="66">
        <f>Stoch_Regimes_2!$M$25</f>
        <v>15</v>
      </c>
      <c r="AD49" s="60">
        <f t="shared" si="18"/>
        <v>0</v>
      </c>
      <c r="AE49" s="49">
        <f t="shared" si="29"/>
        <v>0</v>
      </c>
      <c r="AF49" s="49">
        <f t="shared" si="19"/>
        <v>15</v>
      </c>
      <c r="AG49" s="60">
        <f t="shared" si="20"/>
        <v>15</v>
      </c>
      <c r="AH49" s="74">
        <f t="shared" si="4"/>
        <v>5865</v>
      </c>
      <c r="AI49" s="66">
        <v>15</v>
      </c>
      <c r="AJ49" s="60">
        <v>0</v>
      </c>
      <c r="AK49" s="60">
        <v>15</v>
      </c>
      <c r="AL49" s="62">
        <f t="shared" si="5"/>
        <v>5865</v>
      </c>
      <c r="AM49" s="66">
        <f>Stoch_Regimes_2!$E$25</f>
        <v>15</v>
      </c>
      <c r="AN49" s="60">
        <f t="shared" si="21"/>
        <v>0</v>
      </c>
      <c r="AO49" s="49">
        <f t="shared" si="30"/>
        <v>30</v>
      </c>
      <c r="AP49" s="49">
        <f t="shared" si="22"/>
        <v>-15</v>
      </c>
      <c r="AQ49" s="60">
        <f t="shared" si="23"/>
        <v>0</v>
      </c>
      <c r="AR49" s="74">
        <f t="shared" si="24"/>
        <v>30</v>
      </c>
    </row>
    <row r="50" spans="1:44" x14ac:dyDescent="0.25">
      <c r="A50" s="49"/>
      <c r="B50" s="85">
        <v>39965</v>
      </c>
      <c r="C50" s="49">
        <v>425.5</v>
      </c>
      <c r="D50" s="89">
        <v>450</v>
      </c>
      <c r="E50" s="58">
        <v>0</v>
      </c>
      <c r="F50" s="91">
        <f t="shared" si="6"/>
        <v>15</v>
      </c>
      <c r="G50" s="49">
        <f t="shared" si="25"/>
        <v>15</v>
      </c>
      <c r="H50" s="49">
        <f t="shared" si="0"/>
        <v>0</v>
      </c>
      <c r="I50" s="60">
        <f t="shared" si="7"/>
        <v>0</v>
      </c>
      <c r="J50" s="110">
        <f t="shared" si="1"/>
        <v>15</v>
      </c>
      <c r="K50" s="66">
        <f>Stoch_Regimes_2!$E$26</f>
        <v>15</v>
      </c>
      <c r="L50" s="60">
        <f t="shared" si="8"/>
        <v>0</v>
      </c>
      <c r="M50" s="49">
        <f t="shared" si="26"/>
        <v>15</v>
      </c>
      <c r="N50" s="49">
        <f t="shared" si="9"/>
        <v>0</v>
      </c>
      <c r="O50" s="60">
        <f t="shared" si="10"/>
        <v>0</v>
      </c>
      <c r="P50" s="74">
        <f t="shared" si="11"/>
        <v>15</v>
      </c>
      <c r="Q50" s="66">
        <f>Stoch_Regimes_2!$G$26</f>
        <v>30</v>
      </c>
      <c r="R50" s="60">
        <f t="shared" si="12"/>
        <v>1</v>
      </c>
      <c r="S50" s="49">
        <f t="shared" si="27"/>
        <v>30</v>
      </c>
      <c r="T50" s="49">
        <f t="shared" si="13"/>
        <v>0</v>
      </c>
      <c r="U50" s="60">
        <f t="shared" si="14"/>
        <v>0</v>
      </c>
      <c r="V50" s="74">
        <f t="shared" si="2"/>
        <v>30</v>
      </c>
      <c r="W50" s="66">
        <f>Stoch_Regimes_2!$J$26</f>
        <v>60</v>
      </c>
      <c r="X50" s="60">
        <f t="shared" si="15"/>
        <v>3</v>
      </c>
      <c r="Y50" s="49">
        <f t="shared" si="28"/>
        <v>45</v>
      </c>
      <c r="Z50" s="49">
        <f t="shared" si="16"/>
        <v>15</v>
      </c>
      <c r="AA50" s="60">
        <f t="shared" si="17"/>
        <v>15</v>
      </c>
      <c r="AB50" s="74">
        <f t="shared" si="3"/>
        <v>6427.5</v>
      </c>
      <c r="AC50" s="66">
        <f>Stoch_Regimes_2!$M$26</f>
        <v>15</v>
      </c>
      <c r="AD50" s="60">
        <f t="shared" si="18"/>
        <v>0</v>
      </c>
      <c r="AE50" s="49">
        <f t="shared" si="29"/>
        <v>0</v>
      </c>
      <c r="AF50" s="49">
        <f t="shared" si="19"/>
        <v>15</v>
      </c>
      <c r="AG50" s="60">
        <f t="shared" si="20"/>
        <v>15</v>
      </c>
      <c r="AH50" s="74">
        <f t="shared" si="4"/>
        <v>6382.5</v>
      </c>
      <c r="AI50" s="66">
        <v>15</v>
      </c>
      <c r="AJ50" s="60">
        <v>0</v>
      </c>
      <c r="AK50" s="60">
        <v>15</v>
      </c>
      <c r="AL50" s="62">
        <f t="shared" si="5"/>
        <v>6382.5</v>
      </c>
      <c r="AM50" s="66">
        <f>Stoch_Regimes_2!$E$26</f>
        <v>15</v>
      </c>
      <c r="AN50" s="60">
        <f t="shared" si="21"/>
        <v>0</v>
      </c>
      <c r="AO50" s="49">
        <f t="shared" si="30"/>
        <v>15</v>
      </c>
      <c r="AP50" s="49">
        <f t="shared" si="22"/>
        <v>0</v>
      </c>
      <c r="AQ50" s="60">
        <f t="shared" si="23"/>
        <v>0</v>
      </c>
      <c r="AR50" s="74">
        <f t="shared" si="24"/>
        <v>15</v>
      </c>
    </row>
    <row r="51" spans="1:44" x14ac:dyDescent="0.25">
      <c r="A51" s="49"/>
      <c r="B51" s="85">
        <v>39995</v>
      </c>
      <c r="C51" s="49">
        <v>340</v>
      </c>
      <c r="D51" s="89">
        <v>350</v>
      </c>
      <c r="E51" s="58">
        <v>1</v>
      </c>
      <c r="F51" s="91">
        <f>IF(E51=0,15,IF(E51=1,30,IF(E51=2,45,IF(E51=3,60))))</f>
        <v>30</v>
      </c>
      <c r="G51" s="49">
        <f t="shared" si="25"/>
        <v>0</v>
      </c>
      <c r="H51" s="49">
        <f t="shared" si="0"/>
        <v>30</v>
      </c>
      <c r="I51" s="60">
        <f t="shared" si="7"/>
        <v>30</v>
      </c>
      <c r="J51" s="110">
        <f t="shared" si="1"/>
        <v>10200</v>
      </c>
      <c r="K51" s="66">
        <f>Stoch_Regimes_2!$E$24</f>
        <v>60</v>
      </c>
      <c r="L51" s="60">
        <f t="shared" si="8"/>
        <v>3</v>
      </c>
      <c r="M51" s="49">
        <f t="shared" si="26"/>
        <v>0</v>
      </c>
      <c r="N51" s="49">
        <f t="shared" si="9"/>
        <v>60</v>
      </c>
      <c r="O51" s="60">
        <f t="shared" si="10"/>
        <v>60</v>
      </c>
      <c r="P51" s="74">
        <f t="shared" si="11"/>
        <v>20400</v>
      </c>
      <c r="Q51" s="66">
        <f>Stoch_Regimes_2!$G$24</f>
        <v>60</v>
      </c>
      <c r="R51" s="60">
        <f t="shared" si="12"/>
        <v>3</v>
      </c>
      <c r="S51" s="49">
        <f t="shared" si="27"/>
        <v>15</v>
      </c>
      <c r="T51" s="49">
        <f t="shared" si="13"/>
        <v>45</v>
      </c>
      <c r="U51" s="60">
        <f t="shared" si="14"/>
        <v>45</v>
      </c>
      <c r="V51" s="74">
        <f t="shared" si="2"/>
        <v>15315</v>
      </c>
      <c r="W51" s="66">
        <f>Stoch_Regimes_2!$J$24</f>
        <v>60</v>
      </c>
      <c r="X51" s="60">
        <f t="shared" si="15"/>
        <v>3</v>
      </c>
      <c r="Y51" s="49">
        <f t="shared" si="28"/>
        <v>45</v>
      </c>
      <c r="Z51" s="49">
        <f t="shared" si="16"/>
        <v>15</v>
      </c>
      <c r="AA51" s="60">
        <f t="shared" si="17"/>
        <v>15</v>
      </c>
      <c r="AB51" s="74">
        <f t="shared" si="3"/>
        <v>5145</v>
      </c>
      <c r="AC51" s="66">
        <f>Stoch_Regimes_2!$M$24</f>
        <v>30</v>
      </c>
      <c r="AD51" s="60">
        <f t="shared" si="18"/>
        <v>1</v>
      </c>
      <c r="AE51" s="49">
        <f t="shared" si="29"/>
        <v>0</v>
      </c>
      <c r="AF51" s="49">
        <f t="shared" si="19"/>
        <v>30</v>
      </c>
      <c r="AG51" s="60">
        <f t="shared" si="20"/>
        <v>30</v>
      </c>
      <c r="AH51" s="74">
        <f t="shared" si="4"/>
        <v>10200</v>
      </c>
      <c r="AI51" s="66">
        <v>15</v>
      </c>
      <c r="AJ51" s="60">
        <v>0</v>
      </c>
      <c r="AK51" s="60">
        <v>15</v>
      </c>
      <c r="AL51" s="62">
        <f t="shared" si="5"/>
        <v>5100</v>
      </c>
      <c r="AM51" s="66">
        <f>Stoch_Regimes_2!$E$24</f>
        <v>60</v>
      </c>
      <c r="AN51" s="60">
        <f t="shared" si="21"/>
        <v>3</v>
      </c>
      <c r="AO51" s="49">
        <f t="shared" si="30"/>
        <v>0</v>
      </c>
      <c r="AP51" s="49">
        <f t="shared" si="22"/>
        <v>60</v>
      </c>
      <c r="AQ51" s="60">
        <f t="shared" si="23"/>
        <v>60</v>
      </c>
      <c r="AR51" s="74">
        <f t="shared" si="24"/>
        <v>20400</v>
      </c>
    </row>
    <row r="52" spans="1:44" x14ac:dyDescent="0.25">
      <c r="A52" s="49"/>
      <c r="B52" s="85">
        <v>40026</v>
      </c>
      <c r="C52" s="49">
        <v>351.5</v>
      </c>
      <c r="D52" s="89">
        <v>350</v>
      </c>
      <c r="E52" s="58">
        <v>0</v>
      </c>
      <c r="F52" s="91">
        <f>IF(E52=0,15,IF(E52=1,30,IF(E52=2,45,IF(E52=3,60))))</f>
        <v>15</v>
      </c>
      <c r="G52" s="49">
        <f t="shared" si="25"/>
        <v>15</v>
      </c>
      <c r="H52" s="49">
        <f t="shared" si="0"/>
        <v>0</v>
      </c>
      <c r="I52" s="60">
        <f t="shared" si="7"/>
        <v>0</v>
      </c>
      <c r="J52" s="110">
        <f t="shared" si="1"/>
        <v>15</v>
      </c>
      <c r="K52" s="66">
        <f>Stoch_Regimes_2!$E$24</f>
        <v>60</v>
      </c>
      <c r="L52" s="60">
        <f t="shared" si="8"/>
        <v>3</v>
      </c>
      <c r="M52" s="49">
        <f t="shared" si="26"/>
        <v>45</v>
      </c>
      <c r="N52" s="49">
        <f t="shared" si="9"/>
        <v>15</v>
      </c>
      <c r="O52" s="60">
        <f t="shared" si="10"/>
        <v>15</v>
      </c>
      <c r="P52" s="74">
        <f t="shared" si="11"/>
        <v>5317.5</v>
      </c>
      <c r="Q52" s="66">
        <f>Stoch_Regimes_2!$G$24</f>
        <v>60</v>
      </c>
      <c r="R52" s="60">
        <f t="shared" si="12"/>
        <v>3</v>
      </c>
      <c r="S52" s="49">
        <f t="shared" si="27"/>
        <v>45</v>
      </c>
      <c r="T52" s="49">
        <f t="shared" si="13"/>
        <v>15</v>
      </c>
      <c r="U52" s="60">
        <f t="shared" si="14"/>
        <v>15</v>
      </c>
      <c r="V52" s="74">
        <f t="shared" si="2"/>
        <v>5317.5</v>
      </c>
      <c r="W52" s="66">
        <f>Stoch_Regimes_2!$J$24</f>
        <v>60</v>
      </c>
      <c r="X52" s="60">
        <f t="shared" si="15"/>
        <v>3</v>
      </c>
      <c r="Y52" s="49">
        <f t="shared" si="28"/>
        <v>45</v>
      </c>
      <c r="Z52" s="49">
        <f t="shared" si="16"/>
        <v>15</v>
      </c>
      <c r="AA52" s="60">
        <f t="shared" si="17"/>
        <v>15</v>
      </c>
      <c r="AB52" s="74">
        <f t="shared" si="3"/>
        <v>5317.5</v>
      </c>
      <c r="AC52" s="66">
        <f>Stoch_Regimes_2!$M$24</f>
        <v>30</v>
      </c>
      <c r="AD52" s="60">
        <f t="shared" si="18"/>
        <v>1</v>
      </c>
      <c r="AE52" s="49">
        <f t="shared" si="29"/>
        <v>15</v>
      </c>
      <c r="AF52" s="49">
        <f t="shared" si="19"/>
        <v>15</v>
      </c>
      <c r="AG52" s="60">
        <f t="shared" si="20"/>
        <v>15</v>
      </c>
      <c r="AH52" s="74">
        <f t="shared" si="4"/>
        <v>5287.5</v>
      </c>
      <c r="AI52" s="66">
        <v>15</v>
      </c>
      <c r="AJ52" s="60">
        <v>0</v>
      </c>
      <c r="AK52" s="60">
        <v>15</v>
      </c>
      <c r="AL52" s="62">
        <f t="shared" si="5"/>
        <v>5272.5</v>
      </c>
      <c r="AM52" s="66">
        <f>Stoch_Regimes_2!$E$24</f>
        <v>60</v>
      </c>
      <c r="AN52" s="60">
        <f t="shared" si="21"/>
        <v>3</v>
      </c>
      <c r="AO52" s="49">
        <f t="shared" si="30"/>
        <v>45</v>
      </c>
      <c r="AP52" s="49">
        <f t="shared" si="22"/>
        <v>15</v>
      </c>
      <c r="AQ52" s="60">
        <f t="shared" si="23"/>
        <v>15</v>
      </c>
      <c r="AR52" s="74">
        <f t="shared" si="24"/>
        <v>5317.5</v>
      </c>
    </row>
    <row r="53" spans="1:44" x14ac:dyDescent="0.25">
      <c r="A53" s="60"/>
      <c r="B53" s="85">
        <v>40057</v>
      </c>
      <c r="C53" s="49">
        <v>307.5</v>
      </c>
      <c r="D53" s="87">
        <v>300</v>
      </c>
      <c r="E53" s="94">
        <v>3</v>
      </c>
      <c r="F53" s="91">
        <f t="shared" si="6"/>
        <v>60</v>
      </c>
      <c r="G53" s="49">
        <f t="shared" si="25"/>
        <v>0</v>
      </c>
      <c r="H53" s="49">
        <f t="shared" ref="H53:H84" si="31">F53-G53</f>
        <v>60</v>
      </c>
      <c r="I53" s="60">
        <f t="shared" si="7"/>
        <v>60</v>
      </c>
      <c r="J53" s="110">
        <f t="shared" ref="J53:J84" si="32">G53*$C$4+I53*C53</f>
        <v>18450</v>
      </c>
      <c r="K53" s="66">
        <f>Stoch_Regimes_2!$E$23</f>
        <v>60</v>
      </c>
      <c r="L53" s="60">
        <f t="shared" si="8"/>
        <v>3</v>
      </c>
      <c r="M53" s="49">
        <f t="shared" si="26"/>
        <v>45</v>
      </c>
      <c r="N53" s="49">
        <f t="shared" si="9"/>
        <v>15</v>
      </c>
      <c r="O53" s="60">
        <f t="shared" si="10"/>
        <v>15</v>
      </c>
      <c r="P53" s="74">
        <f t="shared" si="11"/>
        <v>4657.5</v>
      </c>
      <c r="Q53" s="66">
        <f>Stoch_Regimes_2!$G$23</f>
        <v>60</v>
      </c>
      <c r="R53" s="60">
        <f t="shared" si="12"/>
        <v>3</v>
      </c>
      <c r="S53" s="49">
        <f t="shared" si="27"/>
        <v>45</v>
      </c>
      <c r="T53" s="49">
        <f t="shared" si="13"/>
        <v>15</v>
      </c>
      <c r="U53" s="60">
        <f t="shared" si="14"/>
        <v>15</v>
      </c>
      <c r="V53" s="74">
        <f t="shared" ref="V53:V84" si="33">S53*$C$4+U53*C53</f>
        <v>4657.5</v>
      </c>
      <c r="W53" s="66">
        <f>Stoch_Regimes_2!$J$23</f>
        <v>60</v>
      </c>
      <c r="X53" s="60">
        <f t="shared" si="15"/>
        <v>3</v>
      </c>
      <c r="Y53" s="49">
        <f t="shared" si="28"/>
        <v>45</v>
      </c>
      <c r="Z53" s="49">
        <f t="shared" si="16"/>
        <v>15</v>
      </c>
      <c r="AA53" s="60">
        <f t="shared" si="17"/>
        <v>15</v>
      </c>
      <c r="AB53" s="74">
        <f t="shared" ref="AB53:AB84" si="34">Y53*$C$4+AA53*C53</f>
        <v>4657.5</v>
      </c>
      <c r="AC53" s="66">
        <f>Stoch_Regimes_2!$M$23</f>
        <v>60</v>
      </c>
      <c r="AD53" s="60">
        <f t="shared" si="18"/>
        <v>3</v>
      </c>
      <c r="AE53" s="49">
        <f t="shared" si="29"/>
        <v>15</v>
      </c>
      <c r="AF53" s="49">
        <f t="shared" si="19"/>
        <v>45</v>
      </c>
      <c r="AG53" s="60">
        <f t="shared" si="20"/>
        <v>45</v>
      </c>
      <c r="AH53" s="74">
        <f t="shared" ref="AH53:AH84" si="35">AE53*$C$4+AG53*C53</f>
        <v>13852.5</v>
      </c>
      <c r="AI53" s="66">
        <v>15</v>
      </c>
      <c r="AJ53" s="60">
        <v>0</v>
      </c>
      <c r="AK53" s="60">
        <v>15</v>
      </c>
      <c r="AL53" s="62">
        <f t="shared" ref="AL53:AL84" si="36">AK53*C53+AJ53*$C$4</f>
        <v>4612.5</v>
      </c>
      <c r="AM53" s="66">
        <f>Stoch_Regimes_2!$E$23</f>
        <v>60</v>
      </c>
      <c r="AN53" s="60">
        <f t="shared" si="21"/>
        <v>3</v>
      </c>
      <c r="AO53" s="49">
        <f t="shared" si="30"/>
        <v>45</v>
      </c>
      <c r="AP53" s="49">
        <f t="shared" si="22"/>
        <v>15</v>
      </c>
      <c r="AQ53" s="60">
        <f t="shared" si="23"/>
        <v>15</v>
      </c>
      <c r="AR53" s="74">
        <f t="shared" si="24"/>
        <v>4657.5</v>
      </c>
    </row>
    <row r="54" spans="1:44" x14ac:dyDescent="0.25">
      <c r="A54" s="49"/>
      <c r="B54" s="85">
        <v>40087</v>
      </c>
      <c r="C54" s="49">
        <v>322</v>
      </c>
      <c r="D54" s="89">
        <v>300</v>
      </c>
      <c r="E54" s="58">
        <v>3</v>
      </c>
      <c r="F54" s="91">
        <f t="shared" si="6"/>
        <v>60</v>
      </c>
      <c r="G54" s="49">
        <f t="shared" si="25"/>
        <v>45</v>
      </c>
      <c r="H54" s="49">
        <f t="shared" si="31"/>
        <v>15</v>
      </c>
      <c r="I54" s="60">
        <f t="shared" si="7"/>
        <v>15</v>
      </c>
      <c r="J54" s="110">
        <f t="shared" si="32"/>
        <v>4875</v>
      </c>
      <c r="K54" s="66">
        <f>Stoch_Regimes_2!$E$23</f>
        <v>60</v>
      </c>
      <c r="L54" s="60">
        <f t="shared" si="8"/>
        <v>3</v>
      </c>
      <c r="M54" s="49">
        <f t="shared" si="26"/>
        <v>45</v>
      </c>
      <c r="N54" s="49">
        <f t="shared" si="9"/>
        <v>15</v>
      </c>
      <c r="O54" s="60">
        <f t="shared" si="10"/>
        <v>15</v>
      </c>
      <c r="P54" s="74">
        <f t="shared" si="11"/>
        <v>4875</v>
      </c>
      <c r="Q54" s="66">
        <f>Stoch_Regimes_2!$G$23</f>
        <v>60</v>
      </c>
      <c r="R54" s="60">
        <f t="shared" si="12"/>
        <v>3</v>
      </c>
      <c r="S54" s="49">
        <f t="shared" si="27"/>
        <v>45</v>
      </c>
      <c r="T54" s="49">
        <f t="shared" si="13"/>
        <v>15</v>
      </c>
      <c r="U54" s="60">
        <f t="shared" si="14"/>
        <v>15</v>
      </c>
      <c r="V54" s="74">
        <f t="shared" si="33"/>
        <v>4875</v>
      </c>
      <c r="W54" s="66">
        <f>Stoch_Regimes_2!$J$23</f>
        <v>60</v>
      </c>
      <c r="X54" s="60">
        <f t="shared" si="15"/>
        <v>3</v>
      </c>
      <c r="Y54" s="49">
        <f t="shared" si="28"/>
        <v>45</v>
      </c>
      <c r="Z54" s="49">
        <f t="shared" si="16"/>
        <v>15</v>
      </c>
      <c r="AA54" s="60">
        <f t="shared" si="17"/>
        <v>15</v>
      </c>
      <c r="AB54" s="74">
        <f t="shared" si="34"/>
        <v>4875</v>
      </c>
      <c r="AC54" s="66">
        <f>Stoch_Regimes_2!$M$23</f>
        <v>60</v>
      </c>
      <c r="AD54" s="60">
        <f t="shared" si="18"/>
        <v>3</v>
      </c>
      <c r="AE54" s="49">
        <f t="shared" si="29"/>
        <v>45</v>
      </c>
      <c r="AF54" s="49">
        <f t="shared" si="19"/>
        <v>15</v>
      </c>
      <c r="AG54" s="60">
        <f t="shared" si="20"/>
        <v>15</v>
      </c>
      <c r="AH54" s="74">
        <f t="shared" si="35"/>
        <v>4875</v>
      </c>
      <c r="AI54" s="66">
        <v>15</v>
      </c>
      <c r="AJ54" s="60">
        <v>0</v>
      </c>
      <c r="AK54" s="60">
        <v>15</v>
      </c>
      <c r="AL54" s="62">
        <f t="shared" si="36"/>
        <v>4830</v>
      </c>
      <c r="AM54" s="66">
        <f>Stoch_Regimes_2!$E$23</f>
        <v>60</v>
      </c>
      <c r="AN54" s="60">
        <f t="shared" si="21"/>
        <v>3</v>
      </c>
      <c r="AO54" s="49">
        <f t="shared" si="30"/>
        <v>45</v>
      </c>
      <c r="AP54" s="49">
        <f t="shared" si="22"/>
        <v>15</v>
      </c>
      <c r="AQ54" s="60">
        <f t="shared" si="23"/>
        <v>15</v>
      </c>
      <c r="AR54" s="74">
        <f t="shared" si="24"/>
        <v>4875</v>
      </c>
    </row>
    <row r="55" spans="1:44" x14ac:dyDescent="0.25">
      <c r="A55" s="49"/>
      <c r="B55" s="85">
        <v>40118</v>
      </c>
      <c r="C55" s="49">
        <v>360</v>
      </c>
      <c r="D55" s="49">
        <v>350</v>
      </c>
      <c r="E55" s="58">
        <v>2</v>
      </c>
      <c r="F55" s="91">
        <f>IF(E55=0,15,IF(E55=1,30,IF(E55=2,45,IF(E55=3,60))))</f>
        <v>45</v>
      </c>
      <c r="G55" s="49">
        <f t="shared" si="25"/>
        <v>45</v>
      </c>
      <c r="H55" s="49">
        <f t="shared" si="31"/>
        <v>0</v>
      </c>
      <c r="I55" s="60">
        <f t="shared" si="7"/>
        <v>0</v>
      </c>
      <c r="J55" s="110">
        <f t="shared" si="32"/>
        <v>45</v>
      </c>
      <c r="K55" s="66">
        <f>Stoch_Regimes_2!$E$24</f>
        <v>60</v>
      </c>
      <c r="L55" s="60">
        <f t="shared" si="8"/>
        <v>3</v>
      </c>
      <c r="M55" s="49">
        <f t="shared" si="26"/>
        <v>45</v>
      </c>
      <c r="N55" s="49">
        <f t="shared" si="9"/>
        <v>15</v>
      </c>
      <c r="O55" s="60">
        <f t="shared" si="10"/>
        <v>15</v>
      </c>
      <c r="P55" s="74">
        <f t="shared" si="11"/>
        <v>5445</v>
      </c>
      <c r="Q55" s="66">
        <f>Stoch_Regimes_2!$G$24</f>
        <v>60</v>
      </c>
      <c r="R55" s="60">
        <f t="shared" si="12"/>
        <v>3</v>
      </c>
      <c r="S55" s="49">
        <f t="shared" si="27"/>
        <v>45</v>
      </c>
      <c r="T55" s="49">
        <f t="shared" si="13"/>
        <v>15</v>
      </c>
      <c r="U55" s="60">
        <f t="shared" si="14"/>
        <v>15</v>
      </c>
      <c r="V55" s="84">
        <f t="shared" si="33"/>
        <v>5445</v>
      </c>
      <c r="W55" s="66">
        <f>Stoch_Regimes_2!$J$24</f>
        <v>60</v>
      </c>
      <c r="X55" s="60">
        <f t="shared" si="15"/>
        <v>3</v>
      </c>
      <c r="Y55" s="49">
        <f t="shared" si="28"/>
        <v>45</v>
      </c>
      <c r="Z55" s="49">
        <f t="shared" si="16"/>
        <v>15</v>
      </c>
      <c r="AA55" s="60">
        <f t="shared" si="17"/>
        <v>15</v>
      </c>
      <c r="AB55" s="74">
        <f t="shared" si="34"/>
        <v>5445</v>
      </c>
      <c r="AC55" s="66">
        <f>Stoch_Regimes_2!$M$24</f>
        <v>30</v>
      </c>
      <c r="AD55" s="60">
        <f t="shared" si="18"/>
        <v>1</v>
      </c>
      <c r="AE55" s="49">
        <f t="shared" si="29"/>
        <v>45</v>
      </c>
      <c r="AF55" s="49">
        <f t="shared" si="19"/>
        <v>-15</v>
      </c>
      <c r="AG55" s="60">
        <f t="shared" si="20"/>
        <v>0</v>
      </c>
      <c r="AH55" s="74">
        <f t="shared" si="35"/>
        <v>45</v>
      </c>
      <c r="AI55" s="66">
        <v>15</v>
      </c>
      <c r="AJ55" s="60">
        <v>0</v>
      </c>
      <c r="AK55" s="60">
        <v>15</v>
      </c>
      <c r="AL55" s="62">
        <f t="shared" si="36"/>
        <v>5400</v>
      </c>
      <c r="AM55" s="66">
        <f>Stoch_Regimes_2!$E$24</f>
        <v>60</v>
      </c>
      <c r="AN55" s="60">
        <f t="shared" si="21"/>
        <v>3</v>
      </c>
      <c r="AO55" s="49">
        <f t="shared" si="30"/>
        <v>45</v>
      </c>
      <c r="AP55" s="49">
        <f t="shared" si="22"/>
        <v>15</v>
      </c>
      <c r="AQ55" s="60">
        <f t="shared" si="23"/>
        <v>15</v>
      </c>
      <c r="AR55" s="74">
        <f t="shared" si="24"/>
        <v>5445</v>
      </c>
    </row>
    <row r="56" spans="1:44" x14ac:dyDescent="0.25">
      <c r="A56" s="49"/>
      <c r="B56" s="85">
        <v>40148</v>
      </c>
      <c r="C56" s="49">
        <v>371</v>
      </c>
      <c r="D56" s="49">
        <v>350</v>
      </c>
      <c r="E56" s="58">
        <v>1</v>
      </c>
      <c r="F56" s="91">
        <f>IF(E56=0,15,IF(E56=1,30,IF(E56=2,45,IF(E56=3,60))))</f>
        <v>30</v>
      </c>
      <c r="G56" s="49">
        <f t="shared" si="25"/>
        <v>30</v>
      </c>
      <c r="H56" s="49">
        <f t="shared" si="31"/>
        <v>0</v>
      </c>
      <c r="I56" s="60">
        <f t="shared" si="7"/>
        <v>0</v>
      </c>
      <c r="J56" s="110">
        <f t="shared" si="32"/>
        <v>30</v>
      </c>
      <c r="K56" s="66">
        <f>Stoch_Regimes_2!$E$24</f>
        <v>60</v>
      </c>
      <c r="L56" s="60">
        <f t="shared" si="8"/>
        <v>3</v>
      </c>
      <c r="M56" s="49">
        <f t="shared" si="26"/>
        <v>45</v>
      </c>
      <c r="N56" s="49">
        <f t="shared" si="9"/>
        <v>15</v>
      </c>
      <c r="O56" s="60">
        <f t="shared" si="10"/>
        <v>15</v>
      </c>
      <c r="P56" s="74">
        <f t="shared" si="11"/>
        <v>5610</v>
      </c>
      <c r="Q56" s="66">
        <f>Stoch_Regimes_2!$G$24</f>
        <v>60</v>
      </c>
      <c r="R56" s="60">
        <f t="shared" si="12"/>
        <v>3</v>
      </c>
      <c r="S56" s="49">
        <f t="shared" si="27"/>
        <v>45</v>
      </c>
      <c r="T56" s="49">
        <f t="shared" si="13"/>
        <v>15</v>
      </c>
      <c r="U56" s="60">
        <f t="shared" si="14"/>
        <v>15</v>
      </c>
      <c r="V56" s="84">
        <f t="shared" si="33"/>
        <v>5610</v>
      </c>
      <c r="W56" s="66">
        <f>Stoch_Regimes_2!$J$24</f>
        <v>60</v>
      </c>
      <c r="X56" s="60">
        <f t="shared" si="15"/>
        <v>3</v>
      </c>
      <c r="Y56" s="49">
        <f t="shared" si="28"/>
        <v>45</v>
      </c>
      <c r="Z56" s="49">
        <f t="shared" si="16"/>
        <v>15</v>
      </c>
      <c r="AA56" s="60">
        <f t="shared" si="17"/>
        <v>15</v>
      </c>
      <c r="AB56" s="74">
        <f t="shared" si="34"/>
        <v>5610</v>
      </c>
      <c r="AC56" s="66">
        <f>Stoch_Regimes_2!$M$24</f>
        <v>30</v>
      </c>
      <c r="AD56" s="60">
        <f t="shared" si="18"/>
        <v>1</v>
      </c>
      <c r="AE56" s="49">
        <f t="shared" si="29"/>
        <v>30</v>
      </c>
      <c r="AF56" s="49">
        <f t="shared" si="19"/>
        <v>0</v>
      </c>
      <c r="AG56" s="60">
        <f t="shared" si="20"/>
        <v>0</v>
      </c>
      <c r="AH56" s="74">
        <f t="shared" si="35"/>
        <v>30</v>
      </c>
      <c r="AI56" s="66">
        <v>15</v>
      </c>
      <c r="AJ56" s="60">
        <v>0</v>
      </c>
      <c r="AK56" s="60">
        <v>15</v>
      </c>
      <c r="AL56" s="62">
        <f t="shared" si="36"/>
        <v>5565</v>
      </c>
      <c r="AM56" s="66">
        <f>Stoch_Regimes_2!$E$24</f>
        <v>60</v>
      </c>
      <c r="AN56" s="60">
        <f t="shared" si="21"/>
        <v>3</v>
      </c>
      <c r="AO56" s="49">
        <f t="shared" si="30"/>
        <v>45</v>
      </c>
      <c r="AP56" s="49">
        <f t="shared" si="22"/>
        <v>15</v>
      </c>
      <c r="AQ56" s="60">
        <f t="shared" si="23"/>
        <v>15</v>
      </c>
      <c r="AR56" s="74">
        <f t="shared" si="24"/>
        <v>5610</v>
      </c>
    </row>
    <row r="57" spans="1:44" x14ac:dyDescent="0.25">
      <c r="A57" s="49"/>
      <c r="B57" s="85">
        <v>40179</v>
      </c>
      <c r="C57" s="49">
        <v>377</v>
      </c>
      <c r="D57" s="49">
        <v>400</v>
      </c>
      <c r="E57" s="58">
        <v>0</v>
      </c>
      <c r="F57" s="91">
        <f t="shared" ref="F57" si="37">IF(E57=0,15,IF(E57=1,30,IF(E57=2,45,IF(E57=3,60))))</f>
        <v>15</v>
      </c>
      <c r="G57" s="49">
        <f t="shared" si="25"/>
        <v>15</v>
      </c>
      <c r="H57" s="49">
        <f t="shared" si="31"/>
        <v>0</v>
      </c>
      <c r="I57" s="60">
        <f t="shared" si="7"/>
        <v>0</v>
      </c>
      <c r="J57" s="110">
        <f t="shared" si="32"/>
        <v>15</v>
      </c>
      <c r="K57" s="66">
        <f>Stoch_Regimes_2!$E$25</f>
        <v>15</v>
      </c>
      <c r="L57" s="60">
        <f t="shared" si="8"/>
        <v>0</v>
      </c>
      <c r="M57" s="49">
        <f t="shared" si="26"/>
        <v>45</v>
      </c>
      <c r="N57" s="49">
        <f t="shared" si="9"/>
        <v>-30</v>
      </c>
      <c r="O57" s="60">
        <f t="shared" si="10"/>
        <v>0</v>
      </c>
      <c r="P57" s="74">
        <f t="shared" si="11"/>
        <v>45</v>
      </c>
      <c r="Q57" s="66">
        <f>Stoch_Regimes_2!$G$25</f>
        <v>45</v>
      </c>
      <c r="R57" s="60">
        <f t="shared" si="12"/>
        <v>2</v>
      </c>
      <c r="S57" s="49">
        <f t="shared" si="27"/>
        <v>45</v>
      </c>
      <c r="T57" s="49">
        <f t="shared" si="13"/>
        <v>0</v>
      </c>
      <c r="U57" s="60">
        <f t="shared" si="14"/>
        <v>0</v>
      </c>
      <c r="V57" s="84">
        <f t="shared" si="33"/>
        <v>45</v>
      </c>
      <c r="W57" s="66">
        <f>Stoch_Regimes_2!$J$25</f>
        <v>60</v>
      </c>
      <c r="X57" s="60">
        <f t="shared" si="15"/>
        <v>3</v>
      </c>
      <c r="Y57" s="49">
        <f t="shared" si="28"/>
        <v>45</v>
      </c>
      <c r="Z57" s="49">
        <f t="shared" si="16"/>
        <v>15</v>
      </c>
      <c r="AA57" s="60">
        <f t="shared" si="17"/>
        <v>15</v>
      </c>
      <c r="AB57" s="74">
        <f t="shared" si="34"/>
        <v>5700</v>
      </c>
      <c r="AC57" s="66">
        <f>Stoch_Regimes_2!$M$25</f>
        <v>15</v>
      </c>
      <c r="AD57" s="60">
        <f t="shared" si="18"/>
        <v>0</v>
      </c>
      <c r="AE57" s="49">
        <f t="shared" si="29"/>
        <v>15</v>
      </c>
      <c r="AF57" s="49">
        <f t="shared" si="19"/>
        <v>0</v>
      </c>
      <c r="AG57" s="60">
        <f t="shared" si="20"/>
        <v>0</v>
      </c>
      <c r="AH57" s="74">
        <f t="shared" si="35"/>
        <v>15</v>
      </c>
      <c r="AI57" s="66">
        <v>15</v>
      </c>
      <c r="AJ57" s="60">
        <v>0</v>
      </c>
      <c r="AK57" s="60">
        <v>15</v>
      </c>
      <c r="AL57" s="62">
        <f t="shared" si="36"/>
        <v>5655</v>
      </c>
      <c r="AM57" s="66">
        <f>Stoch_Regimes_2!$E$25</f>
        <v>15</v>
      </c>
      <c r="AN57" s="60">
        <f t="shared" si="21"/>
        <v>0</v>
      </c>
      <c r="AO57" s="49">
        <f t="shared" si="30"/>
        <v>45</v>
      </c>
      <c r="AP57" s="49">
        <f t="shared" si="22"/>
        <v>-30</v>
      </c>
      <c r="AQ57" s="60">
        <f t="shared" si="23"/>
        <v>0</v>
      </c>
      <c r="AR57" s="74">
        <f t="shared" si="24"/>
        <v>45</v>
      </c>
    </row>
    <row r="58" spans="1:44" x14ac:dyDescent="0.25">
      <c r="A58" s="49"/>
      <c r="B58" s="85">
        <v>40210</v>
      </c>
      <c r="C58" s="49">
        <v>331</v>
      </c>
      <c r="D58" s="49">
        <v>350</v>
      </c>
      <c r="E58" s="58">
        <v>1</v>
      </c>
      <c r="F58" s="91">
        <f>IF(E58=0,15,IF(E58=1,30,IF(E58=2,45,IF(E58=3,60))))</f>
        <v>30</v>
      </c>
      <c r="G58" s="49">
        <f t="shared" si="25"/>
        <v>0</v>
      </c>
      <c r="H58" s="49">
        <f t="shared" si="31"/>
        <v>30</v>
      </c>
      <c r="I58" s="60">
        <f t="shared" si="7"/>
        <v>30</v>
      </c>
      <c r="J58" s="110">
        <f t="shared" si="32"/>
        <v>9930</v>
      </c>
      <c r="K58" s="66">
        <f>Stoch_Regimes_2!$E$24</f>
        <v>60</v>
      </c>
      <c r="L58" s="60">
        <f t="shared" si="8"/>
        <v>3</v>
      </c>
      <c r="M58" s="49">
        <f t="shared" si="26"/>
        <v>30</v>
      </c>
      <c r="N58" s="49">
        <f t="shared" si="9"/>
        <v>30</v>
      </c>
      <c r="O58" s="60">
        <f t="shared" si="10"/>
        <v>30</v>
      </c>
      <c r="P58" s="74">
        <f t="shared" si="11"/>
        <v>9960</v>
      </c>
      <c r="Q58" s="66">
        <f>Stoch_Regimes_2!$G$24</f>
        <v>60</v>
      </c>
      <c r="R58" s="60">
        <f t="shared" si="12"/>
        <v>3</v>
      </c>
      <c r="S58" s="49">
        <f t="shared" si="27"/>
        <v>30</v>
      </c>
      <c r="T58" s="49">
        <f t="shared" si="13"/>
        <v>30</v>
      </c>
      <c r="U58" s="60">
        <f t="shared" si="14"/>
        <v>30</v>
      </c>
      <c r="V58" s="84">
        <f t="shared" si="33"/>
        <v>9960</v>
      </c>
      <c r="W58" s="66">
        <f>Stoch_Regimes_2!$J$24</f>
        <v>60</v>
      </c>
      <c r="X58" s="60">
        <f t="shared" si="15"/>
        <v>3</v>
      </c>
      <c r="Y58" s="49">
        <f t="shared" si="28"/>
        <v>45</v>
      </c>
      <c r="Z58" s="49">
        <f t="shared" si="16"/>
        <v>15</v>
      </c>
      <c r="AA58" s="60">
        <f t="shared" si="17"/>
        <v>15</v>
      </c>
      <c r="AB58" s="74">
        <f t="shared" si="34"/>
        <v>5010</v>
      </c>
      <c r="AC58" s="66">
        <f>Stoch_Regimes_2!$M$24</f>
        <v>30</v>
      </c>
      <c r="AD58" s="60">
        <f t="shared" si="18"/>
        <v>1</v>
      </c>
      <c r="AE58" s="49">
        <f t="shared" si="29"/>
        <v>0</v>
      </c>
      <c r="AF58" s="49">
        <f t="shared" si="19"/>
        <v>30</v>
      </c>
      <c r="AG58" s="60">
        <f t="shared" si="20"/>
        <v>30</v>
      </c>
      <c r="AH58" s="74">
        <f t="shared" si="35"/>
        <v>9930</v>
      </c>
      <c r="AI58" s="66">
        <v>15</v>
      </c>
      <c r="AJ58" s="60">
        <v>0</v>
      </c>
      <c r="AK58" s="60">
        <v>15</v>
      </c>
      <c r="AL58" s="62">
        <f t="shared" si="36"/>
        <v>4965</v>
      </c>
      <c r="AM58" s="66">
        <f>Stoch_Regimes_2!$E$24</f>
        <v>60</v>
      </c>
      <c r="AN58" s="60">
        <f t="shared" si="21"/>
        <v>3</v>
      </c>
      <c r="AO58" s="49">
        <f t="shared" si="30"/>
        <v>30</v>
      </c>
      <c r="AP58" s="49">
        <f t="shared" si="22"/>
        <v>30</v>
      </c>
      <c r="AQ58" s="60">
        <f t="shared" si="23"/>
        <v>30</v>
      </c>
      <c r="AR58" s="74">
        <f t="shared" si="24"/>
        <v>9960</v>
      </c>
    </row>
    <row r="59" spans="1:44" x14ac:dyDescent="0.25">
      <c r="A59" s="49"/>
      <c r="B59" s="85">
        <v>40238</v>
      </c>
      <c r="C59" s="49">
        <v>354</v>
      </c>
      <c r="D59" s="49">
        <v>350</v>
      </c>
      <c r="E59" s="58">
        <v>0</v>
      </c>
      <c r="F59" s="91">
        <f>IF(E59=0,15,IF(E59=1,30,IF(E59=2,45,IF(E59=3,60))))</f>
        <v>15</v>
      </c>
      <c r="G59" s="49">
        <f t="shared" si="25"/>
        <v>15</v>
      </c>
      <c r="H59" s="49">
        <f t="shared" si="31"/>
        <v>0</v>
      </c>
      <c r="I59" s="60">
        <f t="shared" si="7"/>
        <v>0</v>
      </c>
      <c r="J59" s="110">
        <f t="shared" si="32"/>
        <v>15</v>
      </c>
      <c r="K59" s="66">
        <f>Stoch_Regimes_2!$E$24</f>
        <v>60</v>
      </c>
      <c r="L59" s="60">
        <f t="shared" si="8"/>
        <v>3</v>
      </c>
      <c r="M59" s="49">
        <f t="shared" si="26"/>
        <v>45</v>
      </c>
      <c r="N59" s="49">
        <f t="shared" si="9"/>
        <v>15</v>
      </c>
      <c r="O59" s="60">
        <f t="shared" si="10"/>
        <v>15</v>
      </c>
      <c r="P59" s="74">
        <f t="shared" si="11"/>
        <v>5355</v>
      </c>
      <c r="Q59" s="66">
        <f>Stoch_Regimes_2!$G$24</f>
        <v>60</v>
      </c>
      <c r="R59" s="60">
        <f t="shared" si="12"/>
        <v>3</v>
      </c>
      <c r="S59" s="49">
        <f t="shared" si="27"/>
        <v>45</v>
      </c>
      <c r="T59" s="49">
        <f t="shared" si="13"/>
        <v>15</v>
      </c>
      <c r="U59" s="60">
        <f t="shared" si="14"/>
        <v>15</v>
      </c>
      <c r="V59" s="74">
        <f t="shared" si="33"/>
        <v>5355</v>
      </c>
      <c r="W59" s="66">
        <f>Stoch_Regimes_2!$J$24</f>
        <v>60</v>
      </c>
      <c r="X59" s="60">
        <f t="shared" si="15"/>
        <v>3</v>
      </c>
      <c r="Y59" s="49">
        <f t="shared" si="28"/>
        <v>45</v>
      </c>
      <c r="Z59" s="49">
        <f t="shared" si="16"/>
        <v>15</v>
      </c>
      <c r="AA59" s="60">
        <f t="shared" si="17"/>
        <v>15</v>
      </c>
      <c r="AB59" s="74">
        <f t="shared" si="34"/>
        <v>5355</v>
      </c>
      <c r="AC59" s="66">
        <f>Stoch_Regimes_2!$M$24</f>
        <v>30</v>
      </c>
      <c r="AD59" s="60">
        <f t="shared" si="18"/>
        <v>1</v>
      </c>
      <c r="AE59" s="49">
        <f t="shared" si="29"/>
        <v>15</v>
      </c>
      <c r="AF59" s="49">
        <f t="shared" si="19"/>
        <v>15</v>
      </c>
      <c r="AG59" s="60">
        <f t="shared" si="20"/>
        <v>15</v>
      </c>
      <c r="AH59" s="74">
        <f t="shared" si="35"/>
        <v>5325</v>
      </c>
      <c r="AI59" s="66">
        <v>15</v>
      </c>
      <c r="AJ59" s="60">
        <v>0</v>
      </c>
      <c r="AK59" s="60">
        <v>15</v>
      </c>
      <c r="AL59" s="62">
        <f t="shared" si="36"/>
        <v>5310</v>
      </c>
      <c r="AM59" s="66">
        <f>Stoch_Regimes_2!$E$24</f>
        <v>60</v>
      </c>
      <c r="AN59" s="60">
        <f t="shared" si="21"/>
        <v>3</v>
      </c>
      <c r="AO59" s="49">
        <f t="shared" si="30"/>
        <v>45</v>
      </c>
      <c r="AP59" s="49">
        <f t="shared" si="22"/>
        <v>15</v>
      </c>
      <c r="AQ59" s="60">
        <f t="shared" si="23"/>
        <v>15</v>
      </c>
      <c r="AR59" s="74">
        <f t="shared" si="24"/>
        <v>5355</v>
      </c>
    </row>
    <row r="60" spans="1:44" x14ac:dyDescent="0.25">
      <c r="A60" s="49"/>
      <c r="B60" s="85">
        <v>40269</v>
      </c>
      <c r="C60" s="49">
        <v>321.5</v>
      </c>
      <c r="D60" s="49">
        <v>300</v>
      </c>
      <c r="E60" s="58">
        <v>3</v>
      </c>
      <c r="F60" s="91">
        <f t="shared" ref="F60" si="38">IF(E60=0,15,IF(E60=1,30,IF(E60=2,45,IF(E60=3,60))))</f>
        <v>60</v>
      </c>
      <c r="G60" s="49">
        <f t="shared" si="25"/>
        <v>0</v>
      </c>
      <c r="H60" s="49">
        <f t="shared" si="31"/>
        <v>60</v>
      </c>
      <c r="I60" s="60">
        <f t="shared" si="7"/>
        <v>60</v>
      </c>
      <c r="J60" s="110">
        <f t="shared" si="32"/>
        <v>19290</v>
      </c>
      <c r="K60" s="66">
        <f>Stoch_Regimes_2!$E$23</f>
        <v>60</v>
      </c>
      <c r="L60" s="60">
        <f t="shared" si="8"/>
        <v>3</v>
      </c>
      <c r="M60" s="49">
        <f t="shared" si="26"/>
        <v>45</v>
      </c>
      <c r="N60" s="49">
        <f t="shared" si="9"/>
        <v>15</v>
      </c>
      <c r="O60" s="60">
        <f t="shared" si="10"/>
        <v>15</v>
      </c>
      <c r="P60" s="74">
        <f t="shared" si="11"/>
        <v>4867.5</v>
      </c>
      <c r="Q60" s="66">
        <f>Stoch_Regimes_2!$G$23</f>
        <v>60</v>
      </c>
      <c r="R60" s="60">
        <f t="shared" si="12"/>
        <v>3</v>
      </c>
      <c r="S60" s="49">
        <f t="shared" si="27"/>
        <v>45</v>
      </c>
      <c r="T60" s="49">
        <f t="shared" si="13"/>
        <v>15</v>
      </c>
      <c r="U60" s="60">
        <f t="shared" si="14"/>
        <v>15</v>
      </c>
      <c r="V60" s="74">
        <f t="shared" si="33"/>
        <v>4867.5</v>
      </c>
      <c r="W60" s="66">
        <f>Stoch_Regimes_2!$J$23</f>
        <v>60</v>
      </c>
      <c r="X60" s="60">
        <f t="shared" si="15"/>
        <v>3</v>
      </c>
      <c r="Y60" s="49">
        <f t="shared" si="28"/>
        <v>45</v>
      </c>
      <c r="Z60" s="49">
        <f t="shared" si="16"/>
        <v>15</v>
      </c>
      <c r="AA60" s="60">
        <f t="shared" si="17"/>
        <v>15</v>
      </c>
      <c r="AB60" s="74">
        <f t="shared" si="34"/>
        <v>4867.5</v>
      </c>
      <c r="AC60" s="66">
        <f>Stoch_Regimes_2!$M$23</f>
        <v>60</v>
      </c>
      <c r="AD60" s="60">
        <f t="shared" si="18"/>
        <v>3</v>
      </c>
      <c r="AE60" s="49">
        <f t="shared" si="29"/>
        <v>15</v>
      </c>
      <c r="AF60" s="49">
        <f t="shared" si="19"/>
        <v>45</v>
      </c>
      <c r="AG60" s="60">
        <f t="shared" si="20"/>
        <v>45</v>
      </c>
      <c r="AH60" s="74">
        <f t="shared" si="35"/>
        <v>14482.5</v>
      </c>
      <c r="AI60" s="66">
        <v>15</v>
      </c>
      <c r="AJ60" s="60">
        <v>0</v>
      </c>
      <c r="AK60" s="60">
        <v>15</v>
      </c>
      <c r="AL60" s="62">
        <f t="shared" si="36"/>
        <v>4822.5</v>
      </c>
      <c r="AM60" s="66">
        <f>Stoch_Regimes_2!$E$23</f>
        <v>60</v>
      </c>
      <c r="AN60" s="60">
        <f t="shared" si="21"/>
        <v>3</v>
      </c>
      <c r="AO60" s="49">
        <f t="shared" si="30"/>
        <v>45</v>
      </c>
      <c r="AP60" s="49">
        <f t="shared" si="22"/>
        <v>15</v>
      </c>
      <c r="AQ60" s="60">
        <f t="shared" si="23"/>
        <v>15</v>
      </c>
      <c r="AR60" s="74">
        <f t="shared" si="24"/>
        <v>4867.5</v>
      </c>
    </row>
    <row r="61" spans="1:44" x14ac:dyDescent="0.25">
      <c r="A61" s="49"/>
      <c r="B61" s="85">
        <v>40299</v>
      </c>
      <c r="C61" s="49">
        <v>347</v>
      </c>
      <c r="D61" s="49">
        <v>350</v>
      </c>
      <c r="E61" s="58">
        <v>0</v>
      </c>
      <c r="F61" s="91">
        <f>IF(E61=0,15,IF(E61=1,30,IF(E61=2,45,IF(E61=3,60))))</f>
        <v>15</v>
      </c>
      <c r="G61" s="49">
        <f t="shared" si="25"/>
        <v>45</v>
      </c>
      <c r="H61" s="49">
        <f t="shared" si="31"/>
        <v>-30</v>
      </c>
      <c r="I61" s="60">
        <f t="shared" si="7"/>
        <v>0</v>
      </c>
      <c r="J61" s="110">
        <f t="shared" si="32"/>
        <v>45</v>
      </c>
      <c r="K61" s="66">
        <f>Stoch_Regimes_2!$E$24</f>
        <v>60</v>
      </c>
      <c r="L61" s="60">
        <f t="shared" si="8"/>
        <v>3</v>
      </c>
      <c r="M61" s="49">
        <f t="shared" si="26"/>
        <v>45</v>
      </c>
      <c r="N61" s="49">
        <f t="shared" si="9"/>
        <v>15</v>
      </c>
      <c r="O61" s="60">
        <f t="shared" si="10"/>
        <v>15</v>
      </c>
      <c r="P61" s="74">
        <f t="shared" si="11"/>
        <v>5250</v>
      </c>
      <c r="Q61" s="66">
        <f>Stoch_Regimes_2!$G$24</f>
        <v>60</v>
      </c>
      <c r="R61" s="60">
        <f t="shared" si="12"/>
        <v>3</v>
      </c>
      <c r="S61" s="49">
        <f t="shared" si="27"/>
        <v>45</v>
      </c>
      <c r="T61" s="49">
        <f t="shared" si="13"/>
        <v>15</v>
      </c>
      <c r="U61" s="60">
        <f t="shared" si="14"/>
        <v>15</v>
      </c>
      <c r="V61" s="74">
        <f t="shared" si="33"/>
        <v>5250</v>
      </c>
      <c r="W61" s="66">
        <f>Stoch_Regimes_2!$J$24</f>
        <v>60</v>
      </c>
      <c r="X61" s="60">
        <f t="shared" si="15"/>
        <v>3</v>
      </c>
      <c r="Y61" s="49">
        <f t="shared" si="28"/>
        <v>45</v>
      </c>
      <c r="Z61" s="49">
        <f t="shared" si="16"/>
        <v>15</v>
      </c>
      <c r="AA61" s="60">
        <f t="shared" si="17"/>
        <v>15</v>
      </c>
      <c r="AB61" s="74">
        <f t="shared" si="34"/>
        <v>5250</v>
      </c>
      <c r="AC61" s="66">
        <f>Stoch_Regimes_2!$M$24</f>
        <v>30</v>
      </c>
      <c r="AD61" s="60">
        <f t="shared" si="18"/>
        <v>1</v>
      </c>
      <c r="AE61" s="49">
        <f t="shared" si="29"/>
        <v>45</v>
      </c>
      <c r="AF61" s="49">
        <f t="shared" si="19"/>
        <v>-15</v>
      </c>
      <c r="AG61" s="60">
        <f t="shared" si="20"/>
        <v>0</v>
      </c>
      <c r="AH61" s="74">
        <f t="shared" si="35"/>
        <v>45</v>
      </c>
      <c r="AI61" s="66">
        <v>15</v>
      </c>
      <c r="AJ61" s="60">
        <v>0</v>
      </c>
      <c r="AK61" s="60">
        <v>15</v>
      </c>
      <c r="AL61" s="62">
        <f t="shared" si="36"/>
        <v>5205</v>
      </c>
      <c r="AM61" s="66">
        <f>Stoch_Regimes_2!$E$24</f>
        <v>60</v>
      </c>
      <c r="AN61" s="60">
        <f t="shared" si="21"/>
        <v>3</v>
      </c>
      <c r="AO61" s="49">
        <f t="shared" si="30"/>
        <v>45</v>
      </c>
      <c r="AP61" s="49">
        <f t="shared" si="22"/>
        <v>15</v>
      </c>
      <c r="AQ61" s="60">
        <f t="shared" si="23"/>
        <v>15</v>
      </c>
      <c r="AR61" s="74">
        <f t="shared" si="24"/>
        <v>5250</v>
      </c>
    </row>
    <row r="62" spans="1:44" x14ac:dyDescent="0.25">
      <c r="A62" s="49"/>
      <c r="B62" s="85">
        <v>40330</v>
      </c>
      <c r="C62" s="49">
        <v>329.5</v>
      </c>
      <c r="D62" s="49">
        <v>350</v>
      </c>
      <c r="E62" s="58">
        <v>3</v>
      </c>
      <c r="F62" s="91">
        <f>IF(E62=0,15,IF(E62=1,30,IF(E62=2,45,IF(E62=3,60))))</f>
        <v>60</v>
      </c>
      <c r="G62" s="49">
        <f t="shared" si="25"/>
        <v>30</v>
      </c>
      <c r="H62" s="49">
        <f t="shared" si="31"/>
        <v>30</v>
      </c>
      <c r="I62" s="60">
        <f t="shared" si="7"/>
        <v>30</v>
      </c>
      <c r="J62" s="110">
        <f t="shared" si="32"/>
        <v>9915</v>
      </c>
      <c r="K62" s="66">
        <f>Stoch_Regimes_2!$E$24</f>
        <v>60</v>
      </c>
      <c r="L62" s="60">
        <f t="shared" si="8"/>
        <v>3</v>
      </c>
      <c r="M62" s="49">
        <f t="shared" si="26"/>
        <v>45</v>
      </c>
      <c r="N62" s="49">
        <f t="shared" si="9"/>
        <v>15</v>
      </c>
      <c r="O62" s="60">
        <f t="shared" si="10"/>
        <v>15</v>
      </c>
      <c r="P62" s="74">
        <f t="shared" si="11"/>
        <v>4987.5</v>
      </c>
      <c r="Q62" s="66">
        <f>Stoch_Regimes_2!$G$24</f>
        <v>60</v>
      </c>
      <c r="R62" s="60">
        <f t="shared" si="12"/>
        <v>3</v>
      </c>
      <c r="S62" s="49">
        <f t="shared" si="27"/>
        <v>45</v>
      </c>
      <c r="T62" s="49">
        <f t="shared" si="13"/>
        <v>15</v>
      </c>
      <c r="U62" s="60">
        <f t="shared" si="14"/>
        <v>15</v>
      </c>
      <c r="V62" s="74">
        <f t="shared" si="33"/>
        <v>4987.5</v>
      </c>
      <c r="W62" s="66">
        <f>Stoch_Regimes_2!$J$24</f>
        <v>60</v>
      </c>
      <c r="X62" s="60">
        <f t="shared" si="15"/>
        <v>3</v>
      </c>
      <c r="Y62" s="49">
        <f t="shared" si="28"/>
        <v>45</v>
      </c>
      <c r="Z62" s="49">
        <f t="shared" si="16"/>
        <v>15</v>
      </c>
      <c r="AA62" s="60">
        <f t="shared" si="17"/>
        <v>15</v>
      </c>
      <c r="AB62" s="74">
        <f t="shared" si="34"/>
        <v>4987.5</v>
      </c>
      <c r="AC62" s="66">
        <f>Stoch_Regimes_2!$M$24</f>
        <v>30</v>
      </c>
      <c r="AD62" s="60">
        <f t="shared" si="18"/>
        <v>1</v>
      </c>
      <c r="AE62" s="49">
        <f t="shared" si="29"/>
        <v>30</v>
      </c>
      <c r="AF62" s="49">
        <f t="shared" si="19"/>
        <v>0</v>
      </c>
      <c r="AG62" s="60">
        <f t="shared" si="20"/>
        <v>0</v>
      </c>
      <c r="AH62" s="74">
        <f t="shared" si="35"/>
        <v>30</v>
      </c>
      <c r="AI62" s="66">
        <v>15</v>
      </c>
      <c r="AJ62" s="60">
        <v>0</v>
      </c>
      <c r="AK62" s="60">
        <v>15</v>
      </c>
      <c r="AL62" s="62">
        <f t="shared" si="36"/>
        <v>4942.5</v>
      </c>
      <c r="AM62" s="66">
        <f>Stoch_Regimes_2!$E$24</f>
        <v>60</v>
      </c>
      <c r="AN62" s="60">
        <f t="shared" si="21"/>
        <v>3</v>
      </c>
      <c r="AO62" s="49">
        <f t="shared" si="30"/>
        <v>45</v>
      </c>
      <c r="AP62" s="49">
        <f t="shared" si="22"/>
        <v>15</v>
      </c>
      <c r="AQ62" s="60">
        <f t="shared" si="23"/>
        <v>15</v>
      </c>
      <c r="AR62" s="74">
        <f t="shared" si="24"/>
        <v>4987.5</v>
      </c>
    </row>
    <row r="63" spans="1:44" x14ac:dyDescent="0.25">
      <c r="A63" s="49"/>
      <c r="B63" s="85">
        <v>40360</v>
      </c>
      <c r="C63" s="49">
        <v>342</v>
      </c>
      <c r="D63" s="49">
        <v>350</v>
      </c>
      <c r="E63" s="58">
        <v>3</v>
      </c>
      <c r="F63" s="91">
        <f>IF(E63=0,15,IF(E63=1,30,IF(E63=2,45,IF(E63=3,60))))</f>
        <v>60</v>
      </c>
      <c r="G63" s="49">
        <f t="shared" si="25"/>
        <v>45</v>
      </c>
      <c r="H63" s="49">
        <f t="shared" si="31"/>
        <v>15</v>
      </c>
      <c r="I63" s="60">
        <f t="shared" si="7"/>
        <v>15</v>
      </c>
      <c r="J63" s="110">
        <f t="shared" si="32"/>
        <v>5175</v>
      </c>
      <c r="K63" s="66">
        <f>Stoch_Regimes_2!$E$24</f>
        <v>60</v>
      </c>
      <c r="L63" s="60">
        <f t="shared" si="8"/>
        <v>3</v>
      </c>
      <c r="M63" s="49">
        <f t="shared" si="26"/>
        <v>45</v>
      </c>
      <c r="N63" s="49">
        <f t="shared" si="9"/>
        <v>15</v>
      </c>
      <c r="O63" s="60">
        <f t="shared" si="10"/>
        <v>15</v>
      </c>
      <c r="P63" s="74">
        <f t="shared" si="11"/>
        <v>5175</v>
      </c>
      <c r="Q63" s="66">
        <f>Stoch_Regimes_2!$G$24</f>
        <v>60</v>
      </c>
      <c r="R63" s="60">
        <f t="shared" si="12"/>
        <v>3</v>
      </c>
      <c r="S63" s="49">
        <f t="shared" si="27"/>
        <v>45</v>
      </c>
      <c r="T63" s="49">
        <f t="shared" si="13"/>
        <v>15</v>
      </c>
      <c r="U63" s="60">
        <f t="shared" si="14"/>
        <v>15</v>
      </c>
      <c r="V63" s="74">
        <f t="shared" si="33"/>
        <v>5175</v>
      </c>
      <c r="W63" s="66">
        <f>Stoch_Regimes_2!$J$24</f>
        <v>60</v>
      </c>
      <c r="X63" s="60">
        <f t="shared" si="15"/>
        <v>3</v>
      </c>
      <c r="Y63" s="49">
        <f t="shared" si="28"/>
        <v>45</v>
      </c>
      <c r="Z63" s="49">
        <f t="shared" si="16"/>
        <v>15</v>
      </c>
      <c r="AA63" s="60">
        <f t="shared" si="17"/>
        <v>15</v>
      </c>
      <c r="AB63" s="74">
        <f t="shared" si="34"/>
        <v>5175</v>
      </c>
      <c r="AC63" s="66">
        <f>Stoch_Regimes_2!$M$24</f>
        <v>30</v>
      </c>
      <c r="AD63" s="60">
        <f t="shared" si="18"/>
        <v>1</v>
      </c>
      <c r="AE63" s="49">
        <f t="shared" si="29"/>
        <v>15</v>
      </c>
      <c r="AF63" s="49">
        <f t="shared" si="19"/>
        <v>15</v>
      </c>
      <c r="AG63" s="60">
        <f t="shared" si="20"/>
        <v>15</v>
      </c>
      <c r="AH63" s="74">
        <f t="shared" si="35"/>
        <v>5145</v>
      </c>
      <c r="AI63" s="66">
        <v>15</v>
      </c>
      <c r="AJ63" s="60">
        <v>0</v>
      </c>
      <c r="AK63" s="60">
        <v>15</v>
      </c>
      <c r="AL63" s="62">
        <f t="shared" si="36"/>
        <v>5130</v>
      </c>
      <c r="AM63" s="66">
        <f>Stoch_Regimes_2!$E$24</f>
        <v>60</v>
      </c>
      <c r="AN63" s="60">
        <f t="shared" si="21"/>
        <v>3</v>
      </c>
      <c r="AO63" s="49">
        <f t="shared" si="30"/>
        <v>45</v>
      </c>
      <c r="AP63" s="49">
        <f t="shared" si="22"/>
        <v>15</v>
      </c>
      <c r="AQ63" s="60">
        <f t="shared" si="23"/>
        <v>15</v>
      </c>
      <c r="AR63" s="74">
        <f t="shared" si="24"/>
        <v>5175</v>
      </c>
    </row>
    <row r="64" spans="1:44" x14ac:dyDescent="0.25">
      <c r="A64" s="49"/>
      <c r="B64" s="85">
        <v>40391</v>
      </c>
      <c r="C64" s="49">
        <v>363</v>
      </c>
      <c r="D64" s="49">
        <v>350</v>
      </c>
      <c r="E64" s="58">
        <v>3</v>
      </c>
      <c r="F64" s="91">
        <f>IF(E64=0,15,IF(E64=1,30,IF(E64=2,45,IF(E64=3,60))))</f>
        <v>60</v>
      </c>
      <c r="G64" s="49">
        <f t="shared" si="25"/>
        <v>45</v>
      </c>
      <c r="H64" s="49">
        <f t="shared" si="31"/>
        <v>15</v>
      </c>
      <c r="I64" s="60">
        <f t="shared" si="7"/>
        <v>15</v>
      </c>
      <c r="J64" s="110">
        <f t="shared" si="32"/>
        <v>5490</v>
      </c>
      <c r="K64" s="66">
        <f>Stoch_Regimes_2!$E$24</f>
        <v>60</v>
      </c>
      <c r="L64" s="60">
        <f t="shared" si="8"/>
        <v>3</v>
      </c>
      <c r="M64" s="49">
        <f t="shared" si="26"/>
        <v>45</v>
      </c>
      <c r="N64" s="49">
        <f t="shared" si="9"/>
        <v>15</v>
      </c>
      <c r="O64" s="60">
        <f t="shared" si="10"/>
        <v>15</v>
      </c>
      <c r="P64" s="74">
        <f t="shared" si="11"/>
        <v>5490</v>
      </c>
      <c r="Q64" s="66">
        <f>Stoch_Regimes_2!$G$24</f>
        <v>60</v>
      </c>
      <c r="R64" s="60">
        <f t="shared" si="12"/>
        <v>3</v>
      </c>
      <c r="S64" s="49">
        <f t="shared" si="27"/>
        <v>45</v>
      </c>
      <c r="T64" s="49">
        <f t="shared" si="13"/>
        <v>15</v>
      </c>
      <c r="U64" s="60">
        <f t="shared" si="14"/>
        <v>15</v>
      </c>
      <c r="V64" s="74">
        <f t="shared" si="33"/>
        <v>5490</v>
      </c>
      <c r="W64" s="66">
        <f>Stoch_Regimes_2!$J$24</f>
        <v>60</v>
      </c>
      <c r="X64" s="60">
        <f t="shared" si="15"/>
        <v>3</v>
      </c>
      <c r="Y64" s="49">
        <f t="shared" si="28"/>
        <v>45</v>
      </c>
      <c r="Z64" s="49">
        <f t="shared" si="16"/>
        <v>15</v>
      </c>
      <c r="AA64" s="60">
        <f t="shared" si="17"/>
        <v>15</v>
      </c>
      <c r="AB64" s="74">
        <f t="shared" si="34"/>
        <v>5490</v>
      </c>
      <c r="AC64" s="66">
        <f>Stoch_Regimes_2!$M$24</f>
        <v>30</v>
      </c>
      <c r="AD64" s="60">
        <f t="shared" si="18"/>
        <v>1</v>
      </c>
      <c r="AE64" s="49">
        <f t="shared" si="29"/>
        <v>15</v>
      </c>
      <c r="AF64" s="49">
        <f t="shared" si="19"/>
        <v>15</v>
      </c>
      <c r="AG64" s="60">
        <f t="shared" si="20"/>
        <v>15</v>
      </c>
      <c r="AH64" s="74">
        <f t="shared" si="35"/>
        <v>5460</v>
      </c>
      <c r="AI64" s="66">
        <v>15</v>
      </c>
      <c r="AJ64" s="60">
        <v>0</v>
      </c>
      <c r="AK64" s="60">
        <v>15</v>
      </c>
      <c r="AL64" s="62">
        <f t="shared" si="36"/>
        <v>5445</v>
      </c>
      <c r="AM64" s="66">
        <f>Stoch_Regimes_2!$E$24</f>
        <v>60</v>
      </c>
      <c r="AN64" s="60">
        <f t="shared" si="21"/>
        <v>3</v>
      </c>
      <c r="AO64" s="49">
        <f t="shared" si="30"/>
        <v>45</v>
      </c>
      <c r="AP64" s="49">
        <f t="shared" si="22"/>
        <v>15</v>
      </c>
      <c r="AQ64" s="60">
        <f t="shared" si="23"/>
        <v>15</v>
      </c>
      <c r="AR64" s="74">
        <f t="shared" si="24"/>
        <v>5490</v>
      </c>
    </row>
    <row r="65" spans="1:44" x14ac:dyDescent="0.25">
      <c r="A65" s="49"/>
      <c r="B65" s="85">
        <v>40422</v>
      </c>
      <c r="C65" s="49">
        <v>393.5</v>
      </c>
      <c r="D65" s="49">
        <v>400</v>
      </c>
      <c r="E65" s="58">
        <v>3</v>
      </c>
      <c r="F65" s="91">
        <f t="shared" ref="F65:F87" si="39">IF(E65=0,15,IF(E65=1,30,IF(E65=2,45,IF(E65=3,60))))</f>
        <v>60</v>
      </c>
      <c r="G65" s="49">
        <f t="shared" si="25"/>
        <v>45</v>
      </c>
      <c r="H65" s="49">
        <f t="shared" si="31"/>
        <v>15</v>
      </c>
      <c r="I65" s="60">
        <f t="shared" si="7"/>
        <v>15</v>
      </c>
      <c r="J65" s="110">
        <f t="shared" si="32"/>
        <v>5947.5</v>
      </c>
      <c r="K65" s="66">
        <f>Stoch_Regimes_2!$E$25</f>
        <v>15</v>
      </c>
      <c r="L65" s="60">
        <f t="shared" si="8"/>
        <v>0</v>
      </c>
      <c r="M65" s="49">
        <f t="shared" si="26"/>
        <v>45</v>
      </c>
      <c r="N65" s="49">
        <f t="shared" si="9"/>
        <v>-30</v>
      </c>
      <c r="O65" s="60">
        <f t="shared" si="10"/>
        <v>0</v>
      </c>
      <c r="P65" s="74">
        <f t="shared" si="11"/>
        <v>45</v>
      </c>
      <c r="Q65" s="66">
        <f>Stoch_Regimes_2!$G$25</f>
        <v>45</v>
      </c>
      <c r="R65" s="60">
        <f t="shared" si="12"/>
        <v>2</v>
      </c>
      <c r="S65" s="49">
        <f t="shared" si="27"/>
        <v>45</v>
      </c>
      <c r="T65" s="49">
        <f t="shared" si="13"/>
        <v>0</v>
      </c>
      <c r="U65" s="60">
        <f t="shared" si="14"/>
        <v>0</v>
      </c>
      <c r="V65" s="74">
        <f t="shared" si="33"/>
        <v>45</v>
      </c>
      <c r="W65" s="66">
        <f>Stoch_Regimes_2!$J$25</f>
        <v>60</v>
      </c>
      <c r="X65" s="60">
        <f t="shared" si="15"/>
        <v>3</v>
      </c>
      <c r="Y65" s="49">
        <f t="shared" si="28"/>
        <v>45</v>
      </c>
      <c r="Z65" s="49">
        <f t="shared" si="16"/>
        <v>15</v>
      </c>
      <c r="AA65" s="60">
        <f t="shared" si="17"/>
        <v>15</v>
      </c>
      <c r="AB65" s="74">
        <f t="shared" si="34"/>
        <v>5947.5</v>
      </c>
      <c r="AC65" s="66">
        <f>Stoch_Regimes_2!$M$25</f>
        <v>15</v>
      </c>
      <c r="AD65" s="60">
        <f t="shared" si="18"/>
        <v>0</v>
      </c>
      <c r="AE65" s="49">
        <f t="shared" si="29"/>
        <v>15</v>
      </c>
      <c r="AF65" s="49">
        <f t="shared" si="19"/>
        <v>0</v>
      </c>
      <c r="AG65" s="60">
        <f t="shared" si="20"/>
        <v>0</v>
      </c>
      <c r="AH65" s="74">
        <f t="shared" si="35"/>
        <v>15</v>
      </c>
      <c r="AI65" s="66">
        <v>15</v>
      </c>
      <c r="AJ65" s="60">
        <v>0</v>
      </c>
      <c r="AK65" s="60">
        <v>15</v>
      </c>
      <c r="AL65" s="62">
        <f t="shared" si="36"/>
        <v>5902.5</v>
      </c>
      <c r="AM65" s="66">
        <v>15</v>
      </c>
      <c r="AN65" s="60">
        <f t="shared" si="21"/>
        <v>0</v>
      </c>
      <c r="AO65" s="49">
        <f t="shared" si="30"/>
        <v>45</v>
      </c>
      <c r="AP65" s="49">
        <f t="shared" si="22"/>
        <v>-30</v>
      </c>
      <c r="AQ65" s="60">
        <f t="shared" si="23"/>
        <v>0</v>
      </c>
      <c r="AR65" s="74">
        <f t="shared" si="24"/>
        <v>45</v>
      </c>
    </row>
    <row r="66" spans="1:44" x14ac:dyDescent="0.25">
      <c r="A66" s="49"/>
      <c r="B66" s="85">
        <v>40452</v>
      </c>
      <c r="C66" s="49">
        <v>440.5</v>
      </c>
      <c r="D66" s="49">
        <v>450</v>
      </c>
      <c r="E66" s="58">
        <v>3</v>
      </c>
      <c r="F66" s="91">
        <f t="shared" si="39"/>
        <v>60</v>
      </c>
      <c r="G66" s="49">
        <f t="shared" si="25"/>
        <v>45</v>
      </c>
      <c r="H66" s="49">
        <f t="shared" si="31"/>
        <v>15</v>
      </c>
      <c r="I66" s="60">
        <f t="shared" si="7"/>
        <v>15</v>
      </c>
      <c r="J66" s="110">
        <f t="shared" si="32"/>
        <v>6652.5</v>
      </c>
      <c r="K66" s="66">
        <f>Stoch_Regimes_2!$E$26</f>
        <v>15</v>
      </c>
      <c r="L66" s="60">
        <f t="shared" si="8"/>
        <v>0</v>
      </c>
      <c r="M66" s="49">
        <f t="shared" si="26"/>
        <v>30</v>
      </c>
      <c r="N66" s="49">
        <f t="shared" si="9"/>
        <v>-15</v>
      </c>
      <c r="O66" s="60">
        <f t="shared" si="10"/>
        <v>0</v>
      </c>
      <c r="P66" s="74">
        <f t="shared" si="11"/>
        <v>30</v>
      </c>
      <c r="Q66" s="66">
        <f>Stoch_Regimes_2!$G$26</f>
        <v>30</v>
      </c>
      <c r="R66" s="60">
        <f t="shared" si="12"/>
        <v>1</v>
      </c>
      <c r="S66" s="49">
        <f t="shared" si="27"/>
        <v>30</v>
      </c>
      <c r="T66" s="49">
        <f t="shared" si="13"/>
        <v>0</v>
      </c>
      <c r="U66" s="60">
        <f t="shared" si="14"/>
        <v>0</v>
      </c>
      <c r="V66" s="74">
        <f t="shared" si="33"/>
        <v>30</v>
      </c>
      <c r="W66" s="66">
        <f>Stoch_Regimes_2!$J$26</f>
        <v>60</v>
      </c>
      <c r="X66" s="60">
        <f t="shared" si="15"/>
        <v>3</v>
      </c>
      <c r="Y66" s="49">
        <f t="shared" si="28"/>
        <v>45</v>
      </c>
      <c r="Z66" s="49">
        <f t="shared" si="16"/>
        <v>15</v>
      </c>
      <c r="AA66" s="60">
        <f t="shared" si="17"/>
        <v>15</v>
      </c>
      <c r="AB66" s="74">
        <f t="shared" si="34"/>
        <v>6652.5</v>
      </c>
      <c r="AC66" s="66">
        <f>Stoch_Regimes_2!$M$26</f>
        <v>15</v>
      </c>
      <c r="AD66" s="60">
        <f t="shared" si="18"/>
        <v>0</v>
      </c>
      <c r="AE66" s="49">
        <f t="shared" si="29"/>
        <v>0</v>
      </c>
      <c r="AF66" s="49">
        <f t="shared" si="19"/>
        <v>15</v>
      </c>
      <c r="AG66" s="60">
        <f t="shared" si="20"/>
        <v>15</v>
      </c>
      <c r="AH66" s="74">
        <f t="shared" si="35"/>
        <v>6607.5</v>
      </c>
      <c r="AI66" s="66">
        <v>15</v>
      </c>
      <c r="AJ66" s="60">
        <v>0</v>
      </c>
      <c r="AK66" s="60">
        <v>15</v>
      </c>
      <c r="AL66" s="62">
        <f t="shared" si="36"/>
        <v>6607.5</v>
      </c>
      <c r="AM66" s="66">
        <v>15</v>
      </c>
      <c r="AN66" s="60">
        <f t="shared" si="21"/>
        <v>0</v>
      </c>
      <c r="AO66" s="49">
        <f t="shared" si="30"/>
        <v>30</v>
      </c>
      <c r="AP66" s="49">
        <f t="shared" si="22"/>
        <v>-15</v>
      </c>
      <c r="AQ66" s="60">
        <f t="shared" si="23"/>
        <v>0</v>
      </c>
      <c r="AR66" s="74">
        <f t="shared" si="24"/>
        <v>30</v>
      </c>
    </row>
    <row r="67" spans="1:44" x14ac:dyDescent="0.25">
      <c r="A67" s="49"/>
      <c r="B67" s="85">
        <v>40483</v>
      </c>
      <c r="C67" s="49">
        <v>556</v>
      </c>
      <c r="D67" s="49">
        <v>550</v>
      </c>
      <c r="E67" s="58">
        <v>0</v>
      </c>
      <c r="F67" s="91">
        <f t="shared" si="39"/>
        <v>15</v>
      </c>
      <c r="G67" s="49">
        <f t="shared" si="25"/>
        <v>45</v>
      </c>
      <c r="H67" s="49">
        <f t="shared" si="31"/>
        <v>-30</v>
      </c>
      <c r="I67" s="60">
        <f t="shared" si="7"/>
        <v>0</v>
      </c>
      <c r="J67" s="110">
        <f t="shared" si="32"/>
        <v>45</v>
      </c>
      <c r="K67" s="88">
        <f>Stoch_Regimes_2!$E$28</f>
        <v>60</v>
      </c>
      <c r="L67" s="60">
        <f t="shared" si="8"/>
        <v>3</v>
      </c>
      <c r="M67" s="49">
        <f t="shared" si="26"/>
        <v>15</v>
      </c>
      <c r="N67" s="49">
        <f t="shared" si="9"/>
        <v>45</v>
      </c>
      <c r="O67" s="60">
        <f t="shared" si="10"/>
        <v>45</v>
      </c>
      <c r="P67" s="74">
        <f t="shared" si="11"/>
        <v>25035</v>
      </c>
      <c r="Q67" s="88">
        <f>Stoch_Regimes_2!$G$28</f>
        <v>15</v>
      </c>
      <c r="R67" s="60">
        <f t="shared" si="12"/>
        <v>0</v>
      </c>
      <c r="S67" s="49">
        <f t="shared" si="27"/>
        <v>15</v>
      </c>
      <c r="T67" s="49">
        <f t="shared" si="13"/>
        <v>0</v>
      </c>
      <c r="U67" s="60">
        <f t="shared" si="14"/>
        <v>0</v>
      </c>
      <c r="V67" s="74">
        <f t="shared" si="33"/>
        <v>15</v>
      </c>
      <c r="W67" s="88">
        <f>Stoch_Regimes_2!$J$28</f>
        <v>60</v>
      </c>
      <c r="X67" s="60">
        <f t="shared" si="15"/>
        <v>3</v>
      </c>
      <c r="Y67" s="49">
        <f t="shared" si="28"/>
        <v>45</v>
      </c>
      <c r="Z67" s="49">
        <f t="shared" si="16"/>
        <v>15</v>
      </c>
      <c r="AA67" s="60">
        <f t="shared" si="17"/>
        <v>15</v>
      </c>
      <c r="AB67" s="74">
        <f t="shared" si="34"/>
        <v>8385</v>
      </c>
      <c r="AC67" s="88">
        <f>Stoch_Regimes_2!$M$28</f>
        <v>15</v>
      </c>
      <c r="AD67" s="60">
        <f t="shared" si="18"/>
        <v>0</v>
      </c>
      <c r="AE67" s="49">
        <f t="shared" si="29"/>
        <v>0</v>
      </c>
      <c r="AF67" s="49">
        <f t="shared" si="19"/>
        <v>15</v>
      </c>
      <c r="AG67" s="60">
        <f t="shared" si="20"/>
        <v>15</v>
      </c>
      <c r="AH67" s="74">
        <f t="shared" si="35"/>
        <v>8340</v>
      </c>
      <c r="AI67" s="66">
        <v>15</v>
      </c>
      <c r="AJ67" s="60">
        <v>0</v>
      </c>
      <c r="AK67" s="60">
        <v>15</v>
      </c>
      <c r="AL67" s="62">
        <f t="shared" si="36"/>
        <v>8340</v>
      </c>
      <c r="AM67" s="88">
        <f>Stoch_Regimes_2!$E$28</f>
        <v>60</v>
      </c>
      <c r="AN67" s="60">
        <f t="shared" si="21"/>
        <v>3</v>
      </c>
      <c r="AO67" s="49">
        <f t="shared" si="30"/>
        <v>15</v>
      </c>
      <c r="AP67" s="49">
        <f t="shared" si="22"/>
        <v>45</v>
      </c>
      <c r="AQ67" s="60">
        <f t="shared" si="23"/>
        <v>45</v>
      </c>
      <c r="AR67" s="74">
        <f t="shared" si="24"/>
        <v>25035</v>
      </c>
    </row>
    <row r="68" spans="1:44" x14ac:dyDescent="0.25">
      <c r="A68" s="49"/>
      <c r="B68" s="85">
        <v>40513</v>
      </c>
      <c r="C68" s="49">
        <v>539</v>
      </c>
      <c r="D68" s="49">
        <v>550</v>
      </c>
      <c r="E68" s="58">
        <v>3</v>
      </c>
      <c r="F68" s="91">
        <f t="shared" si="39"/>
        <v>60</v>
      </c>
      <c r="G68" s="49">
        <f t="shared" si="25"/>
        <v>30</v>
      </c>
      <c r="H68" s="49">
        <f t="shared" si="31"/>
        <v>30</v>
      </c>
      <c r="I68" s="60">
        <f t="shared" si="7"/>
        <v>30</v>
      </c>
      <c r="J68" s="110">
        <f t="shared" si="32"/>
        <v>16200</v>
      </c>
      <c r="K68" s="88">
        <f>Stoch_Regimes_2!$E$28</f>
        <v>60</v>
      </c>
      <c r="L68" s="60">
        <f t="shared" si="8"/>
        <v>3</v>
      </c>
      <c r="M68" s="49">
        <f t="shared" si="26"/>
        <v>45</v>
      </c>
      <c r="N68" s="49">
        <f t="shared" si="9"/>
        <v>15</v>
      </c>
      <c r="O68" s="60">
        <f t="shared" si="10"/>
        <v>15</v>
      </c>
      <c r="P68" s="74">
        <f t="shared" si="11"/>
        <v>8130</v>
      </c>
      <c r="Q68" s="88">
        <f>Stoch_Regimes_2!$G$28</f>
        <v>15</v>
      </c>
      <c r="R68" s="60">
        <f t="shared" si="12"/>
        <v>0</v>
      </c>
      <c r="S68" s="49">
        <f t="shared" si="27"/>
        <v>0</v>
      </c>
      <c r="T68" s="49">
        <f t="shared" si="13"/>
        <v>15</v>
      </c>
      <c r="U68" s="60">
        <f t="shared" si="14"/>
        <v>15</v>
      </c>
      <c r="V68" s="74">
        <f t="shared" si="33"/>
        <v>8085</v>
      </c>
      <c r="W68" s="88">
        <f>Stoch_Regimes_2!$J$28</f>
        <v>60</v>
      </c>
      <c r="X68" s="60">
        <f t="shared" si="15"/>
        <v>3</v>
      </c>
      <c r="Y68" s="49">
        <f t="shared" si="28"/>
        <v>45</v>
      </c>
      <c r="Z68" s="49">
        <f t="shared" si="16"/>
        <v>15</v>
      </c>
      <c r="AA68" s="60">
        <f t="shared" si="17"/>
        <v>15</v>
      </c>
      <c r="AB68" s="74">
        <f t="shared" si="34"/>
        <v>8130</v>
      </c>
      <c r="AC68" s="88">
        <f>Stoch_Regimes_2!$M$28</f>
        <v>15</v>
      </c>
      <c r="AD68" s="60">
        <f t="shared" si="18"/>
        <v>0</v>
      </c>
      <c r="AE68" s="49">
        <f t="shared" si="29"/>
        <v>0</v>
      </c>
      <c r="AF68" s="49">
        <f t="shared" si="19"/>
        <v>15</v>
      </c>
      <c r="AG68" s="60">
        <f t="shared" si="20"/>
        <v>15</v>
      </c>
      <c r="AH68" s="74">
        <f t="shared" si="35"/>
        <v>8085</v>
      </c>
      <c r="AI68" s="66">
        <v>15</v>
      </c>
      <c r="AJ68" s="60">
        <v>0</v>
      </c>
      <c r="AK68" s="60">
        <v>15</v>
      </c>
      <c r="AL68" s="62">
        <f t="shared" si="36"/>
        <v>8085</v>
      </c>
      <c r="AM68" s="88">
        <f>Stoch_Regimes_2!$E$28</f>
        <v>60</v>
      </c>
      <c r="AN68" s="60">
        <f t="shared" si="21"/>
        <v>3</v>
      </c>
      <c r="AO68" s="49">
        <f t="shared" si="30"/>
        <v>45</v>
      </c>
      <c r="AP68" s="49">
        <f t="shared" si="22"/>
        <v>15</v>
      </c>
      <c r="AQ68" s="60">
        <f t="shared" si="23"/>
        <v>15</v>
      </c>
      <c r="AR68" s="74">
        <f t="shared" si="24"/>
        <v>8130</v>
      </c>
    </row>
    <row r="69" spans="1:44" x14ac:dyDescent="0.25">
      <c r="A69" s="49"/>
      <c r="B69" s="85">
        <v>40544</v>
      </c>
      <c r="C69" s="49">
        <v>597.5</v>
      </c>
      <c r="D69" s="49">
        <v>600</v>
      </c>
      <c r="E69" s="58">
        <v>3</v>
      </c>
      <c r="F69" s="91">
        <f t="shared" si="39"/>
        <v>60</v>
      </c>
      <c r="G69" s="49">
        <f t="shared" si="25"/>
        <v>45</v>
      </c>
      <c r="H69" s="49">
        <f t="shared" si="31"/>
        <v>15</v>
      </c>
      <c r="I69" s="60">
        <f t="shared" si="7"/>
        <v>15</v>
      </c>
      <c r="J69" s="110">
        <f t="shared" si="32"/>
        <v>9007.5</v>
      </c>
      <c r="K69" s="66">
        <f>Stoch_Regimes_2!$E$29</f>
        <v>30</v>
      </c>
      <c r="L69" s="60">
        <f t="shared" si="8"/>
        <v>1</v>
      </c>
      <c r="M69" s="49">
        <f t="shared" si="26"/>
        <v>45</v>
      </c>
      <c r="N69" s="49">
        <f t="shared" si="9"/>
        <v>-15</v>
      </c>
      <c r="O69" s="60">
        <f t="shared" si="10"/>
        <v>0</v>
      </c>
      <c r="P69" s="74">
        <f t="shared" si="11"/>
        <v>45</v>
      </c>
      <c r="Q69" s="66">
        <f>Stoch_Regimes_2!$G$29</f>
        <v>15</v>
      </c>
      <c r="R69" s="60">
        <f t="shared" si="12"/>
        <v>0</v>
      </c>
      <c r="S69" s="49">
        <f t="shared" si="27"/>
        <v>0</v>
      </c>
      <c r="T69" s="49">
        <f t="shared" si="13"/>
        <v>15</v>
      </c>
      <c r="U69" s="60">
        <f t="shared" si="14"/>
        <v>15</v>
      </c>
      <c r="V69" s="74">
        <f t="shared" si="33"/>
        <v>8962.5</v>
      </c>
      <c r="W69" s="66">
        <f>Stoch_Regimes_2!$J$29</f>
        <v>45</v>
      </c>
      <c r="X69" s="60">
        <f t="shared" si="15"/>
        <v>2</v>
      </c>
      <c r="Y69" s="49">
        <f t="shared" si="28"/>
        <v>45</v>
      </c>
      <c r="Z69" s="49">
        <f t="shared" si="16"/>
        <v>0</v>
      </c>
      <c r="AA69" s="60">
        <f t="shared" si="17"/>
        <v>0</v>
      </c>
      <c r="AB69" s="74">
        <f t="shared" si="34"/>
        <v>45</v>
      </c>
      <c r="AC69" s="66">
        <f>Stoch_Regimes_2!$M$29</f>
        <v>15</v>
      </c>
      <c r="AD69" s="60">
        <f t="shared" si="18"/>
        <v>0</v>
      </c>
      <c r="AE69" s="49">
        <f t="shared" si="29"/>
        <v>0</v>
      </c>
      <c r="AF69" s="49">
        <f t="shared" si="19"/>
        <v>15</v>
      </c>
      <c r="AG69" s="60">
        <f t="shared" si="20"/>
        <v>15</v>
      </c>
      <c r="AH69" s="74">
        <f t="shared" si="35"/>
        <v>8962.5</v>
      </c>
      <c r="AI69" s="66">
        <v>15</v>
      </c>
      <c r="AJ69" s="60">
        <v>0</v>
      </c>
      <c r="AK69" s="60">
        <v>15</v>
      </c>
      <c r="AL69" s="62">
        <f t="shared" si="36"/>
        <v>8962.5</v>
      </c>
      <c r="AM69" s="66">
        <f>Stoch_Regimes_2!$E$29</f>
        <v>30</v>
      </c>
      <c r="AN69" s="60">
        <f t="shared" si="21"/>
        <v>1</v>
      </c>
      <c r="AO69" s="49">
        <f t="shared" si="30"/>
        <v>45</v>
      </c>
      <c r="AP69" s="49">
        <f t="shared" si="22"/>
        <v>-15</v>
      </c>
      <c r="AQ69" s="60">
        <f t="shared" si="23"/>
        <v>0</v>
      </c>
      <c r="AR69" s="74">
        <f t="shared" si="24"/>
        <v>45</v>
      </c>
    </row>
    <row r="70" spans="1:44" x14ac:dyDescent="0.25">
      <c r="A70" s="49"/>
      <c r="B70" s="85">
        <v>40575</v>
      </c>
      <c r="C70" s="49">
        <v>634.5</v>
      </c>
      <c r="D70" s="49">
        <v>650</v>
      </c>
      <c r="E70" s="58">
        <v>3</v>
      </c>
      <c r="F70" s="91">
        <f t="shared" si="39"/>
        <v>60</v>
      </c>
      <c r="G70" s="49">
        <f t="shared" si="25"/>
        <v>45</v>
      </c>
      <c r="H70" s="49">
        <f t="shared" si="31"/>
        <v>15</v>
      </c>
      <c r="I70" s="60">
        <f t="shared" si="7"/>
        <v>15</v>
      </c>
      <c r="J70" s="110">
        <f t="shared" si="32"/>
        <v>9562.5</v>
      </c>
      <c r="K70" s="88">
        <f>Stoch_Regimes_2!$E$30</f>
        <v>15</v>
      </c>
      <c r="L70" s="60">
        <f t="shared" si="8"/>
        <v>0</v>
      </c>
      <c r="M70" s="49">
        <f t="shared" si="26"/>
        <v>30</v>
      </c>
      <c r="N70" s="49">
        <f t="shared" si="9"/>
        <v>-15</v>
      </c>
      <c r="O70" s="60">
        <f t="shared" si="10"/>
        <v>0</v>
      </c>
      <c r="P70" s="74">
        <f t="shared" si="11"/>
        <v>30</v>
      </c>
      <c r="Q70" s="88">
        <f>Stoch_Regimes_2!$G$30</f>
        <v>15</v>
      </c>
      <c r="R70" s="60">
        <f t="shared" si="12"/>
        <v>0</v>
      </c>
      <c r="S70" s="49">
        <f t="shared" si="27"/>
        <v>0</v>
      </c>
      <c r="T70" s="49">
        <f t="shared" si="13"/>
        <v>15</v>
      </c>
      <c r="U70" s="60">
        <f t="shared" si="14"/>
        <v>15</v>
      </c>
      <c r="V70" s="74">
        <f t="shared" si="33"/>
        <v>9517.5</v>
      </c>
      <c r="W70" s="88">
        <f>Stoch_Regimes_2!$J$30</f>
        <v>15</v>
      </c>
      <c r="X70" s="60">
        <f t="shared" si="15"/>
        <v>0</v>
      </c>
      <c r="Y70" s="49">
        <f t="shared" si="28"/>
        <v>30</v>
      </c>
      <c r="Z70" s="49">
        <f t="shared" si="16"/>
        <v>-15</v>
      </c>
      <c r="AA70" s="60">
        <f t="shared" si="17"/>
        <v>0</v>
      </c>
      <c r="AB70" s="74">
        <f t="shared" si="34"/>
        <v>30</v>
      </c>
      <c r="AC70" s="88">
        <f>Stoch_Regimes_2!$M$30</f>
        <v>15</v>
      </c>
      <c r="AD70" s="60">
        <f t="shared" si="18"/>
        <v>0</v>
      </c>
      <c r="AE70" s="49">
        <f t="shared" si="29"/>
        <v>0</v>
      </c>
      <c r="AF70" s="49">
        <f t="shared" si="19"/>
        <v>15</v>
      </c>
      <c r="AG70" s="60">
        <f t="shared" si="20"/>
        <v>15</v>
      </c>
      <c r="AH70" s="74">
        <f t="shared" si="35"/>
        <v>9517.5</v>
      </c>
      <c r="AI70" s="66">
        <v>15</v>
      </c>
      <c r="AJ70" s="60">
        <v>0</v>
      </c>
      <c r="AK70" s="60">
        <v>15</v>
      </c>
      <c r="AL70" s="62">
        <f t="shared" si="36"/>
        <v>9517.5</v>
      </c>
      <c r="AM70" s="88">
        <f>Stoch_Regimes_2!$E$30</f>
        <v>15</v>
      </c>
      <c r="AN70" s="60">
        <f t="shared" si="21"/>
        <v>0</v>
      </c>
      <c r="AO70" s="49">
        <f t="shared" si="30"/>
        <v>30</v>
      </c>
      <c r="AP70" s="49">
        <f t="shared" si="22"/>
        <v>-15</v>
      </c>
      <c r="AQ70" s="60">
        <f t="shared" si="23"/>
        <v>0</v>
      </c>
      <c r="AR70" s="74">
        <f t="shared" si="24"/>
        <v>30</v>
      </c>
    </row>
    <row r="71" spans="1:44" x14ac:dyDescent="0.25">
      <c r="A71" s="49"/>
      <c r="B71" s="85">
        <v>40603</v>
      </c>
      <c r="C71" s="49">
        <v>704.5</v>
      </c>
      <c r="D71" s="49">
        <v>700</v>
      </c>
      <c r="E71" s="58">
        <v>3</v>
      </c>
      <c r="F71" s="91">
        <f t="shared" si="39"/>
        <v>60</v>
      </c>
      <c r="G71" s="49">
        <f t="shared" si="25"/>
        <v>45</v>
      </c>
      <c r="H71" s="49">
        <f t="shared" si="31"/>
        <v>15</v>
      </c>
      <c r="I71" s="60">
        <f t="shared" si="7"/>
        <v>15</v>
      </c>
      <c r="J71" s="110">
        <f t="shared" si="32"/>
        <v>10612.5</v>
      </c>
      <c r="K71" s="66">
        <f>Stoch_Regimes_2!$E$31</f>
        <v>15</v>
      </c>
      <c r="L71" s="60">
        <f t="shared" si="8"/>
        <v>0</v>
      </c>
      <c r="M71" s="49">
        <f t="shared" si="26"/>
        <v>15</v>
      </c>
      <c r="N71" s="49">
        <f t="shared" si="9"/>
        <v>0</v>
      </c>
      <c r="O71" s="60">
        <f t="shared" si="10"/>
        <v>0</v>
      </c>
      <c r="P71" s="74">
        <f t="shared" si="11"/>
        <v>15</v>
      </c>
      <c r="Q71" s="66">
        <f>Stoch_Regimes_2!$G$31</f>
        <v>15</v>
      </c>
      <c r="R71" s="60">
        <f t="shared" si="12"/>
        <v>0</v>
      </c>
      <c r="S71" s="49">
        <f t="shared" si="27"/>
        <v>0</v>
      </c>
      <c r="T71" s="49">
        <f t="shared" si="13"/>
        <v>15</v>
      </c>
      <c r="U71" s="60">
        <f t="shared" si="14"/>
        <v>15</v>
      </c>
      <c r="V71" s="74">
        <f t="shared" si="33"/>
        <v>10567.5</v>
      </c>
      <c r="W71" s="66">
        <f>Stoch_Regimes_2!$J$31</f>
        <v>15</v>
      </c>
      <c r="X71" s="60">
        <f t="shared" si="15"/>
        <v>0</v>
      </c>
      <c r="Y71" s="49">
        <f t="shared" si="28"/>
        <v>15</v>
      </c>
      <c r="Z71" s="49">
        <f t="shared" si="16"/>
        <v>0</v>
      </c>
      <c r="AA71" s="60">
        <f t="shared" si="17"/>
        <v>0</v>
      </c>
      <c r="AB71" s="74">
        <f t="shared" si="34"/>
        <v>15</v>
      </c>
      <c r="AC71" s="66">
        <f>Stoch_Regimes_2!$M$31</f>
        <v>15</v>
      </c>
      <c r="AD71" s="60">
        <f t="shared" si="18"/>
        <v>0</v>
      </c>
      <c r="AE71" s="49">
        <f t="shared" si="29"/>
        <v>0</v>
      </c>
      <c r="AF71" s="49">
        <f t="shared" si="19"/>
        <v>15</v>
      </c>
      <c r="AG71" s="60">
        <f t="shared" si="20"/>
        <v>15</v>
      </c>
      <c r="AH71" s="74">
        <f t="shared" si="35"/>
        <v>10567.5</v>
      </c>
      <c r="AI71" s="66">
        <v>15</v>
      </c>
      <c r="AJ71" s="60">
        <v>0</v>
      </c>
      <c r="AK71" s="60">
        <v>15</v>
      </c>
      <c r="AL71" s="62">
        <f t="shared" si="36"/>
        <v>10567.5</v>
      </c>
      <c r="AM71" s="66">
        <f>Stoch_Regimes_2!$E$31</f>
        <v>15</v>
      </c>
      <c r="AN71" s="60">
        <f t="shared" si="21"/>
        <v>0</v>
      </c>
      <c r="AO71" s="49">
        <f t="shared" si="30"/>
        <v>15</v>
      </c>
      <c r="AP71" s="49">
        <f t="shared" si="22"/>
        <v>0</v>
      </c>
      <c r="AQ71" s="60">
        <f t="shared" si="23"/>
        <v>0</v>
      </c>
      <c r="AR71" s="74">
        <f t="shared" si="24"/>
        <v>15</v>
      </c>
    </row>
    <row r="72" spans="1:44" x14ac:dyDescent="0.25">
      <c r="A72" s="49"/>
      <c r="B72" s="85">
        <v>40634</v>
      </c>
      <c r="C72" s="49">
        <v>715.5</v>
      </c>
      <c r="D72" s="49">
        <v>700</v>
      </c>
      <c r="E72" s="58">
        <v>0</v>
      </c>
      <c r="F72" s="91">
        <f t="shared" si="39"/>
        <v>15</v>
      </c>
      <c r="G72" s="49">
        <f t="shared" si="25"/>
        <v>45</v>
      </c>
      <c r="H72" s="49">
        <f t="shared" si="31"/>
        <v>-30</v>
      </c>
      <c r="I72" s="60">
        <f t="shared" si="7"/>
        <v>0</v>
      </c>
      <c r="J72" s="110">
        <f t="shared" si="32"/>
        <v>45</v>
      </c>
      <c r="K72" s="66">
        <f>Stoch_Regimes_2!$E$31</f>
        <v>15</v>
      </c>
      <c r="L72" s="60">
        <f t="shared" si="8"/>
        <v>0</v>
      </c>
      <c r="M72" s="49">
        <f t="shared" si="26"/>
        <v>0</v>
      </c>
      <c r="N72" s="49">
        <f t="shared" si="9"/>
        <v>15</v>
      </c>
      <c r="O72" s="60">
        <f t="shared" si="10"/>
        <v>15</v>
      </c>
      <c r="P72" s="74">
        <f t="shared" si="11"/>
        <v>10732.5</v>
      </c>
      <c r="Q72" s="66">
        <f>Stoch_Regimes_2!$G$31</f>
        <v>15</v>
      </c>
      <c r="R72" s="60">
        <f t="shared" si="12"/>
        <v>0</v>
      </c>
      <c r="S72" s="49">
        <f t="shared" si="27"/>
        <v>0</v>
      </c>
      <c r="T72" s="49">
        <f t="shared" si="13"/>
        <v>15</v>
      </c>
      <c r="U72" s="60">
        <f t="shared" si="14"/>
        <v>15</v>
      </c>
      <c r="V72" s="74">
        <f t="shared" si="33"/>
        <v>10732.5</v>
      </c>
      <c r="W72" s="66">
        <f>Stoch_Regimes_2!$J$31</f>
        <v>15</v>
      </c>
      <c r="X72" s="60">
        <f t="shared" si="15"/>
        <v>0</v>
      </c>
      <c r="Y72" s="49">
        <f t="shared" si="28"/>
        <v>0</v>
      </c>
      <c r="Z72" s="49">
        <f t="shared" si="16"/>
        <v>15</v>
      </c>
      <c r="AA72" s="60">
        <f t="shared" si="17"/>
        <v>15</v>
      </c>
      <c r="AB72" s="74">
        <f t="shared" si="34"/>
        <v>10732.5</v>
      </c>
      <c r="AC72" s="66">
        <f>Stoch_Regimes_2!$M$31</f>
        <v>15</v>
      </c>
      <c r="AD72" s="60">
        <f t="shared" si="18"/>
        <v>0</v>
      </c>
      <c r="AE72" s="49">
        <f t="shared" si="29"/>
        <v>0</v>
      </c>
      <c r="AF72" s="49">
        <f t="shared" si="19"/>
        <v>15</v>
      </c>
      <c r="AG72" s="60">
        <f t="shared" si="20"/>
        <v>15</v>
      </c>
      <c r="AH72" s="74">
        <f t="shared" si="35"/>
        <v>10732.5</v>
      </c>
      <c r="AI72" s="66">
        <v>15</v>
      </c>
      <c r="AJ72" s="60">
        <v>0</v>
      </c>
      <c r="AK72" s="60">
        <v>15</v>
      </c>
      <c r="AL72" s="62">
        <f t="shared" si="36"/>
        <v>10732.5</v>
      </c>
      <c r="AM72" s="66">
        <f>Stoch_Regimes_2!$E$31</f>
        <v>15</v>
      </c>
      <c r="AN72" s="60">
        <f t="shared" si="21"/>
        <v>0</v>
      </c>
      <c r="AO72" s="49">
        <f t="shared" si="30"/>
        <v>0</v>
      </c>
      <c r="AP72" s="49">
        <f t="shared" si="22"/>
        <v>15</v>
      </c>
      <c r="AQ72" s="60">
        <f t="shared" si="23"/>
        <v>15</v>
      </c>
      <c r="AR72" s="74">
        <f t="shared" si="24"/>
        <v>10732.5</v>
      </c>
    </row>
    <row r="73" spans="1:44" x14ac:dyDescent="0.25">
      <c r="A73" s="49"/>
      <c r="B73" s="85">
        <v>40664</v>
      </c>
      <c r="C73" s="49">
        <v>711</v>
      </c>
      <c r="D73" s="49">
        <v>700</v>
      </c>
      <c r="E73" s="58">
        <v>1</v>
      </c>
      <c r="F73" s="91">
        <f t="shared" si="39"/>
        <v>30</v>
      </c>
      <c r="G73" s="49">
        <f t="shared" si="25"/>
        <v>30</v>
      </c>
      <c r="H73" s="49">
        <f t="shared" si="31"/>
        <v>0</v>
      </c>
      <c r="I73" s="60">
        <f t="shared" si="7"/>
        <v>0</v>
      </c>
      <c r="J73" s="110">
        <f t="shared" si="32"/>
        <v>30</v>
      </c>
      <c r="K73" s="66">
        <f>Stoch_Regimes_2!$E$31</f>
        <v>15</v>
      </c>
      <c r="L73" s="60">
        <f t="shared" si="8"/>
        <v>0</v>
      </c>
      <c r="M73" s="49">
        <f t="shared" si="26"/>
        <v>0</v>
      </c>
      <c r="N73" s="49">
        <f t="shared" si="9"/>
        <v>15</v>
      </c>
      <c r="O73" s="60">
        <f t="shared" si="10"/>
        <v>15</v>
      </c>
      <c r="P73" s="74">
        <f t="shared" si="11"/>
        <v>10665</v>
      </c>
      <c r="Q73" s="66">
        <f>Stoch_Regimes_2!$G$31</f>
        <v>15</v>
      </c>
      <c r="R73" s="60">
        <f t="shared" si="12"/>
        <v>0</v>
      </c>
      <c r="S73" s="49">
        <f t="shared" si="27"/>
        <v>0</v>
      </c>
      <c r="T73" s="49">
        <f t="shared" si="13"/>
        <v>15</v>
      </c>
      <c r="U73" s="60">
        <f t="shared" si="14"/>
        <v>15</v>
      </c>
      <c r="V73" s="74">
        <f t="shared" si="33"/>
        <v>10665</v>
      </c>
      <c r="W73" s="66">
        <f>Stoch_Regimes_2!$J$31</f>
        <v>15</v>
      </c>
      <c r="X73" s="60">
        <f t="shared" si="15"/>
        <v>0</v>
      </c>
      <c r="Y73" s="49">
        <f t="shared" si="28"/>
        <v>0</v>
      </c>
      <c r="Z73" s="49">
        <f t="shared" si="16"/>
        <v>15</v>
      </c>
      <c r="AA73" s="60">
        <f t="shared" si="17"/>
        <v>15</v>
      </c>
      <c r="AB73" s="74">
        <f t="shared" si="34"/>
        <v>10665</v>
      </c>
      <c r="AC73" s="66">
        <f>Stoch_Regimes_2!$M$31</f>
        <v>15</v>
      </c>
      <c r="AD73" s="60">
        <f t="shared" si="18"/>
        <v>0</v>
      </c>
      <c r="AE73" s="49">
        <f t="shared" si="29"/>
        <v>0</v>
      </c>
      <c r="AF73" s="49">
        <f t="shared" si="19"/>
        <v>15</v>
      </c>
      <c r="AG73" s="60">
        <f t="shared" si="20"/>
        <v>15</v>
      </c>
      <c r="AH73" s="74">
        <f t="shared" si="35"/>
        <v>10665</v>
      </c>
      <c r="AI73" s="66">
        <v>15</v>
      </c>
      <c r="AJ73" s="60">
        <v>0</v>
      </c>
      <c r="AK73" s="60">
        <v>15</v>
      </c>
      <c r="AL73" s="62">
        <f t="shared" si="36"/>
        <v>10665</v>
      </c>
      <c r="AM73" s="66">
        <f>Stoch_Regimes_2!$E$31</f>
        <v>15</v>
      </c>
      <c r="AN73" s="60">
        <f t="shared" si="21"/>
        <v>0</v>
      </c>
      <c r="AO73" s="49">
        <f t="shared" si="30"/>
        <v>0</v>
      </c>
      <c r="AP73" s="49">
        <f t="shared" si="22"/>
        <v>15</v>
      </c>
      <c r="AQ73" s="60">
        <f t="shared" si="23"/>
        <v>15</v>
      </c>
      <c r="AR73" s="74">
        <f t="shared" si="24"/>
        <v>10665</v>
      </c>
    </row>
    <row r="74" spans="1:44" x14ac:dyDescent="0.25">
      <c r="A74" s="49"/>
      <c r="B74" s="85">
        <v>40695</v>
      </c>
      <c r="C74" s="49">
        <v>753</v>
      </c>
      <c r="D74" s="49">
        <v>750</v>
      </c>
      <c r="E74" s="58">
        <v>0</v>
      </c>
      <c r="F74" s="91">
        <f t="shared" si="39"/>
        <v>15</v>
      </c>
      <c r="G74" s="49">
        <f t="shared" si="25"/>
        <v>15</v>
      </c>
      <c r="H74" s="49">
        <f t="shared" si="31"/>
        <v>0</v>
      </c>
      <c r="I74" s="60">
        <f t="shared" si="7"/>
        <v>0</v>
      </c>
      <c r="J74" s="110">
        <f t="shared" si="32"/>
        <v>15</v>
      </c>
      <c r="K74" s="66">
        <f>Stoch_Regimes_2!$E$32</f>
        <v>15</v>
      </c>
      <c r="L74" s="60">
        <f t="shared" si="8"/>
        <v>0</v>
      </c>
      <c r="M74" s="49">
        <f t="shared" si="26"/>
        <v>0</v>
      </c>
      <c r="N74" s="49">
        <f t="shared" si="9"/>
        <v>15</v>
      </c>
      <c r="O74" s="60">
        <f t="shared" si="10"/>
        <v>15</v>
      </c>
      <c r="P74" s="74">
        <f t="shared" si="11"/>
        <v>11295</v>
      </c>
      <c r="Q74" s="66">
        <f>Stoch_Regimes_2!$G$32</f>
        <v>15</v>
      </c>
      <c r="R74" s="60">
        <f t="shared" si="12"/>
        <v>0</v>
      </c>
      <c r="S74" s="49">
        <f t="shared" si="27"/>
        <v>0</v>
      </c>
      <c r="T74" s="49">
        <f t="shared" si="13"/>
        <v>15</v>
      </c>
      <c r="U74" s="60">
        <f t="shared" si="14"/>
        <v>15</v>
      </c>
      <c r="V74" s="74">
        <f t="shared" si="33"/>
        <v>11295</v>
      </c>
      <c r="W74" s="66">
        <f>Stoch_Regimes_2!$J$32</f>
        <v>15</v>
      </c>
      <c r="X74" s="60">
        <f t="shared" si="15"/>
        <v>0</v>
      </c>
      <c r="Y74" s="49">
        <f t="shared" si="28"/>
        <v>0</v>
      </c>
      <c r="Z74" s="49">
        <f t="shared" si="16"/>
        <v>15</v>
      </c>
      <c r="AA74" s="60">
        <f t="shared" si="17"/>
        <v>15</v>
      </c>
      <c r="AB74" s="74">
        <f t="shared" si="34"/>
        <v>11295</v>
      </c>
      <c r="AC74" s="66">
        <f>Stoch_Regimes_2!$M$32</f>
        <v>15</v>
      </c>
      <c r="AD74" s="60">
        <f t="shared" si="18"/>
        <v>0</v>
      </c>
      <c r="AE74" s="49">
        <f t="shared" si="29"/>
        <v>0</v>
      </c>
      <c r="AF74" s="49">
        <f t="shared" si="19"/>
        <v>15</v>
      </c>
      <c r="AG74" s="60">
        <f t="shared" si="20"/>
        <v>15</v>
      </c>
      <c r="AH74" s="74">
        <f t="shared" si="35"/>
        <v>11295</v>
      </c>
      <c r="AI74" s="66">
        <v>15</v>
      </c>
      <c r="AJ74" s="60">
        <v>0</v>
      </c>
      <c r="AK74" s="60">
        <v>15</v>
      </c>
      <c r="AL74" s="62">
        <f t="shared" si="36"/>
        <v>11295</v>
      </c>
      <c r="AM74" s="66">
        <f>Stoch_Regimes_2!$E$32</f>
        <v>15</v>
      </c>
      <c r="AN74" s="60">
        <f t="shared" si="21"/>
        <v>0</v>
      </c>
      <c r="AO74" s="49">
        <f t="shared" si="30"/>
        <v>0</v>
      </c>
      <c r="AP74" s="49">
        <f t="shared" si="22"/>
        <v>15</v>
      </c>
      <c r="AQ74" s="60">
        <f t="shared" si="23"/>
        <v>15</v>
      </c>
      <c r="AR74" s="74">
        <f t="shared" si="24"/>
        <v>11295</v>
      </c>
    </row>
    <row r="75" spans="1:44" x14ac:dyDescent="0.25">
      <c r="A75" s="49"/>
      <c r="B75" s="85">
        <v>40725</v>
      </c>
      <c r="C75" s="49">
        <v>630</v>
      </c>
      <c r="D75" s="49">
        <v>650</v>
      </c>
      <c r="E75" s="58">
        <v>2</v>
      </c>
      <c r="F75" s="91">
        <f t="shared" si="39"/>
        <v>45</v>
      </c>
      <c r="G75" s="49">
        <f t="shared" si="25"/>
        <v>0</v>
      </c>
      <c r="H75" s="49">
        <f t="shared" si="31"/>
        <v>45</v>
      </c>
      <c r="I75" s="60">
        <f t="shared" si="7"/>
        <v>45</v>
      </c>
      <c r="J75" s="110">
        <f t="shared" si="32"/>
        <v>28350</v>
      </c>
      <c r="K75" s="88">
        <f>Stoch_Regimes_2!$E$30</f>
        <v>15</v>
      </c>
      <c r="L75" s="60">
        <f t="shared" si="8"/>
        <v>0</v>
      </c>
      <c r="M75" s="49">
        <f t="shared" si="26"/>
        <v>0</v>
      </c>
      <c r="N75" s="49">
        <f t="shared" si="9"/>
        <v>15</v>
      </c>
      <c r="O75" s="60">
        <f t="shared" si="10"/>
        <v>15</v>
      </c>
      <c r="P75" s="74">
        <f t="shared" si="11"/>
        <v>9450</v>
      </c>
      <c r="Q75" s="88">
        <f>Stoch_Regimes_2!$G$30</f>
        <v>15</v>
      </c>
      <c r="R75" s="60">
        <f t="shared" si="12"/>
        <v>0</v>
      </c>
      <c r="S75" s="49">
        <f t="shared" si="27"/>
        <v>0</v>
      </c>
      <c r="T75" s="49">
        <f t="shared" si="13"/>
        <v>15</v>
      </c>
      <c r="U75" s="60">
        <f t="shared" si="14"/>
        <v>15</v>
      </c>
      <c r="V75" s="74">
        <f t="shared" si="33"/>
        <v>9450</v>
      </c>
      <c r="W75" s="88">
        <f>Stoch_Regimes_2!$J$30</f>
        <v>15</v>
      </c>
      <c r="X75" s="60">
        <f t="shared" si="15"/>
        <v>0</v>
      </c>
      <c r="Y75" s="49">
        <f t="shared" si="28"/>
        <v>0</v>
      </c>
      <c r="Z75" s="49">
        <f t="shared" si="16"/>
        <v>15</v>
      </c>
      <c r="AA75" s="60">
        <f t="shared" si="17"/>
        <v>15</v>
      </c>
      <c r="AB75" s="74">
        <f t="shared" si="34"/>
        <v>9450</v>
      </c>
      <c r="AC75" s="88">
        <f>Stoch_Regimes_2!$M$30</f>
        <v>15</v>
      </c>
      <c r="AD75" s="60">
        <f t="shared" si="18"/>
        <v>0</v>
      </c>
      <c r="AE75" s="49">
        <f t="shared" si="29"/>
        <v>0</v>
      </c>
      <c r="AF75" s="49">
        <f t="shared" si="19"/>
        <v>15</v>
      </c>
      <c r="AG75" s="60">
        <f t="shared" si="20"/>
        <v>15</v>
      </c>
      <c r="AH75" s="74">
        <f t="shared" si="35"/>
        <v>9450</v>
      </c>
      <c r="AI75" s="66">
        <v>15</v>
      </c>
      <c r="AJ75" s="60">
        <v>0</v>
      </c>
      <c r="AK75" s="60">
        <v>15</v>
      </c>
      <c r="AL75" s="62">
        <f t="shared" si="36"/>
        <v>9450</v>
      </c>
      <c r="AM75" s="88">
        <f>Stoch_Regimes_2!$E$30</f>
        <v>15</v>
      </c>
      <c r="AN75" s="60">
        <f t="shared" si="21"/>
        <v>0</v>
      </c>
      <c r="AO75" s="49">
        <f t="shared" si="30"/>
        <v>0</v>
      </c>
      <c r="AP75" s="49">
        <f t="shared" si="22"/>
        <v>15</v>
      </c>
      <c r="AQ75" s="60">
        <f t="shared" si="23"/>
        <v>15</v>
      </c>
      <c r="AR75" s="74">
        <f t="shared" si="24"/>
        <v>9450</v>
      </c>
    </row>
    <row r="76" spans="1:44" x14ac:dyDescent="0.25">
      <c r="A76" s="49"/>
      <c r="B76" s="85">
        <v>40756</v>
      </c>
      <c r="C76" s="49">
        <v>706.5</v>
      </c>
      <c r="D76" s="49">
        <v>700</v>
      </c>
      <c r="E76" s="58">
        <v>1</v>
      </c>
      <c r="F76" s="91">
        <f t="shared" si="39"/>
        <v>30</v>
      </c>
      <c r="G76" s="49">
        <f t="shared" si="25"/>
        <v>30</v>
      </c>
      <c r="H76" s="49">
        <f t="shared" si="31"/>
        <v>0</v>
      </c>
      <c r="I76" s="60">
        <f t="shared" si="7"/>
        <v>0</v>
      </c>
      <c r="J76" s="110">
        <f t="shared" si="32"/>
        <v>30</v>
      </c>
      <c r="K76" s="66">
        <f>Stoch_Regimes_2!$E$31</f>
        <v>15</v>
      </c>
      <c r="L76" s="60">
        <f t="shared" si="8"/>
        <v>0</v>
      </c>
      <c r="M76" s="49">
        <f t="shared" si="26"/>
        <v>0</v>
      </c>
      <c r="N76" s="49">
        <f t="shared" si="9"/>
        <v>15</v>
      </c>
      <c r="O76" s="60">
        <f t="shared" si="10"/>
        <v>15</v>
      </c>
      <c r="P76" s="74">
        <f t="shared" si="11"/>
        <v>10597.5</v>
      </c>
      <c r="Q76" s="66">
        <f>Stoch_Regimes_2!$G$31</f>
        <v>15</v>
      </c>
      <c r="R76" s="60">
        <f t="shared" si="12"/>
        <v>0</v>
      </c>
      <c r="S76" s="49">
        <f t="shared" si="27"/>
        <v>0</v>
      </c>
      <c r="T76" s="49">
        <f t="shared" si="13"/>
        <v>15</v>
      </c>
      <c r="U76" s="60">
        <f t="shared" si="14"/>
        <v>15</v>
      </c>
      <c r="V76" s="74">
        <f t="shared" si="33"/>
        <v>10597.5</v>
      </c>
      <c r="W76" s="66">
        <f>Stoch_Regimes_2!$J$31</f>
        <v>15</v>
      </c>
      <c r="X76" s="60">
        <f t="shared" si="15"/>
        <v>0</v>
      </c>
      <c r="Y76" s="49">
        <f t="shared" si="28"/>
        <v>0</v>
      </c>
      <c r="Z76" s="49">
        <f t="shared" si="16"/>
        <v>15</v>
      </c>
      <c r="AA76" s="60">
        <f t="shared" si="17"/>
        <v>15</v>
      </c>
      <c r="AB76" s="74">
        <f t="shared" si="34"/>
        <v>10597.5</v>
      </c>
      <c r="AC76" s="66">
        <f>Stoch_Regimes_2!$M$31</f>
        <v>15</v>
      </c>
      <c r="AD76" s="60">
        <f t="shared" si="18"/>
        <v>0</v>
      </c>
      <c r="AE76" s="49">
        <f t="shared" si="29"/>
        <v>0</v>
      </c>
      <c r="AF76" s="49">
        <f t="shared" si="19"/>
        <v>15</v>
      </c>
      <c r="AG76" s="60">
        <f t="shared" si="20"/>
        <v>15</v>
      </c>
      <c r="AH76" s="74">
        <f t="shared" si="35"/>
        <v>10597.5</v>
      </c>
      <c r="AI76" s="66">
        <v>15</v>
      </c>
      <c r="AJ76" s="60">
        <v>0</v>
      </c>
      <c r="AK76" s="60">
        <v>15</v>
      </c>
      <c r="AL76" s="62">
        <f t="shared" si="36"/>
        <v>10597.5</v>
      </c>
      <c r="AM76" s="66">
        <f>Stoch_Regimes_2!$E$31</f>
        <v>15</v>
      </c>
      <c r="AN76" s="60">
        <f t="shared" si="21"/>
        <v>0</v>
      </c>
      <c r="AO76" s="49">
        <f t="shared" si="30"/>
        <v>0</v>
      </c>
      <c r="AP76" s="49">
        <f t="shared" si="22"/>
        <v>15</v>
      </c>
      <c r="AQ76" s="60">
        <f t="shared" si="23"/>
        <v>15</v>
      </c>
      <c r="AR76" s="74">
        <f t="shared" si="24"/>
        <v>10597.5</v>
      </c>
    </row>
    <row r="77" spans="1:44" x14ac:dyDescent="0.25">
      <c r="A77" s="49"/>
      <c r="B77" s="85">
        <v>40787</v>
      </c>
      <c r="C77" s="49">
        <v>726.5</v>
      </c>
      <c r="D77" s="49">
        <v>750</v>
      </c>
      <c r="E77" s="58">
        <v>0</v>
      </c>
      <c r="F77" s="91">
        <f t="shared" si="39"/>
        <v>15</v>
      </c>
      <c r="G77" s="49">
        <f t="shared" si="25"/>
        <v>15</v>
      </c>
      <c r="H77" s="49">
        <f t="shared" si="31"/>
        <v>0</v>
      </c>
      <c r="I77" s="60">
        <f t="shared" si="7"/>
        <v>0</v>
      </c>
      <c r="J77" s="110">
        <f t="shared" si="32"/>
        <v>15</v>
      </c>
      <c r="K77" s="66">
        <f>Stoch_Regimes_2!$E$32</f>
        <v>15</v>
      </c>
      <c r="L77" s="60">
        <f t="shared" si="8"/>
        <v>0</v>
      </c>
      <c r="M77" s="49">
        <f t="shared" si="26"/>
        <v>0</v>
      </c>
      <c r="N77" s="49">
        <f t="shared" si="9"/>
        <v>15</v>
      </c>
      <c r="O77" s="60">
        <f t="shared" si="10"/>
        <v>15</v>
      </c>
      <c r="P77" s="74">
        <f t="shared" si="11"/>
        <v>10897.5</v>
      </c>
      <c r="Q77" s="66">
        <f>Stoch_Regimes_2!$G$32</f>
        <v>15</v>
      </c>
      <c r="R77" s="60">
        <f t="shared" si="12"/>
        <v>0</v>
      </c>
      <c r="S77" s="49">
        <f t="shared" si="27"/>
        <v>0</v>
      </c>
      <c r="T77" s="49">
        <f t="shared" si="13"/>
        <v>15</v>
      </c>
      <c r="U77" s="60">
        <f t="shared" si="14"/>
        <v>15</v>
      </c>
      <c r="V77" s="74">
        <f t="shared" si="33"/>
        <v>10897.5</v>
      </c>
      <c r="W77" s="66">
        <f>Stoch_Regimes_2!$J$32</f>
        <v>15</v>
      </c>
      <c r="X77" s="60">
        <f t="shared" si="15"/>
        <v>0</v>
      </c>
      <c r="Y77" s="49">
        <f t="shared" si="28"/>
        <v>0</v>
      </c>
      <c r="Z77" s="49">
        <f t="shared" si="16"/>
        <v>15</v>
      </c>
      <c r="AA77" s="60">
        <f t="shared" si="17"/>
        <v>15</v>
      </c>
      <c r="AB77" s="74">
        <f t="shared" si="34"/>
        <v>10897.5</v>
      </c>
      <c r="AC77" s="66">
        <f>Stoch_Regimes_2!$M$32</f>
        <v>15</v>
      </c>
      <c r="AD77" s="60">
        <f t="shared" si="18"/>
        <v>0</v>
      </c>
      <c r="AE77" s="49">
        <f t="shared" si="29"/>
        <v>0</v>
      </c>
      <c r="AF77" s="49">
        <f t="shared" si="19"/>
        <v>15</v>
      </c>
      <c r="AG77" s="60">
        <f t="shared" si="20"/>
        <v>15</v>
      </c>
      <c r="AH77" s="74">
        <f t="shared" si="35"/>
        <v>10897.5</v>
      </c>
      <c r="AI77" s="66">
        <v>15</v>
      </c>
      <c r="AJ77" s="60">
        <v>0</v>
      </c>
      <c r="AK77" s="60">
        <v>15</v>
      </c>
      <c r="AL77" s="62">
        <f t="shared" si="36"/>
        <v>10897.5</v>
      </c>
      <c r="AM77" s="66">
        <f>Stoch_Regimes_2!$E$32</f>
        <v>15</v>
      </c>
      <c r="AN77" s="60">
        <f t="shared" si="21"/>
        <v>0</v>
      </c>
      <c r="AO77" s="49">
        <f t="shared" si="30"/>
        <v>0</v>
      </c>
      <c r="AP77" s="49">
        <f t="shared" si="22"/>
        <v>15</v>
      </c>
      <c r="AQ77" s="60">
        <f t="shared" si="23"/>
        <v>15</v>
      </c>
      <c r="AR77" s="74">
        <f t="shared" si="24"/>
        <v>10897.5</v>
      </c>
    </row>
    <row r="78" spans="1:44" x14ac:dyDescent="0.25">
      <c r="A78" s="49"/>
      <c r="B78" s="85">
        <v>40817</v>
      </c>
      <c r="C78" s="49">
        <v>575.5</v>
      </c>
      <c r="D78" s="49">
        <v>600</v>
      </c>
      <c r="E78" s="58">
        <v>3</v>
      </c>
      <c r="F78" s="91">
        <f t="shared" si="39"/>
        <v>60</v>
      </c>
      <c r="G78" s="49">
        <f t="shared" si="25"/>
        <v>0</v>
      </c>
      <c r="H78" s="49">
        <f t="shared" si="31"/>
        <v>60</v>
      </c>
      <c r="I78" s="60">
        <f t="shared" si="7"/>
        <v>60</v>
      </c>
      <c r="J78" s="110">
        <f t="shared" si="32"/>
        <v>34530</v>
      </c>
      <c r="K78" s="66">
        <f>Stoch_Regimes_2!$E$29</f>
        <v>30</v>
      </c>
      <c r="L78" s="60">
        <f t="shared" si="8"/>
        <v>1</v>
      </c>
      <c r="M78" s="49">
        <f t="shared" si="26"/>
        <v>0</v>
      </c>
      <c r="N78" s="49">
        <f t="shared" si="9"/>
        <v>30</v>
      </c>
      <c r="O78" s="60">
        <f t="shared" si="10"/>
        <v>30</v>
      </c>
      <c r="P78" s="74">
        <f t="shared" si="11"/>
        <v>17265</v>
      </c>
      <c r="Q78" s="66">
        <f>Stoch_Regimes_2!$G$29</f>
        <v>15</v>
      </c>
      <c r="R78" s="60">
        <f t="shared" si="12"/>
        <v>0</v>
      </c>
      <c r="S78" s="49">
        <f t="shared" si="27"/>
        <v>0</v>
      </c>
      <c r="T78" s="49">
        <f t="shared" si="13"/>
        <v>15</v>
      </c>
      <c r="U78" s="60">
        <f t="shared" si="14"/>
        <v>15</v>
      </c>
      <c r="V78" s="74">
        <f t="shared" si="33"/>
        <v>8632.5</v>
      </c>
      <c r="W78" s="66">
        <f>Stoch_Regimes_2!$J$29</f>
        <v>45</v>
      </c>
      <c r="X78" s="60">
        <f t="shared" si="15"/>
        <v>2</v>
      </c>
      <c r="Y78" s="49">
        <f t="shared" si="28"/>
        <v>0</v>
      </c>
      <c r="Z78" s="49">
        <f t="shared" si="16"/>
        <v>45</v>
      </c>
      <c r="AA78" s="60">
        <f t="shared" si="17"/>
        <v>45</v>
      </c>
      <c r="AB78" s="74">
        <f t="shared" si="34"/>
        <v>25897.5</v>
      </c>
      <c r="AC78" s="66">
        <f>Stoch_Regimes_2!$M$29</f>
        <v>15</v>
      </c>
      <c r="AD78" s="60">
        <f t="shared" si="18"/>
        <v>0</v>
      </c>
      <c r="AE78" s="49">
        <f t="shared" si="29"/>
        <v>0</v>
      </c>
      <c r="AF78" s="49">
        <f t="shared" si="19"/>
        <v>15</v>
      </c>
      <c r="AG78" s="60">
        <f t="shared" si="20"/>
        <v>15</v>
      </c>
      <c r="AH78" s="74">
        <f t="shared" si="35"/>
        <v>8632.5</v>
      </c>
      <c r="AI78" s="66">
        <v>15</v>
      </c>
      <c r="AJ78" s="60">
        <v>0</v>
      </c>
      <c r="AK78" s="60">
        <v>15</v>
      </c>
      <c r="AL78" s="62">
        <f t="shared" si="36"/>
        <v>8632.5</v>
      </c>
      <c r="AM78" s="66">
        <f>Stoch_Regimes_2!$E$29</f>
        <v>30</v>
      </c>
      <c r="AN78" s="60">
        <f t="shared" si="21"/>
        <v>1</v>
      </c>
      <c r="AO78" s="49">
        <f t="shared" si="30"/>
        <v>0</v>
      </c>
      <c r="AP78" s="49">
        <f t="shared" si="22"/>
        <v>30</v>
      </c>
      <c r="AQ78" s="60">
        <f t="shared" si="23"/>
        <v>30</v>
      </c>
      <c r="AR78" s="74">
        <f t="shared" si="24"/>
        <v>17265</v>
      </c>
    </row>
    <row r="79" spans="1:44" x14ac:dyDescent="0.25">
      <c r="A79" s="49"/>
      <c r="B79" s="85">
        <v>40848</v>
      </c>
      <c r="C79" s="49">
        <v>645.5</v>
      </c>
      <c r="D79" s="49">
        <v>650</v>
      </c>
      <c r="E79" s="58">
        <v>0</v>
      </c>
      <c r="F79" s="91">
        <f t="shared" si="39"/>
        <v>15</v>
      </c>
      <c r="G79" s="49">
        <f t="shared" si="25"/>
        <v>45</v>
      </c>
      <c r="H79" s="49">
        <f t="shared" si="31"/>
        <v>-30</v>
      </c>
      <c r="I79" s="60">
        <f t="shared" si="7"/>
        <v>0</v>
      </c>
      <c r="J79" s="110">
        <f t="shared" si="32"/>
        <v>45</v>
      </c>
      <c r="K79" s="88">
        <f>Stoch_Regimes_2!$E$30</f>
        <v>15</v>
      </c>
      <c r="L79" s="60">
        <f t="shared" si="8"/>
        <v>0</v>
      </c>
      <c r="M79" s="49">
        <f t="shared" si="26"/>
        <v>15</v>
      </c>
      <c r="N79" s="49">
        <f t="shared" si="9"/>
        <v>0</v>
      </c>
      <c r="O79" s="60">
        <f t="shared" si="10"/>
        <v>0</v>
      </c>
      <c r="P79" s="74">
        <f t="shared" si="11"/>
        <v>15</v>
      </c>
      <c r="Q79" s="88">
        <f>Stoch_Regimes_2!$G$30</f>
        <v>15</v>
      </c>
      <c r="R79" s="60">
        <f t="shared" si="12"/>
        <v>0</v>
      </c>
      <c r="S79" s="49">
        <f t="shared" si="27"/>
        <v>0</v>
      </c>
      <c r="T79" s="49">
        <f t="shared" si="13"/>
        <v>15</v>
      </c>
      <c r="U79" s="60">
        <f t="shared" si="14"/>
        <v>15</v>
      </c>
      <c r="V79" s="74">
        <f t="shared" si="33"/>
        <v>9682.5</v>
      </c>
      <c r="W79" s="88">
        <f>Stoch_Regimes_2!$J$30</f>
        <v>15</v>
      </c>
      <c r="X79" s="60">
        <f t="shared" si="15"/>
        <v>0</v>
      </c>
      <c r="Y79" s="49">
        <f t="shared" si="28"/>
        <v>30</v>
      </c>
      <c r="Z79" s="49">
        <f t="shared" si="16"/>
        <v>-15</v>
      </c>
      <c r="AA79" s="60">
        <f t="shared" si="17"/>
        <v>0</v>
      </c>
      <c r="AB79" s="74">
        <f t="shared" si="34"/>
        <v>30</v>
      </c>
      <c r="AC79" s="88">
        <f>Stoch_Regimes_2!$M$30</f>
        <v>15</v>
      </c>
      <c r="AD79" s="60">
        <f t="shared" si="18"/>
        <v>0</v>
      </c>
      <c r="AE79" s="49">
        <f t="shared" si="29"/>
        <v>0</v>
      </c>
      <c r="AF79" s="49">
        <f t="shared" si="19"/>
        <v>15</v>
      </c>
      <c r="AG79" s="60">
        <f t="shared" si="20"/>
        <v>15</v>
      </c>
      <c r="AH79" s="74">
        <f t="shared" si="35"/>
        <v>9682.5</v>
      </c>
      <c r="AI79" s="66">
        <v>15</v>
      </c>
      <c r="AJ79" s="60">
        <v>0</v>
      </c>
      <c r="AK79" s="60">
        <v>15</v>
      </c>
      <c r="AL79" s="62">
        <f t="shared" si="36"/>
        <v>9682.5</v>
      </c>
      <c r="AM79" s="88">
        <f>Stoch_Regimes_2!$E$30</f>
        <v>15</v>
      </c>
      <c r="AN79" s="60">
        <f t="shared" si="21"/>
        <v>0</v>
      </c>
      <c r="AO79" s="49">
        <f t="shared" si="30"/>
        <v>15</v>
      </c>
      <c r="AP79" s="49">
        <f t="shared" si="22"/>
        <v>0</v>
      </c>
      <c r="AQ79" s="60">
        <f t="shared" si="23"/>
        <v>0</v>
      </c>
      <c r="AR79" s="74">
        <f t="shared" si="24"/>
        <v>15</v>
      </c>
    </row>
    <row r="80" spans="1:44" x14ac:dyDescent="0.25">
      <c r="A80" s="49"/>
      <c r="B80" s="85">
        <v>40878</v>
      </c>
      <c r="C80" s="49">
        <v>591</v>
      </c>
      <c r="D80" s="49">
        <v>600</v>
      </c>
      <c r="E80" s="58">
        <v>3</v>
      </c>
      <c r="F80" s="91">
        <f t="shared" si="39"/>
        <v>60</v>
      </c>
      <c r="G80" s="49">
        <f t="shared" si="25"/>
        <v>30</v>
      </c>
      <c r="H80" s="49">
        <f t="shared" si="31"/>
        <v>30</v>
      </c>
      <c r="I80" s="60">
        <f t="shared" si="7"/>
        <v>30</v>
      </c>
      <c r="J80" s="110">
        <f t="shared" si="32"/>
        <v>17760</v>
      </c>
      <c r="K80" s="66">
        <f>Stoch_Regimes_2!$E$29</f>
        <v>30</v>
      </c>
      <c r="L80" s="60">
        <f t="shared" si="8"/>
        <v>1</v>
      </c>
      <c r="M80" s="49">
        <f t="shared" si="26"/>
        <v>0</v>
      </c>
      <c r="N80" s="49">
        <f t="shared" si="9"/>
        <v>30</v>
      </c>
      <c r="O80" s="60">
        <f t="shared" si="10"/>
        <v>30</v>
      </c>
      <c r="P80" s="74">
        <f t="shared" si="11"/>
        <v>17730</v>
      </c>
      <c r="Q80" s="66">
        <f>Stoch_Regimes_2!$G$29</f>
        <v>15</v>
      </c>
      <c r="R80" s="60">
        <f t="shared" si="12"/>
        <v>0</v>
      </c>
      <c r="S80" s="49">
        <f t="shared" si="27"/>
        <v>0</v>
      </c>
      <c r="T80" s="49">
        <f t="shared" si="13"/>
        <v>15</v>
      </c>
      <c r="U80" s="60">
        <f t="shared" si="14"/>
        <v>15</v>
      </c>
      <c r="V80" s="74">
        <f t="shared" si="33"/>
        <v>8865</v>
      </c>
      <c r="W80" s="66">
        <f>Stoch_Regimes_2!$J$29</f>
        <v>45</v>
      </c>
      <c r="X80" s="60">
        <f t="shared" si="15"/>
        <v>2</v>
      </c>
      <c r="Y80" s="49">
        <f t="shared" si="28"/>
        <v>15</v>
      </c>
      <c r="Z80" s="49">
        <f t="shared" si="16"/>
        <v>30</v>
      </c>
      <c r="AA80" s="60">
        <f t="shared" si="17"/>
        <v>30</v>
      </c>
      <c r="AB80" s="74">
        <f t="shared" si="34"/>
        <v>17745</v>
      </c>
      <c r="AC80" s="66">
        <f>Stoch_Regimes_2!$M$29</f>
        <v>15</v>
      </c>
      <c r="AD80" s="60">
        <f t="shared" si="18"/>
        <v>0</v>
      </c>
      <c r="AE80" s="49">
        <f t="shared" si="29"/>
        <v>0</v>
      </c>
      <c r="AF80" s="49">
        <f t="shared" si="19"/>
        <v>15</v>
      </c>
      <c r="AG80" s="60">
        <f t="shared" si="20"/>
        <v>15</v>
      </c>
      <c r="AH80" s="74">
        <f t="shared" si="35"/>
        <v>8865</v>
      </c>
      <c r="AI80" s="66">
        <v>15</v>
      </c>
      <c r="AJ80" s="60">
        <v>0</v>
      </c>
      <c r="AK80" s="60">
        <v>15</v>
      </c>
      <c r="AL80" s="62">
        <f t="shared" si="36"/>
        <v>8865</v>
      </c>
      <c r="AM80" s="66">
        <f>Stoch_Regimes_2!$E$29</f>
        <v>30</v>
      </c>
      <c r="AN80" s="60">
        <f t="shared" si="21"/>
        <v>1</v>
      </c>
      <c r="AO80" s="49">
        <f t="shared" si="30"/>
        <v>0</v>
      </c>
      <c r="AP80" s="49">
        <f t="shared" si="22"/>
        <v>30</v>
      </c>
      <c r="AQ80" s="60">
        <f t="shared" si="23"/>
        <v>30</v>
      </c>
      <c r="AR80" s="74">
        <f t="shared" si="24"/>
        <v>17730</v>
      </c>
    </row>
    <row r="81" spans="1:44" x14ac:dyDescent="0.25">
      <c r="A81" s="49"/>
      <c r="B81" s="85">
        <v>40909</v>
      </c>
      <c r="C81" s="49">
        <v>646.5</v>
      </c>
      <c r="D81" s="49">
        <v>650</v>
      </c>
      <c r="E81" s="58">
        <v>0</v>
      </c>
      <c r="F81" s="91">
        <f t="shared" si="39"/>
        <v>15</v>
      </c>
      <c r="G81" s="49">
        <f t="shared" si="25"/>
        <v>45</v>
      </c>
      <c r="H81" s="49">
        <f t="shared" si="31"/>
        <v>-30</v>
      </c>
      <c r="I81" s="60">
        <f t="shared" si="7"/>
        <v>0</v>
      </c>
      <c r="J81" s="110">
        <f t="shared" si="32"/>
        <v>45</v>
      </c>
      <c r="K81" s="88">
        <f>Stoch_Regimes_2!$E$30</f>
        <v>15</v>
      </c>
      <c r="L81" s="60">
        <f t="shared" si="8"/>
        <v>0</v>
      </c>
      <c r="M81" s="49">
        <f t="shared" si="26"/>
        <v>15</v>
      </c>
      <c r="N81" s="49">
        <f t="shared" si="9"/>
        <v>0</v>
      </c>
      <c r="O81" s="60">
        <f t="shared" si="10"/>
        <v>0</v>
      </c>
      <c r="P81" s="74">
        <f t="shared" si="11"/>
        <v>15</v>
      </c>
      <c r="Q81" s="88">
        <f>Stoch_Regimes_2!$G$30</f>
        <v>15</v>
      </c>
      <c r="R81" s="60">
        <f t="shared" si="12"/>
        <v>0</v>
      </c>
      <c r="S81" s="49">
        <f t="shared" si="27"/>
        <v>0</v>
      </c>
      <c r="T81" s="49">
        <f t="shared" si="13"/>
        <v>15</v>
      </c>
      <c r="U81" s="60">
        <f t="shared" si="14"/>
        <v>15</v>
      </c>
      <c r="V81" s="74">
        <f t="shared" si="33"/>
        <v>9697.5</v>
      </c>
      <c r="W81" s="88">
        <f>Stoch_Regimes_2!$J$30</f>
        <v>15</v>
      </c>
      <c r="X81" s="60">
        <f t="shared" si="15"/>
        <v>0</v>
      </c>
      <c r="Y81" s="49">
        <f t="shared" si="28"/>
        <v>30</v>
      </c>
      <c r="Z81" s="49">
        <f t="shared" si="16"/>
        <v>-15</v>
      </c>
      <c r="AA81" s="60">
        <f t="shared" si="17"/>
        <v>0</v>
      </c>
      <c r="AB81" s="74">
        <f t="shared" si="34"/>
        <v>30</v>
      </c>
      <c r="AC81" s="88">
        <f>Stoch_Regimes_2!$M$30</f>
        <v>15</v>
      </c>
      <c r="AD81" s="60">
        <f t="shared" si="18"/>
        <v>0</v>
      </c>
      <c r="AE81" s="49">
        <f t="shared" si="29"/>
        <v>0</v>
      </c>
      <c r="AF81" s="49">
        <f t="shared" si="19"/>
        <v>15</v>
      </c>
      <c r="AG81" s="60">
        <f t="shared" si="20"/>
        <v>15</v>
      </c>
      <c r="AH81" s="74">
        <f t="shared" si="35"/>
        <v>9697.5</v>
      </c>
      <c r="AI81" s="66">
        <v>15</v>
      </c>
      <c r="AJ81" s="60">
        <v>0</v>
      </c>
      <c r="AK81" s="60">
        <v>15</v>
      </c>
      <c r="AL81" s="62">
        <f t="shared" si="36"/>
        <v>9697.5</v>
      </c>
      <c r="AM81" s="88">
        <f>Stoch_Regimes_2!$E$30</f>
        <v>15</v>
      </c>
      <c r="AN81" s="60">
        <f t="shared" si="21"/>
        <v>0</v>
      </c>
      <c r="AO81" s="49">
        <f t="shared" si="30"/>
        <v>15</v>
      </c>
      <c r="AP81" s="49">
        <f t="shared" si="22"/>
        <v>0</v>
      </c>
      <c r="AQ81" s="60">
        <f t="shared" si="23"/>
        <v>0</v>
      </c>
      <c r="AR81" s="74">
        <f t="shared" si="24"/>
        <v>15</v>
      </c>
    </row>
    <row r="82" spans="1:44" x14ac:dyDescent="0.25">
      <c r="A82" s="49"/>
      <c r="B82" s="85">
        <v>40940</v>
      </c>
      <c r="C82" s="49">
        <v>641</v>
      </c>
      <c r="D82" s="49">
        <v>650</v>
      </c>
      <c r="E82" s="58">
        <v>3</v>
      </c>
      <c r="F82" s="91">
        <f t="shared" si="39"/>
        <v>60</v>
      </c>
      <c r="G82" s="49">
        <f t="shared" si="25"/>
        <v>30</v>
      </c>
      <c r="H82" s="49">
        <f t="shared" si="31"/>
        <v>30</v>
      </c>
      <c r="I82" s="60">
        <f t="shared" si="7"/>
        <v>30</v>
      </c>
      <c r="J82" s="110">
        <f t="shared" si="32"/>
        <v>19260</v>
      </c>
      <c r="K82" s="88">
        <f>Stoch_Regimes_2!$E$30</f>
        <v>15</v>
      </c>
      <c r="L82" s="60">
        <f t="shared" si="8"/>
        <v>0</v>
      </c>
      <c r="M82" s="49">
        <f t="shared" si="26"/>
        <v>0</v>
      </c>
      <c r="N82" s="49">
        <f t="shared" si="9"/>
        <v>15</v>
      </c>
      <c r="O82" s="60">
        <f t="shared" si="10"/>
        <v>15</v>
      </c>
      <c r="P82" s="74">
        <f t="shared" si="11"/>
        <v>9615</v>
      </c>
      <c r="Q82" s="88">
        <f>Stoch_Regimes_2!$G$30</f>
        <v>15</v>
      </c>
      <c r="R82" s="60">
        <f t="shared" si="12"/>
        <v>0</v>
      </c>
      <c r="S82" s="49">
        <f t="shared" si="27"/>
        <v>0</v>
      </c>
      <c r="T82" s="49">
        <f t="shared" si="13"/>
        <v>15</v>
      </c>
      <c r="U82" s="60">
        <f t="shared" si="14"/>
        <v>15</v>
      </c>
      <c r="V82" s="74">
        <f t="shared" si="33"/>
        <v>9615</v>
      </c>
      <c r="W82" s="88">
        <f>Stoch_Regimes_2!$J$30</f>
        <v>15</v>
      </c>
      <c r="X82" s="60">
        <f t="shared" si="15"/>
        <v>0</v>
      </c>
      <c r="Y82" s="49">
        <f t="shared" si="28"/>
        <v>15</v>
      </c>
      <c r="Z82" s="49">
        <f t="shared" si="16"/>
        <v>0</v>
      </c>
      <c r="AA82" s="60">
        <f t="shared" si="17"/>
        <v>0</v>
      </c>
      <c r="AB82" s="74">
        <f t="shared" si="34"/>
        <v>15</v>
      </c>
      <c r="AC82" s="88">
        <f>Stoch_Regimes_2!$M$30</f>
        <v>15</v>
      </c>
      <c r="AD82" s="60">
        <f t="shared" si="18"/>
        <v>0</v>
      </c>
      <c r="AE82" s="49">
        <f t="shared" si="29"/>
        <v>0</v>
      </c>
      <c r="AF82" s="49">
        <f t="shared" si="19"/>
        <v>15</v>
      </c>
      <c r="AG82" s="60">
        <f t="shared" si="20"/>
        <v>15</v>
      </c>
      <c r="AH82" s="74">
        <f t="shared" si="35"/>
        <v>9615</v>
      </c>
      <c r="AI82" s="66">
        <v>15</v>
      </c>
      <c r="AJ82" s="60">
        <v>0</v>
      </c>
      <c r="AK82" s="60">
        <v>15</v>
      </c>
      <c r="AL82" s="62">
        <f t="shared" si="36"/>
        <v>9615</v>
      </c>
      <c r="AM82" s="88">
        <f>Stoch_Regimes_2!$E$30</f>
        <v>15</v>
      </c>
      <c r="AN82" s="60">
        <f t="shared" si="21"/>
        <v>0</v>
      </c>
      <c r="AO82" s="49">
        <f t="shared" si="30"/>
        <v>0</v>
      </c>
      <c r="AP82" s="49">
        <f t="shared" si="22"/>
        <v>15</v>
      </c>
      <c r="AQ82" s="60">
        <f t="shared" si="23"/>
        <v>15</v>
      </c>
      <c r="AR82" s="74">
        <f t="shared" si="24"/>
        <v>9615</v>
      </c>
    </row>
    <row r="83" spans="1:44" x14ac:dyDescent="0.25">
      <c r="A83" s="49"/>
      <c r="B83" s="85">
        <v>40969</v>
      </c>
      <c r="C83" s="49">
        <v>653.5</v>
      </c>
      <c r="D83" s="49">
        <v>650</v>
      </c>
      <c r="E83" s="58">
        <v>1</v>
      </c>
      <c r="F83" s="91">
        <f t="shared" si="39"/>
        <v>30</v>
      </c>
      <c r="G83" s="49">
        <f t="shared" si="25"/>
        <v>45</v>
      </c>
      <c r="H83" s="49">
        <f t="shared" si="31"/>
        <v>-15</v>
      </c>
      <c r="I83" s="60">
        <f t="shared" si="7"/>
        <v>0</v>
      </c>
      <c r="J83" s="110">
        <f t="shared" si="32"/>
        <v>45</v>
      </c>
      <c r="K83" s="88">
        <f>Stoch_Regimes_2!$E$30</f>
        <v>15</v>
      </c>
      <c r="L83" s="60">
        <f t="shared" si="8"/>
        <v>0</v>
      </c>
      <c r="M83" s="49">
        <f t="shared" si="26"/>
        <v>0</v>
      </c>
      <c r="N83" s="49">
        <f t="shared" si="9"/>
        <v>15</v>
      </c>
      <c r="O83" s="60">
        <f t="shared" si="10"/>
        <v>15</v>
      </c>
      <c r="P83" s="74">
        <f t="shared" si="11"/>
        <v>9802.5</v>
      </c>
      <c r="Q83" s="88">
        <f>Stoch_Regimes_2!$G$30</f>
        <v>15</v>
      </c>
      <c r="R83" s="60">
        <f t="shared" si="12"/>
        <v>0</v>
      </c>
      <c r="S83" s="49">
        <f t="shared" si="27"/>
        <v>0</v>
      </c>
      <c r="T83" s="49">
        <f t="shared" si="13"/>
        <v>15</v>
      </c>
      <c r="U83" s="60">
        <f t="shared" si="14"/>
        <v>15</v>
      </c>
      <c r="V83" s="74">
        <f t="shared" si="33"/>
        <v>9802.5</v>
      </c>
      <c r="W83" s="88">
        <f>Stoch_Regimes_2!$J$30</f>
        <v>15</v>
      </c>
      <c r="X83" s="60">
        <f t="shared" si="15"/>
        <v>0</v>
      </c>
      <c r="Y83" s="49">
        <f t="shared" si="28"/>
        <v>0</v>
      </c>
      <c r="Z83" s="49">
        <f t="shared" si="16"/>
        <v>15</v>
      </c>
      <c r="AA83" s="60">
        <f t="shared" si="17"/>
        <v>15</v>
      </c>
      <c r="AB83" s="74">
        <f t="shared" si="34"/>
        <v>9802.5</v>
      </c>
      <c r="AC83" s="88">
        <f>Stoch_Regimes_2!$M$30</f>
        <v>15</v>
      </c>
      <c r="AD83" s="60">
        <f t="shared" si="18"/>
        <v>0</v>
      </c>
      <c r="AE83" s="49">
        <f t="shared" si="29"/>
        <v>0</v>
      </c>
      <c r="AF83" s="49">
        <f t="shared" si="19"/>
        <v>15</v>
      </c>
      <c r="AG83" s="60">
        <f t="shared" si="20"/>
        <v>15</v>
      </c>
      <c r="AH83" s="74">
        <f t="shared" si="35"/>
        <v>9802.5</v>
      </c>
      <c r="AI83" s="66">
        <v>15</v>
      </c>
      <c r="AJ83" s="60">
        <v>0</v>
      </c>
      <c r="AK83" s="60">
        <v>15</v>
      </c>
      <c r="AL83" s="62">
        <f t="shared" si="36"/>
        <v>9802.5</v>
      </c>
      <c r="AM83" s="88">
        <f>Stoch_Regimes_2!$E$30</f>
        <v>15</v>
      </c>
      <c r="AN83" s="60">
        <f t="shared" si="21"/>
        <v>0</v>
      </c>
      <c r="AO83" s="49">
        <f t="shared" si="30"/>
        <v>0</v>
      </c>
      <c r="AP83" s="49">
        <f t="shared" si="22"/>
        <v>15</v>
      </c>
      <c r="AQ83" s="60">
        <f t="shared" si="23"/>
        <v>15</v>
      </c>
      <c r="AR83" s="74">
        <f t="shared" si="24"/>
        <v>9802.5</v>
      </c>
    </row>
    <row r="84" spans="1:44" x14ac:dyDescent="0.25">
      <c r="A84" s="49"/>
      <c r="B84" s="85">
        <v>41000</v>
      </c>
      <c r="C84" s="49">
        <v>655</v>
      </c>
      <c r="D84" s="49">
        <v>650</v>
      </c>
      <c r="E84" s="58">
        <v>0</v>
      </c>
      <c r="F84" s="91">
        <f t="shared" si="39"/>
        <v>15</v>
      </c>
      <c r="G84" s="49">
        <f t="shared" si="25"/>
        <v>30</v>
      </c>
      <c r="H84" s="49">
        <f t="shared" si="31"/>
        <v>-15</v>
      </c>
      <c r="I84" s="60">
        <f t="shared" si="7"/>
        <v>0</v>
      </c>
      <c r="J84" s="110">
        <f t="shared" si="32"/>
        <v>30</v>
      </c>
      <c r="K84" s="88">
        <f>Stoch_Regimes_2!$E$30</f>
        <v>15</v>
      </c>
      <c r="L84" s="60">
        <f t="shared" si="8"/>
        <v>0</v>
      </c>
      <c r="M84" s="49">
        <f t="shared" si="26"/>
        <v>0</v>
      </c>
      <c r="N84" s="49">
        <f t="shared" si="9"/>
        <v>15</v>
      </c>
      <c r="O84" s="60">
        <f t="shared" si="10"/>
        <v>15</v>
      </c>
      <c r="P84" s="74">
        <f t="shared" si="11"/>
        <v>9825</v>
      </c>
      <c r="Q84" s="88">
        <f>Stoch_Regimes_2!$G$30</f>
        <v>15</v>
      </c>
      <c r="R84" s="60">
        <f t="shared" si="12"/>
        <v>0</v>
      </c>
      <c r="S84" s="49">
        <f t="shared" si="27"/>
        <v>0</v>
      </c>
      <c r="T84" s="49">
        <f t="shared" si="13"/>
        <v>15</v>
      </c>
      <c r="U84" s="60">
        <f t="shared" si="14"/>
        <v>15</v>
      </c>
      <c r="V84" s="74">
        <f t="shared" si="33"/>
        <v>9825</v>
      </c>
      <c r="W84" s="88">
        <f>Stoch_Regimes_2!$J$30</f>
        <v>15</v>
      </c>
      <c r="X84" s="60">
        <f t="shared" si="15"/>
        <v>0</v>
      </c>
      <c r="Y84" s="49">
        <f t="shared" si="28"/>
        <v>0</v>
      </c>
      <c r="Z84" s="49">
        <f t="shared" si="16"/>
        <v>15</v>
      </c>
      <c r="AA84" s="60">
        <f t="shared" si="17"/>
        <v>15</v>
      </c>
      <c r="AB84" s="74">
        <f t="shared" si="34"/>
        <v>9825</v>
      </c>
      <c r="AC84" s="88">
        <f>Stoch_Regimes_2!$M$30</f>
        <v>15</v>
      </c>
      <c r="AD84" s="60">
        <f t="shared" si="18"/>
        <v>0</v>
      </c>
      <c r="AE84" s="49">
        <f t="shared" si="29"/>
        <v>0</v>
      </c>
      <c r="AF84" s="49">
        <f t="shared" si="19"/>
        <v>15</v>
      </c>
      <c r="AG84" s="60">
        <f t="shared" si="20"/>
        <v>15</v>
      </c>
      <c r="AH84" s="74">
        <f t="shared" si="35"/>
        <v>9825</v>
      </c>
      <c r="AI84" s="66">
        <v>15</v>
      </c>
      <c r="AJ84" s="60">
        <v>0</v>
      </c>
      <c r="AK84" s="60">
        <v>15</v>
      </c>
      <c r="AL84" s="62">
        <f t="shared" si="36"/>
        <v>9825</v>
      </c>
      <c r="AM84" s="88">
        <f>Stoch_Regimes_2!$E$30</f>
        <v>15</v>
      </c>
      <c r="AN84" s="60">
        <f t="shared" si="21"/>
        <v>0</v>
      </c>
      <c r="AO84" s="49">
        <f t="shared" si="30"/>
        <v>0</v>
      </c>
      <c r="AP84" s="49">
        <f t="shared" si="22"/>
        <v>15</v>
      </c>
      <c r="AQ84" s="60">
        <f t="shared" si="23"/>
        <v>15</v>
      </c>
      <c r="AR84" s="74">
        <f t="shared" si="24"/>
        <v>9825</v>
      </c>
    </row>
    <row r="85" spans="1:44" x14ac:dyDescent="0.25">
      <c r="A85" s="49"/>
      <c r="B85" s="85">
        <v>41030</v>
      </c>
      <c r="C85" s="49">
        <v>647.5</v>
      </c>
      <c r="D85" s="49">
        <v>650</v>
      </c>
      <c r="E85" s="58">
        <v>0</v>
      </c>
      <c r="F85" s="91">
        <f t="shared" si="39"/>
        <v>15</v>
      </c>
      <c r="G85" s="49">
        <f t="shared" si="25"/>
        <v>15</v>
      </c>
      <c r="H85" s="49">
        <f t="shared" ref="H85:H116" si="40">F85-G85</f>
        <v>0</v>
      </c>
      <c r="I85" s="60">
        <f t="shared" si="7"/>
        <v>0</v>
      </c>
      <c r="J85" s="110">
        <f t="shared" ref="J85:J116" si="41">G85*$C$4+I85*C85</f>
        <v>15</v>
      </c>
      <c r="K85" s="88">
        <f>Stoch_Regimes_2!$E$30</f>
        <v>15</v>
      </c>
      <c r="L85" s="60">
        <f t="shared" si="8"/>
        <v>0</v>
      </c>
      <c r="M85" s="49">
        <f t="shared" si="26"/>
        <v>0</v>
      </c>
      <c r="N85" s="49">
        <f t="shared" si="9"/>
        <v>15</v>
      </c>
      <c r="O85" s="60">
        <f t="shared" si="10"/>
        <v>15</v>
      </c>
      <c r="P85" s="74">
        <f t="shared" si="11"/>
        <v>9712.5</v>
      </c>
      <c r="Q85" s="88">
        <f>Stoch_Regimes_2!$G$30</f>
        <v>15</v>
      </c>
      <c r="R85" s="60">
        <f t="shared" si="12"/>
        <v>0</v>
      </c>
      <c r="S85" s="49">
        <f t="shared" si="27"/>
        <v>0</v>
      </c>
      <c r="T85" s="49">
        <f t="shared" si="13"/>
        <v>15</v>
      </c>
      <c r="U85" s="60">
        <f t="shared" si="14"/>
        <v>15</v>
      </c>
      <c r="V85" s="74">
        <f t="shared" ref="V85:V116" si="42">S85*$C$4+U85*C85</f>
        <v>9712.5</v>
      </c>
      <c r="W85" s="88">
        <f>Stoch_Regimes_2!$J$30</f>
        <v>15</v>
      </c>
      <c r="X85" s="60">
        <f t="shared" si="15"/>
        <v>0</v>
      </c>
      <c r="Y85" s="49">
        <f t="shared" si="28"/>
        <v>0</v>
      </c>
      <c r="Z85" s="49">
        <f t="shared" si="16"/>
        <v>15</v>
      </c>
      <c r="AA85" s="60">
        <f t="shared" si="17"/>
        <v>15</v>
      </c>
      <c r="AB85" s="74">
        <f t="shared" ref="AB85:AB115" si="43">Y85*$C$4+AA85*C85</f>
        <v>9712.5</v>
      </c>
      <c r="AC85" s="88">
        <f>Stoch_Regimes_2!$M$30</f>
        <v>15</v>
      </c>
      <c r="AD85" s="60">
        <f t="shared" si="18"/>
        <v>0</v>
      </c>
      <c r="AE85" s="49">
        <f t="shared" si="29"/>
        <v>0</v>
      </c>
      <c r="AF85" s="49">
        <f t="shared" si="19"/>
        <v>15</v>
      </c>
      <c r="AG85" s="60">
        <f t="shared" si="20"/>
        <v>15</v>
      </c>
      <c r="AH85" s="74">
        <f t="shared" ref="AH85:AH116" si="44">AE85*$C$4+AG85*C85</f>
        <v>9712.5</v>
      </c>
      <c r="AI85" s="66">
        <v>15</v>
      </c>
      <c r="AJ85" s="60">
        <v>0</v>
      </c>
      <c r="AK85" s="60">
        <v>15</v>
      </c>
      <c r="AL85" s="62">
        <f t="shared" ref="AL85:AL116" si="45">AK85*C85+AJ85*$C$4</f>
        <v>9712.5</v>
      </c>
      <c r="AM85" s="88">
        <f>Stoch_Regimes_2!$E$30</f>
        <v>15</v>
      </c>
      <c r="AN85" s="60">
        <f t="shared" si="21"/>
        <v>0</v>
      </c>
      <c r="AO85" s="49">
        <f t="shared" si="30"/>
        <v>0</v>
      </c>
      <c r="AP85" s="49">
        <f t="shared" si="22"/>
        <v>15</v>
      </c>
      <c r="AQ85" s="60">
        <f t="shared" si="23"/>
        <v>15</v>
      </c>
      <c r="AR85" s="74">
        <f t="shared" si="24"/>
        <v>9712.5</v>
      </c>
    </row>
    <row r="86" spans="1:44" x14ac:dyDescent="0.25">
      <c r="A86" s="49"/>
      <c r="B86" s="85">
        <v>41061</v>
      </c>
      <c r="C86" s="49">
        <v>579.5</v>
      </c>
      <c r="D86" s="49">
        <v>600</v>
      </c>
      <c r="E86" s="58">
        <v>3</v>
      </c>
      <c r="F86" s="91">
        <f t="shared" si="39"/>
        <v>60</v>
      </c>
      <c r="G86" s="49">
        <f t="shared" si="25"/>
        <v>0</v>
      </c>
      <c r="H86" s="49">
        <f t="shared" si="40"/>
        <v>60</v>
      </c>
      <c r="I86" s="60">
        <f t="shared" ref="I86:I116" si="46">IF(H86&gt;0,H86,0)</f>
        <v>60</v>
      </c>
      <c r="J86" s="110">
        <f t="shared" si="41"/>
        <v>34770</v>
      </c>
      <c r="K86" s="66">
        <f>Stoch_Regimes_2!$E$29</f>
        <v>30</v>
      </c>
      <c r="L86" s="60">
        <f t="shared" ref="L86:L117" si="47">IF(K86=15,0,IF(K86=30,1,IF(K86=45,2,IF(K86=60,3))))</f>
        <v>1</v>
      </c>
      <c r="M86" s="49">
        <f t="shared" si="26"/>
        <v>0</v>
      </c>
      <c r="N86" s="49">
        <f t="shared" ref="N86:N117" si="48">K86-M86</f>
        <v>30</v>
      </c>
      <c r="O86" s="60">
        <f t="shared" ref="O86:O117" si="49">IF(N86&gt;0,N86,0)</f>
        <v>30</v>
      </c>
      <c r="P86" s="74">
        <f t="shared" ref="P86:P131" si="50">M86*$C$4+O86*$C86</f>
        <v>17385</v>
      </c>
      <c r="Q86" s="66">
        <f>Stoch_Regimes_2!$G$29</f>
        <v>15</v>
      </c>
      <c r="R86" s="60">
        <f t="shared" ref="R86:R117" si="51">IF(Q86=15,0,IF(Q86=30,1,IF(Q86=45,2,IF(Q86=60,3))))</f>
        <v>0</v>
      </c>
      <c r="S86" s="49">
        <f t="shared" si="27"/>
        <v>0</v>
      </c>
      <c r="T86" s="49">
        <f t="shared" ref="T86:T117" si="52">Q86-S86</f>
        <v>15</v>
      </c>
      <c r="U86" s="60">
        <f t="shared" ref="U86:U117" si="53">IF(T86&gt;0,T86,0)</f>
        <v>15</v>
      </c>
      <c r="V86" s="74">
        <f t="shared" si="42"/>
        <v>8692.5</v>
      </c>
      <c r="W86" s="66">
        <f>Stoch_Regimes_2!$J$29</f>
        <v>45</v>
      </c>
      <c r="X86" s="60">
        <f t="shared" ref="X86:X115" si="54">IF(W86=15,0,IF(W86=30,1,IF(W86=45,2,IF(W86=60,3))))</f>
        <v>2</v>
      </c>
      <c r="Y86" s="49">
        <f t="shared" si="28"/>
        <v>0</v>
      </c>
      <c r="Z86" s="49">
        <f t="shared" ref="Z86:Z115" si="55">W86-Y86</f>
        <v>45</v>
      </c>
      <c r="AA86" s="60">
        <f t="shared" ref="AA86:AA115" si="56">IF(Z86&gt;0,Z86,0)</f>
        <v>45</v>
      </c>
      <c r="AB86" s="74">
        <f t="shared" si="43"/>
        <v>26077.5</v>
      </c>
      <c r="AC86" s="66">
        <f>Stoch_Regimes_2!$M$29</f>
        <v>15</v>
      </c>
      <c r="AD86" s="60">
        <f t="shared" ref="AD86:AD117" si="57">IF(AC86=15,0,IF(AC86=30,1,IF(AC86=45,2,IF(AC86=60,3))))</f>
        <v>0</v>
      </c>
      <c r="AE86" s="49">
        <f t="shared" si="29"/>
        <v>0</v>
      </c>
      <c r="AF86" s="49">
        <f t="shared" ref="AF86:AF117" si="58">AC86-AE86</f>
        <v>15</v>
      </c>
      <c r="AG86" s="60">
        <f t="shared" ref="AG86:AG117" si="59">IF(AF86&gt;0,AF86,0)</f>
        <v>15</v>
      </c>
      <c r="AH86" s="74">
        <f t="shared" si="44"/>
        <v>8692.5</v>
      </c>
      <c r="AI86" s="66">
        <v>15</v>
      </c>
      <c r="AJ86" s="60">
        <v>0</v>
      </c>
      <c r="AK86" s="60">
        <v>15</v>
      </c>
      <c r="AL86" s="62">
        <f t="shared" si="45"/>
        <v>8692.5</v>
      </c>
      <c r="AM86" s="66">
        <f>Stoch_Regimes_2!$E$29</f>
        <v>30</v>
      </c>
      <c r="AN86" s="60">
        <f t="shared" ref="AN86:AN131" si="60">IF(AM86=15,0,IF(AM86=30,1,IF(AM86=45,2,IF(AM86=60,3))))</f>
        <v>1</v>
      </c>
      <c r="AO86" s="49">
        <f t="shared" si="30"/>
        <v>0</v>
      </c>
      <c r="AP86" s="49">
        <f t="shared" ref="AP86:AP131" si="61">AM86-AO86</f>
        <v>30</v>
      </c>
      <c r="AQ86" s="60">
        <f t="shared" ref="AQ86:AQ128" si="62">IF(AP86&gt;0,AP86,0)</f>
        <v>30</v>
      </c>
      <c r="AR86" s="74">
        <f t="shared" ref="AR86:AR131" si="63">AO86*$C$4+AQ86*$C86</f>
        <v>17385</v>
      </c>
    </row>
    <row r="87" spans="1:44" x14ac:dyDescent="0.25">
      <c r="A87" s="49"/>
      <c r="B87" s="85">
        <v>41091</v>
      </c>
      <c r="C87" s="49">
        <v>692.5</v>
      </c>
      <c r="D87" s="49">
        <v>700</v>
      </c>
      <c r="E87" s="58">
        <v>3</v>
      </c>
      <c r="F87" s="91">
        <f t="shared" si="39"/>
        <v>60</v>
      </c>
      <c r="G87" s="49">
        <f t="shared" ref="G87:G116" si="64">G86+I86-15</f>
        <v>45</v>
      </c>
      <c r="H87" s="49">
        <f t="shared" si="40"/>
        <v>15</v>
      </c>
      <c r="I87" s="60">
        <f t="shared" si="46"/>
        <v>15</v>
      </c>
      <c r="J87" s="110">
        <f t="shared" si="41"/>
        <v>10432.5</v>
      </c>
      <c r="K87" s="66">
        <f>Stoch_Regimes_2!$E$31</f>
        <v>15</v>
      </c>
      <c r="L87" s="60">
        <f t="shared" si="47"/>
        <v>0</v>
      </c>
      <c r="M87" s="49">
        <f t="shared" ref="M87:M117" si="65">M86+O86-15</f>
        <v>15</v>
      </c>
      <c r="N87" s="49">
        <f t="shared" si="48"/>
        <v>0</v>
      </c>
      <c r="O87" s="60">
        <f t="shared" si="49"/>
        <v>0</v>
      </c>
      <c r="P87" s="74">
        <f t="shared" si="50"/>
        <v>15</v>
      </c>
      <c r="Q87" s="66">
        <f>Stoch_Regimes_2!$G$31</f>
        <v>15</v>
      </c>
      <c r="R87" s="60">
        <f t="shared" si="51"/>
        <v>0</v>
      </c>
      <c r="S87" s="49">
        <f t="shared" ref="S87:S117" si="66">S86+U86-15</f>
        <v>0</v>
      </c>
      <c r="T87" s="49">
        <f t="shared" si="52"/>
        <v>15</v>
      </c>
      <c r="U87" s="60">
        <f t="shared" si="53"/>
        <v>15</v>
      </c>
      <c r="V87" s="74">
        <f t="shared" si="42"/>
        <v>10387.5</v>
      </c>
      <c r="W87" s="66">
        <f>Stoch_Regimes_2!$J$31</f>
        <v>15</v>
      </c>
      <c r="X87" s="60">
        <f t="shared" si="54"/>
        <v>0</v>
      </c>
      <c r="Y87" s="49">
        <f t="shared" ref="Y87:Y115" si="67">Y86+AA86-15</f>
        <v>30</v>
      </c>
      <c r="Z87" s="49">
        <f t="shared" si="55"/>
        <v>-15</v>
      </c>
      <c r="AA87" s="60">
        <f t="shared" si="56"/>
        <v>0</v>
      </c>
      <c r="AB87" s="74">
        <f t="shared" si="43"/>
        <v>30</v>
      </c>
      <c r="AC87" s="66">
        <f>Stoch_Regimes_2!$M$31</f>
        <v>15</v>
      </c>
      <c r="AD87" s="60">
        <f t="shared" si="57"/>
        <v>0</v>
      </c>
      <c r="AE87" s="49">
        <f t="shared" ref="AE87:AE117" si="68">AE86+AG86-15</f>
        <v>0</v>
      </c>
      <c r="AF87" s="49">
        <f t="shared" si="58"/>
        <v>15</v>
      </c>
      <c r="AG87" s="60">
        <f t="shared" si="59"/>
        <v>15</v>
      </c>
      <c r="AH87" s="74">
        <f t="shared" si="44"/>
        <v>10387.5</v>
      </c>
      <c r="AI87" s="66">
        <v>15</v>
      </c>
      <c r="AJ87" s="60">
        <v>0</v>
      </c>
      <c r="AK87" s="60">
        <v>15</v>
      </c>
      <c r="AL87" s="62">
        <f t="shared" si="45"/>
        <v>10387.5</v>
      </c>
      <c r="AM87" s="66">
        <f>Stoch_Regimes_2!$E$31</f>
        <v>15</v>
      </c>
      <c r="AN87" s="60">
        <f t="shared" si="60"/>
        <v>0</v>
      </c>
      <c r="AO87" s="49">
        <f t="shared" ref="AO87:AO131" si="69">AO86+AQ86-15</f>
        <v>15</v>
      </c>
      <c r="AP87" s="49">
        <f t="shared" si="61"/>
        <v>0</v>
      </c>
      <c r="AQ87" s="60">
        <f t="shared" si="62"/>
        <v>0</v>
      </c>
      <c r="AR87" s="74">
        <f t="shared" si="63"/>
        <v>15</v>
      </c>
    </row>
    <row r="88" spans="1:44" x14ac:dyDescent="0.25">
      <c r="A88" s="49"/>
      <c r="B88" s="85">
        <v>41122</v>
      </c>
      <c r="C88" s="49">
        <v>813</v>
      </c>
      <c r="D88" s="49">
        <v>800</v>
      </c>
      <c r="E88" s="58">
        <v>0</v>
      </c>
      <c r="F88" s="91">
        <f>Stoch_Regimes!$E$90</f>
        <v>15</v>
      </c>
      <c r="G88" s="49">
        <f t="shared" si="64"/>
        <v>45</v>
      </c>
      <c r="H88" s="49">
        <f t="shared" si="40"/>
        <v>-30</v>
      </c>
      <c r="I88" s="60">
        <f t="shared" si="46"/>
        <v>0</v>
      </c>
      <c r="J88" s="110">
        <f t="shared" si="41"/>
        <v>45</v>
      </c>
      <c r="K88" s="66">
        <f>Stoch_Regimes_2!$E$33</f>
        <v>15</v>
      </c>
      <c r="L88" s="60">
        <f t="shared" si="47"/>
        <v>0</v>
      </c>
      <c r="M88" s="49">
        <f t="shared" si="65"/>
        <v>0</v>
      </c>
      <c r="N88" s="49">
        <f t="shared" si="48"/>
        <v>15</v>
      </c>
      <c r="O88" s="60">
        <f t="shared" si="49"/>
        <v>15</v>
      </c>
      <c r="P88" s="74">
        <f t="shared" si="50"/>
        <v>12195</v>
      </c>
      <c r="Q88" s="66">
        <f>Stoch_Regimes_2!$G$33</f>
        <v>15</v>
      </c>
      <c r="R88" s="60">
        <f t="shared" si="51"/>
        <v>0</v>
      </c>
      <c r="S88" s="49">
        <f t="shared" si="66"/>
        <v>0</v>
      </c>
      <c r="T88" s="49">
        <f t="shared" si="52"/>
        <v>15</v>
      </c>
      <c r="U88" s="60">
        <f t="shared" si="53"/>
        <v>15</v>
      </c>
      <c r="V88" s="74">
        <f t="shared" si="42"/>
        <v>12195</v>
      </c>
      <c r="W88" s="66">
        <f>Stoch_Regimes_2!$J$33</f>
        <v>15</v>
      </c>
      <c r="X88" s="60">
        <f t="shared" si="54"/>
        <v>0</v>
      </c>
      <c r="Y88" s="49">
        <f t="shared" si="67"/>
        <v>15</v>
      </c>
      <c r="Z88" s="49">
        <f t="shared" si="55"/>
        <v>0</v>
      </c>
      <c r="AA88" s="60">
        <f t="shared" si="56"/>
        <v>0</v>
      </c>
      <c r="AB88" s="74">
        <f t="shared" si="43"/>
        <v>15</v>
      </c>
      <c r="AC88" s="66">
        <f>Stoch_Regimes_2!$M$33</f>
        <v>15</v>
      </c>
      <c r="AD88" s="60">
        <f t="shared" si="57"/>
        <v>0</v>
      </c>
      <c r="AE88" s="49">
        <f t="shared" si="68"/>
        <v>0</v>
      </c>
      <c r="AF88" s="49">
        <f t="shared" si="58"/>
        <v>15</v>
      </c>
      <c r="AG88" s="60">
        <f t="shared" si="59"/>
        <v>15</v>
      </c>
      <c r="AH88" s="74">
        <f t="shared" si="44"/>
        <v>12195</v>
      </c>
      <c r="AI88" s="66">
        <v>15</v>
      </c>
      <c r="AJ88" s="60">
        <v>0</v>
      </c>
      <c r="AK88" s="60">
        <v>15</v>
      </c>
      <c r="AL88" s="62">
        <f t="shared" si="45"/>
        <v>12195</v>
      </c>
      <c r="AM88" s="66">
        <f>Stoch_Regimes_2!$E$33</f>
        <v>15</v>
      </c>
      <c r="AN88" s="60">
        <f t="shared" si="60"/>
        <v>0</v>
      </c>
      <c r="AO88" s="49">
        <f t="shared" si="69"/>
        <v>0</v>
      </c>
      <c r="AP88" s="49">
        <f t="shared" si="61"/>
        <v>15</v>
      </c>
      <c r="AQ88" s="60">
        <f t="shared" si="62"/>
        <v>15</v>
      </c>
      <c r="AR88" s="74">
        <f t="shared" si="63"/>
        <v>12195</v>
      </c>
    </row>
    <row r="89" spans="1:44" x14ac:dyDescent="0.25">
      <c r="A89" s="49"/>
      <c r="B89" s="85">
        <v>41153</v>
      </c>
      <c r="C89" s="49">
        <v>808.5</v>
      </c>
      <c r="D89" s="49">
        <v>800</v>
      </c>
      <c r="E89" s="58">
        <v>0</v>
      </c>
      <c r="F89" s="91">
        <f>Stoch_Regimes!$E$90</f>
        <v>15</v>
      </c>
      <c r="G89" s="49">
        <f t="shared" si="64"/>
        <v>30</v>
      </c>
      <c r="H89" s="49">
        <f t="shared" si="40"/>
        <v>-15</v>
      </c>
      <c r="I89" s="60">
        <f t="shared" si="46"/>
        <v>0</v>
      </c>
      <c r="J89" s="110">
        <f t="shared" si="41"/>
        <v>30</v>
      </c>
      <c r="K89" s="66">
        <f>Stoch_Regimes_2!$E$33</f>
        <v>15</v>
      </c>
      <c r="L89" s="60">
        <f t="shared" si="47"/>
        <v>0</v>
      </c>
      <c r="M89" s="49">
        <f t="shared" si="65"/>
        <v>0</v>
      </c>
      <c r="N89" s="49">
        <f t="shared" si="48"/>
        <v>15</v>
      </c>
      <c r="O89" s="60">
        <f t="shared" si="49"/>
        <v>15</v>
      </c>
      <c r="P89" s="74">
        <f t="shared" si="50"/>
        <v>12127.5</v>
      </c>
      <c r="Q89" s="66">
        <f>Stoch_Regimes_2!$G$33</f>
        <v>15</v>
      </c>
      <c r="R89" s="60">
        <f t="shared" si="51"/>
        <v>0</v>
      </c>
      <c r="S89" s="49">
        <f t="shared" si="66"/>
        <v>0</v>
      </c>
      <c r="T89" s="49">
        <f t="shared" si="52"/>
        <v>15</v>
      </c>
      <c r="U89" s="60">
        <f t="shared" si="53"/>
        <v>15</v>
      </c>
      <c r="V89" s="74">
        <f t="shared" si="42"/>
        <v>12127.5</v>
      </c>
      <c r="W89" s="66">
        <f>Stoch_Regimes_2!$J$33</f>
        <v>15</v>
      </c>
      <c r="X89" s="60">
        <f t="shared" si="54"/>
        <v>0</v>
      </c>
      <c r="Y89" s="49">
        <f t="shared" si="67"/>
        <v>0</v>
      </c>
      <c r="Z89" s="49">
        <f t="shared" si="55"/>
        <v>15</v>
      </c>
      <c r="AA89" s="60">
        <f t="shared" si="56"/>
        <v>15</v>
      </c>
      <c r="AB89" s="74">
        <f t="shared" si="43"/>
        <v>12127.5</v>
      </c>
      <c r="AC89" s="66">
        <f>Stoch_Regimes_2!$M$33</f>
        <v>15</v>
      </c>
      <c r="AD89" s="60">
        <f t="shared" si="57"/>
        <v>0</v>
      </c>
      <c r="AE89" s="49">
        <f t="shared" si="68"/>
        <v>0</v>
      </c>
      <c r="AF89" s="49">
        <f t="shared" si="58"/>
        <v>15</v>
      </c>
      <c r="AG89" s="60">
        <f t="shared" si="59"/>
        <v>15</v>
      </c>
      <c r="AH89" s="74">
        <f t="shared" si="44"/>
        <v>12127.5</v>
      </c>
      <c r="AI89" s="66">
        <v>15</v>
      </c>
      <c r="AJ89" s="60">
        <v>0</v>
      </c>
      <c r="AK89" s="60">
        <v>15</v>
      </c>
      <c r="AL89" s="62">
        <f t="shared" si="45"/>
        <v>12127.5</v>
      </c>
      <c r="AM89" s="66">
        <f>Stoch_Regimes_2!$E$33</f>
        <v>15</v>
      </c>
      <c r="AN89" s="60">
        <f t="shared" si="60"/>
        <v>0</v>
      </c>
      <c r="AO89" s="49">
        <f t="shared" si="69"/>
        <v>0</v>
      </c>
      <c r="AP89" s="49">
        <f t="shared" si="61"/>
        <v>15</v>
      </c>
      <c r="AQ89" s="60">
        <f t="shared" si="62"/>
        <v>15</v>
      </c>
      <c r="AR89" s="74">
        <f t="shared" si="63"/>
        <v>12127.5</v>
      </c>
    </row>
    <row r="90" spans="1:44" x14ac:dyDescent="0.25">
      <c r="A90" s="49"/>
      <c r="B90" s="85">
        <v>41183</v>
      </c>
      <c r="C90" s="49">
        <v>758.5</v>
      </c>
      <c r="D90" s="49">
        <v>750</v>
      </c>
      <c r="E90" s="58">
        <v>0</v>
      </c>
      <c r="F90" s="91">
        <f t="shared" ref="F90:F111" si="70">IF(E90=0,15,IF(E90=1,30,IF(E90=2,45,IF(E90=3,60))))</f>
        <v>15</v>
      </c>
      <c r="G90" s="49">
        <f t="shared" si="64"/>
        <v>15</v>
      </c>
      <c r="H90" s="49">
        <f t="shared" si="40"/>
        <v>0</v>
      </c>
      <c r="I90" s="60">
        <f t="shared" si="46"/>
        <v>0</v>
      </c>
      <c r="J90" s="110">
        <f t="shared" si="41"/>
        <v>15</v>
      </c>
      <c r="K90" s="66">
        <f>Stoch_Regimes_2!$E$32</f>
        <v>15</v>
      </c>
      <c r="L90" s="60">
        <f t="shared" si="47"/>
        <v>0</v>
      </c>
      <c r="M90" s="49">
        <f t="shared" si="65"/>
        <v>0</v>
      </c>
      <c r="N90" s="49">
        <f t="shared" si="48"/>
        <v>15</v>
      </c>
      <c r="O90" s="60">
        <f t="shared" si="49"/>
        <v>15</v>
      </c>
      <c r="P90" s="74">
        <f t="shared" si="50"/>
        <v>11377.5</v>
      </c>
      <c r="Q90" s="66">
        <f>Stoch_Regimes_2!$G$32</f>
        <v>15</v>
      </c>
      <c r="R90" s="60">
        <f t="shared" si="51"/>
        <v>0</v>
      </c>
      <c r="S90" s="49">
        <f t="shared" si="66"/>
        <v>0</v>
      </c>
      <c r="T90" s="49">
        <f t="shared" si="52"/>
        <v>15</v>
      </c>
      <c r="U90" s="60">
        <f t="shared" si="53"/>
        <v>15</v>
      </c>
      <c r="V90" s="74">
        <f t="shared" si="42"/>
        <v>11377.5</v>
      </c>
      <c r="W90" s="66">
        <f>Stoch_Regimes_2!$J$32</f>
        <v>15</v>
      </c>
      <c r="X90" s="60">
        <f t="shared" si="54"/>
        <v>0</v>
      </c>
      <c r="Y90" s="49">
        <f t="shared" si="67"/>
        <v>0</v>
      </c>
      <c r="Z90" s="49">
        <f t="shared" si="55"/>
        <v>15</v>
      </c>
      <c r="AA90" s="60">
        <f t="shared" si="56"/>
        <v>15</v>
      </c>
      <c r="AB90" s="74">
        <f t="shared" si="43"/>
        <v>11377.5</v>
      </c>
      <c r="AC90" s="66">
        <f>Stoch_Regimes_2!$M$32</f>
        <v>15</v>
      </c>
      <c r="AD90" s="60">
        <f t="shared" si="57"/>
        <v>0</v>
      </c>
      <c r="AE90" s="49">
        <f t="shared" si="68"/>
        <v>0</v>
      </c>
      <c r="AF90" s="49">
        <f t="shared" si="58"/>
        <v>15</v>
      </c>
      <c r="AG90" s="60">
        <f t="shared" si="59"/>
        <v>15</v>
      </c>
      <c r="AH90" s="74">
        <f t="shared" si="44"/>
        <v>11377.5</v>
      </c>
      <c r="AI90" s="66">
        <v>15</v>
      </c>
      <c r="AJ90" s="60">
        <v>0</v>
      </c>
      <c r="AK90" s="60">
        <v>15</v>
      </c>
      <c r="AL90" s="62">
        <f t="shared" si="45"/>
        <v>11377.5</v>
      </c>
      <c r="AM90" s="66">
        <f>Stoch_Regimes_2!$E$32</f>
        <v>15</v>
      </c>
      <c r="AN90" s="60">
        <f t="shared" si="60"/>
        <v>0</v>
      </c>
      <c r="AO90" s="49">
        <f t="shared" si="69"/>
        <v>0</v>
      </c>
      <c r="AP90" s="49">
        <f t="shared" si="61"/>
        <v>15</v>
      </c>
      <c r="AQ90" s="60">
        <f t="shared" si="62"/>
        <v>15</v>
      </c>
      <c r="AR90" s="74">
        <f t="shared" si="63"/>
        <v>11377.5</v>
      </c>
    </row>
    <row r="91" spans="1:44" x14ac:dyDescent="0.25">
      <c r="A91" s="49"/>
      <c r="B91" s="85">
        <v>41214</v>
      </c>
      <c r="C91" s="49">
        <v>751.5</v>
      </c>
      <c r="D91" s="49">
        <v>750</v>
      </c>
      <c r="E91" s="58">
        <v>0</v>
      </c>
      <c r="F91" s="91">
        <f t="shared" si="70"/>
        <v>15</v>
      </c>
      <c r="G91" s="49">
        <f t="shared" si="64"/>
        <v>0</v>
      </c>
      <c r="H91" s="49">
        <f t="shared" si="40"/>
        <v>15</v>
      </c>
      <c r="I91" s="60">
        <f t="shared" si="46"/>
        <v>15</v>
      </c>
      <c r="J91" s="110">
        <f t="shared" si="41"/>
        <v>11272.5</v>
      </c>
      <c r="K91" s="66">
        <f>Stoch_Regimes_2!$E$32</f>
        <v>15</v>
      </c>
      <c r="L91" s="60">
        <f t="shared" si="47"/>
        <v>0</v>
      </c>
      <c r="M91" s="49">
        <f t="shared" si="65"/>
        <v>0</v>
      </c>
      <c r="N91" s="49">
        <f t="shared" si="48"/>
        <v>15</v>
      </c>
      <c r="O91" s="60">
        <f t="shared" si="49"/>
        <v>15</v>
      </c>
      <c r="P91" s="74">
        <f t="shared" si="50"/>
        <v>11272.5</v>
      </c>
      <c r="Q91" s="66">
        <f>Stoch_Regimes_2!$G$32</f>
        <v>15</v>
      </c>
      <c r="R91" s="60">
        <f t="shared" si="51"/>
        <v>0</v>
      </c>
      <c r="S91" s="49">
        <f t="shared" si="66"/>
        <v>0</v>
      </c>
      <c r="T91" s="49">
        <f t="shared" si="52"/>
        <v>15</v>
      </c>
      <c r="U91" s="60">
        <f t="shared" si="53"/>
        <v>15</v>
      </c>
      <c r="V91" s="74">
        <f t="shared" si="42"/>
        <v>11272.5</v>
      </c>
      <c r="W91" s="66">
        <f>Stoch_Regimes_2!$J$32</f>
        <v>15</v>
      </c>
      <c r="X91" s="60">
        <f t="shared" si="54"/>
        <v>0</v>
      </c>
      <c r="Y91" s="49">
        <f t="shared" si="67"/>
        <v>0</v>
      </c>
      <c r="Z91" s="49">
        <f t="shared" si="55"/>
        <v>15</v>
      </c>
      <c r="AA91" s="60">
        <f t="shared" si="56"/>
        <v>15</v>
      </c>
      <c r="AB91" s="74">
        <f t="shared" si="43"/>
        <v>11272.5</v>
      </c>
      <c r="AC91" s="66">
        <f>Stoch_Regimes_2!$M$32</f>
        <v>15</v>
      </c>
      <c r="AD91" s="60">
        <f t="shared" si="57"/>
        <v>0</v>
      </c>
      <c r="AE91" s="49">
        <f t="shared" si="68"/>
        <v>0</v>
      </c>
      <c r="AF91" s="49">
        <f t="shared" si="58"/>
        <v>15</v>
      </c>
      <c r="AG91" s="60">
        <f t="shared" si="59"/>
        <v>15</v>
      </c>
      <c r="AH91" s="74">
        <f t="shared" si="44"/>
        <v>11272.5</v>
      </c>
      <c r="AI91" s="66">
        <v>15</v>
      </c>
      <c r="AJ91" s="60">
        <v>0</v>
      </c>
      <c r="AK91" s="60">
        <v>15</v>
      </c>
      <c r="AL91" s="62">
        <f t="shared" si="45"/>
        <v>11272.5</v>
      </c>
      <c r="AM91" s="66">
        <f>Stoch_Regimes_2!$E$32</f>
        <v>15</v>
      </c>
      <c r="AN91" s="60">
        <f t="shared" si="60"/>
        <v>0</v>
      </c>
      <c r="AO91" s="49">
        <f t="shared" si="69"/>
        <v>0</v>
      </c>
      <c r="AP91" s="49">
        <f t="shared" si="61"/>
        <v>15</v>
      </c>
      <c r="AQ91" s="60">
        <f t="shared" si="62"/>
        <v>15</v>
      </c>
      <c r="AR91" s="74">
        <f t="shared" si="63"/>
        <v>11272.5</v>
      </c>
    </row>
    <row r="92" spans="1:44" x14ac:dyDescent="0.25">
      <c r="A92" s="49"/>
      <c r="B92" s="85">
        <v>41244</v>
      </c>
      <c r="C92" s="49">
        <v>752</v>
      </c>
      <c r="D92" s="49">
        <v>750</v>
      </c>
      <c r="E92" s="58">
        <v>0</v>
      </c>
      <c r="F92" s="91">
        <f t="shared" si="70"/>
        <v>15</v>
      </c>
      <c r="G92" s="49">
        <f t="shared" si="64"/>
        <v>0</v>
      </c>
      <c r="H92" s="49">
        <f t="shared" si="40"/>
        <v>15</v>
      </c>
      <c r="I92" s="60">
        <f t="shared" si="46"/>
        <v>15</v>
      </c>
      <c r="J92" s="110">
        <f t="shared" si="41"/>
        <v>11280</v>
      </c>
      <c r="K92" s="66">
        <f>Stoch_Regimes_2!$E$32</f>
        <v>15</v>
      </c>
      <c r="L92" s="60">
        <f t="shared" si="47"/>
        <v>0</v>
      </c>
      <c r="M92" s="49">
        <f t="shared" si="65"/>
        <v>0</v>
      </c>
      <c r="N92" s="49">
        <f t="shared" si="48"/>
        <v>15</v>
      </c>
      <c r="O92" s="60">
        <f t="shared" si="49"/>
        <v>15</v>
      </c>
      <c r="P92" s="74">
        <f t="shared" si="50"/>
        <v>11280</v>
      </c>
      <c r="Q92" s="66">
        <f>Stoch_Regimes_2!$G$32</f>
        <v>15</v>
      </c>
      <c r="R92" s="60">
        <f t="shared" si="51"/>
        <v>0</v>
      </c>
      <c r="S92" s="49">
        <f t="shared" si="66"/>
        <v>0</v>
      </c>
      <c r="T92" s="49">
        <f t="shared" si="52"/>
        <v>15</v>
      </c>
      <c r="U92" s="60">
        <f t="shared" si="53"/>
        <v>15</v>
      </c>
      <c r="V92" s="74">
        <f t="shared" si="42"/>
        <v>11280</v>
      </c>
      <c r="W92" s="66">
        <f>Stoch_Regimes_2!$J$32</f>
        <v>15</v>
      </c>
      <c r="X92" s="60">
        <f t="shared" si="54"/>
        <v>0</v>
      </c>
      <c r="Y92" s="49">
        <f t="shared" si="67"/>
        <v>0</v>
      </c>
      <c r="Z92" s="49">
        <f t="shared" si="55"/>
        <v>15</v>
      </c>
      <c r="AA92" s="60">
        <f t="shared" si="56"/>
        <v>15</v>
      </c>
      <c r="AB92" s="74">
        <f t="shared" si="43"/>
        <v>11280</v>
      </c>
      <c r="AC92" s="66">
        <f>Stoch_Regimes_2!$M$32</f>
        <v>15</v>
      </c>
      <c r="AD92" s="60">
        <f t="shared" si="57"/>
        <v>0</v>
      </c>
      <c r="AE92" s="49">
        <f t="shared" si="68"/>
        <v>0</v>
      </c>
      <c r="AF92" s="49">
        <f t="shared" si="58"/>
        <v>15</v>
      </c>
      <c r="AG92" s="60">
        <f t="shared" si="59"/>
        <v>15</v>
      </c>
      <c r="AH92" s="74">
        <f t="shared" si="44"/>
        <v>11280</v>
      </c>
      <c r="AI92" s="66">
        <v>15</v>
      </c>
      <c r="AJ92" s="60">
        <v>0</v>
      </c>
      <c r="AK92" s="60">
        <v>15</v>
      </c>
      <c r="AL92" s="62">
        <f t="shared" si="45"/>
        <v>11280</v>
      </c>
      <c r="AM92" s="66">
        <f>Stoch_Regimes_2!$E$32</f>
        <v>15</v>
      </c>
      <c r="AN92" s="60">
        <f t="shared" si="60"/>
        <v>0</v>
      </c>
      <c r="AO92" s="49">
        <f t="shared" si="69"/>
        <v>0</v>
      </c>
      <c r="AP92" s="49">
        <f t="shared" si="61"/>
        <v>15</v>
      </c>
      <c r="AQ92" s="60">
        <f t="shared" si="62"/>
        <v>15</v>
      </c>
      <c r="AR92" s="74">
        <f t="shared" si="63"/>
        <v>11280</v>
      </c>
    </row>
    <row r="93" spans="1:44" x14ac:dyDescent="0.25">
      <c r="A93" s="49"/>
      <c r="B93" s="85">
        <v>41275</v>
      </c>
      <c r="C93" s="49">
        <v>694.5</v>
      </c>
      <c r="D93" s="49">
        <v>700</v>
      </c>
      <c r="E93" s="58">
        <v>2</v>
      </c>
      <c r="F93" s="91">
        <f t="shared" si="70"/>
        <v>45</v>
      </c>
      <c r="G93" s="49">
        <f t="shared" si="64"/>
        <v>0</v>
      </c>
      <c r="H93" s="49">
        <f t="shared" si="40"/>
        <v>45</v>
      </c>
      <c r="I93" s="60">
        <f t="shared" si="46"/>
        <v>45</v>
      </c>
      <c r="J93" s="110">
        <f t="shared" si="41"/>
        <v>31252.5</v>
      </c>
      <c r="K93" s="66">
        <f>Stoch_Regimes_2!$E$31</f>
        <v>15</v>
      </c>
      <c r="L93" s="60">
        <f t="shared" si="47"/>
        <v>0</v>
      </c>
      <c r="M93" s="49">
        <f t="shared" si="65"/>
        <v>0</v>
      </c>
      <c r="N93" s="49">
        <f t="shared" si="48"/>
        <v>15</v>
      </c>
      <c r="O93" s="60">
        <f t="shared" si="49"/>
        <v>15</v>
      </c>
      <c r="P93" s="74">
        <f t="shared" si="50"/>
        <v>10417.5</v>
      </c>
      <c r="Q93" s="66">
        <f>Stoch_Regimes_2!$G$31</f>
        <v>15</v>
      </c>
      <c r="R93" s="60">
        <f t="shared" si="51"/>
        <v>0</v>
      </c>
      <c r="S93" s="49">
        <f t="shared" si="66"/>
        <v>0</v>
      </c>
      <c r="T93" s="49">
        <f t="shared" si="52"/>
        <v>15</v>
      </c>
      <c r="U93" s="60">
        <f t="shared" si="53"/>
        <v>15</v>
      </c>
      <c r="V93" s="74">
        <f t="shared" si="42"/>
        <v>10417.5</v>
      </c>
      <c r="W93" s="66">
        <f>Stoch_Regimes_2!$J$31</f>
        <v>15</v>
      </c>
      <c r="X93" s="60">
        <f t="shared" si="54"/>
        <v>0</v>
      </c>
      <c r="Y93" s="49">
        <f t="shared" si="67"/>
        <v>0</v>
      </c>
      <c r="Z93" s="49">
        <f t="shared" si="55"/>
        <v>15</v>
      </c>
      <c r="AA93" s="60">
        <f t="shared" si="56"/>
        <v>15</v>
      </c>
      <c r="AB93" s="74">
        <f t="shared" si="43"/>
        <v>10417.5</v>
      </c>
      <c r="AC93" s="66">
        <f>Stoch_Regimes_2!$M$31</f>
        <v>15</v>
      </c>
      <c r="AD93" s="60">
        <f t="shared" si="57"/>
        <v>0</v>
      </c>
      <c r="AE93" s="49">
        <f t="shared" si="68"/>
        <v>0</v>
      </c>
      <c r="AF93" s="49">
        <f t="shared" si="58"/>
        <v>15</v>
      </c>
      <c r="AG93" s="60">
        <f t="shared" si="59"/>
        <v>15</v>
      </c>
      <c r="AH93" s="74">
        <f t="shared" si="44"/>
        <v>10417.5</v>
      </c>
      <c r="AI93" s="66">
        <v>15</v>
      </c>
      <c r="AJ93" s="60">
        <v>0</v>
      </c>
      <c r="AK93" s="60">
        <v>15</v>
      </c>
      <c r="AL93" s="62">
        <f t="shared" si="45"/>
        <v>10417.5</v>
      </c>
      <c r="AM93" s="66">
        <f>Stoch_Regimes_2!$E$31</f>
        <v>15</v>
      </c>
      <c r="AN93" s="60">
        <f t="shared" si="60"/>
        <v>0</v>
      </c>
      <c r="AO93" s="49">
        <f t="shared" si="69"/>
        <v>0</v>
      </c>
      <c r="AP93" s="49">
        <f t="shared" si="61"/>
        <v>15</v>
      </c>
      <c r="AQ93" s="60">
        <f t="shared" si="62"/>
        <v>15</v>
      </c>
      <c r="AR93" s="74">
        <f t="shared" si="63"/>
        <v>10417.5</v>
      </c>
    </row>
    <row r="94" spans="1:44" x14ac:dyDescent="0.25">
      <c r="A94" s="49"/>
      <c r="B94" s="85">
        <v>41306</v>
      </c>
      <c r="C94" s="49">
        <v>743</v>
      </c>
      <c r="D94" s="49">
        <v>750</v>
      </c>
      <c r="E94" s="58">
        <v>0</v>
      </c>
      <c r="F94" s="91">
        <f t="shared" si="70"/>
        <v>15</v>
      </c>
      <c r="G94" s="49">
        <f t="shared" si="64"/>
        <v>30</v>
      </c>
      <c r="H94" s="49">
        <f t="shared" si="40"/>
        <v>-15</v>
      </c>
      <c r="I94" s="60">
        <f t="shared" si="46"/>
        <v>0</v>
      </c>
      <c r="J94" s="110">
        <f t="shared" si="41"/>
        <v>30</v>
      </c>
      <c r="K94" s="66">
        <f>Stoch_Regimes_2!$E$32</f>
        <v>15</v>
      </c>
      <c r="L94" s="60">
        <f t="shared" si="47"/>
        <v>0</v>
      </c>
      <c r="M94" s="49">
        <f t="shared" si="65"/>
        <v>0</v>
      </c>
      <c r="N94" s="49">
        <f t="shared" si="48"/>
        <v>15</v>
      </c>
      <c r="O94" s="60">
        <f t="shared" si="49"/>
        <v>15</v>
      </c>
      <c r="P94" s="74">
        <f t="shared" si="50"/>
        <v>11145</v>
      </c>
      <c r="Q94" s="66">
        <f>Stoch_Regimes_2!$G$32</f>
        <v>15</v>
      </c>
      <c r="R94" s="60">
        <f t="shared" si="51"/>
        <v>0</v>
      </c>
      <c r="S94" s="49">
        <f t="shared" si="66"/>
        <v>0</v>
      </c>
      <c r="T94" s="49">
        <f t="shared" si="52"/>
        <v>15</v>
      </c>
      <c r="U94" s="60">
        <f t="shared" si="53"/>
        <v>15</v>
      </c>
      <c r="V94" s="74">
        <f t="shared" si="42"/>
        <v>11145</v>
      </c>
      <c r="W94" s="66">
        <f>Stoch_Regimes_2!$J$32</f>
        <v>15</v>
      </c>
      <c r="X94" s="60">
        <f t="shared" si="54"/>
        <v>0</v>
      </c>
      <c r="Y94" s="49">
        <f t="shared" si="67"/>
        <v>0</v>
      </c>
      <c r="Z94" s="49">
        <f t="shared" si="55"/>
        <v>15</v>
      </c>
      <c r="AA94" s="60">
        <f t="shared" si="56"/>
        <v>15</v>
      </c>
      <c r="AB94" s="74">
        <f t="shared" si="43"/>
        <v>11145</v>
      </c>
      <c r="AC94" s="66">
        <f>Stoch_Regimes_2!$M$32</f>
        <v>15</v>
      </c>
      <c r="AD94" s="60">
        <f t="shared" si="57"/>
        <v>0</v>
      </c>
      <c r="AE94" s="49">
        <f t="shared" si="68"/>
        <v>0</v>
      </c>
      <c r="AF94" s="49">
        <f t="shared" si="58"/>
        <v>15</v>
      </c>
      <c r="AG94" s="60">
        <f t="shared" si="59"/>
        <v>15</v>
      </c>
      <c r="AH94" s="74">
        <f t="shared" si="44"/>
        <v>11145</v>
      </c>
      <c r="AI94" s="66">
        <v>15</v>
      </c>
      <c r="AJ94" s="60">
        <v>0</v>
      </c>
      <c r="AK94" s="60">
        <v>15</v>
      </c>
      <c r="AL94" s="62">
        <f t="shared" si="45"/>
        <v>11145</v>
      </c>
      <c r="AM94" s="66">
        <f>Stoch_Regimes_2!$E$32</f>
        <v>15</v>
      </c>
      <c r="AN94" s="60">
        <f t="shared" si="60"/>
        <v>0</v>
      </c>
      <c r="AO94" s="49">
        <f t="shared" si="69"/>
        <v>0</v>
      </c>
      <c r="AP94" s="49">
        <f t="shared" si="61"/>
        <v>15</v>
      </c>
      <c r="AQ94" s="60">
        <f t="shared" si="62"/>
        <v>15</v>
      </c>
      <c r="AR94" s="74">
        <f t="shared" si="63"/>
        <v>11145</v>
      </c>
    </row>
    <row r="95" spans="1:44" x14ac:dyDescent="0.25">
      <c r="A95" s="49"/>
      <c r="B95" s="85">
        <v>41334</v>
      </c>
      <c r="C95" s="49">
        <v>727.5</v>
      </c>
      <c r="D95" s="49">
        <v>750</v>
      </c>
      <c r="E95" s="58">
        <v>0</v>
      </c>
      <c r="F95" s="91">
        <f t="shared" si="70"/>
        <v>15</v>
      </c>
      <c r="G95" s="49">
        <f t="shared" si="64"/>
        <v>15</v>
      </c>
      <c r="H95" s="49">
        <f t="shared" si="40"/>
        <v>0</v>
      </c>
      <c r="I95" s="60">
        <f t="shared" si="46"/>
        <v>0</v>
      </c>
      <c r="J95" s="110">
        <f t="shared" si="41"/>
        <v>15</v>
      </c>
      <c r="K95" s="66">
        <f>Stoch_Regimes_2!$E$32</f>
        <v>15</v>
      </c>
      <c r="L95" s="60">
        <f t="shared" si="47"/>
        <v>0</v>
      </c>
      <c r="M95" s="49">
        <f t="shared" si="65"/>
        <v>0</v>
      </c>
      <c r="N95" s="49">
        <f t="shared" si="48"/>
        <v>15</v>
      </c>
      <c r="O95" s="60">
        <f t="shared" si="49"/>
        <v>15</v>
      </c>
      <c r="P95" s="74">
        <f t="shared" si="50"/>
        <v>10912.5</v>
      </c>
      <c r="Q95" s="66">
        <f>Stoch_Regimes_2!$G$32</f>
        <v>15</v>
      </c>
      <c r="R95" s="60">
        <f t="shared" si="51"/>
        <v>0</v>
      </c>
      <c r="S95" s="49">
        <f t="shared" si="66"/>
        <v>0</v>
      </c>
      <c r="T95" s="49">
        <f t="shared" si="52"/>
        <v>15</v>
      </c>
      <c r="U95" s="60">
        <f t="shared" si="53"/>
        <v>15</v>
      </c>
      <c r="V95" s="74">
        <f t="shared" si="42"/>
        <v>10912.5</v>
      </c>
      <c r="W95" s="66">
        <f>Stoch_Regimes_2!$J$32</f>
        <v>15</v>
      </c>
      <c r="X95" s="60">
        <f t="shared" si="54"/>
        <v>0</v>
      </c>
      <c r="Y95" s="49">
        <f t="shared" si="67"/>
        <v>0</v>
      </c>
      <c r="Z95" s="49">
        <f t="shared" si="55"/>
        <v>15</v>
      </c>
      <c r="AA95" s="60">
        <f t="shared" si="56"/>
        <v>15</v>
      </c>
      <c r="AB95" s="74">
        <f t="shared" si="43"/>
        <v>10912.5</v>
      </c>
      <c r="AC95" s="66">
        <f>Stoch_Regimes_2!$M$32</f>
        <v>15</v>
      </c>
      <c r="AD95" s="60">
        <f t="shared" si="57"/>
        <v>0</v>
      </c>
      <c r="AE95" s="49">
        <f t="shared" si="68"/>
        <v>0</v>
      </c>
      <c r="AF95" s="49">
        <f t="shared" si="58"/>
        <v>15</v>
      </c>
      <c r="AG95" s="60">
        <f t="shared" si="59"/>
        <v>15</v>
      </c>
      <c r="AH95" s="74">
        <f t="shared" si="44"/>
        <v>10912.5</v>
      </c>
      <c r="AI95" s="66">
        <v>15</v>
      </c>
      <c r="AJ95" s="60">
        <v>0</v>
      </c>
      <c r="AK95" s="60">
        <v>15</v>
      </c>
      <c r="AL95" s="62">
        <f t="shared" si="45"/>
        <v>10912.5</v>
      </c>
      <c r="AM95" s="66">
        <f>Stoch_Regimes_2!$E$32</f>
        <v>15</v>
      </c>
      <c r="AN95" s="60">
        <f t="shared" si="60"/>
        <v>0</v>
      </c>
      <c r="AO95" s="49">
        <f t="shared" si="69"/>
        <v>0</v>
      </c>
      <c r="AP95" s="49">
        <f t="shared" si="61"/>
        <v>15</v>
      </c>
      <c r="AQ95" s="60">
        <f t="shared" si="62"/>
        <v>15</v>
      </c>
      <c r="AR95" s="74">
        <f t="shared" si="63"/>
        <v>10912.5</v>
      </c>
    </row>
    <row r="96" spans="1:44" x14ac:dyDescent="0.25">
      <c r="A96" s="49"/>
      <c r="B96" s="85">
        <v>41365</v>
      </c>
      <c r="C96" s="49">
        <v>657</v>
      </c>
      <c r="D96" s="49">
        <v>650</v>
      </c>
      <c r="E96" s="58">
        <v>2</v>
      </c>
      <c r="F96" s="91">
        <f t="shared" si="70"/>
        <v>45</v>
      </c>
      <c r="G96" s="49">
        <f t="shared" si="64"/>
        <v>0</v>
      </c>
      <c r="H96" s="49">
        <f t="shared" si="40"/>
        <v>45</v>
      </c>
      <c r="I96" s="60">
        <f t="shared" si="46"/>
        <v>45</v>
      </c>
      <c r="J96" s="110">
        <f t="shared" si="41"/>
        <v>29565</v>
      </c>
      <c r="K96" s="88">
        <f>Stoch_Regimes_2!$E$30</f>
        <v>15</v>
      </c>
      <c r="L96" s="60">
        <f t="shared" si="47"/>
        <v>0</v>
      </c>
      <c r="M96" s="49">
        <f t="shared" si="65"/>
        <v>0</v>
      </c>
      <c r="N96" s="49">
        <f t="shared" si="48"/>
        <v>15</v>
      </c>
      <c r="O96" s="60">
        <f t="shared" si="49"/>
        <v>15</v>
      </c>
      <c r="P96" s="74">
        <f t="shared" si="50"/>
        <v>9855</v>
      </c>
      <c r="Q96" s="88">
        <f>Stoch_Regimes_2!$G$30</f>
        <v>15</v>
      </c>
      <c r="R96" s="60">
        <f t="shared" si="51"/>
        <v>0</v>
      </c>
      <c r="S96" s="49">
        <f t="shared" si="66"/>
        <v>0</v>
      </c>
      <c r="T96" s="49">
        <f t="shared" si="52"/>
        <v>15</v>
      </c>
      <c r="U96" s="60">
        <f t="shared" si="53"/>
        <v>15</v>
      </c>
      <c r="V96" s="74">
        <f t="shared" si="42"/>
        <v>9855</v>
      </c>
      <c r="W96" s="88">
        <f>Stoch_Regimes_2!$J$30</f>
        <v>15</v>
      </c>
      <c r="X96" s="60">
        <f t="shared" si="54"/>
        <v>0</v>
      </c>
      <c r="Y96" s="49">
        <f t="shared" si="67"/>
        <v>0</v>
      </c>
      <c r="Z96" s="49">
        <f t="shared" si="55"/>
        <v>15</v>
      </c>
      <c r="AA96" s="60">
        <f t="shared" si="56"/>
        <v>15</v>
      </c>
      <c r="AB96" s="74">
        <f t="shared" si="43"/>
        <v>9855</v>
      </c>
      <c r="AC96" s="88">
        <f>Stoch_Regimes_2!$M$30</f>
        <v>15</v>
      </c>
      <c r="AD96" s="60">
        <f t="shared" si="57"/>
        <v>0</v>
      </c>
      <c r="AE96" s="49">
        <f t="shared" si="68"/>
        <v>0</v>
      </c>
      <c r="AF96" s="49">
        <f t="shared" si="58"/>
        <v>15</v>
      </c>
      <c r="AG96" s="60">
        <f t="shared" si="59"/>
        <v>15</v>
      </c>
      <c r="AH96" s="74">
        <f t="shared" si="44"/>
        <v>9855</v>
      </c>
      <c r="AI96" s="66">
        <v>15</v>
      </c>
      <c r="AJ96" s="60">
        <v>0</v>
      </c>
      <c r="AK96" s="60">
        <v>15</v>
      </c>
      <c r="AL96" s="62">
        <f t="shared" si="45"/>
        <v>9855</v>
      </c>
      <c r="AM96" s="88">
        <f>Stoch_Regimes_2!$E$30</f>
        <v>15</v>
      </c>
      <c r="AN96" s="60">
        <f t="shared" si="60"/>
        <v>0</v>
      </c>
      <c r="AO96" s="49">
        <f t="shared" si="69"/>
        <v>0</v>
      </c>
      <c r="AP96" s="49">
        <f t="shared" si="61"/>
        <v>15</v>
      </c>
      <c r="AQ96" s="60">
        <f t="shared" si="62"/>
        <v>15</v>
      </c>
      <c r="AR96" s="74">
        <f t="shared" si="63"/>
        <v>9855</v>
      </c>
    </row>
    <row r="97" spans="1:44" x14ac:dyDescent="0.25">
      <c r="A97" s="49"/>
      <c r="B97" s="85">
        <v>41395</v>
      </c>
      <c r="C97" s="49">
        <v>673.5</v>
      </c>
      <c r="D97" s="49">
        <v>650</v>
      </c>
      <c r="E97" s="58">
        <v>1</v>
      </c>
      <c r="F97" s="91">
        <f t="shared" si="70"/>
        <v>30</v>
      </c>
      <c r="G97" s="49">
        <f t="shared" si="64"/>
        <v>30</v>
      </c>
      <c r="H97" s="49">
        <f t="shared" si="40"/>
        <v>0</v>
      </c>
      <c r="I97" s="60">
        <f t="shared" si="46"/>
        <v>0</v>
      </c>
      <c r="J97" s="110">
        <f t="shared" si="41"/>
        <v>30</v>
      </c>
      <c r="K97" s="88">
        <f>Stoch_Regimes_2!$E$30</f>
        <v>15</v>
      </c>
      <c r="L97" s="60">
        <f t="shared" si="47"/>
        <v>0</v>
      </c>
      <c r="M97" s="49">
        <f t="shared" si="65"/>
        <v>0</v>
      </c>
      <c r="N97" s="49">
        <f t="shared" si="48"/>
        <v>15</v>
      </c>
      <c r="O97" s="60">
        <f t="shared" si="49"/>
        <v>15</v>
      </c>
      <c r="P97" s="74">
        <f t="shared" si="50"/>
        <v>10102.5</v>
      </c>
      <c r="Q97" s="88">
        <f>Stoch_Regimes_2!$G$30</f>
        <v>15</v>
      </c>
      <c r="R97" s="60">
        <f t="shared" si="51"/>
        <v>0</v>
      </c>
      <c r="S97" s="49">
        <f t="shared" si="66"/>
        <v>0</v>
      </c>
      <c r="T97" s="49">
        <f t="shared" si="52"/>
        <v>15</v>
      </c>
      <c r="U97" s="60">
        <f t="shared" si="53"/>
        <v>15</v>
      </c>
      <c r="V97" s="74">
        <f t="shared" si="42"/>
        <v>10102.5</v>
      </c>
      <c r="W97" s="88">
        <f>Stoch_Regimes_2!$J$30</f>
        <v>15</v>
      </c>
      <c r="X97" s="60">
        <f t="shared" si="54"/>
        <v>0</v>
      </c>
      <c r="Y97" s="49">
        <f t="shared" si="67"/>
        <v>0</v>
      </c>
      <c r="Z97" s="49">
        <f t="shared" si="55"/>
        <v>15</v>
      </c>
      <c r="AA97" s="60">
        <f t="shared" si="56"/>
        <v>15</v>
      </c>
      <c r="AB97" s="74">
        <f t="shared" si="43"/>
        <v>10102.5</v>
      </c>
      <c r="AC97" s="88">
        <f>Stoch_Regimes_2!$M$30</f>
        <v>15</v>
      </c>
      <c r="AD97" s="60">
        <f t="shared" si="57"/>
        <v>0</v>
      </c>
      <c r="AE97" s="49">
        <f t="shared" si="68"/>
        <v>0</v>
      </c>
      <c r="AF97" s="49">
        <f t="shared" si="58"/>
        <v>15</v>
      </c>
      <c r="AG97" s="60">
        <f t="shared" si="59"/>
        <v>15</v>
      </c>
      <c r="AH97" s="74">
        <f t="shared" si="44"/>
        <v>10102.5</v>
      </c>
      <c r="AI97" s="66">
        <v>15</v>
      </c>
      <c r="AJ97" s="60">
        <v>0</v>
      </c>
      <c r="AK97" s="60">
        <v>15</v>
      </c>
      <c r="AL97" s="62">
        <f t="shared" si="45"/>
        <v>10102.5</v>
      </c>
      <c r="AM97" s="88">
        <f>Stoch_Regimes_2!$E$30</f>
        <v>15</v>
      </c>
      <c r="AN97" s="60">
        <f t="shared" si="60"/>
        <v>0</v>
      </c>
      <c r="AO97" s="49">
        <f t="shared" si="69"/>
        <v>0</v>
      </c>
      <c r="AP97" s="49">
        <f t="shared" si="61"/>
        <v>15</v>
      </c>
      <c r="AQ97" s="60">
        <f t="shared" si="62"/>
        <v>15</v>
      </c>
      <c r="AR97" s="74">
        <f t="shared" si="63"/>
        <v>10102.5</v>
      </c>
    </row>
    <row r="98" spans="1:44" x14ac:dyDescent="0.25">
      <c r="A98" s="49"/>
      <c r="B98" s="85">
        <v>41426</v>
      </c>
      <c r="C98" s="49">
        <v>688</v>
      </c>
      <c r="D98" s="49">
        <v>700</v>
      </c>
      <c r="E98" s="58">
        <v>0</v>
      </c>
      <c r="F98" s="91">
        <f t="shared" si="70"/>
        <v>15</v>
      </c>
      <c r="G98" s="49">
        <f t="shared" si="64"/>
        <v>15</v>
      </c>
      <c r="H98" s="49">
        <f t="shared" si="40"/>
        <v>0</v>
      </c>
      <c r="I98" s="60">
        <f t="shared" si="46"/>
        <v>0</v>
      </c>
      <c r="J98" s="110">
        <f t="shared" si="41"/>
        <v>15</v>
      </c>
      <c r="K98" s="66">
        <f>Stoch_Regimes_2!$E$31</f>
        <v>15</v>
      </c>
      <c r="L98" s="60">
        <f t="shared" si="47"/>
        <v>0</v>
      </c>
      <c r="M98" s="49">
        <f t="shared" si="65"/>
        <v>0</v>
      </c>
      <c r="N98" s="49">
        <f t="shared" si="48"/>
        <v>15</v>
      </c>
      <c r="O98" s="60">
        <f t="shared" si="49"/>
        <v>15</v>
      </c>
      <c r="P98" s="74">
        <f t="shared" si="50"/>
        <v>10320</v>
      </c>
      <c r="Q98" s="66">
        <f>Stoch_Regimes_2!$G$31</f>
        <v>15</v>
      </c>
      <c r="R98" s="60">
        <f t="shared" si="51"/>
        <v>0</v>
      </c>
      <c r="S98" s="49">
        <f t="shared" si="66"/>
        <v>0</v>
      </c>
      <c r="T98" s="49">
        <f t="shared" si="52"/>
        <v>15</v>
      </c>
      <c r="U98" s="60">
        <f t="shared" si="53"/>
        <v>15</v>
      </c>
      <c r="V98" s="74">
        <f t="shared" si="42"/>
        <v>10320</v>
      </c>
      <c r="W98" s="66">
        <f>Stoch_Regimes_2!$J$31</f>
        <v>15</v>
      </c>
      <c r="X98" s="60">
        <f t="shared" si="54"/>
        <v>0</v>
      </c>
      <c r="Y98" s="49">
        <f t="shared" si="67"/>
        <v>0</v>
      </c>
      <c r="Z98" s="49">
        <f t="shared" si="55"/>
        <v>15</v>
      </c>
      <c r="AA98" s="60">
        <f t="shared" si="56"/>
        <v>15</v>
      </c>
      <c r="AB98" s="74">
        <f t="shared" si="43"/>
        <v>10320</v>
      </c>
      <c r="AC98" s="66">
        <f>Stoch_Regimes_2!$M$31</f>
        <v>15</v>
      </c>
      <c r="AD98" s="60">
        <f t="shared" si="57"/>
        <v>0</v>
      </c>
      <c r="AE98" s="49">
        <f t="shared" si="68"/>
        <v>0</v>
      </c>
      <c r="AF98" s="49">
        <f t="shared" si="58"/>
        <v>15</v>
      </c>
      <c r="AG98" s="60">
        <f t="shared" si="59"/>
        <v>15</v>
      </c>
      <c r="AH98" s="74">
        <f t="shared" si="44"/>
        <v>10320</v>
      </c>
      <c r="AI98" s="66">
        <v>15</v>
      </c>
      <c r="AJ98" s="60">
        <v>0</v>
      </c>
      <c r="AK98" s="60">
        <v>15</v>
      </c>
      <c r="AL98" s="62">
        <f t="shared" si="45"/>
        <v>10320</v>
      </c>
      <c r="AM98" s="66">
        <f>Stoch_Regimes_2!$E$31</f>
        <v>15</v>
      </c>
      <c r="AN98" s="60">
        <f t="shared" si="60"/>
        <v>0</v>
      </c>
      <c r="AO98" s="49">
        <f t="shared" si="69"/>
        <v>0</v>
      </c>
      <c r="AP98" s="49">
        <f t="shared" si="61"/>
        <v>15</v>
      </c>
      <c r="AQ98" s="60">
        <f t="shared" si="62"/>
        <v>15</v>
      </c>
      <c r="AR98" s="74">
        <f t="shared" si="63"/>
        <v>10320</v>
      </c>
    </row>
    <row r="99" spans="1:44" x14ac:dyDescent="0.25">
      <c r="A99" s="49"/>
      <c r="B99" s="85">
        <v>41456</v>
      </c>
      <c r="C99" s="49">
        <v>657</v>
      </c>
      <c r="D99" s="49">
        <v>650</v>
      </c>
      <c r="E99" s="58">
        <v>0</v>
      </c>
      <c r="F99" s="91">
        <f t="shared" si="70"/>
        <v>15</v>
      </c>
      <c r="G99" s="49">
        <f t="shared" si="64"/>
        <v>0</v>
      </c>
      <c r="H99" s="49">
        <f t="shared" si="40"/>
        <v>15</v>
      </c>
      <c r="I99" s="60">
        <f t="shared" si="46"/>
        <v>15</v>
      </c>
      <c r="J99" s="110">
        <f t="shared" si="41"/>
        <v>9855</v>
      </c>
      <c r="K99" s="88">
        <f>Stoch_Regimes_2!$E$30</f>
        <v>15</v>
      </c>
      <c r="L99" s="60">
        <f t="shared" si="47"/>
        <v>0</v>
      </c>
      <c r="M99" s="49">
        <f t="shared" si="65"/>
        <v>0</v>
      </c>
      <c r="N99" s="49">
        <f t="shared" si="48"/>
        <v>15</v>
      </c>
      <c r="O99" s="60">
        <f t="shared" si="49"/>
        <v>15</v>
      </c>
      <c r="P99" s="74">
        <f t="shared" si="50"/>
        <v>9855</v>
      </c>
      <c r="Q99" s="88">
        <f>Stoch_Regimes_2!$G$30</f>
        <v>15</v>
      </c>
      <c r="R99" s="60">
        <f t="shared" si="51"/>
        <v>0</v>
      </c>
      <c r="S99" s="49">
        <f t="shared" si="66"/>
        <v>0</v>
      </c>
      <c r="T99" s="49">
        <f t="shared" si="52"/>
        <v>15</v>
      </c>
      <c r="U99" s="60">
        <f t="shared" si="53"/>
        <v>15</v>
      </c>
      <c r="V99" s="74">
        <f t="shared" si="42"/>
        <v>9855</v>
      </c>
      <c r="W99" s="88">
        <f>Stoch_Regimes_2!$J$30</f>
        <v>15</v>
      </c>
      <c r="X99" s="60">
        <f t="shared" si="54"/>
        <v>0</v>
      </c>
      <c r="Y99" s="49">
        <f t="shared" si="67"/>
        <v>0</v>
      </c>
      <c r="Z99" s="49">
        <f t="shared" si="55"/>
        <v>15</v>
      </c>
      <c r="AA99" s="60">
        <f t="shared" si="56"/>
        <v>15</v>
      </c>
      <c r="AB99" s="74">
        <f t="shared" si="43"/>
        <v>9855</v>
      </c>
      <c r="AC99" s="88">
        <f>Stoch_Regimes_2!$M$30</f>
        <v>15</v>
      </c>
      <c r="AD99" s="60">
        <f t="shared" si="57"/>
        <v>0</v>
      </c>
      <c r="AE99" s="49">
        <f t="shared" si="68"/>
        <v>0</v>
      </c>
      <c r="AF99" s="49">
        <f t="shared" si="58"/>
        <v>15</v>
      </c>
      <c r="AG99" s="60">
        <f t="shared" si="59"/>
        <v>15</v>
      </c>
      <c r="AH99" s="74">
        <f t="shared" si="44"/>
        <v>9855</v>
      </c>
      <c r="AI99" s="66">
        <v>15</v>
      </c>
      <c r="AJ99" s="60">
        <v>0</v>
      </c>
      <c r="AK99" s="60">
        <v>15</v>
      </c>
      <c r="AL99" s="62">
        <f t="shared" si="45"/>
        <v>9855</v>
      </c>
      <c r="AM99" s="88">
        <f>Stoch_Regimes_2!$E$30</f>
        <v>15</v>
      </c>
      <c r="AN99" s="60">
        <f t="shared" si="60"/>
        <v>0</v>
      </c>
      <c r="AO99" s="49">
        <f t="shared" si="69"/>
        <v>0</v>
      </c>
      <c r="AP99" s="49">
        <f t="shared" si="61"/>
        <v>15</v>
      </c>
      <c r="AQ99" s="60">
        <f t="shared" si="62"/>
        <v>15</v>
      </c>
      <c r="AR99" s="74">
        <f t="shared" si="63"/>
        <v>9855</v>
      </c>
    </row>
    <row r="100" spans="1:44" x14ac:dyDescent="0.25">
      <c r="A100" s="49"/>
      <c r="B100" s="85">
        <v>41487</v>
      </c>
      <c r="C100" s="49">
        <v>597</v>
      </c>
      <c r="D100" s="49">
        <v>600</v>
      </c>
      <c r="E100" s="58">
        <v>0</v>
      </c>
      <c r="F100" s="91">
        <f t="shared" si="70"/>
        <v>15</v>
      </c>
      <c r="G100" s="49">
        <f t="shared" si="64"/>
        <v>0</v>
      </c>
      <c r="H100" s="49">
        <f t="shared" si="40"/>
        <v>15</v>
      </c>
      <c r="I100" s="60">
        <f t="shared" si="46"/>
        <v>15</v>
      </c>
      <c r="J100" s="110">
        <f t="shared" si="41"/>
        <v>8955</v>
      </c>
      <c r="K100" s="66">
        <f>Stoch_Regimes_2!$E$29</f>
        <v>30</v>
      </c>
      <c r="L100" s="60">
        <f t="shared" si="47"/>
        <v>1</v>
      </c>
      <c r="M100" s="49">
        <f t="shared" si="65"/>
        <v>0</v>
      </c>
      <c r="N100" s="49">
        <f t="shared" si="48"/>
        <v>30</v>
      </c>
      <c r="O100" s="60">
        <f t="shared" si="49"/>
        <v>30</v>
      </c>
      <c r="P100" s="74">
        <f t="shared" si="50"/>
        <v>17910</v>
      </c>
      <c r="Q100" s="66">
        <f>Stoch_Regimes_2!$G$29</f>
        <v>15</v>
      </c>
      <c r="R100" s="60">
        <f t="shared" si="51"/>
        <v>0</v>
      </c>
      <c r="S100" s="49">
        <f t="shared" si="66"/>
        <v>0</v>
      </c>
      <c r="T100" s="49">
        <f t="shared" si="52"/>
        <v>15</v>
      </c>
      <c r="U100" s="60">
        <f t="shared" si="53"/>
        <v>15</v>
      </c>
      <c r="V100" s="74">
        <f t="shared" si="42"/>
        <v>8955</v>
      </c>
      <c r="W100" s="66">
        <f>Stoch_Regimes_2!$J$29</f>
        <v>45</v>
      </c>
      <c r="X100" s="60">
        <f t="shared" si="54"/>
        <v>2</v>
      </c>
      <c r="Y100" s="49">
        <f t="shared" si="67"/>
        <v>0</v>
      </c>
      <c r="Z100" s="49">
        <f t="shared" si="55"/>
        <v>45</v>
      </c>
      <c r="AA100" s="60">
        <f t="shared" si="56"/>
        <v>45</v>
      </c>
      <c r="AB100" s="74">
        <f t="shared" si="43"/>
        <v>26865</v>
      </c>
      <c r="AC100" s="66">
        <f>Stoch_Regimes_2!$M$29</f>
        <v>15</v>
      </c>
      <c r="AD100" s="60">
        <f t="shared" si="57"/>
        <v>0</v>
      </c>
      <c r="AE100" s="49">
        <f t="shared" si="68"/>
        <v>0</v>
      </c>
      <c r="AF100" s="49">
        <f t="shared" si="58"/>
        <v>15</v>
      </c>
      <c r="AG100" s="60">
        <f t="shared" si="59"/>
        <v>15</v>
      </c>
      <c r="AH100" s="74">
        <f t="shared" si="44"/>
        <v>8955</v>
      </c>
      <c r="AI100" s="66">
        <v>15</v>
      </c>
      <c r="AJ100" s="60">
        <v>0</v>
      </c>
      <c r="AK100" s="60">
        <v>15</v>
      </c>
      <c r="AL100" s="62">
        <f t="shared" si="45"/>
        <v>8955</v>
      </c>
      <c r="AM100" s="66">
        <v>15</v>
      </c>
      <c r="AN100" s="60">
        <f t="shared" si="60"/>
        <v>0</v>
      </c>
      <c r="AO100" s="49">
        <f t="shared" si="69"/>
        <v>0</v>
      </c>
      <c r="AP100" s="49">
        <f t="shared" si="61"/>
        <v>15</v>
      </c>
      <c r="AQ100" s="60">
        <f t="shared" si="62"/>
        <v>15</v>
      </c>
      <c r="AR100" s="74">
        <f t="shared" si="63"/>
        <v>8955</v>
      </c>
    </row>
    <row r="101" spans="1:44" x14ac:dyDescent="0.25">
      <c r="A101" s="49"/>
      <c r="B101" s="85">
        <v>41518</v>
      </c>
      <c r="C101" s="49">
        <v>588</v>
      </c>
      <c r="D101" s="49">
        <v>600</v>
      </c>
      <c r="E101" s="58">
        <v>0</v>
      </c>
      <c r="F101" s="91">
        <f t="shared" si="70"/>
        <v>15</v>
      </c>
      <c r="G101" s="49">
        <f t="shared" si="64"/>
        <v>0</v>
      </c>
      <c r="H101" s="49">
        <f t="shared" si="40"/>
        <v>15</v>
      </c>
      <c r="I101" s="60">
        <f t="shared" si="46"/>
        <v>15</v>
      </c>
      <c r="J101" s="110">
        <f t="shared" si="41"/>
        <v>8820</v>
      </c>
      <c r="K101" s="66">
        <f>Stoch_Regimes_2!$E$29</f>
        <v>30</v>
      </c>
      <c r="L101" s="60">
        <f t="shared" si="47"/>
        <v>1</v>
      </c>
      <c r="M101" s="49">
        <f t="shared" si="65"/>
        <v>15</v>
      </c>
      <c r="N101" s="49">
        <f t="shared" si="48"/>
        <v>15</v>
      </c>
      <c r="O101" s="60">
        <f t="shared" si="49"/>
        <v>15</v>
      </c>
      <c r="P101" s="74">
        <f t="shared" si="50"/>
        <v>8835</v>
      </c>
      <c r="Q101" s="66">
        <f>Stoch_Regimes_2!$G$29</f>
        <v>15</v>
      </c>
      <c r="R101" s="60">
        <f t="shared" si="51"/>
        <v>0</v>
      </c>
      <c r="S101" s="49">
        <f t="shared" si="66"/>
        <v>0</v>
      </c>
      <c r="T101" s="49">
        <f t="shared" si="52"/>
        <v>15</v>
      </c>
      <c r="U101" s="60">
        <f t="shared" si="53"/>
        <v>15</v>
      </c>
      <c r="V101" s="74">
        <f t="shared" si="42"/>
        <v>8820</v>
      </c>
      <c r="W101" s="66">
        <f>Stoch_Regimes_2!$J$29</f>
        <v>45</v>
      </c>
      <c r="X101" s="60">
        <f t="shared" si="54"/>
        <v>2</v>
      </c>
      <c r="Y101" s="49">
        <f t="shared" si="67"/>
        <v>30</v>
      </c>
      <c r="Z101" s="49">
        <f t="shared" si="55"/>
        <v>15</v>
      </c>
      <c r="AA101" s="60">
        <f t="shared" si="56"/>
        <v>15</v>
      </c>
      <c r="AB101" s="74">
        <f t="shared" si="43"/>
        <v>8850</v>
      </c>
      <c r="AC101" s="66">
        <f>Stoch_Regimes_2!$M$29</f>
        <v>15</v>
      </c>
      <c r="AD101" s="60">
        <f t="shared" si="57"/>
        <v>0</v>
      </c>
      <c r="AE101" s="49">
        <f t="shared" si="68"/>
        <v>0</v>
      </c>
      <c r="AF101" s="49">
        <f t="shared" si="58"/>
        <v>15</v>
      </c>
      <c r="AG101" s="60">
        <f t="shared" si="59"/>
        <v>15</v>
      </c>
      <c r="AH101" s="74">
        <f t="shared" si="44"/>
        <v>8820</v>
      </c>
      <c r="AI101" s="66">
        <v>15</v>
      </c>
      <c r="AJ101" s="60">
        <v>0</v>
      </c>
      <c r="AK101" s="60">
        <v>15</v>
      </c>
      <c r="AL101" s="62">
        <f t="shared" si="45"/>
        <v>8820</v>
      </c>
      <c r="AM101" s="66">
        <v>15</v>
      </c>
      <c r="AN101" s="60">
        <f t="shared" si="60"/>
        <v>0</v>
      </c>
      <c r="AO101" s="49">
        <f t="shared" si="69"/>
        <v>0</v>
      </c>
      <c r="AP101" s="49">
        <f t="shared" si="61"/>
        <v>15</v>
      </c>
      <c r="AQ101" s="60">
        <f t="shared" si="62"/>
        <v>15</v>
      </c>
      <c r="AR101" s="74">
        <f t="shared" si="63"/>
        <v>8820</v>
      </c>
    </row>
    <row r="102" spans="1:44" x14ac:dyDescent="0.25">
      <c r="A102" s="49"/>
      <c r="B102" s="85">
        <v>41548</v>
      </c>
      <c r="C102" s="49">
        <v>419</v>
      </c>
      <c r="D102" s="49">
        <v>400</v>
      </c>
      <c r="E102" s="58">
        <v>0</v>
      </c>
      <c r="F102" s="91">
        <f t="shared" si="70"/>
        <v>15</v>
      </c>
      <c r="G102" s="49">
        <f t="shared" si="64"/>
        <v>0</v>
      </c>
      <c r="H102" s="49">
        <f t="shared" si="40"/>
        <v>15</v>
      </c>
      <c r="I102" s="60">
        <f t="shared" si="46"/>
        <v>15</v>
      </c>
      <c r="J102" s="110">
        <f t="shared" si="41"/>
        <v>6285</v>
      </c>
      <c r="K102" s="66">
        <f>Stoch_Regimes_2!$E$25</f>
        <v>15</v>
      </c>
      <c r="L102" s="60">
        <f t="shared" si="47"/>
        <v>0</v>
      </c>
      <c r="M102" s="49">
        <f t="shared" si="65"/>
        <v>15</v>
      </c>
      <c r="N102" s="49">
        <f t="shared" si="48"/>
        <v>0</v>
      </c>
      <c r="O102" s="60">
        <f t="shared" si="49"/>
        <v>0</v>
      </c>
      <c r="P102" s="74">
        <f t="shared" si="50"/>
        <v>15</v>
      </c>
      <c r="Q102" s="66">
        <f>Stoch_Regimes_2!$G$25</f>
        <v>45</v>
      </c>
      <c r="R102" s="60">
        <f t="shared" si="51"/>
        <v>2</v>
      </c>
      <c r="S102" s="49">
        <f t="shared" si="66"/>
        <v>0</v>
      </c>
      <c r="T102" s="49">
        <f t="shared" si="52"/>
        <v>45</v>
      </c>
      <c r="U102" s="60">
        <f t="shared" si="53"/>
        <v>45</v>
      </c>
      <c r="V102" s="74">
        <f t="shared" si="42"/>
        <v>18855</v>
      </c>
      <c r="W102" s="66">
        <f>Stoch_Regimes_2!$J$25</f>
        <v>60</v>
      </c>
      <c r="X102" s="60">
        <f t="shared" si="54"/>
        <v>3</v>
      </c>
      <c r="Y102" s="49">
        <f t="shared" si="67"/>
        <v>30</v>
      </c>
      <c r="Z102" s="49">
        <f t="shared" si="55"/>
        <v>30</v>
      </c>
      <c r="AA102" s="60">
        <f t="shared" si="56"/>
        <v>30</v>
      </c>
      <c r="AB102" s="74">
        <f t="shared" si="43"/>
        <v>12600</v>
      </c>
      <c r="AC102" s="66">
        <f>Stoch_Regimes_2!$M$25</f>
        <v>15</v>
      </c>
      <c r="AD102" s="60">
        <f t="shared" si="57"/>
        <v>0</v>
      </c>
      <c r="AE102" s="49">
        <f t="shared" si="68"/>
        <v>0</v>
      </c>
      <c r="AF102" s="49">
        <f t="shared" si="58"/>
        <v>15</v>
      </c>
      <c r="AG102" s="60">
        <f t="shared" si="59"/>
        <v>15</v>
      </c>
      <c r="AH102" s="74">
        <f t="shared" si="44"/>
        <v>6285</v>
      </c>
      <c r="AI102" s="66">
        <v>15</v>
      </c>
      <c r="AJ102" s="60">
        <v>0</v>
      </c>
      <c r="AK102" s="60">
        <v>15</v>
      </c>
      <c r="AL102" s="62">
        <f t="shared" si="45"/>
        <v>6285</v>
      </c>
      <c r="AM102" s="66">
        <f>Stoch_Regimes_2!$E$25</f>
        <v>15</v>
      </c>
      <c r="AN102" s="60">
        <f t="shared" si="60"/>
        <v>0</v>
      </c>
      <c r="AO102" s="49">
        <f t="shared" si="69"/>
        <v>0</v>
      </c>
      <c r="AP102" s="49">
        <f t="shared" si="61"/>
        <v>15</v>
      </c>
      <c r="AQ102" s="60">
        <f t="shared" si="62"/>
        <v>15</v>
      </c>
      <c r="AR102" s="74">
        <f t="shared" si="63"/>
        <v>6285</v>
      </c>
    </row>
    <row r="103" spans="1:44" x14ac:dyDescent="0.25">
      <c r="A103" s="49"/>
      <c r="B103" s="85">
        <v>41579</v>
      </c>
      <c r="C103" s="49">
        <v>413.5</v>
      </c>
      <c r="D103" s="49">
        <v>400</v>
      </c>
      <c r="E103" s="58">
        <v>0</v>
      </c>
      <c r="F103" s="91">
        <f t="shared" si="70"/>
        <v>15</v>
      </c>
      <c r="G103" s="49">
        <f t="shared" si="64"/>
        <v>0</v>
      </c>
      <c r="H103" s="49">
        <f t="shared" si="40"/>
        <v>15</v>
      </c>
      <c r="I103" s="60">
        <f t="shared" si="46"/>
        <v>15</v>
      </c>
      <c r="J103" s="110">
        <f t="shared" si="41"/>
        <v>6202.5</v>
      </c>
      <c r="K103" s="66">
        <f>Stoch_Regimes_2!$E$25</f>
        <v>15</v>
      </c>
      <c r="L103" s="60">
        <f t="shared" si="47"/>
        <v>0</v>
      </c>
      <c r="M103" s="49">
        <f t="shared" si="65"/>
        <v>0</v>
      </c>
      <c r="N103" s="49">
        <f t="shared" si="48"/>
        <v>15</v>
      </c>
      <c r="O103" s="60">
        <f t="shared" si="49"/>
        <v>15</v>
      </c>
      <c r="P103" s="74">
        <f t="shared" si="50"/>
        <v>6202.5</v>
      </c>
      <c r="Q103" s="66">
        <f>Stoch_Regimes_2!$G$25</f>
        <v>45</v>
      </c>
      <c r="R103" s="60">
        <f t="shared" si="51"/>
        <v>2</v>
      </c>
      <c r="S103" s="49">
        <f t="shared" si="66"/>
        <v>30</v>
      </c>
      <c r="T103" s="49">
        <f t="shared" si="52"/>
        <v>15</v>
      </c>
      <c r="U103" s="60">
        <f t="shared" si="53"/>
        <v>15</v>
      </c>
      <c r="V103" s="74">
        <f t="shared" si="42"/>
        <v>6232.5</v>
      </c>
      <c r="W103" s="66">
        <f>Stoch_Regimes_2!$J$25</f>
        <v>60</v>
      </c>
      <c r="X103" s="60">
        <f t="shared" si="54"/>
        <v>3</v>
      </c>
      <c r="Y103" s="49">
        <f t="shared" si="67"/>
        <v>45</v>
      </c>
      <c r="Z103" s="49">
        <f t="shared" si="55"/>
        <v>15</v>
      </c>
      <c r="AA103" s="60">
        <f t="shared" si="56"/>
        <v>15</v>
      </c>
      <c r="AB103" s="74">
        <f t="shared" si="43"/>
        <v>6247.5</v>
      </c>
      <c r="AC103" s="66">
        <f>Stoch_Regimes_2!$M$25</f>
        <v>15</v>
      </c>
      <c r="AD103" s="60">
        <f t="shared" si="57"/>
        <v>0</v>
      </c>
      <c r="AE103" s="49">
        <f t="shared" si="68"/>
        <v>0</v>
      </c>
      <c r="AF103" s="49">
        <f t="shared" si="58"/>
        <v>15</v>
      </c>
      <c r="AG103" s="60">
        <f t="shared" si="59"/>
        <v>15</v>
      </c>
      <c r="AH103" s="74">
        <f t="shared" si="44"/>
        <v>6202.5</v>
      </c>
      <c r="AI103" s="66">
        <v>15</v>
      </c>
      <c r="AJ103" s="60">
        <v>0</v>
      </c>
      <c r="AK103" s="60">
        <v>15</v>
      </c>
      <c r="AL103" s="62">
        <f t="shared" si="45"/>
        <v>6202.5</v>
      </c>
      <c r="AM103" s="66">
        <f>Stoch_Regimes_2!$E$25</f>
        <v>15</v>
      </c>
      <c r="AN103" s="60">
        <f t="shared" si="60"/>
        <v>0</v>
      </c>
      <c r="AO103" s="49">
        <f t="shared" si="69"/>
        <v>0</v>
      </c>
      <c r="AP103" s="49">
        <f t="shared" si="61"/>
        <v>15</v>
      </c>
      <c r="AQ103" s="60">
        <f t="shared" si="62"/>
        <v>15</v>
      </c>
      <c r="AR103" s="74">
        <f t="shared" si="63"/>
        <v>6202.5</v>
      </c>
    </row>
    <row r="104" spans="1:44" x14ac:dyDescent="0.25">
      <c r="A104" s="49"/>
      <c r="B104" s="85">
        <v>41609</v>
      </c>
      <c r="C104" s="49">
        <v>406.5</v>
      </c>
      <c r="D104" s="49">
        <v>400</v>
      </c>
      <c r="E104" s="58">
        <v>0</v>
      </c>
      <c r="F104" s="91">
        <f t="shared" si="70"/>
        <v>15</v>
      </c>
      <c r="G104" s="49">
        <f t="shared" si="64"/>
        <v>0</v>
      </c>
      <c r="H104" s="49">
        <f t="shared" si="40"/>
        <v>15</v>
      </c>
      <c r="I104" s="60">
        <f t="shared" si="46"/>
        <v>15</v>
      </c>
      <c r="J104" s="110">
        <f t="shared" si="41"/>
        <v>6097.5</v>
      </c>
      <c r="K104" s="66">
        <f>Stoch_Regimes_2!$E$25</f>
        <v>15</v>
      </c>
      <c r="L104" s="60">
        <f t="shared" si="47"/>
        <v>0</v>
      </c>
      <c r="M104" s="49">
        <f t="shared" si="65"/>
        <v>0</v>
      </c>
      <c r="N104" s="49">
        <f t="shared" si="48"/>
        <v>15</v>
      </c>
      <c r="O104" s="60">
        <f t="shared" si="49"/>
        <v>15</v>
      </c>
      <c r="P104" s="74">
        <f t="shared" si="50"/>
        <v>6097.5</v>
      </c>
      <c r="Q104" s="66">
        <f>Stoch_Regimes_2!$G$25</f>
        <v>45</v>
      </c>
      <c r="R104" s="60">
        <f t="shared" si="51"/>
        <v>2</v>
      </c>
      <c r="S104" s="49">
        <f t="shared" si="66"/>
        <v>30</v>
      </c>
      <c r="T104" s="49">
        <f t="shared" si="52"/>
        <v>15</v>
      </c>
      <c r="U104" s="60">
        <f t="shared" si="53"/>
        <v>15</v>
      </c>
      <c r="V104" s="74">
        <f t="shared" si="42"/>
        <v>6127.5</v>
      </c>
      <c r="W104" s="66">
        <f>Stoch_Regimes_2!$J$25</f>
        <v>60</v>
      </c>
      <c r="X104" s="60">
        <f t="shared" si="54"/>
        <v>3</v>
      </c>
      <c r="Y104" s="49">
        <f t="shared" si="67"/>
        <v>45</v>
      </c>
      <c r="Z104" s="49">
        <f t="shared" si="55"/>
        <v>15</v>
      </c>
      <c r="AA104" s="60">
        <f t="shared" si="56"/>
        <v>15</v>
      </c>
      <c r="AB104" s="74">
        <f t="shared" si="43"/>
        <v>6142.5</v>
      </c>
      <c r="AC104" s="66">
        <f>Stoch_Regimes_2!$M$25</f>
        <v>15</v>
      </c>
      <c r="AD104" s="60">
        <f t="shared" si="57"/>
        <v>0</v>
      </c>
      <c r="AE104" s="49">
        <f t="shared" si="68"/>
        <v>0</v>
      </c>
      <c r="AF104" s="49">
        <f t="shared" si="58"/>
        <v>15</v>
      </c>
      <c r="AG104" s="60">
        <f t="shared" si="59"/>
        <v>15</v>
      </c>
      <c r="AH104" s="74">
        <f t="shared" si="44"/>
        <v>6097.5</v>
      </c>
      <c r="AI104" s="66">
        <v>15</v>
      </c>
      <c r="AJ104" s="60">
        <v>0</v>
      </c>
      <c r="AK104" s="60">
        <v>15</v>
      </c>
      <c r="AL104" s="62">
        <f t="shared" si="45"/>
        <v>6097.5</v>
      </c>
      <c r="AM104" s="66">
        <f>Stoch_Regimes_2!$E$25</f>
        <v>15</v>
      </c>
      <c r="AN104" s="60">
        <f t="shared" si="60"/>
        <v>0</v>
      </c>
      <c r="AO104" s="49">
        <f t="shared" si="69"/>
        <v>0</v>
      </c>
      <c r="AP104" s="49">
        <f t="shared" si="61"/>
        <v>15</v>
      </c>
      <c r="AQ104" s="60">
        <f t="shared" si="62"/>
        <v>15</v>
      </c>
      <c r="AR104" s="74">
        <f t="shared" si="63"/>
        <v>6097.5</v>
      </c>
    </row>
    <row r="105" spans="1:44" x14ac:dyDescent="0.25">
      <c r="A105" s="49"/>
      <c r="B105" s="85">
        <v>41640</v>
      </c>
      <c r="C105" s="49">
        <v>405.5</v>
      </c>
      <c r="D105" s="49">
        <v>400</v>
      </c>
      <c r="E105" s="58">
        <v>3</v>
      </c>
      <c r="F105" s="91">
        <f t="shared" si="70"/>
        <v>60</v>
      </c>
      <c r="G105" s="49">
        <f t="shared" si="64"/>
        <v>0</v>
      </c>
      <c r="H105" s="49">
        <f t="shared" si="40"/>
        <v>60</v>
      </c>
      <c r="I105" s="60">
        <f t="shared" si="46"/>
        <v>60</v>
      </c>
      <c r="J105" s="110">
        <f t="shared" si="41"/>
        <v>24330</v>
      </c>
      <c r="K105" s="66">
        <f>Stoch_Regimes_2!$E$25</f>
        <v>15</v>
      </c>
      <c r="L105" s="60">
        <f t="shared" si="47"/>
        <v>0</v>
      </c>
      <c r="M105" s="49">
        <f t="shared" si="65"/>
        <v>0</v>
      </c>
      <c r="N105" s="49">
        <f t="shared" si="48"/>
        <v>15</v>
      </c>
      <c r="O105" s="60">
        <f t="shared" si="49"/>
        <v>15</v>
      </c>
      <c r="P105" s="74">
        <f t="shared" si="50"/>
        <v>6082.5</v>
      </c>
      <c r="Q105" s="66">
        <f>Stoch_Regimes_2!$G$25</f>
        <v>45</v>
      </c>
      <c r="R105" s="60">
        <f t="shared" si="51"/>
        <v>2</v>
      </c>
      <c r="S105" s="49">
        <f t="shared" si="66"/>
        <v>30</v>
      </c>
      <c r="T105" s="49">
        <f t="shared" si="52"/>
        <v>15</v>
      </c>
      <c r="U105" s="60">
        <f t="shared" si="53"/>
        <v>15</v>
      </c>
      <c r="V105" s="74">
        <f t="shared" si="42"/>
        <v>6112.5</v>
      </c>
      <c r="W105" s="66">
        <f>Stoch_Regimes_2!$J$25</f>
        <v>60</v>
      </c>
      <c r="X105" s="60">
        <f t="shared" si="54"/>
        <v>3</v>
      </c>
      <c r="Y105" s="49">
        <f t="shared" si="67"/>
        <v>45</v>
      </c>
      <c r="Z105" s="49">
        <f t="shared" si="55"/>
        <v>15</v>
      </c>
      <c r="AA105" s="60">
        <f t="shared" si="56"/>
        <v>15</v>
      </c>
      <c r="AB105" s="74">
        <f t="shared" si="43"/>
        <v>6127.5</v>
      </c>
      <c r="AC105" s="66">
        <f>Stoch_Regimes_2!$M$25</f>
        <v>15</v>
      </c>
      <c r="AD105" s="60">
        <f t="shared" si="57"/>
        <v>0</v>
      </c>
      <c r="AE105" s="49">
        <f t="shared" si="68"/>
        <v>0</v>
      </c>
      <c r="AF105" s="49">
        <f t="shared" si="58"/>
        <v>15</v>
      </c>
      <c r="AG105" s="60">
        <f t="shared" si="59"/>
        <v>15</v>
      </c>
      <c r="AH105" s="74">
        <f t="shared" si="44"/>
        <v>6082.5</v>
      </c>
      <c r="AI105" s="66">
        <v>15</v>
      </c>
      <c r="AJ105" s="60">
        <v>0</v>
      </c>
      <c r="AK105" s="60">
        <v>15</v>
      </c>
      <c r="AL105" s="62">
        <f t="shared" si="45"/>
        <v>6082.5</v>
      </c>
      <c r="AM105" s="66">
        <f>Stoch_Regimes_2!$E$25</f>
        <v>15</v>
      </c>
      <c r="AN105" s="60">
        <f t="shared" si="60"/>
        <v>0</v>
      </c>
      <c r="AO105" s="49">
        <f t="shared" si="69"/>
        <v>0</v>
      </c>
      <c r="AP105" s="49">
        <f t="shared" si="61"/>
        <v>15</v>
      </c>
      <c r="AQ105" s="60">
        <f t="shared" si="62"/>
        <v>15</v>
      </c>
      <c r="AR105" s="74">
        <f t="shared" si="63"/>
        <v>6082.5</v>
      </c>
    </row>
    <row r="106" spans="1:44" x14ac:dyDescent="0.25">
      <c r="A106" s="49"/>
      <c r="B106" s="85">
        <v>41671</v>
      </c>
      <c r="C106" s="49">
        <v>421.5</v>
      </c>
      <c r="D106" s="49">
        <v>400</v>
      </c>
      <c r="E106" s="58">
        <v>3</v>
      </c>
      <c r="F106" s="91">
        <f t="shared" si="70"/>
        <v>60</v>
      </c>
      <c r="G106" s="49">
        <f t="shared" si="64"/>
        <v>45</v>
      </c>
      <c r="H106" s="49">
        <f t="shared" si="40"/>
        <v>15</v>
      </c>
      <c r="I106" s="60">
        <f t="shared" si="46"/>
        <v>15</v>
      </c>
      <c r="J106" s="110">
        <f t="shared" si="41"/>
        <v>6367.5</v>
      </c>
      <c r="K106" s="66">
        <f>Stoch_Regimes_2!$E$25</f>
        <v>15</v>
      </c>
      <c r="L106" s="60">
        <f t="shared" si="47"/>
        <v>0</v>
      </c>
      <c r="M106" s="49">
        <f t="shared" si="65"/>
        <v>0</v>
      </c>
      <c r="N106" s="49">
        <f t="shared" si="48"/>
        <v>15</v>
      </c>
      <c r="O106" s="60">
        <f t="shared" si="49"/>
        <v>15</v>
      </c>
      <c r="P106" s="74">
        <f t="shared" si="50"/>
        <v>6322.5</v>
      </c>
      <c r="Q106" s="66">
        <f>Stoch_Regimes_2!$G$25</f>
        <v>45</v>
      </c>
      <c r="R106" s="60">
        <f t="shared" si="51"/>
        <v>2</v>
      </c>
      <c r="S106" s="49">
        <f t="shared" si="66"/>
        <v>30</v>
      </c>
      <c r="T106" s="49">
        <f t="shared" si="52"/>
        <v>15</v>
      </c>
      <c r="U106" s="60">
        <f t="shared" si="53"/>
        <v>15</v>
      </c>
      <c r="V106" s="74">
        <f t="shared" si="42"/>
        <v>6352.5</v>
      </c>
      <c r="W106" s="66">
        <f>Stoch_Regimes_2!$J$25</f>
        <v>60</v>
      </c>
      <c r="X106" s="60">
        <f t="shared" si="54"/>
        <v>3</v>
      </c>
      <c r="Y106" s="49">
        <f t="shared" si="67"/>
        <v>45</v>
      </c>
      <c r="Z106" s="49">
        <f t="shared" si="55"/>
        <v>15</v>
      </c>
      <c r="AA106" s="60">
        <f t="shared" si="56"/>
        <v>15</v>
      </c>
      <c r="AB106" s="74">
        <f t="shared" si="43"/>
        <v>6367.5</v>
      </c>
      <c r="AC106" s="66">
        <f>Stoch_Regimes_2!$M$25</f>
        <v>15</v>
      </c>
      <c r="AD106" s="60">
        <f t="shared" si="57"/>
        <v>0</v>
      </c>
      <c r="AE106" s="49">
        <f t="shared" si="68"/>
        <v>0</v>
      </c>
      <c r="AF106" s="49">
        <f t="shared" si="58"/>
        <v>15</v>
      </c>
      <c r="AG106" s="60">
        <f t="shared" si="59"/>
        <v>15</v>
      </c>
      <c r="AH106" s="74">
        <f t="shared" si="44"/>
        <v>6322.5</v>
      </c>
      <c r="AI106" s="66">
        <v>15</v>
      </c>
      <c r="AJ106" s="60">
        <v>0</v>
      </c>
      <c r="AK106" s="60">
        <v>15</v>
      </c>
      <c r="AL106" s="62">
        <f t="shared" si="45"/>
        <v>6322.5</v>
      </c>
      <c r="AM106" s="66">
        <f>Stoch_Regimes_2!$E$25</f>
        <v>15</v>
      </c>
      <c r="AN106" s="60">
        <f t="shared" si="60"/>
        <v>0</v>
      </c>
      <c r="AO106" s="49">
        <f t="shared" si="69"/>
        <v>0</v>
      </c>
      <c r="AP106" s="49">
        <f t="shared" si="61"/>
        <v>15</v>
      </c>
      <c r="AQ106" s="60">
        <f t="shared" si="62"/>
        <v>15</v>
      </c>
      <c r="AR106" s="74">
        <f t="shared" si="63"/>
        <v>6322.5</v>
      </c>
    </row>
    <row r="107" spans="1:44" x14ac:dyDescent="0.25">
      <c r="A107" s="49"/>
      <c r="B107" s="85">
        <v>41699</v>
      </c>
      <c r="C107" s="49">
        <v>450</v>
      </c>
      <c r="D107" s="49">
        <v>450</v>
      </c>
      <c r="E107" s="58">
        <v>2</v>
      </c>
      <c r="F107" s="91">
        <f t="shared" si="70"/>
        <v>45</v>
      </c>
      <c r="G107" s="49">
        <f t="shared" si="64"/>
        <v>45</v>
      </c>
      <c r="H107" s="49">
        <f t="shared" si="40"/>
        <v>0</v>
      </c>
      <c r="I107" s="60">
        <f t="shared" si="46"/>
        <v>0</v>
      </c>
      <c r="J107" s="110">
        <f t="shared" si="41"/>
        <v>45</v>
      </c>
      <c r="K107" s="66">
        <f>Stoch_Regimes_2!$E$26</f>
        <v>15</v>
      </c>
      <c r="L107" s="60">
        <f t="shared" si="47"/>
        <v>0</v>
      </c>
      <c r="M107" s="49">
        <f t="shared" si="65"/>
        <v>0</v>
      </c>
      <c r="N107" s="49">
        <f t="shared" si="48"/>
        <v>15</v>
      </c>
      <c r="O107" s="60">
        <f t="shared" si="49"/>
        <v>15</v>
      </c>
      <c r="P107" s="74">
        <f t="shared" si="50"/>
        <v>6750</v>
      </c>
      <c r="Q107" s="66">
        <f>Stoch_Regimes_2!$G$26</f>
        <v>30</v>
      </c>
      <c r="R107" s="60">
        <f t="shared" si="51"/>
        <v>1</v>
      </c>
      <c r="S107" s="49">
        <f t="shared" si="66"/>
        <v>30</v>
      </c>
      <c r="T107" s="49">
        <f t="shared" si="52"/>
        <v>0</v>
      </c>
      <c r="U107" s="60">
        <f t="shared" si="53"/>
        <v>0</v>
      </c>
      <c r="V107" s="74">
        <f t="shared" si="42"/>
        <v>30</v>
      </c>
      <c r="W107" s="66">
        <f>Stoch_Regimes_2!$J$26</f>
        <v>60</v>
      </c>
      <c r="X107" s="60">
        <f t="shared" si="54"/>
        <v>3</v>
      </c>
      <c r="Y107" s="49">
        <f t="shared" si="67"/>
        <v>45</v>
      </c>
      <c r="Z107" s="49">
        <f t="shared" si="55"/>
        <v>15</v>
      </c>
      <c r="AA107" s="60">
        <f t="shared" si="56"/>
        <v>15</v>
      </c>
      <c r="AB107" s="74">
        <f t="shared" si="43"/>
        <v>6795</v>
      </c>
      <c r="AC107" s="66">
        <f>Stoch_Regimes_2!$M$26</f>
        <v>15</v>
      </c>
      <c r="AD107" s="60">
        <f t="shared" si="57"/>
        <v>0</v>
      </c>
      <c r="AE107" s="49">
        <f t="shared" si="68"/>
        <v>0</v>
      </c>
      <c r="AF107" s="49">
        <f t="shared" si="58"/>
        <v>15</v>
      </c>
      <c r="AG107" s="60">
        <f t="shared" si="59"/>
        <v>15</v>
      </c>
      <c r="AH107" s="74">
        <f t="shared" si="44"/>
        <v>6750</v>
      </c>
      <c r="AI107" s="66">
        <v>15</v>
      </c>
      <c r="AJ107" s="60">
        <v>0</v>
      </c>
      <c r="AK107" s="60">
        <v>15</v>
      </c>
      <c r="AL107" s="62">
        <f t="shared" si="45"/>
        <v>6750</v>
      </c>
      <c r="AM107" s="66">
        <f>Stoch_Regimes_2!$E$26</f>
        <v>15</v>
      </c>
      <c r="AN107" s="60">
        <f t="shared" si="60"/>
        <v>0</v>
      </c>
      <c r="AO107" s="49">
        <f t="shared" si="69"/>
        <v>0</v>
      </c>
      <c r="AP107" s="49">
        <f t="shared" si="61"/>
        <v>15</v>
      </c>
      <c r="AQ107" s="60">
        <f t="shared" si="62"/>
        <v>15</v>
      </c>
      <c r="AR107" s="74">
        <f t="shared" si="63"/>
        <v>6750</v>
      </c>
    </row>
    <row r="108" spans="1:44" x14ac:dyDescent="0.25">
      <c r="A108" s="49"/>
      <c r="B108" s="85">
        <v>41730</v>
      </c>
      <c r="C108" s="49">
        <v>489</v>
      </c>
      <c r="D108" s="49">
        <v>500</v>
      </c>
      <c r="E108" s="58">
        <v>0</v>
      </c>
      <c r="F108" s="91">
        <f t="shared" si="70"/>
        <v>15</v>
      </c>
      <c r="G108" s="49">
        <f t="shared" si="64"/>
        <v>30</v>
      </c>
      <c r="H108" s="49">
        <f t="shared" si="40"/>
        <v>-15</v>
      </c>
      <c r="I108" s="60">
        <f t="shared" si="46"/>
        <v>0</v>
      </c>
      <c r="J108" s="110">
        <f t="shared" si="41"/>
        <v>30</v>
      </c>
      <c r="K108" s="66">
        <f>Stoch_Regimes_2!$E$27</f>
        <v>60</v>
      </c>
      <c r="L108" s="60">
        <f t="shared" si="47"/>
        <v>3</v>
      </c>
      <c r="M108" s="49">
        <f t="shared" si="65"/>
        <v>0</v>
      </c>
      <c r="N108" s="49">
        <f t="shared" si="48"/>
        <v>60</v>
      </c>
      <c r="O108" s="60">
        <f t="shared" si="49"/>
        <v>60</v>
      </c>
      <c r="P108" s="74">
        <f t="shared" si="50"/>
        <v>29340</v>
      </c>
      <c r="Q108" s="66">
        <f>Stoch_Regimes_2!$G$27</f>
        <v>15</v>
      </c>
      <c r="R108" s="60">
        <f t="shared" si="51"/>
        <v>0</v>
      </c>
      <c r="S108" s="49">
        <f t="shared" si="66"/>
        <v>15</v>
      </c>
      <c r="T108" s="49">
        <f t="shared" si="52"/>
        <v>0</v>
      </c>
      <c r="U108" s="60">
        <f t="shared" si="53"/>
        <v>0</v>
      </c>
      <c r="V108" s="74">
        <f t="shared" si="42"/>
        <v>15</v>
      </c>
      <c r="W108" s="66">
        <f>Stoch_Regimes_2!$J$27</f>
        <v>60</v>
      </c>
      <c r="X108" s="60">
        <f t="shared" si="54"/>
        <v>3</v>
      </c>
      <c r="Y108" s="49">
        <f t="shared" si="67"/>
        <v>45</v>
      </c>
      <c r="Z108" s="49">
        <f t="shared" si="55"/>
        <v>15</v>
      </c>
      <c r="AA108" s="60">
        <f t="shared" si="56"/>
        <v>15</v>
      </c>
      <c r="AB108" s="74">
        <f t="shared" si="43"/>
        <v>7380</v>
      </c>
      <c r="AC108" s="66">
        <f>Stoch_Regimes_2!$M$27</f>
        <v>15</v>
      </c>
      <c r="AD108" s="60">
        <f t="shared" si="57"/>
        <v>0</v>
      </c>
      <c r="AE108" s="49">
        <f t="shared" si="68"/>
        <v>0</v>
      </c>
      <c r="AF108" s="49">
        <f t="shared" si="58"/>
        <v>15</v>
      </c>
      <c r="AG108" s="60">
        <f t="shared" si="59"/>
        <v>15</v>
      </c>
      <c r="AH108" s="74">
        <f t="shared" si="44"/>
        <v>7335</v>
      </c>
      <c r="AI108" s="66">
        <v>15</v>
      </c>
      <c r="AJ108" s="60">
        <v>0</v>
      </c>
      <c r="AK108" s="60">
        <v>15</v>
      </c>
      <c r="AL108" s="62">
        <f t="shared" si="45"/>
        <v>7335</v>
      </c>
      <c r="AM108" s="66">
        <f>Stoch_Regimes_2!$E$27</f>
        <v>60</v>
      </c>
      <c r="AN108" s="60">
        <f t="shared" si="60"/>
        <v>3</v>
      </c>
      <c r="AO108" s="49">
        <f t="shared" si="69"/>
        <v>0</v>
      </c>
      <c r="AP108" s="49">
        <f t="shared" si="61"/>
        <v>60</v>
      </c>
      <c r="AQ108" s="60">
        <f t="shared" si="62"/>
        <v>60</v>
      </c>
      <c r="AR108" s="74">
        <f t="shared" si="63"/>
        <v>29340</v>
      </c>
    </row>
    <row r="109" spans="1:44" x14ac:dyDescent="0.25">
      <c r="A109" s="49"/>
      <c r="B109" s="85">
        <v>41760</v>
      </c>
      <c r="C109" s="49">
        <v>485.5</v>
      </c>
      <c r="D109" s="49">
        <v>500</v>
      </c>
      <c r="E109" s="58">
        <v>0</v>
      </c>
      <c r="F109" s="91">
        <f t="shared" si="70"/>
        <v>15</v>
      </c>
      <c r="G109" s="49">
        <f t="shared" si="64"/>
        <v>15</v>
      </c>
      <c r="H109" s="49">
        <f t="shared" si="40"/>
        <v>0</v>
      </c>
      <c r="I109" s="60">
        <f t="shared" si="46"/>
        <v>0</v>
      </c>
      <c r="J109" s="110">
        <f t="shared" si="41"/>
        <v>15</v>
      </c>
      <c r="K109" s="66">
        <f>Stoch_Regimes_2!$E$27</f>
        <v>60</v>
      </c>
      <c r="L109" s="60">
        <f t="shared" si="47"/>
        <v>3</v>
      </c>
      <c r="M109" s="49">
        <f t="shared" si="65"/>
        <v>45</v>
      </c>
      <c r="N109" s="49">
        <f t="shared" si="48"/>
        <v>15</v>
      </c>
      <c r="O109" s="60">
        <f t="shared" si="49"/>
        <v>15</v>
      </c>
      <c r="P109" s="74">
        <f t="shared" si="50"/>
        <v>7327.5</v>
      </c>
      <c r="Q109" s="66">
        <f>Stoch_Regimes_2!$G$27</f>
        <v>15</v>
      </c>
      <c r="R109" s="60">
        <f t="shared" si="51"/>
        <v>0</v>
      </c>
      <c r="S109" s="49">
        <f t="shared" si="66"/>
        <v>0</v>
      </c>
      <c r="T109" s="49">
        <f t="shared" si="52"/>
        <v>15</v>
      </c>
      <c r="U109" s="60">
        <f t="shared" si="53"/>
        <v>15</v>
      </c>
      <c r="V109" s="74">
        <f t="shared" si="42"/>
        <v>7282.5</v>
      </c>
      <c r="W109" s="66">
        <f>Stoch_Regimes_2!$J$27</f>
        <v>60</v>
      </c>
      <c r="X109" s="60">
        <f t="shared" si="54"/>
        <v>3</v>
      </c>
      <c r="Y109" s="49">
        <f t="shared" si="67"/>
        <v>45</v>
      </c>
      <c r="Z109" s="49">
        <f t="shared" si="55"/>
        <v>15</v>
      </c>
      <c r="AA109" s="60">
        <f t="shared" si="56"/>
        <v>15</v>
      </c>
      <c r="AB109" s="74">
        <f t="shared" si="43"/>
        <v>7327.5</v>
      </c>
      <c r="AC109" s="66">
        <f>Stoch_Regimes_2!$M$27</f>
        <v>15</v>
      </c>
      <c r="AD109" s="60">
        <f t="shared" si="57"/>
        <v>0</v>
      </c>
      <c r="AE109" s="49">
        <f t="shared" si="68"/>
        <v>0</v>
      </c>
      <c r="AF109" s="49">
        <f t="shared" si="58"/>
        <v>15</v>
      </c>
      <c r="AG109" s="60">
        <f t="shared" si="59"/>
        <v>15</v>
      </c>
      <c r="AH109" s="74">
        <f t="shared" si="44"/>
        <v>7282.5</v>
      </c>
      <c r="AI109" s="66">
        <v>15</v>
      </c>
      <c r="AJ109" s="60">
        <v>0</v>
      </c>
      <c r="AK109" s="60">
        <v>15</v>
      </c>
      <c r="AL109" s="62">
        <f t="shared" si="45"/>
        <v>7282.5</v>
      </c>
      <c r="AM109" s="66">
        <f>Stoch_Regimes_2!$E$27</f>
        <v>60</v>
      </c>
      <c r="AN109" s="60">
        <f t="shared" si="60"/>
        <v>3</v>
      </c>
      <c r="AO109" s="49">
        <f t="shared" si="69"/>
        <v>45</v>
      </c>
      <c r="AP109" s="49">
        <f t="shared" si="61"/>
        <v>15</v>
      </c>
      <c r="AQ109" s="60">
        <f t="shared" si="62"/>
        <v>15</v>
      </c>
      <c r="AR109" s="74">
        <f t="shared" si="63"/>
        <v>7327.5</v>
      </c>
    </row>
    <row r="110" spans="1:44" x14ac:dyDescent="0.25">
      <c r="A110" s="49"/>
      <c r="B110" s="85">
        <v>41791</v>
      </c>
      <c r="C110" s="49">
        <v>452</v>
      </c>
      <c r="D110" s="49">
        <v>450</v>
      </c>
      <c r="E110" s="58">
        <v>0</v>
      </c>
      <c r="F110" s="91">
        <f t="shared" si="70"/>
        <v>15</v>
      </c>
      <c r="G110" s="49">
        <f t="shared" si="64"/>
        <v>0</v>
      </c>
      <c r="H110" s="49">
        <f t="shared" si="40"/>
        <v>15</v>
      </c>
      <c r="I110" s="60">
        <f t="shared" si="46"/>
        <v>15</v>
      </c>
      <c r="J110" s="110">
        <f t="shared" si="41"/>
        <v>6780</v>
      </c>
      <c r="K110" s="66">
        <f>Stoch_Regimes_2!$E$26</f>
        <v>15</v>
      </c>
      <c r="L110" s="60">
        <f t="shared" si="47"/>
        <v>0</v>
      </c>
      <c r="M110" s="49">
        <f t="shared" si="65"/>
        <v>45</v>
      </c>
      <c r="N110" s="49">
        <f t="shared" si="48"/>
        <v>-30</v>
      </c>
      <c r="O110" s="60">
        <f t="shared" si="49"/>
        <v>0</v>
      </c>
      <c r="P110" s="74">
        <f t="shared" si="50"/>
        <v>45</v>
      </c>
      <c r="Q110" s="66">
        <f>Stoch_Regimes_2!$G$26</f>
        <v>30</v>
      </c>
      <c r="R110" s="60">
        <f t="shared" si="51"/>
        <v>1</v>
      </c>
      <c r="S110" s="49">
        <f t="shared" si="66"/>
        <v>0</v>
      </c>
      <c r="T110" s="49">
        <f t="shared" si="52"/>
        <v>30</v>
      </c>
      <c r="U110" s="60">
        <f t="shared" si="53"/>
        <v>30</v>
      </c>
      <c r="V110" s="74">
        <f t="shared" si="42"/>
        <v>13560</v>
      </c>
      <c r="W110" s="66">
        <f>Stoch_Regimes_2!$J$26</f>
        <v>60</v>
      </c>
      <c r="X110" s="60">
        <f t="shared" si="54"/>
        <v>3</v>
      </c>
      <c r="Y110" s="49">
        <f t="shared" si="67"/>
        <v>45</v>
      </c>
      <c r="Z110" s="49">
        <f t="shared" si="55"/>
        <v>15</v>
      </c>
      <c r="AA110" s="60">
        <f t="shared" si="56"/>
        <v>15</v>
      </c>
      <c r="AB110" s="74">
        <f t="shared" si="43"/>
        <v>6825</v>
      </c>
      <c r="AC110" s="66">
        <f>Stoch_Regimes_2!$M$26</f>
        <v>15</v>
      </c>
      <c r="AD110" s="60">
        <f t="shared" si="57"/>
        <v>0</v>
      </c>
      <c r="AE110" s="49">
        <f t="shared" si="68"/>
        <v>0</v>
      </c>
      <c r="AF110" s="49">
        <f t="shared" si="58"/>
        <v>15</v>
      </c>
      <c r="AG110" s="60">
        <f t="shared" si="59"/>
        <v>15</v>
      </c>
      <c r="AH110" s="74">
        <f t="shared" si="44"/>
        <v>6780</v>
      </c>
      <c r="AI110" s="66">
        <v>15</v>
      </c>
      <c r="AJ110" s="60">
        <v>0</v>
      </c>
      <c r="AK110" s="60">
        <v>15</v>
      </c>
      <c r="AL110" s="62">
        <f t="shared" si="45"/>
        <v>6780</v>
      </c>
      <c r="AM110" s="66">
        <f>Stoch_Regimes_2!$E$26</f>
        <v>15</v>
      </c>
      <c r="AN110" s="60">
        <f t="shared" si="60"/>
        <v>0</v>
      </c>
      <c r="AO110" s="49">
        <f t="shared" si="69"/>
        <v>45</v>
      </c>
      <c r="AP110" s="49">
        <f t="shared" si="61"/>
        <v>-30</v>
      </c>
      <c r="AQ110" s="60">
        <f t="shared" si="62"/>
        <v>0</v>
      </c>
      <c r="AR110" s="74">
        <f t="shared" si="63"/>
        <v>45</v>
      </c>
    </row>
    <row r="111" spans="1:44" x14ac:dyDescent="0.25">
      <c r="A111" s="49"/>
      <c r="B111" s="85">
        <v>41821</v>
      </c>
      <c r="C111" s="49">
        <v>408</v>
      </c>
      <c r="D111" s="49">
        <v>400</v>
      </c>
      <c r="E111" s="58">
        <v>0</v>
      </c>
      <c r="F111" s="91">
        <f t="shared" si="70"/>
        <v>15</v>
      </c>
      <c r="G111" s="49">
        <f t="shared" si="64"/>
        <v>0</v>
      </c>
      <c r="H111" s="49">
        <f t="shared" si="40"/>
        <v>15</v>
      </c>
      <c r="I111" s="60">
        <f t="shared" si="46"/>
        <v>15</v>
      </c>
      <c r="J111" s="110">
        <f t="shared" si="41"/>
        <v>6120</v>
      </c>
      <c r="K111" s="66">
        <f>Stoch_Regimes_2!$E$25</f>
        <v>15</v>
      </c>
      <c r="L111" s="60">
        <f t="shared" si="47"/>
        <v>0</v>
      </c>
      <c r="M111" s="49">
        <f t="shared" si="65"/>
        <v>30</v>
      </c>
      <c r="N111" s="49">
        <f t="shared" si="48"/>
        <v>-15</v>
      </c>
      <c r="O111" s="60">
        <f t="shared" si="49"/>
        <v>0</v>
      </c>
      <c r="P111" s="74">
        <f t="shared" si="50"/>
        <v>30</v>
      </c>
      <c r="Q111" s="66">
        <f>Stoch_Regimes_2!$G$25</f>
        <v>45</v>
      </c>
      <c r="R111" s="60">
        <f t="shared" si="51"/>
        <v>2</v>
      </c>
      <c r="S111" s="49">
        <f t="shared" si="66"/>
        <v>15</v>
      </c>
      <c r="T111" s="49">
        <f t="shared" si="52"/>
        <v>30</v>
      </c>
      <c r="U111" s="60">
        <f t="shared" si="53"/>
        <v>30</v>
      </c>
      <c r="V111" s="74">
        <f t="shared" si="42"/>
        <v>12255</v>
      </c>
      <c r="W111" s="66">
        <f>Stoch_Regimes_2!$J$25</f>
        <v>60</v>
      </c>
      <c r="X111" s="60">
        <f t="shared" si="54"/>
        <v>3</v>
      </c>
      <c r="Y111" s="49">
        <f t="shared" si="67"/>
        <v>45</v>
      </c>
      <c r="Z111" s="49">
        <f t="shared" si="55"/>
        <v>15</v>
      </c>
      <c r="AA111" s="60">
        <f t="shared" si="56"/>
        <v>15</v>
      </c>
      <c r="AB111" s="74">
        <f t="shared" si="43"/>
        <v>6165</v>
      </c>
      <c r="AC111" s="66">
        <f>Stoch_Regimes_2!$M$25</f>
        <v>15</v>
      </c>
      <c r="AD111" s="60">
        <f t="shared" si="57"/>
        <v>0</v>
      </c>
      <c r="AE111" s="49">
        <f t="shared" si="68"/>
        <v>0</v>
      </c>
      <c r="AF111" s="49">
        <f t="shared" si="58"/>
        <v>15</v>
      </c>
      <c r="AG111" s="60">
        <f t="shared" si="59"/>
        <v>15</v>
      </c>
      <c r="AH111" s="74">
        <f t="shared" si="44"/>
        <v>6120</v>
      </c>
      <c r="AI111" s="66">
        <v>15</v>
      </c>
      <c r="AJ111" s="60">
        <v>0</v>
      </c>
      <c r="AK111" s="60">
        <v>15</v>
      </c>
      <c r="AL111" s="62">
        <f t="shared" si="45"/>
        <v>6120</v>
      </c>
      <c r="AM111" s="66">
        <f>Stoch_Regimes_2!$E$25</f>
        <v>15</v>
      </c>
      <c r="AN111" s="60">
        <f t="shared" si="60"/>
        <v>0</v>
      </c>
      <c r="AO111" s="49">
        <f t="shared" si="69"/>
        <v>30</v>
      </c>
      <c r="AP111" s="49">
        <f t="shared" si="61"/>
        <v>-15</v>
      </c>
      <c r="AQ111" s="60">
        <f t="shared" si="62"/>
        <v>0</v>
      </c>
      <c r="AR111" s="74">
        <f t="shared" si="63"/>
        <v>30</v>
      </c>
    </row>
    <row r="112" spans="1:44" x14ac:dyDescent="0.25">
      <c r="A112" s="49"/>
      <c r="B112" s="85">
        <v>41852</v>
      </c>
      <c r="C112" s="49">
        <v>346</v>
      </c>
      <c r="D112" s="49">
        <v>350</v>
      </c>
      <c r="E112" s="58">
        <v>1</v>
      </c>
      <c r="F112" s="91">
        <f>IF(E112=0,15,IF(E112=1,30,IF(E112=2,45,IF(E112=3,60))))</f>
        <v>30</v>
      </c>
      <c r="G112" s="49">
        <f t="shared" si="64"/>
        <v>0</v>
      </c>
      <c r="H112" s="49">
        <f t="shared" si="40"/>
        <v>30</v>
      </c>
      <c r="I112" s="60">
        <f t="shared" si="46"/>
        <v>30</v>
      </c>
      <c r="J112" s="110">
        <f t="shared" si="41"/>
        <v>10380</v>
      </c>
      <c r="K112" s="66">
        <f>Stoch_Regimes_2!$E$24</f>
        <v>60</v>
      </c>
      <c r="L112" s="60">
        <f t="shared" si="47"/>
        <v>3</v>
      </c>
      <c r="M112" s="49">
        <f t="shared" si="65"/>
        <v>15</v>
      </c>
      <c r="N112" s="49">
        <f t="shared" si="48"/>
        <v>45</v>
      </c>
      <c r="O112" s="60">
        <f t="shared" si="49"/>
        <v>45</v>
      </c>
      <c r="P112" s="74">
        <f t="shared" si="50"/>
        <v>15585</v>
      </c>
      <c r="Q112" s="66">
        <f>Stoch_Regimes_2!$G$24</f>
        <v>60</v>
      </c>
      <c r="R112" s="60">
        <f t="shared" si="51"/>
        <v>3</v>
      </c>
      <c r="S112" s="49">
        <f t="shared" si="66"/>
        <v>30</v>
      </c>
      <c r="T112" s="49">
        <f t="shared" si="52"/>
        <v>30</v>
      </c>
      <c r="U112" s="60">
        <f t="shared" si="53"/>
        <v>30</v>
      </c>
      <c r="V112" s="74">
        <f t="shared" si="42"/>
        <v>10410</v>
      </c>
      <c r="W112" s="66">
        <f>Stoch_Regimes_2!$J$24</f>
        <v>60</v>
      </c>
      <c r="X112" s="60">
        <f t="shared" si="54"/>
        <v>3</v>
      </c>
      <c r="Y112" s="49">
        <f t="shared" si="67"/>
        <v>45</v>
      </c>
      <c r="Z112" s="49">
        <f t="shared" si="55"/>
        <v>15</v>
      </c>
      <c r="AA112" s="60">
        <f t="shared" si="56"/>
        <v>15</v>
      </c>
      <c r="AB112" s="74">
        <f t="shared" si="43"/>
        <v>5235</v>
      </c>
      <c r="AC112" s="66">
        <f>Stoch_Regimes_2!$M$24</f>
        <v>30</v>
      </c>
      <c r="AD112" s="60">
        <f t="shared" si="57"/>
        <v>1</v>
      </c>
      <c r="AE112" s="49">
        <f t="shared" si="68"/>
        <v>0</v>
      </c>
      <c r="AF112" s="49">
        <f t="shared" si="58"/>
        <v>30</v>
      </c>
      <c r="AG112" s="60">
        <f t="shared" si="59"/>
        <v>30</v>
      </c>
      <c r="AH112" s="74">
        <f t="shared" si="44"/>
        <v>10380</v>
      </c>
      <c r="AI112" s="66">
        <v>15</v>
      </c>
      <c r="AJ112" s="60">
        <v>0</v>
      </c>
      <c r="AK112" s="60">
        <v>15</v>
      </c>
      <c r="AL112" s="62">
        <f t="shared" si="45"/>
        <v>5190</v>
      </c>
      <c r="AM112" s="66">
        <f>Stoch_Regimes_2!$E$24</f>
        <v>60</v>
      </c>
      <c r="AN112" s="60">
        <f t="shared" si="60"/>
        <v>3</v>
      </c>
      <c r="AO112" s="49">
        <f t="shared" si="69"/>
        <v>15</v>
      </c>
      <c r="AP112" s="49">
        <f t="shared" si="61"/>
        <v>45</v>
      </c>
      <c r="AQ112" s="60">
        <f t="shared" si="62"/>
        <v>45</v>
      </c>
      <c r="AR112" s="74">
        <f t="shared" si="63"/>
        <v>15585</v>
      </c>
    </row>
    <row r="113" spans="1:44" x14ac:dyDescent="0.25">
      <c r="A113" s="49"/>
      <c r="B113" s="85">
        <v>41883</v>
      </c>
      <c r="C113" s="49">
        <v>362</v>
      </c>
      <c r="D113" s="49">
        <v>350</v>
      </c>
      <c r="E113" s="58">
        <v>0</v>
      </c>
      <c r="F113" s="91">
        <f>IF(E113=0,15,IF(E113=1,30,IF(E113=2,45,IF(E113=3,60))))</f>
        <v>15</v>
      </c>
      <c r="G113" s="49">
        <f t="shared" si="64"/>
        <v>15</v>
      </c>
      <c r="H113" s="49">
        <f t="shared" si="40"/>
        <v>0</v>
      </c>
      <c r="I113" s="60">
        <f t="shared" si="46"/>
        <v>0</v>
      </c>
      <c r="J113" s="110">
        <f t="shared" si="41"/>
        <v>15</v>
      </c>
      <c r="K113" s="66">
        <f>Stoch_Regimes_2!$E$24</f>
        <v>60</v>
      </c>
      <c r="L113" s="60">
        <f t="shared" si="47"/>
        <v>3</v>
      </c>
      <c r="M113" s="49">
        <f t="shared" si="65"/>
        <v>45</v>
      </c>
      <c r="N113" s="49">
        <f t="shared" si="48"/>
        <v>15</v>
      </c>
      <c r="O113" s="60">
        <f t="shared" si="49"/>
        <v>15</v>
      </c>
      <c r="P113" s="74">
        <f t="shared" si="50"/>
        <v>5475</v>
      </c>
      <c r="Q113" s="66">
        <f>Stoch_Regimes_2!$G$24</f>
        <v>60</v>
      </c>
      <c r="R113" s="60">
        <f t="shared" si="51"/>
        <v>3</v>
      </c>
      <c r="S113" s="49">
        <f t="shared" si="66"/>
        <v>45</v>
      </c>
      <c r="T113" s="49">
        <f t="shared" si="52"/>
        <v>15</v>
      </c>
      <c r="U113" s="60">
        <f t="shared" si="53"/>
        <v>15</v>
      </c>
      <c r="V113" s="74">
        <f t="shared" si="42"/>
        <v>5475</v>
      </c>
      <c r="W113" s="66">
        <f>Stoch_Regimes_2!$J$24</f>
        <v>60</v>
      </c>
      <c r="X113" s="60">
        <f t="shared" si="54"/>
        <v>3</v>
      </c>
      <c r="Y113" s="49">
        <f t="shared" si="67"/>
        <v>45</v>
      </c>
      <c r="Z113" s="49">
        <f t="shared" si="55"/>
        <v>15</v>
      </c>
      <c r="AA113" s="60">
        <f t="shared" si="56"/>
        <v>15</v>
      </c>
      <c r="AB113" s="74">
        <f t="shared" si="43"/>
        <v>5475</v>
      </c>
      <c r="AC113" s="66">
        <f>Stoch_Regimes_2!$M$24</f>
        <v>30</v>
      </c>
      <c r="AD113" s="60">
        <f t="shared" si="57"/>
        <v>1</v>
      </c>
      <c r="AE113" s="49">
        <f t="shared" si="68"/>
        <v>15</v>
      </c>
      <c r="AF113" s="49">
        <f t="shared" si="58"/>
        <v>15</v>
      </c>
      <c r="AG113" s="60">
        <f t="shared" si="59"/>
        <v>15</v>
      </c>
      <c r="AH113" s="74">
        <f t="shared" si="44"/>
        <v>5445</v>
      </c>
      <c r="AI113" s="66">
        <v>15</v>
      </c>
      <c r="AJ113" s="60">
        <v>0</v>
      </c>
      <c r="AK113" s="60">
        <v>15</v>
      </c>
      <c r="AL113" s="62">
        <f t="shared" si="45"/>
        <v>5430</v>
      </c>
      <c r="AM113" s="66">
        <f>Stoch_Regimes_2!$E$24</f>
        <v>60</v>
      </c>
      <c r="AN113" s="60">
        <f t="shared" si="60"/>
        <v>3</v>
      </c>
      <c r="AO113" s="49">
        <f t="shared" si="69"/>
        <v>45</v>
      </c>
      <c r="AP113" s="49">
        <f t="shared" si="61"/>
        <v>15</v>
      </c>
      <c r="AQ113" s="60">
        <f t="shared" si="62"/>
        <v>15</v>
      </c>
      <c r="AR113" s="74">
        <f t="shared" si="63"/>
        <v>5475</v>
      </c>
    </row>
    <row r="114" spans="1:44" x14ac:dyDescent="0.25">
      <c r="A114" s="49"/>
      <c r="B114" s="85">
        <v>41913</v>
      </c>
      <c r="C114" s="49">
        <v>279</v>
      </c>
      <c r="D114" s="49">
        <v>300</v>
      </c>
      <c r="E114" s="58">
        <v>3</v>
      </c>
      <c r="F114" s="91">
        <f t="shared" ref="F114:F131" si="71">IF(E114=0,15,IF(E114=1,30,IF(E114=2,45,IF(E114=3,60))))</f>
        <v>60</v>
      </c>
      <c r="G114" s="49">
        <f t="shared" si="64"/>
        <v>0</v>
      </c>
      <c r="H114" s="49">
        <f t="shared" si="40"/>
        <v>60</v>
      </c>
      <c r="I114" s="60">
        <f t="shared" si="46"/>
        <v>60</v>
      </c>
      <c r="J114" s="110">
        <f t="shared" si="41"/>
        <v>16740</v>
      </c>
      <c r="K114" s="66">
        <f>Stoch_Regimes_2!$E$23</f>
        <v>60</v>
      </c>
      <c r="L114" s="60">
        <f t="shared" si="47"/>
        <v>3</v>
      </c>
      <c r="M114" s="49">
        <f t="shared" si="65"/>
        <v>45</v>
      </c>
      <c r="N114" s="49">
        <f t="shared" si="48"/>
        <v>15</v>
      </c>
      <c r="O114" s="60">
        <f t="shared" si="49"/>
        <v>15</v>
      </c>
      <c r="P114" s="74">
        <f t="shared" si="50"/>
        <v>4230</v>
      </c>
      <c r="Q114" s="66">
        <f>Stoch_Regimes_2!$G$23</f>
        <v>60</v>
      </c>
      <c r="R114" s="60">
        <f t="shared" si="51"/>
        <v>3</v>
      </c>
      <c r="S114" s="49">
        <f t="shared" si="66"/>
        <v>45</v>
      </c>
      <c r="T114" s="49">
        <f t="shared" si="52"/>
        <v>15</v>
      </c>
      <c r="U114" s="60">
        <f t="shared" si="53"/>
        <v>15</v>
      </c>
      <c r="V114" s="74">
        <f t="shared" si="42"/>
        <v>4230</v>
      </c>
      <c r="W114" s="66">
        <f>Stoch_Regimes_2!$J$23</f>
        <v>60</v>
      </c>
      <c r="X114" s="60">
        <f t="shared" si="54"/>
        <v>3</v>
      </c>
      <c r="Y114" s="49">
        <f t="shared" si="67"/>
        <v>45</v>
      </c>
      <c r="Z114" s="49">
        <f t="shared" si="55"/>
        <v>15</v>
      </c>
      <c r="AA114" s="60">
        <f t="shared" si="56"/>
        <v>15</v>
      </c>
      <c r="AB114" s="74">
        <f t="shared" si="43"/>
        <v>4230</v>
      </c>
      <c r="AC114" s="66">
        <f>Stoch_Regimes_2!$M$23</f>
        <v>60</v>
      </c>
      <c r="AD114" s="60">
        <f t="shared" si="57"/>
        <v>3</v>
      </c>
      <c r="AE114" s="49">
        <f t="shared" si="68"/>
        <v>15</v>
      </c>
      <c r="AF114" s="49">
        <f t="shared" si="58"/>
        <v>45</v>
      </c>
      <c r="AG114" s="60">
        <f t="shared" si="59"/>
        <v>45</v>
      </c>
      <c r="AH114" s="74">
        <f t="shared" si="44"/>
        <v>12570</v>
      </c>
      <c r="AI114" s="66">
        <v>15</v>
      </c>
      <c r="AJ114" s="60">
        <v>0</v>
      </c>
      <c r="AK114" s="60">
        <v>15</v>
      </c>
      <c r="AL114" s="62">
        <f t="shared" si="45"/>
        <v>4185</v>
      </c>
      <c r="AM114" s="66">
        <f>Stoch_Regimes_2!$E$23</f>
        <v>60</v>
      </c>
      <c r="AN114" s="60">
        <f t="shared" si="60"/>
        <v>3</v>
      </c>
      <c r="AO114" s="49">
        <f t="shared" si="69"/>
        <v>45</v>
      </c>
      <c r="AP114" s="49">
        <f t="shared" si="61"/>
        <v>15</v>
      </c>
      <c r="AQ114" s="60">
        <f t="shared" si="62"/>
        <v>15</v>
      </c>
      <c r="AR114" s="74">
        <f t="shared" si="63"/>
        <v>4230</v>
      </c>
    </row>
    <row r="115" spans="1:44" x14ac:dyDescent="0.25">
      <c r="A115" s="49"/>
      <c r="B115" s="85">
        <v>41944</v>
      </c>
      <c r="C115" s="49">
        <v>337.5</v>
      </c>
      <c r="D115" s="49">
        <v>350</v>
      </c>
      <c r="E115" s="58">
        <v>3</v>
      </c>
      <c r="F115" s="91">
        <f t="shared" si="71"/>
        <v>60</v>
      </c>
      <c r="G115" s="49">
        <f t="shared" si="64"/>
        <v>45</v>
      </c>
      <c r="H115" s="49">
        <f t="shared" si="40"/>
        <v>15</v>
      </c>
      <c r="I115" s="60">
        <f t="shared" si="46"/>
        <v>15</v>
      </c>
      <c r="J115" s="110">
        <f t="shared" si="41"/>
        <v>5107.5</v>
      </c>
      <c r="K115" s="66">
        <f>Stoch_Regimes_2!$E$24</f>
        <v>60</v>
      </c>
      <c r="L115" s="60">
        <f t="shared" si="47"/>
        <v>3</v>
      </c>
      <c r="M115" s="49">
        <f t="shared" si="65"/>
        <v>45</v>
      </c>
      <c r="N115" s="49">
        <f t="shared" si="48"/>
        <v>15</v>
      </c>
      <c r="O115" s="60">
        <f t="shared" si="49"/>
        <v>15</v>
      </c>
      <c r="P115" s="74">
        <f t="shared" si="50"/>
        <v>5107.5</v>
      </c>
      <c r="Q115" s="66">
        <f>Stoch_Regimes_2!$G$24</f>
        <v>60</v>
      </c>
      <c r="R115" s="60">
        <f t="shared" si="51"/>
        <v>3</v>
      </c>
      <c r="S115" s="49">
        <f t="shared" si="66"/>
        <v>45</v>
      </c>
      <c r="T115" s="49">
        <f t="shared" si="52"/>
        <v>15</v>
      </c>
      <c r="U115" s="60">
        <f t="shared" si="53"/>
        <v>15</v>
      </c>
      <c r="V115" s="74">
        <f t="shared" si="42"/>
        <v>5107.5</v>
      </c>
      <c r="W115" s="66">
        <f>Stoch_Regimes_2!$J$24</f>
        <v>60</v>
      </c>
      <c r="X115" s="60">
        <f t="shared" si="54"/>
        <v>3</v>
      </c>
      <c r="Y115" s="49">
        <f t="shared" si="67"/>
        <v>45</v>
      </c>
      <c r="Z115" s="49">
        <f t="shared" si="55"/>
        <v>15</v>
      </c>
      <c r="AA115" s="60">
        <f t="shared" si="56"/>
        <v>15</v>
      </c>
      <c r="AB115" s="74">
        <f t="shared" si="43"/>
        <v>5107.5</v>
      </c>
      <c r="AC115" s="66">
        <f>Stoch_Regimes_2!$M$24</f>
        <v>30</v>
      </c>
      <c r="AD115" s="60">
        <f t="shared" si="57"/>
        <v>1</v>
      </c>
      <c r="AE115" s="49">
        <f t="shared" si="68"/>
        <v>45</v>
      </c>
      <c r="AF115" s="49">
        <f t="shared" si="58"/>
        <v>-15</v>
      </c>
      <c r="AG115" s="60">
        <f t="shared" si="59"/>
        <v>0</v>
      </c>
      <c r="AH115" s="74">
        <f t="shared" si="44"/>
        <v>45</v>
      </c>
      <c r="AI115" s="66">
        <v>15</v>
      </c>
      <c r="AJ115" s="60">
        <v>0</v>
      </c>
      <c r="AK115" s="60">
        <v>15</v>
      </c>
      <c r="AL115" s="62">
        <f t="shared" si="45"/>
        <v>5062.5</v>
      </c>
      <c r="AM115" s="66">
        <f>Stoch_Regimes_2!$E$24</f>
        <v>60</v>
      </c>
      <c r="AN115" s="60">
        <f t="shared" si="60"/>
        <v>3</v>
      </c>
      <c r="AO115" s="49">
        <f t="shared" si="69"/>
        <v>45</v>
      </c>
      <c r="AP115" s="49">
        <f t="shared" si="61"/>
        <v>15</v>
      </c>
      <c r="AQ115" s="60">
        <f t="shared" si="62"/>
        <v>15</v>
      </c>
      <c r="AR115" s="74">
        <f t="shared" si="63"/>
        <v>5107.5</v>
      </c>
    </row>
    <row r="116" spans="1:44" x14ac:dyDescent="0.25">
      <c r="A116" s="49"/>
      <c r="B116" s="85">
        <v>41974</v>
      </c>
      <c r="C116" s="49">
        <v>355.5</v>
      </c>
      <c r="D116" s="49">
        <v>350</v>
      </c>
      <c r="E116" s="58">
        <v>1</v>
      </c>
      <c r="F116" s="91">
        <f t="shared" si="71"/>
        <v>30</v>
      </c>
      <c r="G116" s="49">
        <f t="shared" si="64"/>
        <v>45</v>
      </c>
      <c r="H116" s="49">
        <f t="shared" si="40"/>
        <v>-15</v>
      </c>
      <c r="I116" s="60">
        <f t="shared" si="46"/>
        <v>0</v>
      </c>
      <c r="J116" s="110">
        <f t="shared" si="41"/>
        <v>45</v>
      </c>
      <c r="K116" s="66">
        <f>Stoch_Regimes_2!$E$24</f>
        <v>60</v>
      </c>
      <c r="L116" s="60">
        <f t="shared" si="47"/>
        <v>3</v>
      </c>
      <c r="M116" s="49">
        <f t="shared" si="65"/>
        <v>45</v>
      </c>
      <c r="N116" s="49">
        <f t="shared" si="48"/>
        <v>15</v>
      </c>
      <c r="O116" s="60">
        <f t="shared" si="49"/>
        <v>15</v>
      </c>
      <c r="P116" s="74">
        <f t="shared" si="50"/>
        <v>5377.5</v>
      </c>
      <c r="Q116" s="66">
        <f>Stoch_Regimes_2!$G$24</f>
        <v>60</v>
      </c>
      <c r="R116" s="60">
        <f t="shared" si="51"/>
        <v>3</v>
      </c>
      <c r="S116" s="49">
        <f t="shared" si="66"/>
        <v>45</v>
      </c>
      <c r="T116" s="49">
        <f t="shared" si="52"/>
        <v>15</v>
      </c>
      <c r="U116" s="60">
        <f t="shared" si="53"/>
        <v>15</v>
      </c>
      <c r="V116" s="74">
        <f t="shared" si="42"/>
        <v>5377.5</v>
      </c>
      <c r="W116" s="66">
        <f>Stoch_Regimes_2!$J$24</f>
        <v>60</v>
      </c>
      <c r="X116" s="60">
        <f t="shared" ref="X116:X130" si="72">IF(W116=15,0,IF(W116=30,1,IF(W116=45,2,IF(W116=60,3))))</f>
        <v>3</v>
      </c>
      <c r="Y116" s="49">
        <f t="shared" ref="Y116:Y130" si="73">Y115+AA115-15</f>
        <v>45</v>
      </c>
      <c r="Z116" s="49">
        <f t="shared" ref="Z116:Z130" si="74">W116-Y116</f>
        <v>15</v>
      </c>
      <c r="AA116" s="60">
        <f t="shared" ref="AA116:AA128" si="75">IF(Z116&gt;0,Z116,0)</f>
        <v>15</v>
      </c>
      <c r="AB116" s="74">
        <f t="shared" ref="AB116:AB130" si="76">Y116*$C$4+AA116*C116</f>
        <v>5377.5</v>
      </c>
      <c r="AC116" s="66">
        <f>Stoch_Regimes_2!$M$24</f>
        <v>30</v>
      </c>
      <c r="AD116" s="60">
        <f t="shared" si="57"/>
        <v>1</v>
      </c>
      <c r="AE116" s="49">
        <f t="shared" si="68"/>
        <v>30</v>
      </c>
      <c r="AF116" s="49">
        <f t="shared" si="58"/>
        <v>0</v>
      </c>
      <c r="AG116" s="60">
        <f t="shared" si="59"/>
        <v>0</v>
      </c>
      <c r="AH116" s="74">
        <f t="shared" si="44"/>
        <v>30</v>
      </c>
      <c r="AI116" s="66">
        <v>15</v>
      </c>
      <c r="AJ116" s="60">
        <v>0</v>
      </c>
      <c r="AK116" s="60">
        <v>15</v>
      </c>
      <c r="AL116" s="62">
        <f t="shared" si="45"/>
        <v>5332.5</v>
      </c>
      <c r="AM116" s="66">
        <f>Stoch_Regimes_2!$E$24</f>
        <v>60</v>
      </c>
      <c r="AN116" s="60">
        <f t="shared" si="60"/>
        <v>3</v>
      </c>
      <c r="AO116" s="49">
        <f t="shared" si="69"/>
        <v>45</v>
      </c>
      <c r="AP116" s="49">
        <f t="shared" si="61"/>
        <v>15</v>
      </c>
      <c r="AQ116" s="60">
        <f t="shared" si="62"/>
        <v>15</v>
      </c>
      <c r="AR116" s="74">
        <f t="shared" si="63"/>
        <v>5377.5</v>
      </c>
    </row>
    <row r="117" spans="1:44" x14ac:dyDescent="0.25">
      <c r="A117" s="49"/>
      <c r="B117" s="85">
        <v>42005</v>
      </c>
      <c r="C117" s="49">
        <v>372</v>
      </c>
      <c r="D117" s="49">
        <v>350</v>
      </c>
      <c r="E117" s="58">
        <v>0</v>
      </c>
      <c r="F117" s="91">
        <f t="shared" si="71"/>
        <v>15</v>
      </c>
      <c r="G117" s="49">
        <f t="shared" ref="G117:G131" si="77">G116+I116-15</f>
        <v>30</v>
      </c>
      <c r="H117" s="49">
        <f t="shared" ref="H117:H131" si="78">F117-G117</f>
        <v>-15</v>
      </c>
      <c r="I117" s="60">
        <f t="shared" ref="I117:I131" si="79">IF(H117&gt;0,H117,0)</f>
        <v>0</v>
      </c>
      <c r="J117" s="110">
        <f t="shared" ref="J117:J131" si="80">G117*$C$4+I117*C117</f>
        <v>30</v>
      </c>
      <c r="K117" s="66">
        <f>Stoch_Regimes_2!$E$24</f>
        <v>60</v>
      </c>
      <c r="L117" s="60">
        <f t="shared" si="47"/>
        <v>3</v>
      </c>
      <c r="M117" s="49">
        <f t="shared" si="65"/>
        <v>45</v>
      </c>
      <c r="N117" s="49">
        <f t="shared" si="48"/>
        <v>15</v>
      </c>
      <c r="O117" s="60">
        <f t="shared" si="49"/>
        <v>15</v>
      </c>
      <c r="P117" s="74">
        <f t="shared" si="50"/>
        <v>5625</v>
      </c>
      <c r="Q117" s="66">
        <f>Stoch_Regimes_2!$G$24</f>
        <v>60</v>
      </c>
      <c r="R117" s="60">
        <f t="shared" si="51"/>
        <v>3</v>
      </c>
      <c r="S117" s="49">
        <f t="shared" si="66"/>
        <v>45</v>
      </c>
      <c r="T117" s="49">
        <f t="shared" si="52"/>
        <v>15</v>
      </c>
      <c r="U117" s="60">
        <f t="shared" si="53"/>
        <v>15</v>
      </c>
      <c r="V117" s="74">
        <f t="shared" ref="V117" si="81">S117*$C$4+U117*C117</f>
        <v>5625</v>
      </c>
      <c r="W117" s="66">
        <f>Stoch_Regimes_2!$J$24</f>
        <v>60</v>
      </c>
      <c r="X117" s="60">
        <f t="shared" si="72"/>
        <v>3</v>
      </c>
      <c r="Y117" s="49">
        <f t="shared" si="73"/>
        <v>45</v>
      </c>
      <c r="Z117" s="49">
        <f t="shared" si="74"/>
        <v>15</v>
      </c>
      <c r="AA117" s="60">
        <f t="shared" si="75"/>
        <v>15</v>
      </c>
      <c r="AB117" s="74">
        <f t="shared" si="76"/>
        <v>5625</v>
      </c>
      <c r="AC117" s="66">
        <f>Stoch_Regimes_2!$M$24</f>
        <v>30</v>
      </c>
      <c r="AD117" s="60">
        <f t="shared" si="57"/>
        <v>1</v>
      </c>
      <c r="AE117" s="49">
        <f t="shared" si="68"/>
        <v>15</v>
      </c>
      <c r="AF117" s="49">
        <f t="shared" si="58"/>
        <v>15</v>
      </c>
      <c r="AG117" s="60">
        <f t="shared" si="59"/>
        <v>15</v>
      </c>
      <c r="AH117" s="74">
        <f t="shared" ref="AH117" si="82">AE117*$C$4+AG117*C117</f>
        <v>5595</v>
      </c>
      <c r="AI117" s="66">
        <v>15</v>
      </c>
      <c r="AJ117" s="60">
        <v>0</v>
      </c>
      <c r="AK117" s="60">
        <v>15</v>
      </c>
      <c r="AL117" s="62">
        <f t="shared" ref="AL117:AL123" si="83">AK117*C117+AJ117*$C$4</f>
        <v>5580</v>
      </c>
      <c r="AM117" s="66">
        <f>Stoch_Regimes_2!$E$24</f>
        <v>60</v>
      </c>
      <c r="AN117" s="60">
        <f t="shared" si="60"/>
        <v>3</v>
      </c>
      <c r="AO117" s="49">
        <f t="shared" si="69"/>
        <v>45</v>
      </c>
      <c r="AP117" s="49">
        <f t="shared" si="61"/>
        <v>15</v>
      </c>
      <c r="AQ117" s="60">
        <f t="shared" si="62"/>
        <v>15</v>
      </c>
      <c r="AR117" s="74">
        <f t="shared" si="63"/>
        <v>5625</v>
      </c>
    </row>
    <row r="118" spans="1:44" x14ac:dyDescent="0.25">
      <c r="A118" s="49"/>
      <c r="B118" s="85">
        <v>42036</v>
      </c>
      <c r="C118" s="49">
        <v>351.5</v>
      </c>
      <c r="D118" s="49">
        <v>350</v>
      </c>
      <c r="E118" s="58">
        <v>2</v>
      </c>
      <c r="F118" s="91">
        <f t="shared" si="71"/>
        <v>45</v>
      </c>
      <c r="G118" s="49">
        <f t="shared" si="77"/>
        <v>15</v>
      </c>
      <c r="H118" s="49">
        <f t="shared" si="78"/>
        <v>30</v>
      </c>
      <c r="I118" s="60">
        <f t="shared" si="79"/>
        <v>30</v>
      </c>
      <c r="J118" s="110">
        <f t="shared" si="80"/>
        <v>10560</v>
      </c>
      <c r="K118" s="66">
        <f>Stoch_Regimes_2!$E$24</f>
        <v>60</v>
      </c>
      <c r="L118" s="60">
        <f t="shared" ref="L118:L131" si="84">IF(K118=15,0,IF(K118=30,1,IF(K118=45,2,IF(K118=60,3))))</f>
        <v>3</v>
      </c>
      <c r="M118" s="49">
        <f t="shared" ref="M118:M131" si="85">M117+O117-15</f>
        <v>45</v>
      </c>
      <c r="N118" s="49">
        <f t="shared" ref="N118:N131" si="86">K118-M118</f>
        <v>15</v>
      </c>
      <c r="O118" s="60">
        <f t="shared" ref="O118:O128" si="87">IF(N118&gt;0,N118,0)</f>
        <v>15</v>
      </c>
      <c r="P118" s="74">
        <f t="shared" si="50"/>
        <v>5317.5</v>
      </c>
      <c r="Q118" s="66">
        <f>Stoch_Regimes_2!$G$24</f>
        <v>60</v>
      </c>
      <c r="R118" s="60">
        <f t="shared" ref="R118:R131" si="88">IF(Q118=15,0,IF(Q118=30,1,IF(Q118=45,2,IF(Q118=60,3))))</f>
        <v>3</v>
      </c>
      <c r="S118" s="49">
        <f t="shared" ref="S118:S131" si="89">S117+U117-15</f>
        <v>45</v>
      </c>
      <c r="T118" s="49">
        <f t="shared" ref="T118:T131" si="90">Q118-S118</f>
        <v>15</v>
      </c>
      <c r="U118" s="60">
        <f t="shared" ref="U118:U128" si="91">IF(T118&gt;0,T118,0)</f>
        <v>15</v>
      </c>
      <c r="V118" s="74">
        <f t="shared" ref="V118:V131" si="92">S118*$C$4+U118*C118</f>
        <v>5317.5</v>
      </c>
      <c r="W118" s="66">
        <f>Stoch_Regimes_2!$J$24</f>
        <v>60</v>
      </c>
      <c r="X118" s="60">
        <f t="shared" si="72"/>
        <v>3</v>
      </c>
      <c r="Y118" s="49">
        <f t="shared" si="73"/>
        <v>45</v>
      </c>
      <c r="Z118" s="49">
        <f t="shared" si="74"/>
        <v>15</v>
      </c>
      <c r="AA118" s="60">
        <f t="shared" si="75"/>
        <v>15</v>
      </c>
      <c r="AB118" s="74">
        <f t="shared" si="76"/>
        <v>5317.5</v>
      </c>
      <c r="AC118" s="66">
        <f>Stoch_Regimes_2!$M$24</f>
        <v>30</v>
      </c>
      <c r="AD118" s="60">
        <f t="shared" ref="AD118:AD131" si="93">IF(AC118=15,0,IF(AC118=30,1,IF(AC118=45,2,IF(AC118=60,3))))</f>
        <v>1</v>
      </c>
      <c r="AE118" s="49">
        <f t="shared" ref="AE118:AE131" si="94">AE117+AG117-15</f>
        <v>15</v>
      </c>
      <c r="AF118" s="49">
        <f t="shared" ref="AF118:AF131" si="95">AC118-AE118</f>
        <v>15</v>
      </c>
      <c r="AG118" s="60">
        <f t="shared" ref="AG118:AG130" si="96">IF(AF118&gt;0,AF118,0)</f>
        <v>15</v>
      </c>
      <c r="AH118" s="74">
        <f t="shared" ref="AH118:AH131" si="97">AE118*$C$4+AG118*C118</f>
        <v>5287.5</v>
      </c>
      <c r="AI118" s="66">
        <v>15</v>
      </c>
      <c r="AJ118" s="60">
        <v>0</v>
      </c>
      <c r="AK118" s="60">
        <v>15</v>
      </c>
      <c r="AL118" s="62">
        <f t="shared" si="83"/>
        <v>5272.5</v>
      </c>
      <c r="AM118" s="66">
        <f>Stoch_Regimes_2!$E$24</f>
        <v>60</v>
      </c>
      <c r="AN118" s="60">
        <f t="shared" si="60"/>
        <v>3</v>
      </c>
      <c r="AO118" s="49">
        <f t="shared" si="69"/>
        <v>45</v>
      </c>
      <c r="AP118" s="49">
        <f t="shared" si="61"/>
        <v>15</v>
      </c>
      <c r="AQ118" s="60">
        <f t="shared" si="62"/>
        <v>15</v>
      </c>
      <c r="AR118" s="74">
        <f t="shared" si="63"/>
        <v>5317.5</v>
      </c>
    </row>
    <row r="119" spans="1:44" x14ac:dyDescent="0.25">
      <c r="A119" s="49"/>
      <c r="B119" s="85">
        <v>42064</v>
      </c>
      <c r="C119" s="49">
        <v>364.5</v>
      </c>
      <c r="D119" s="49">
        <v>350</v>
      </c>
      <c r="E119" s="58">
        <v>0</v>
      </c>
      <c r="F119" s="91">
        <f t="shared" si="71"/>
        <v>15</v>
      </c>
      <c r="G119" s="49">
        <f t="shared" si="77"/>
        <v>30</v>
      </c>
      <c r="H119" s="49">
        <f t="shared" si="78"/>
        <v>-15</v>
      </c>
      <c r="I119" s="60">
        <f t="shared" si="79"/>
        <v>0</v>
      </c>
      <c r="J119" s="110">
        <f t="shared" si="80"/>
        <v>30</v>
      </c>
      <c r="K119" s="66">
        <f>Stoch_Regimes_2!$E$24</f>
        <v>60</v>
      </c>
      <c r="L119" s="60">
        <f t="shared" si="84"/>
        <v>3</v>
      </c>
      <c r="M119" s="49">
        <f t="shared" si="85"/>
        <v>45</v>
      </c>
      <c r="N119" s="49">
        <f t="shared" si="86"/>
        <v>15</v>
      </c>
      <c r="O119" s="60">
        <f t="shared" si="87"/>
        <v>15</v>
      </c>
      <c r="P119" s="74">
        <f t="shared" si="50"/>
        <v>5512.5</v>
      </c>
      <c r="Q119" s="66">
        <f>Stoch_Regimes_2!$G$24</f>
        <v>60</v>
      </c>
      <c r="R119" s="60">
        <f t="shared" si="88"/>
        <v>3</v>
      </c>
      <c r="S119" s="49">
        <f t="shared" si="89"/>
        <v>45</v>
      </c>
      <c r="T119" s="49">
        <f t="shared" si="90"/>
        <v>15</v>
      </c>
      <c r="U119" s="60">
        <f t="shared" si="91"/>
        <v>15</v>
      </c>
      <c r="V119" s="74">
        <f t="shared" si="92"/>
        <v>5512.5</v>
      </c>
      <c r="W119" s="66">
        <f>Stoch_Regimes_2!$J$24</f>
        <v>60</v>
      </c>
      <c r="X119" s="60">
        <f t="shared" si="72"/>
        <v>3</v>
      </c>
      <c r="Y119" s="49">
        <f t="shared" si="73"/>
        <v>45</v>
      </c>
      <c r="Z119" s="49">
        <f t="shared" si="74"/>
        <v>15</v>
      </c>
      <c r="AA119" s="60">
        <f t="shared" si="75"/>
        <v>15</v>
      </c>
      <c r="AB119" s="74">
        <f t="shared" si="76"/>
        <v>5512.5</v>
      </c>
      <c r="AC119" s="66">
        <f>Stoch_Regimes_2!$M$24</f>
        <v>30</v>
      </c>
      <c r="AD119" s="60">
        <f t="shared" si="93"/>
        <v>1</v>
      </c>
      <c r="AE119" s="49">
        <f t="shared" si="94"/>
        <v>15</v>
      </c>
      <c r="AF119" s="49">
        <f t="shared" si="95"/>
        <v>15</v>
      </c>
      <c r="AG119" s="60">
        <f t="shared" si="96"/>
        <v>15</v>
      </c>
      <c r="AH119" s="74">
        <f t="shared" si="97"/>
        <v>5482.5</v>
      </c>
      <c r="AI119" s="66">
        <v>15</v>
      </c>
      <c r="AJ119" s="60">
        <v>0</v>
      </c>
      <c r="AK119" s="60">
        <v>15</v>
      </c>
      <c r="AL119" s="62">
        <f t="shared" si="83"/>
        <v>5467.5</v>
      </c>
      <c r="AM119" s="66">
        <f>Stoch_Regimes_2!$E$24</f>
        <v>60</v>
      </c>
      <c r="AN119" s="60">
        <f t="shared" si="60"/>
        <v>3</v>
      </c>
      <c r="AO119" s="49">
        <f t="shared" si="69"/>
        <v>45</v>
      </c>
      <c r="AP119" s="49">
        <f t="shared" si="61"/>
        <v>15</v>
      </c>
      <c r="AQ119" s="60">
        <f t="shared" si="62"/>
        <v>15</v>
      </c>
      <c r="AR119" s="74">
        <f t="shared" si="63"/>
        <v>5512.5</v>
      </c>
    </row>
    <row r="120" spans="1:44" x14ac:dyDescent="0.25">
      <c r="A120" s="49"/>
      <c r="B120" s="85">
        <v>42095</v>
      </c>
      <c r="C120" s="49">
        <v>357.5</v>
      </c>
      <c r="D120" s="49">
        <v>350</v>
      </c>
      <c r="E120" s="58">
        <v>0</v>
      </c>
      <c r="F120" s="91">
        <f t="shared" si="71"/>
        <v>15</v>
      </c>
      <c r="G120" s="49">
        <f t="shared" si="77"/>
        <v>15</v>
      </c>
      <c r="H120" s="49">
        <f t="shared" si="78"/>
        <v>0</v>
      </c>
      <c r="I120" s="60">
        <f t="shared" si="79"/>
        <v>0</v>
      </c>
      <c r="J120" s="110">
        <f t="shared" si="80"/>
        <v>15</v>
      </c>
      <c r="K120" s="66">
        <f>Stoch_Regimes_2!$E$24</f>
        <v>60</v>
      </c>
      <c r="L120" s="60">
        <f t="shared" si="84"/>
        <v>3</v>
      </c>
      <c r="M120" s="49">
        <f t="shared" si="85"/>
        <v>45</v>
      </c>
      <c r="N120" s="49">
        <f t="shared" si="86"/>
        <v>15</v>
      </c>
      <c r="O120" s="60">
        <f t="shared" si="87"/>
        <v>15</v>
      </c>
      <c r="P120" s="74">
        <f t="shared" si="50"/>
        <v>5407.5</v>
      </c>
      <c r="Q120" s="66">
        <f>Stoch_Regimes_2!$G$24</f>
        <v>60</v>
      </c>
      <c r="R120" s="60">
        <f t="shared" si="88"/>
        <v>3</v>
      </c>
      <c r="S120" s="49">
        <f t="shared" si="89"/>
        <v>45</v>
      </c>
      <c r="T120" s="49">
        <f t="shared" si="90"/>
        <v>15</v>
      </c>
      <c r="U120" s="60">
        <f t="shared" si="91"/>
        <v>15</v>
      </c>
      <c r="V120" s="74">
        <f t="shared" si="92"/>
        <v>5407.5</v>
      </c>
      <c r="W120" s="66">
        <f>Stoch_Regimes_2!$J$24</f>
        <v>60</v>
      </c>
      <c r="X120" s="60">
        <f t="shared" si="72"/>
        <v>3</v>
      </c>
      <c r="Y120" s="49">
        <f t="shared" si="73"/>
        <v>45</v>
      </c>
      <c r="Z120" s="49">
        <f t="shared" si="74"/>
        <v>15</v>
      </c>
      <c r="AA120" s="60">
        <f t="shared" si="75"/>
        <v>15</v>
      </c>
      <c r="AB120" s="74">
        <f t="shared" si="76"/>
        <v>5407.5</v>
      </c>
      <c r="AC120" s="66">
        <f>Stoch_Regimes_2!$M$24</f>
        <v>30</v>
      </c>
      <c r="AD120" s="60">
        <f t="shared" si="93"/>
        <v>1</v>
      </c>
      <c r="AE120" s="49">
        <f t="shared" si="94"/>
        <v>15</v>
      </c>
      <c r="AF120" s="49">
        <f t="shared" si="95"/>
        <v>15</v>
      </c>
      <c r="AG120" s="60">
        <f t="shared" si="96"/>
        <v>15</v>
      </c>
      <c r="AH120" s="74">
        <f t="shared" si="97"/>
        <v>5377.5</v>
      </c>
      <c r="AI120" s="66">
        <v>15</v>
      </c>
      <c r="AJ120" s="60">
        <v>0</v>
      </c>
      <c r="AK120" s="60">
        <v>15</v>
      </c>
      <c r="AL120" s="62">
        <f t="shared" si="83"/>
        <v>5362.5</v>
      </c>
      <c r="AM120" s="66">
        <f>Stoch_Regimes_2!$E$24</f>
        <v>60</v>
      </c>
      <c r="AN120" s="60">
        <f t="shared" si="60"/>
        <v>3</v>
      </c>
      <c r="AO120" s="49">
        <f t="shared" si="69"/>
        <v>45</v>
      </c>
      <c r="AP120" s="49">
        <f t="shared" si="61"/>
        <v>15</v>
      </c>
      <c r="AQ120" s="60">
        <f t="shared" si="62"/>
        <v>15</v>
      </c>
      <c r="AR120" s="74">
        <f t="shared" si="63"/>
        <v>5407.5</v>
      </c>
    </row>
    <row r="121" spans="1:44" x14ac:dyDescent="0.25">
      <c r="A121" s="49"/>
      <c r="B121" s="85">
        <v>42125</v>
      </c>
      <c r="C121" s="49">
        <v>347</v>
      </c>
      <c r="D121" s="49">
        <v>350</v>
      </c>
      <c r="E121" s="58">
        <v>0</v>
      </c>
      <c r="F121" s="91">
        <f t="shared" si="71"/>
        <v>15</v>
      </c>
      <c r="G121" s="49">
        <f t="shared" si="77"/>
        <v>0</v>
      </c>
      <c r="H121" s="49">
        <f t="shared" si="78"/>
        <v>15</v>
      </c>
      <c r="I121" s="60">
        <f t="shared" si="79"/>
        <v>15</v>
      </c>
      <c r="J121" s="110">
        <f t="shared" si="80"/>
        <v>5205</v>
      </c>
      <c r="K121" s="66">
        <f>Stoch_Regimes_2!$E$24</f>
        <v>60</v>
      </c>
      <c r="L121" s="60">
        <f t="shared" si="84"/>
        <v>3</v>
      </c>
      <c r="M121" s="49">
        <f t="shared" si="85"/>
        <v>45</v>
      </c>
      <c r="N121" s="49">
        <f t="shared" si="86"/>
        <v>15</v>
      </c>
      <c r="O121" s="60">
        <f t="shared" si="87"/>
        <v>15</v>
      </c>
      <c r="P121" s="74">
        <f t="shared" si="50"/>
        <v>5250</v>
      </c>
      <c r="Q121" s="66">
        <f>Stoch_Regimes_2!$G$24</f>
        <v>60</v>
      </c>
      <c r="R121" s="60">
        <f t="shared" si="88"/>
        <v>3</v>
      </c>
      <c r="S121" s="49">
        <f t="shared" si="89"/>
        <v>45</v>
      </c>
      <c r="T121" s="49">
        <f t="shared" si="90"/>
        <v>15</v>
      </c>
      <c r="U121" s="60">
        <f t="shared" si="91"/>
        <v>15</v>
      </c>
      <c r="V121" s="74">
        <f t="shared" si="92"/>
        <v>5250</v>
      </c>
      <c r="W121" s="66">
        <f>Stoch_Regimes_2!$J$24</f>
        <v>60</v>
      </c>
      <c r="X121" s="60">
        <f t="shared" si="72"/>
        <v>3</v>
      </c>
      <c r="Y121" s="49">
        <f t="shared" si="73"/>
        <v>45</v>
      </c>
      <c r="Z121" s="49">
        <f t="shared" si="74"/>
        <v>15</v>
      </c>
      <c r="AA121" s="60">
        <f t="shared" si="75"/>
        <v>15</v>
      </c>
      <c r="AB121" s="74">
        <f t="shared" si="76"/>
        <v>5250</v>
      </c>
      <c r="AC121" s="66">
        <f>Stoch_Regimes_2!$M$24</f>
        <v>30</v>
      </c>
      <c r="AD121" s="60">
        <f t="shared" si="93"/>
        <v>1</v>
      </c>
      <c r="AE121" s="49">
        <f t="shared" si="94"/>
        <v>15</v>
      </c>
      <c r="AF121" s="49">
        <f t="shared" si="95"/>
        <v>15</v>
      </c>
      <c r="AG121" s="60">
        <f t="shared" si="96"/>
        <v>15</v>
      </c>
      <c r="AH121" s="74">
        <f t="shared" si="97"/>
        <v>5220</v>
      </c>
      <c r="AI121" s="66">
        <v>15</v>
      </c>
      <c r="AJ121" s="60">
        <v>0</v>
      </c>
      <c r="AK121" s="60">
        <v>15</v>
      </c>
      <c r="AL121" s="62">
        <f t="shared" si="83"/>
        <v>5205</v>
      </c>
      <c r="AM121" s="66">
        <f>Stoch_Regimes_2!$E$24</f>
        <v>60</v>
      </c>
      <c r="AN121" s="60">
        <f t="shared" si="60"/>
        <v>3</v>
      </c>
      <c r="AO121" s="49">
        <f t="shared" si="69"/>
        <v>45</v>
      </c>
      <c r="AP121" s="49">
        <f t="shared" si="61"/>
        <v>15</v>
      </c>
      <c r="AQ121" s="60">
        <f t="shared" si="62"/>
        <v>15</v>
      </c>
      <c r="AR121" s="74">
        <f t="shared" si="63"/>
        <v>5250</v>
      </c>
    </row>
    <row r="122" spans="1:44" x14ac:dyDescent="0.25">
      <c r="A122" s="49"/>
      <c r="B122" s="85">
        <v>42156</v>
      </c>
      <c r="C122" s="49">
        <v>344.5</v>
      </c>
      <c r="D122" s="49">
        <v>350</v>
      </c>
      <c r="E122" s="58">
        <v>1</v>
      </c>
      <c r="F122" s="91">
        <f t="shared" si="71"/>
        <v>30</v>
      </c>
      <c r="G122" s="49">
        <f t="shared" si="77"/>
        <v>0</v>
      </c>
      <c r="H122" s="49">
        <f t="shared" si="78"/>
        <v>30</v>
      </c>
      <c r="I122" s="60">
        <f t="shared" si="79"/>
        <v>30</v>
      </c>
      <c r="J122" s="110">
        <f t="shared" si="80"/>
        <v>10335</v>
      </c>
      <c r="K122" s="66">
        <f>Stoch_Regimes_2!$E$24</f>
        <v>60</v>
      </c>
      <c r="L122" s="60">
        <f t="shared" si="84"/>
        <v>3</v>
      </c>
      <c r="M122" s="49">
        <f t="shared" si="85"/>
        <v>45</v>
      </c>
      <c r="N122" s="49">
        <f t="shared" si="86"/>
        <v>15</v>
      </c>
      <c r="O122" s="60">
        <f t="shared" si="87"/>
        <v>15</v>
      </c>
      <c r="P122" s="74">
        <f t="shared" si="50"/>
        <v>5212.5</v>
      </c>
      <c r="Q122" s="66">
        <f>Stoch_Regimes_2!$G$24</f>
        <v>60</v>
      </c>
      <c r="R122" s="60">
        <f t="shared" si="88"/>
        <v>3</v>
      </c>
      <c r="S122" s="49">
        <f t="shared" si="89"/>
        <v>45</v>
      </c>
      <c r="T122" s="49">
        <f t="shared" si="90"/>
        <v>15</v>
      </c>
      <c r="U122" s="60">
        <f t="shared" si="91"/>
        <v>15</v>
      </c>
      <c r="V122" s="74">
        <f t="shared" si="92"/>
        <v>5212.5</v>
      </c>
      <c r="W122" s="66">
        <f>Stoch_Regimes_2!$J$24</f>
        <v>60</v>
      </c>
      <c r="X122" s="60">
        <f t="shared" si="72"/>
        <v>3</v>
      </c>
      <c r="Y122" s="49">
        <f t="shared" si="73"/>
        <v>45</v>
      </c>
      <c r="Z122" s="49">
        <f t="shared" si="74"/>
        <v>15</v>
      </c>
      <c r="AA122" s="60">
        <f t="shared" si="75"/>
        <v>15</v>
      </c>
      <c r="AB122" s="74">
        <f t="shared" si="76"/>
        <v>5212.5</v>
      </c>
      <c r="AC122" s="66">
        <f>Stoch_Regimes_2!$M$24</f>
        <v>30</v>
      </c>
      <c r="AD122" s="60">
        <f t="shared" si="93"/>
        <v>1</v>
      </c>
      <c r="AE122" s="49">
        <f t="shared" si="94"/>
        <v>15</v>
      </c>
      <c r="AF122" s="49">
        <f t="shared" si="95"/>
        <v>15</v>
      </c>
      <c r="AG122" s="60">
        <f t="shared" si="96"/>
        <v>15</v>
      </c>
      <c r="AH122" s="74">
        <f t="shared" si="97"/>
        <v>5182.5</v>
      </c>
      <c r="AI122" s="66">
        <v>15</v>
      </c>
      <c r="AJ122" s="60">
        <v>0</v>
      </c>
      <c r="AK122" s="60">
        <v>15</v>
      </c>
      <c r="AL122" s="62">
        <f t="shared" si="83"/>
        <v>5167.5</v>
      </c>
      <c r="AM122" s="66">
        <f>Stoch_Regimes_2!$E$24</f>
        <v>60</v>
      </c>
      <c r="AN122" s="60">
        <f t="shared" si="60"/>
        <v>3</v>
      </c>
      <c r="AO122" s="49">
        <f t="shared" si="69"/>
        <v>45</v>
      </c>
      <c r="AP122" s="49">
        <f t="shared" si="61"/>
        <v>15</v>
      </c>
      <c r="AQ122" s="60">
        <f t="shared" si="62"/>
        <v>15</v>
      </c>
      <c r="AR122" s="74">
        <f t="shared" si="63"/>
        <v>5212.5</v>
      </c>
    </row>
    <row r="123" spans="1:44" x14ac:dyDescent="0.25">
      <c r="A123" s="49"/>
      <c r="B123" s="85">
        <v>42186</v>
      </c>
      <c r="C123" s="49">
        <v>397.5</v>
      </c>
      <c r="D123" s="49">
        <v>400</v>
      </c>
      <c r="E123" s="58">
        <v>0</v>
      </c>
      <c r="F123" s="91">
        <f t="shared" si="71"/>
        <v>15</v>
      </c>
      <c r="G123" s="49">
        <f t="shared" si="77"/>
        <v>15</v>
      </c>
      <c r="H123" s="49">
        <f t="shared" si="78"/>
        <v>0</v>
      </c>
      <c r="I123" s="60">
        <f t="shared" si="79"/>
        <v>0</v>
      </c>
      <c r="J123" s="110">
        <f t="shared" si="80"/>
        <v>15</v>
      </c>
      <c r="K123" s="66">
        <f>Stoch_Regimes_2!$E$25</f>
        <v>15</v>
      </c>
      <c r="L123" s="60">
        <f t="shared" si="84"/>
        <v>0</v>
      </c>
      <c r="M123" s="49">
        <f t="shared" si="85"/>
        <v>45</v>
      </c>
      <c r="N123" s="49">
        <f t="shared" si="86"/>
        <v>-30</v>
      </c>
      <c r="O123" s="60">
        <f t="shared" si="87"/>
        <v>0</v>
      </c>
      <c r="P123" s="74">
        <f t="shared" si="50"/>
        <v>45</v>
      </c>
      <c r="Q123" s="66">
        <f>Stoch_Regimes_2!$G$25</f>
        <v>45</v>
      </c>
      <c r="R123" s="60">
        <f t="shared" si="88"/>
        <v>2</v>
      </c>
      <c r="S123" s="49">
        <f t="shared" si="89"/>
        <v>45</v>
      </c>
      <c r="T123" s="49">
        <f t="shared" si="90"/>
        <v>0</v>
      </c>
      <c r="U123" s="60">
        <f t="shared" si="91"/>
        <v>0</v>
      </c>
      <c r="V123" s="74">
        <f t="shared" si="92"/>
        <v>45</v>
      </c>
      <c r="W123" s="66">
        <f>Stoch_Regimes_2!$J$25</f>
        <v>60</v>
      </c>
      <c r="X123" s="60">
        <f t="shared" si="72"/>
        <v>3</v>
      </c>
      <c r="Y123" s="49">
        <f t="shared" si="73"/>
        <v>45</v>
      </c>
      <c r="Z123" s="49">
        <f t="shared" si="74"/>
        <v>15</v>
      </c>
      <c r="AA123" s="60">
        <f t="shared" si="75"/>
        <v>15</v>
      </c>
      <c r="AB123" s="74">
        <f t="shared" si="76"/>
        <v>6007.5</v>
      </c>
      <c r="AC123" s="66">
        <f>Stoch_Regimes_2!$M$25</f>
        <v>15</v>
      </c>
      <c r="AD123" s="60">
        <f t="shared" si="93"/>
        <v>0</v>
      </c>
      <c r="AE123" s="49">
        <f t="shared" si="94"/>
        <v>15</v>
      </c>
      <c r="AF123" s="49">
        <f t="shared" si="95"/>
        <v>0</v>
      </c>
      <c r="AG123" s="60">
        <f t="shared" si="96"/>
        <v>0</v>
      </c>
      <c r="AH123" s="74">
        <f t="shared" si="97"/>
        <v>15</v>
      </c>
      <c r="AI123" s="66">
        <v>15</v>
      </c>
      <c r="AJ123" s="60">
        <v>0</v>
      </c>
      <c r="AK123" s="60">
        <v>15</v>
      </c>
      <c r="AL123" s="62">
        <f t="shared" si="83"/>
        <v>5962.5</v>
      </c>
      <c r="AM123" s="66">
        <f>Stoch_Regimes_2!$E$25</f>
        <v>15</v>
      </c>
      <c r="AN123" s="60">
        <f t="shared" si="60"/>
        <v>0</v>
      </c>
      <c r="AO123" s="49">
        <f t="shared" si="69"/>
        <v>45</v>
      </c>
      <c r="AP123" s="49">
        <f t="shared" si="61"/>
        <v>-30</v>
      </c>
      <c r="AQ123" s="60">
        <f t="shared" si="62"/>
        <v>0</v>
      </c>
      <c r="AR123" s="74">
        <f t="shared" si="63"/>
        <v>45</v>
      </c>
    </row>
    <row r="124" spans="1:44" x14ac:dyDescent="0.25">
      <c r="A124" s="49"/>
      <c r="B124" s="85">
        <v>42217</v>
      </c>
      <c r="C124" s="49">
        <v>350.98</v>
      </c>
      <c r="D124" s="49">
        <v>350</v>
      </c>
      <c r="E124" s="58">
        <v>3</v>
      </c>
      <c r="F124" s="91">
        <f t="shared" si="71"/>
        <v>60</v>
      </c>
      <c r="G124" s="49">
        <f t="shared" si="77"/>
        <v>0</v>
      </c>
      <c r="H124" s="49">
        <f t="shared" si="78"/>
        <v>60</v>
      </c>
      <c r="I124" s="60">
        <f t="shared" si="79"/>
        <v>60</v>
      </c>
      <c r="J124" s="110">
        <f t="shared" si="80"/>
        <v>21058.800000000003</v>
      </c>
      <c r="K124" s="66">
        <f>Stoch_Regimes_2!$E$24</f>
        <v>60</v>
      </c>
      <c r="L124" s="60">
        <f t="shared" si="84"/>
        <v>3</v>
      </c>
      <c r="M124" s="49">
        <f t="shared" si="85"/>
        <v>30</v>
      </c>
      <c r="N124" s="49">
        <f t="shared" si="86"/>
        <v>30</v>
      </c>
      <c r="O124" s="60">
        <f t="shared" si="87"/>
        <v>30</v>
      </c>
      <c r="P124" s="74">
        <f t="shared" si="50"/>
        <v>10559.400000000001</v>
      </c>
      <c r="Q124" s="66">
        <f>Stoch_Regimes_2!$G$24</f>
        <v>60</v>
      </c>
      <c r="R124" s="60">
        <f t="shared" si="88"/>
        <v>3</v>
      </c>
      <c r="S124" s="49">
        <f t="shared" si="89"/>
        <v>30</v>
      </c>
      <c r="T124" s="49">
        <f t="shared" si="90"/>
        <v>30</v>
      </c>
      <c r="U124" s="60">
        <f t="shared" si="91"/>
        <v>30</v>
      </c>
      <c r="V124" s="74">
        <f t="shared" si="92"/>
        <v>10559.400000000001</v>
      </c>
      <c r="W124" s="66">
        <f>Stoch_Regimes_2!$J$24</f>
        <v>60</v>
      </c>
      <c r="X124" s="60">
        <f t="shared" si="72"/>
        <v>3</v>
      </c>
      <c r="Y124" s="49">
        <f t="shared" si="73"/>
        <v>45</v>
      </c>
      <c r="Z124" s="49">
        <f t="shared" si="74"/>
        <v>15</v>
      </c>
      <c r="AA124" s="60">
        <f t="shared" si="75"/>
        <v>15</v>
      </c>
      <c r="AB124" s="74">
        <f t="shared" si="76"/>
        <v>5309.7000000000007</v>
      </c>
      <c r="AC124" s="66">
        <f>Stoch_Regimes_2!$M$24</f>
        <v>30</v>
      </c>
      <c r="AD124" s="60">
        <f t="shared" si="93"/>
        <v>1</v>
      </c>
      <c r="AE124" s="49">
        <f t="shared" si="94"/>
        <v>0</v>
      </c>
      <c r="AF124" s="49">
        <f t="shared" si="95"/>
        <v>30</v>
      </c>
      <c r="AG124" s="60">
        <f t="shared" si="96"/>
        <v>30</v>
      </c>
      <c r="AH124" s="74">
        <f t="shared" si="97"/>
        <v>10529.400000000001</v>
      </c>
      <c r="AI124" s="66">
        <v>15</v>
      </c>
      <c r="AJ124" s="60">
        <v>0</v>
      </c>
      <c r="AK124" s="60">
        <v>15</v>
      </c>
      <c r="AL124" s="62">
        <f t="shared" ref="AL124:AL131" si="98">AK124*C124+AJ124*$C$4</f>
        <v>5264.7000000000007</v>
      </c>
      <c r="AM124" s="66">
        <f>Stoch_Regimes_2!$E$24</f>
        <v>60</v>
      </c>
      <c r="AN124" s="60">
        <f t="shared" si="60"/>
        <v>3</v>
      </c>
      <c r="AO124" s="49">
        <f t="shared" si="69"/>
        <v>30</v>
      </c>
      <c r="AP124" s="49">
        <f t="shared" si="61"/>
        <v>30</v>
      </c>
      <c r="AQ124" s="60">
        <f t="shared" si="62"/>
        <v>30</v>
      </c>
      <c r="AR124" s="74">
        <f t="shared" si="63"/>
        <v>10559.400000000001</v>
      </c>
    </row>
    <row r="125" spans="1:44" x14ac:dyDescent="0.25">
      <c r="A125" s="49"/>
      <c r="B125" s="85">
        <v>42248</v>
      </c>
      <c r="C125" s="49">
        <v>353.95</v>
      </c>
      <c r="D125" s="49">
        <v>350</v>
      </c>
      <c r="E125" s="58">
        <v>3</v>
      </c>
      <c r="F125" s="91">
        <f t="shared" si="71"/>
        <v>60</v>
      </c>
      <c r="G125" s="49">
        <f t="shared" si="77"/>
        <v>45</v>
      </c>
      <c r="H125" s="49">
        <f t="shared" si="78"/>
        <v>15</v>
      </c>
      <c r="I125" s="60">
        <f t="shared" si="79"/>
        <v>15</v>
      </c>
      <c r="J125" s="110">
        <f t="shared" si="80"/>
        <v>5354.25</v>
      </c>
      <c r="K125" s="66">
        <f>Stoch_Regimes_2!$E$24</f>
        <v>60</v>
      </c>
      <c r="L125" s="60">
        <f t="shared" si="84"/>
        <v>3</v>
      </c>
      <c r="M125" s="49">
        <f t="shared" si="85"/>
        <v>45</v>
      </c>
      <c r="N125" s="49">
        <f t="shared" si="86"/>
        <v>15</v>
      </c>
      <c r="O125" s="60">
        <f t="shared" si="87"/>
        <v>15</v>
      </c>
      <c r="P125" s="74">
        <f t="shared" si="50"/>
        <v>5354.25</v>
      </c>
      <c r="Q125" s="66">
        <f>Stoch_Regimes_2!$G$24</f>
        <v>60</v>
      </c>
      <c r="R125" s="60">
        <f t="shared" si="88"/>
        <v>3</v>
      </c>
      <c r="S125" s="49">
        <f t="shared" si="89"/>
        <v>45</v>
      </c>
      <c r="T125" s="49">
        <f t="shared" si="90"/>
        <v>15</v>
      </c>
      <c r="U125" s="60">
        <f t="shared" si="91"/>
        <v>15</v>
      </c>
      <c r="V125" s="74">
        <f t="shared" si="92"/>
        <v>5354.25</v>
      </c>
      <c r="W125" s="66">
        <f>Stoch_Regimes_2!$J$24</f>
        <v>60</v>
      </c>
      <c r="X125" s="60">
        <f t="shared" si="72"/>
        <v>3</v>
      </c>
      <c r="Y125" s="49">
        <f t="shared" si="73"/>
        <v>45</v>
      </c>
      <c r="Z125" s="49">
        <f t="shared" si="74"/>
        <v>15</v>
      </c>
      <c r="AA125" s="60">
        <f t="shared" si="75"/>
        <v>15</v>
      </c>
      <c r="AB125" s="74">
        <f t="shared" si="76"/>
        <v>5354.25</v>
      </c>
      <c r="AC125" s="66">
        <f>Stoch_Regimes_2!$M$24</f>
        <v>30</v>
      </c>
      <c r="AD125" s="60">
        <f t="shared" si="93"/>
        <v>1</v>
      </c>
      <c r="AE125" s="49">
        <f t="shared" si="94"/>
        <v>15</v>
      </c>
      <c r="AF125" s="49">
        <f t="shared" si="95"/>
        <v>15</v>
      </c>
      <c r="AG125" s="60">
        <f t="shared" si="96"/>
        <v>15</v>
      </c>
      <c r="AH125" s="74">
        <f t="shared" si="97"/>
        <v>5324.25</v>
      </c>
      <c r="AI125" s="66">
        <v>15</v>
      </c>
      <c r="AJ125" s="60">
        <v>0</v>
      </c>
      <c r="AK125" s="60">
        <v>15</v>
      </c>
      <c r="AL125" s="62">
        <f t="shared" si="98"/>
        <v>5309.25</v>
      </c>
      <c r="AM125" s="66">
        <f>Stoch_Regimes_2!$E$24</f>
        <v>60</v>
      </c>
      <c r="AN125" s="60">
        <f t="shared" si="60"/>
        <v>3</v>
      </c>
      <c r="AO125" s="49">
        <f t="shared" si="69"/>
        <v>45</v>
      </c>
      <c r="AP125" s="49">
        <f t="shared" si="61"/>
        <v>15</v>
      </c>
      <c r="AQ125" s="60">
        <f t="shared" si="62"/>
        <v>15</v>
      </c>
      <c r="AR125" s="74">
        <f t="shared" si="63"/>
        <v>5354.25</v>
      </c>
    </row>
    <row r="126" spans="1:44" x14ac:dyDescent="0.25">
      <c r="A126" s="49"/>
      <c r="B126" s="85">
        <v>42278</v>
      </c>
      <c r="C126" s="49">
        <v>366.55</v>
      </c>
      <c r="D126" s="49">
        <v>350</v>
      </c>
      <c r="E126" s="58">
        <v>0</v>
      </c>
      <c r="F126" s="91">
        <f t="shared" si="71"/>
        <v>15</v>
      </c>
      <c r="G126" s="49">
        <f t="shared" si="77"/>
        <v>45</v>
      </c>
      <c r="H126" s="49">
        <f t="shared" si="78"/>
        <v>-30</v>
      </c>
      <c r="I126" s="60">
        <f t="shared" si="79"/>
        <v>0</v>
      </c>
      <c r="J126" s="110">
        <f t="shared" si="80"/>
        <v>45</v>
      </c>
      <c r="K126" s="66">
        <f>Stoch_Regimes_2!$E$24</f>
        <v>60</v>
      </c>
      <c r="L126" s="60">
        <f t="shared" si="84"/>
        <v>3</v>
      </c>
      <c r="M126" s="49">
        <f t="shared" si="85"/>
        <v>45</v>
      </c>
      <c r="N126" s="49">
        <f t="shared" si="86"/>
        <v>15</v>
      </c>
      <c r="O126" s="60">
        <f t="shared" si="87"/>
        <v>15</v>
      </c>
      <c r="P126" s="74">
        <f t="shared" si="50"/>
        <v>5543.25</v>
      </c>
      <c r="Q126" s="66">
        <f>Stoch_Regimes_2!$G$24</f>
        <v>60</v>
      </c>
      <c r="R126" s="60">
        <f t="shared" si="88"/>
        <v>3</v>
      </c>
      <c r="S126" s="49">
        <f t="shared" si="89"/>
        <v>45</v>
      </c>
      <c r="T126" s="49">
        <f t="shared" si="90"/>
        <v>15</v>
      </c>
      <c r="U126" s="60">
        <f t="shared" si="91"/>
        <v>15</v>
      </c>
      <c r="V126" s="74">
        <f t="shared" si="92"/>
        <v>5543.25</v>
      </c>
      <c r="W126" s="66">
        <f>Stoch_Regimes_2!$J$24</f>
        <v>60</v>
      </c>
      <c r="X126" s="60">
        <f t="shared" si="72"/>
        <v>3</v>
      </c>
      <c r="Y126" s="49">
        <f t="shared" si="73"/>
        <v>45</v>
      </c>
      <c r="Z126" s="49">
        <f t="shared" si="74"/>
        <v>15</v>
      </c>
      <c r="AA126" s="60">
        <f t="shared" si="75"/>
        <v>15</v>
      </c>
      <c r="AB126" s="74">
        <f t="shared" si="76"/>
        <v>5543.25</v>
      </c>
      <c r="AC126" s="66">
        <f>Stoch_Regimes_2!$M$24</f>
        <v>30</v>
      </c>
      <c r="AD126" s="60">
        <f t="shared" si="93"/>
        <v>1</v>
      </c>
      <c r="AE126" s="49">
        <f t="shared" si="94"/>
        <v>15</v>
      </c>
      <c r="AF126" s="49">
        <f t="shared" si="95"/>
        <v>15</v>
      </c>
      <c r="AG126" s="60">
        <f t="shared" si="96"/>
        <v>15</v>
      </c>
      <c r="AH126" s="74">
        <f t="shared" si="97"/>
        <v>5513.25</v>
      </c>
      <c r="AI126" s="66">
        <v>15</v>
      </c>
      <c r="AJ126" s="60">
        <v>0</v>
      </c>
      <c r="AK126" s="60">
        <v>15</v>
      </c>
      <c r="AL126" s="62">
        <f t="shared" si="98"/>
        <v>5498.25</v>
      </c>
      <c r="AM126" s="66">
        <f>Stoch_Regimes_2!$E$24</f>
        <v>60</v>
      </c>
      <c r="AN126" s="60">
        <f t="shared" si="60"/>
        <v>3</v>
      </c>
      <c r="AO126" s="49">
        <f t="shared" si="69"/>
        <v>45</v>
      </c>
      <c r="AP126" s="49">
        <f t="shared" si="61"/>
        <v>15</v>
      </c>
      <c r="AQ126" s="60">
        <f t="shared" si="62"/>
        <v>15</v>
      </c>
      <c r="AR126" s="74">
        <f t="shared" si="63"/>
        <v>5543.25</v>
      </c>
    </row>
    <row r="127" spans="1:44" x14ac:dyDescent="0.25">
      <c r="A127" s="49"/>
      <c r="B127" s="85">
        <v>42309</v>
      </c>
      <c r="C127" s="49">
        <v>361.45</v>
      </c>
      <c r="D127" s="49">
        <v>350</v>
      </c>
      <c r="E127" s="58">
        <v>3</v>
      </c>
      <c r="F127" s="91">
        <f t="shared" si="71"/>
        <v>60</v>
      </c>
      <c r="G127" s="49">
        <f t="shared" si="77"/>
        <v>30</v>
      </c>
      <c r="H127" s="49">
        <f t="shared" si="78"/>
        <v>30</v>
      </c>
      <c r="I127" s="60">
        <f t="shared" si="79"/>
        <v>30</v>
      </c>
      <c r="J127" s="110">
        <f t="shared" si="80"/>
        <v>10873.5</v>
      </c>
      <c r="K127" s="66">
        <f>Stoch_Regimes_2!$E$24</f>
        <v>60</v>
      </c>
      <c r="L127" s="60">
        <f t="shared" si="84"/>
        <v>3</v>
      </c>
      <c r="M127" s="49">
        <f t="shared" si="85"/>
        <v>45</v>
      </c>
      <c r="N127" s="49">
        <f t="shared" si="86"/>
        <v>15</v>
      </c>
      <c r="O127" s="60">
        <f t="shared" si="87"/>
        <v>15</v>
      </c>
      <c r="P127" s="74">
        <f t="shared" si="50"/>
        <v>5466.75</v>
      </c>
      <c r="Q127" s="66">
        <f>Stoch_Regimes_2!$G$24</f>
        <v>60</v>
      </c>
      <c r="R127" s="60">
        <f t="shared" si="88"/>
        <v>3</v>
      </c>
      <c r="S127" s="49">
        <f t="shared" si="89"/>
        <v>45</v>
      </c>
      <c r="T127" s="49">
        <f t="shared" si="90"/>
        <v>15</v>
      </c>
      <c r="U127" s="60">
        <f t="shared" si="91"/>
        <v>15</v>
      </c>
      <c r="V127" s="74">
        <f t="shared" si="92"/>
        <v>5466.75</v>
      </c>
      <c r="W127" s="66">
        <f>Stoch_Regimes_2!$J$24</f>
        <v>60</v>
      </c>
      <c r="X127" s="60">
        <f t="shared" si="72"/>
        <v>3</v>
      </c>
      <c r="Y127" s="49">
        <f t="shared" si="73"/>
        <v>45</v>
      </c>
      <c r="Z127" s="49">
        <f t="shared" si="74"/>
        <v>15</v>
      </c>
      <c r="AA127" s="60">
        <f t="shared" si="75"/>
        <v>15</v>
      </c>
      <c r="AB127" s="74">
        <f t="shared" si="76"/>
        <v>5466.75</v>
      </c>
      <c r="AC127" s="66">
        <f>Stoch_Regimes_2!$M$24</f>
        <v>30</v>
      </c>
      <c r="AD127" s="60">
        <f t="shared" si="93"/>
        <v>1</v>
      </c>
      <c r="AE127" s="49">
        <f t="shared" si="94"/>
        <v>15</v>
      </c>
      <c r="AF127" s="49">
        <f t="shared" si="95"/>
        <v>15</v>
      </c>
      <c r="AG127" s="60">
        <f t="shared" si="96"/>
        <v>15</v>
      </c>
      <c r="AH127" s="74">
        <f t="shared" si="97"/>
        <v>5436.75</v>
      </c>
      <c r="AI127" s="66">
        <v>15</v>
      </c>
      <c r="AJ127" s="60">
        <v>0</v>
      </c>
      <c r="AK127" s="60">
        <v>15</v>
      </c>
      <c r="AL127" s="62">
        <f t="shared" si="98"/>
        <v>5421.75</v>
      </c>
      <c r="AM127" s="66">
        <f>Stoch_Regimes_2!$E$24</f>
        <v>60</v>
      </c>
      <c r="AN127" s="60">
        <f t="shared" si="60"/>
        <v>3</v>
      </c>
      <c r="AO127" s="49">
        <f t="shared" si="69"/>
        <v>45</v>
      </c>
      <c r="AP127" s="49">
        <f t="shared" si="61"/>
        <v>15</v>
      </c>
      <c r="AQ127" s="60">
        <f t="shared" si="62"/>
        <v>15</v>
      </c>
      <c r="AR127" s="74">
        <f t="shared" si="63"/>
        <v>5466.75</v>
      </c>
    </row>
    <row r="128" spans="1:44" x14ac:dyDescent="0.25">
      <c r="A128" s="49"/>
      <c r="B128" s="85">
        <v>42339</v>
      </c>
      <c r="C128" s="49">
        <v>364.75</v>
      </c>
      <c r="D128" s="49">
        <v>350</v>
      </c>
      <c r="E128" s="58">
        <v>0</v>
      </c>
      <c r="F128" s="91">
        <f t="shared" si="71"/>
        <v>15</v>
      </c>
      <c r="G128" s="49">
        <f t="shared" si="77"/>
        <v>45</v>
      </c>
      <c r="H128" s="49">
        <f t="shared" si="78"/>
        <v>-30</v>
      </c>
      <c r="I128" s="60">
        <f t="shared" si="79"/>
        <v>0</v>
      </c>
      <c r="J128" s="110">
        <f t="shared" si="80"/>
        <v>45</v>
      </c>
      <c r="K128" s="66">
        <f>Stoch_Regimes_2!$E$24</f>
        <v>60</v>
      </c>
      <c r="L128" s="60">
        <f t="shared" si="84"/>
        <v>3</v>
      </c>
      <c r="M128" s="49">
        <f t="shared" si="85"/>
        <v>45</v>
      </c>
      <c r="N128" s="49">
        <f t="shared" si="86"/>
        <v>15</v>
      </c>
      <c r="O128" s="60">
        <f t="shared" si="87"/>
        <v>15</v>
      </c>
      <c r="P128" s="74">
        <f t="shared" si="50"/>
        <v>5516.25</v>
      </c>
      <c r="Q128" s="66">
        <f>Stoch_Regimes_2!$G$24</f>
        <v>60</v>
      </c>
      <c r="R128" s="60">
        <f t="shared" si="88"/>
        <v>3</v>
      </c>
      <c r="S128" s="49">
        <f t="shared" si="89"/>
        <v>45</v>
      </c>
      <c r="T128" s="49">
        <f t="shared" si="90"/>
        <v>15</v>
      </c>
      <c r="U128" s="60">
        <f t="shared" si="91"/>
        <v>15</v>
      </c>
      <c r="V128" s="74">
        <f t="shared" si="92"/>
        <v>5516.25</v>
      </c>
      <c r="W128" s="66">
        <f>Stoch_Regimes_2!$J$24</f>
        <v>60</v>
      </c>
      <c r="X128" s="60">
        <f t="shared" si="72"/>
        <v>3</v>
      </c>
      <c r="Y128" s="49">
        <f t="shared" si="73"/>
        <v>45</v>
      </c>
      <c r="Z128" s="49">
        <f t="shared" si="74"/>
        <v>15</v>
      </c>
      <c r="AA128" s="60">
        <f t="shared" si="75"/>
        <v>15</v>
      </c>
      <c r="AB128" s="74">
        <f t="shared" si="76"/>
        <v>5516.25</v>
      </c>
      <c r="AC128" s="66">
        <f>Stoch_Regimes_2!$M$24</f>
        <v>30</v>
      </c>
      <c r="AD128" s="60">
        <f t="shared" si="93"/>
        <v>1</v>
      </c>
      <c r="AE128" s="49">
        <f t="shared" si="94"/>
        <v>15</v>
      </c>
      <c r="AF128" s="49">
        <f t="shared" si="95"/>
        <v>15</v>
      </c>
      <c r="AG128" s="60">
        <f t="shared" si="96"/>
        <v>15</v>
      </c>
      <c r="AH128" s="74">
        <f t="shared" si="97"/>
        <v>5486.25</v>
      </c>
      <c r="AI128" s="66">
        <v>15</v>
      </c>
      <c r="AJ128" s="60">
        <v>0</v>
      </c>
      <c r="AK128" s="60">
        <v>15</v>
      </c>
      <c r="AL128" s="62">
        <f t="shared" si="98"/>
        <v>5471.25</v>
      </c>
      <c r="AM128" s="66">
        <f>Stoch_Regimes_2!$E$24</f>
        <v>60</v>
      </c>
      <c r="AN128" s="60">
        <f t="shared" si="60"/>
        <v>3</v>
      </c>
      <c r="AO128" s="49">
        <f t="shared" si="69"/>
        <v>45</v>
      </c>
      <c r="AP128" s="49">
        <f t="shared" si="61"/>
        <v>15</v>
      </c>
      <c r="AQ128" s="60">
        <f t="shared" si="62"/>
        <v>15</v>
      </c>
      <c r="AR128" s="74">
        <f t="shared" si="63"/>
        <v>5516.25</v>
      </c>
    </row>
    <row r="129" spans="1:44" x14ac:dyDescent="0.25">
      <c r="A129" s="49"/>
      <c r="B129" s="85">
        <v>42370</v>
      </c>
      <c r="C129" s="121">
        <v>363.75</v>
      </c>
      <c r="D129" s="49">
        <v>350</v>
      </c>
      <c r="E129" s="58">
        <v>1</v>
      </c>
      <c r="F129" s="91">
        <f t="shared" si="71"/>
        <v>30</v>
      </c>
      <c r="G129" s="49">
        <f t="shared" si="77"/>
        <v>30</v>
      </c>
      <c r="H129" s="49">
        <f t="shared" si="78"/>
        <v>0</v>
      </c>
      <c r="I129" s="60">
        <f t="shared" si="79"/>
        <v>0</v>
      </c>
      <c r="J129" s="110">
        <f t="shared" si="80"/>
        <v>30</v>
      </c>
      <c r="K129" s="66">
        <f>Stoch_Regimes_2!$E$24</f>
        <v>60</v>
      </c>
      <c r="L129" s="60">
        <f t="shared" si="84"/>
        <v>3</v>
      </c>
      <c r="M129" s="49">
        <f t="shared" si="85"/>
        <v>45</v>
      </c>
      <c r="N129" s="49">
        <f t="shared" si="86"/>
        <v>15</v>
      </c>
      <c r="O129" s="60">
        <v>0</v>
      </c>
      <c r="P129" s="74">
        <f t="shared" si="50"/>
        <v>45</v>
      </c>
      <c r="Q129" s="66">
        <f>Stoch_Regimes_2!$G$24</f>
        <v>60</v>
      </c>
      <c r="R129" s="60">
        <f t="shared" si="88"/>
        <v>3</v>
      </c>
      <c r="S129" s="49">
        <f t="shared" si="89"/>
        <v>45</v>
      </c>
      <c r="T129" s="49">
        <f t="shared" si="90"/>
        <v>15</v>
      </c>
      <c r="U129" s="60">
        <v>0</v>
      </c>
      <c r="V129" s="74">
        <f t="shared" si="92"/>
        <v>45</v>
      </c>
      <c r="W129" s="66">
        <f>Stoch_Regimes_2!$J$24</f>
        <v>60</v>
      </c>
      <c r="X129" s="60">
        <f t="shared" si="72"/>
        <v>3</v>
      </c>
      <c r="Y129" s="49">
        <f t="shared" si="73"/>
        <v>45</v>
      </c>
      <c r="Z129" s="49">
        <f t="shared" si="74"/>
        <v>15</v>
      </c>
      <c r="AA129" s="60">
        <v>0</v>
      </c>
      <c r="AB129" s="74">
        <f t="shared" si="76"/>
        <v>45</v>
      </c>
      <c r="AC129" s="66">
        <f>Stoch_Regimes_2!$M$24</f>
        <v>30</v>
      </c>
      <c r="AD129" s="60">
        <f t="shared" si="93"/>
        <v>1</v>
      </c>
      <c r="AE129" s="49">
        <f t="shared" si="94"/>
        <v>15</v>
      </c>
      <c r="AF129" s="49">
        <f t="shared" si="95"/>
        <v>15</v>
      </c>
      <c r="AG129" s="60">
        <f t="shared" si="96"/>
        <v>15</v>
      </c>
      <c r="AH129" s="74">
        <f t="shared" si="97"/>
        <v>5471.25</v>
      </c>
      <c r="AI129" s="66">
        <v>15</v>
      </c>
      <c r="AJ129" s="60">
        <v>0</v>
      </c>
      <c r="AK129" s="60">
        <v>15</v>
      </c>
      <c r="AL129" s="62">
        <f t="shared" si="98"/>
        <v>5456.25</v>
      </c>
      <c r="AM129" s="66">
        <f>Stoch_Regimes_2!$E$24</f>
        <v>60</v>
      </c>
      <c r="AN129" s="60">
        <f t="shared" si="60"/>
        <v>3</v>
      </c>
      <c r="AO129" s="49">
        <f t="shared" si="69"/>
        <v>45</v>
      </c>
      <c r="AP129" s="49">
        <f t="shared" si="61"/>
        <v>15</v>
      </c>
      <c r="AQ129" s="60">
        <v>0</v>
      </c>
      <c r="AR129" s="74">
        <f t="shared" si="63"/>
        <v>45</v>
      </c>
    </row>
    <row r="130" spans="1:44" x14ac:dyDescent="0.25">
      <c r="A130" s="49"/>
      <c r="B130" s="85">
        <v>42401</v>
      </c>
      <c r="C130" s="121">
        <v>369.23</v>
      </c>
      <c r="D130" s="49">
        <v>350</v>
      </c>
      <c r="E130" s="58">
        <v>0</v>
      </c>
      <c r="F130" s="91">
        <f t="shared" si="71"/>
        <v>15</v>
      </c>
      <c r="G130" s="49">
        <f t="shared" si="77"/>
        <v>15</v>
      </c>
      <c r="H130" s="49">
        <f t="shared" si="78"/>
        <v>0</v>
      </c>
      <c r="I130" s="60">
        <f t="shared" si="79"/>
        <v>0</v>
      </c>
      <c r="J130" s="110">
        <f t="shared" si="80"/>
        <v>15</v>
      </c>
      <c r="K130" s="66">
        <f>Stoch_Regimes_2!$E$24</f>
        <v>60</v>
      </c>
      <c r="L130" s="60">
        <f t="shared" si="84"/>
        <v>3</v>
      </c>
      <c r="M130" s="49">
        <f t="shared" si="85"/>
        <v>30</v>
      </c>
      <c r="N130" s="49">
        <f t="shared" si="86"/>
        <v>30</v>
      </c>
      <c r="O130" s="60">
        <v>0</v>
      </c>
      <c r="P130" s="74">
        <f t="shared" si="50"/>
        <v>30</v>
      </c>
      <c r="Q130" s="66">
        <f>Stoch_Regimes_2!$G$24</f>
        <v>60</v>
      </c>
      <c r="R130" s="60">
        <f t="shared" si="88"/>
        <v>3</v>
      </c>
      <c r="S130" s="49">
        <f t="shared" si="89"/>
        <v>30</v>
      </c>
      <c r="T130" s="49">
        <f t="shared" si="90"/>
        <v>30</v>
      </c>
      <c r="U130" s="60">
        <v>0</v>
      </c>
      <c r="V130" s="74">
        <f t="shared" si="92"/>
        <v>30</v>
      </c>
      <c r="W130" s="66">
        <f>Stoch_Regimes_2!$J$24</f>
        <v>60</v>
      </c>
      <c r="X130" s="60">
        <f t="shared" si="72"/>
        <v>3</v>
      </c>
      <c r="Y130" s="49">
        <f t="shared" si="73"/>
        <v>30</v>
      </c>
      <c r="Z130" s="49">
        <f t="shared" si="74"/>
        <v>30</v>
      </c>
      <c r="AA130" s="60">
        <v>0</v>
      </c>
      <c r="AB130" s="74">
        <f t="shared" si="76"/>
        <v>30</v>
      </c>
      <c r="AC130" s="66">
        <f>Stoch_Regimes_2!$M$24</f>
        <v>30</v>
      </c>
      <c r="AD130" s="60">
        <f t="shared" si="93"/>
        <v>1</v>
      </c>
      <c r="AE130" s="49">
        <f t="shared" si="94"/>
        <v>15</v>
      </c>
      <c r="AF130" s="49">
        <f t="shared" si="95"/>
        <v>15</v>
      </c>
      <c r="AG130" s="60">
        <f t="shared" si="96"/>
        <v>15</v>
      </c>
      <c r="AH130" s="74">
        <f t="shared" si="97"/>
        <v>5553.4500000000007</v>
      </c>
      <c r="AI130" s="66">
        <v>15</v>
      </c>
      <c r="AJ130" s="60">
        <v>0</v>
      </c>
      <c r="AK130" s="60">
        <v>15</v>
      </c>
      <c r="AL130" s="62">
        <f t="shared" si="98"/>
        <v>5538.4500000000007</v>
      </c>
      <c r="AM130" s="66">
        <f>Stoch_Regimes_2!$E$24</f>
        <v>60</v>
      </c>
      <c r="AN130" s="60">
        <f t="shared" si="60"/>
        <v>3</v>
      </c>
      <c r="AO130" s="49">
        <f t="shared" si="69"/>
        <v>30</v>
      </c>
      <c r="AP130" s="49">
        <f t="shared" si="61"/>
        <v>30</v>
      </c>
      <c r="AQ130" s="60">
        <v>0</v>
      </c>
      <c r="AR130" s="74">
        <f t="shared" si="63"/>
        <v>30</v>
      </c>
    </row>
    <row r="131" spans="1:44" ht="15.75" thickBot="1" x14ac:dyDescent="0.3">
      <c r="A131" s="49"/>
      <c r="B131" s="86">
        <v>42430</v>
      </c>
      <c r="C131" s="128">
        <v>365.23</v>
      </c>
      <c r="D131" s="61">
        <v>350</v>
      </c>
      <c r="E131" s="59">
        <v>0</v>
      </c>
      <c r="F131" s="93">
        <f t="shared" si="71"/>
        <v>15</v>
      </c>
      <c r="G131" s="61">
        <f t="shared" si="77"/>
        <v>0</v>
      </c>
      <c r="H131" s="61">
        <f t="shared" si="78"/>
        <v>15</v>
      </c>
      <c r="I131" s="71">
        <f t="shared" si="79"/>
        <v>15</v>
      </c>
      <c r="J131" s="76">
        <f t="shared" si="80"/>
        <v>5478.4500000000007</v>
      </c>
      <c r="K131" s="67">
        <f>Stoch_Regimes_2!$E$24</f>
        <v>60</v>
      </c>
      <c r="L131" s="71">
        <f t="shared" si="84"/>
        <v>3</v>
      </c>
      <c r="M131" s="61">
        <f t="shared" si="85"/>
        <v>15</v>
      </c>
      <c r="N131" s="61">
        <f t="shared" si="86"/>
        <v>45</v>
      </c>
      <c r="O131" s="71">
        <v>0</v>
      </c>
      <c r="P131" s="74">
        <f t="shared" si="50"/>
        <v>15</v>
      </c>
      <c r="Q131" s="66">
        <f>Stoch_Regimes_2!$G$24</f>
        <v>60</v>
      </c>
      <c r="R131" s="60">
        <f t="shared" si="88"/>
        <v>3</v>
      </c>
      <c r="S131" s="49">
        <f t="shared" si="89"/>
        <v>15</v>
      </c>
      <c r="T131" s="49">
        <f t="shared" si="90"/>
        <v>45</v>
      </c>
      <c r="U131" s="60">
        <v>0</v>
      </c>
      <c r="V131" s="74">
        <f t="shared" si="92"/>
        <v>15</v>
      </c>
      <c r="W131" s="66">
        <f>Stoch_Regimes_2!$J$24</f>
        <v>60</v>
      </c>
      <c r="X131" s="60">
        <f t="shared" ref="X131" si="99">IF(W131=15,0,IF(W131=30,1,IF(W131=45,2,IF(W131=60,3))))</f>
        <v>3</v>
      </c>
      <c r="Y131" s="49">
        <f t="shared" ref="Y131" si="100">Y130+AA130-15</f>
        <v>15</v>
      </c>
      <c r="Z131" s="49">
        <f t="shared" ref="Z131" si="101">W131-Y131</f>
        <v>45</v>
      </c>
      <c r="AA131" s="60">
        <v>0</v>
      </c>
      <c r="AB131" s="74">
        <f t="shared" ref="AB131" si="102">Y131*$C$4+AA131*C131</f>
        <v>15</v>
      </c>
      <c r="AC131" s="66">
        <f>Stoch_Regimes_2!$M$24</f>
        <v>30</v>
      </c>
      <c r="AD131" s="60">
        <f t="shared" si="93"/>
        <v>1</v>
      </c>
      <c r="AE131" s="49">
        <f t="shared" si="94"/>
        <v>15</v>
      </c>
      <c r="AF131" s="49">
        <f t="shared" si="95"/>
        <v>15</v>
      </c>
      <c r="AG131" s="60">
        <v>0</v>
      </c>
      <c r="AH131" s="74">
        <f t="shared" si="97"/>
        <v>15</v>
      </c>
      <c r="AI131" s="67">
        <v>15</v>
      </c>
      <c r="AJ131" s="71">
        <v>0</v>
      </c>
      <c r="AK131" s="71">
        <v>15</v>
      </c>
      <c r="AL131" s="63">
        <f t="shared" si="98"/>
        <v>5478.4500000000007</v>
      </c>
      <c r="AM131" s="67">
        <f>Stoch_Regimes_2!$E$24</f>
        <v>60</v>
      </c>
      <c r="AN131" s="71">
        <f t="shared" si="60"/>
        <v>3</v>
      </c>
      <c r="AO131" s="273">
        <f t="shared" si="69"/>
        <v>15</v>
      </c>
      <c r="AP131" s="273">
        <f t="shared" si="61"/>
        <v>45</v>
      </c>
      <c r="AQ131" s="71">
        <v>0</v>
      </c>
      <c r="AR131" s="74">
        <f t="shared" si="63"/>
        <v>15</v>
      </c>
    </row>
    <row r="132" spans="1:44" x14ac:dyDescent="0.25">
      <c r="A132" s="5"/>
      <c r="F132" s="58"/>
      <c r="G132" s="49" t="s">
        <v>58</v>
      </c>
      <c r="H132" s="5"/>
      <c r="I132" s="5"/>
      <c r="J132" s="114">
        <f>AVERAGE(J21:J131)</f>
        <v>6546.4864864864867</v>
      </c>
      <c r="K132" s="113"/>
      <c r="L132" s="116"/>
      <c r="M132" s="64" t="s">
        <v>58</v>
      </c>
      <c r="N132" s="64"/>
      <c r="O132" s="64"/>
      <c r="P132" s="114">
        <f>AVERAGE(P21:P131)</f>
        <v>7060.967567567568</v>
      </c>
      <c r="Q132" s="113"/>
      <c r="R132" s="116"/>
      <c r="S132" s="64" t="s">
        <v>58</v>
      </c>
      <c r="T132" s="64"/>
      <c r="U132" s="64"/>
      <c r="V132" s="114">
        <f>AVERAGE(V21:V131)</f>
        <v>7057.3189189189188</v>
      </c>
      <c r="W132" s="113"/>
      <c r="X132" s="116"/>
      <c r="Y132" s="64" t="s">
        <v>58</v>
      </c>
      <c r="Z132" s="64"/>
      <c r="AA132" s="64"/>
      <c r="AB132" s="114">
        <f>AVERAGE(AB21:AB131)</f>
        <v>7054.6864864864865</v>
      </c>
      <c r="AC132" s="113"/>
      <c r="AD132" s="116"/>
      <c r="AE132" s="64" t="s">
        <v>58</v>
      </c>
      <c r="AF132" s="64"/>
      <c r="AG132" s="64"/>
      <c r="AH132" s="114">
        <f>AVERAGE(AH21:AH131)</f>
        <v>7058.8027027027028</v>
      </c>
      <c r="AI132" s="58"/>
      <c r="AJ132" s="5" t="s">
        <v>58</v>
      </c>
      <c r="AK132" s="5"/>
      <c r="AL132" s="75">
        <f>AVERAGE(AL21:AL131)</f>
        <v>7160.1878378378369</v>
      </c>
      <c r="AM132" s="113"/>
      <c r="AN132" s="116"/>
      <c r="AO132" s="64" t="s">
        <v>58</v>
      </c>
      <c r="AP132" s="64"/>
      <c r="AQ132" s="64"/>
      <c r="AR132" s="114">
        <f>AVERAGE(AR21:AR131)</f>
        <v>6982.1162162162163</v>
      </c>
    </row>
    <row r="133" spans="1:44" x14ac:dyDescent="0.25">
      <c r="A133" s="5"/>
      <c r="F133" s="52"/>
      <c r="G133" s="5" t="s">
        <v>59</v>
      </c>
      <c r="H133" s="5"/>
      <c r="I133" s="5"/>
      <c r="J133" s="75">
        <f>SUM(J21:J131)</f>
        <v>726660</v>
      </c>
      <c r="K133" s="52"/>
      <c r="L133" s="5"/>
      <c r="M133" s="5" t="s">
        <v>59</v>
      </c>
      <c r="N133" s="5"/>
      <c r="O133" s="5"/>
      <c r="P133" s="75">
        <f>SUM(P21:P131)</f>
        <v>783767.4</v>
      </c>
      <c r="Q133" s="52"/>
      <c r="R133" s="5"/>
      <c r="S133" s="5" t="s">
        <v>59</v>
      </c>
      <c r="T133" s="5"/>
      <c r="U133" s="5"/>
      <c r="V133" s="75">
        <f>SUM(V21:V131)</f>
        <v>783362.4</v>
      </c>
      <c r="W133" s="52"/>
      <c r="X133" s="5"/>
      <c r="Y133" s="5" t="s">
        <v>59</v>
      </c>
      <c r="Z133" s="5"/>
      <c r="AA133" s="5"/>
      <c r="AB133" s="75">
        <f>SUM(AB21:AB131)</f>
        <v>783070.2</v>
      </c>
      <c r="AC133" s="52"/>
      <c r="AD133" s="5"/>
      <c r="AE133" s="5" t="s">
        <v>59</v>
      </c>
      <c r="AF133" s="5"/>
      <c r="AG133" s="5"/>
      <c r="AH133" s="75">
        <f>SUM(AH21:AH131)</f>
        <v>783527.1</v>
      </c>
      <c r="AI133" s="52"/>
      <c r="AJ133" s="5" t="s">
        <v>59</v>
      </c>
      <c r="AK133" s="5"/>
      <c r="AL133" s="75">
        <f>SUM(AL21:AL131)</f>
        <v>794780.84999999986</v>
      </c>
      <c r="AM133" s="52"/>
      <c r="AN133" s="5"/>
      <c r="AO133" s="5" t="s">
        <v>59</v>
      </c>
      <c r="AP133" s="5"/>
      <c r="AQ133" s="5"/>
      <c r="AR133" s="75">
        <f>SUM(AR21:AR131)</f>
        <v>775014.9</v>
      </c>
    </row>
    <row r="134" spans="1:44" ht="15.75" thickBot="1" x14ac:dyDescent="0.3">
      <c r="A134" s="5"/>
      <c r="F134" s="52"/>
      <c r="G134" s="5" t="s">
        <v>61</v>
      </c>
      <c r="H134" s="5"/>
      <c r="I134" s="5"/>
      <c r="J134" s="74">
        <f>SUMPRODUCT(I21:I131,$C$21:$C$131)/SUM(I21:I131)</f>
        <v>434.91891891891891</v>
      </c>
      <c r="K134" s="52"/>
      <c r="L134" s="5"/>
      <c r="M134" s="5" t="s">
        <v>61</v>
      </c>
      <c r="N134" s="5"/>
      <c r="O134" s="5"/>
      <c r="P134" s="74">
        <f>SUMPRODUCT(O21:O131,$C$21:$C$131)/SUM(O21:O131)</f>
        <v>468.96540540540542</v>
      </c>
      <c r="Q134" s="52"/>
      <c r="R134" s="5"/>
      <c r="S134" s="5" t="s">
        <v>61</v>
      </c>
      <c r="T134" s="5"/>
      <c r="U134" s="5"/>
      <c r="V134" s="74">
        <f>SUMPRODUCT(U21:U131,$C$21:$C$131)/SUM(U21:U131)</f>
        <v>468.97441441441441</v>
      </c>
      <c r="W134" s="52"/>
      <c r="X134" s="5"/>
      <c r="Y134" s="5" t="s">
        <v>61</v>
      </c>
      <c r="Z134" s="5"/>
      <c r="AA134" s="5"/>
      <c r="AB134" s="74">
        <f>SUMPRODUCT(AA21:AA131,$C$21:$C$131)/SUM(AA21:AA131)</f>
        <v>468.12324324324322</v>
      </c>
      <c r="AC134" s="52"/>
      <c r="AD134" s="5"/>
      <c r="AE134" s="5" t="s">
        <v>61</v>
      </c>
      <c r="AF134" s="5"/>
      <c r="AG134" s="5"/>
      <c r="AH134" s="74">
        <f>SUMPRODUCT(AG21:AG131,$C$21:$C$131)/SUM(AG21:AG131)</f>
        <v>469.98324324324324</v>
      </c>
      <c r="AI134" s="54"/>
      <c r="AJ134" s="55" t="s">
        <v>61</v>
      </c>
      <c r="AK134" s="55"/>
      <c r="AL134" s="82">
        <f>SUMPRODUCT(AK21:AK131,$C$21:$C$131)/SUM(AK21:AK131)</f>
        <v>477.34585585585575</v>
      </c>
      <c r="AM134" s="52"/>
      <c r="AN134" s="5"/>
      <c r="AO134" s="5" t="s">
        <v>61</v>
      </c>
      <c r="AP134" s="5"/>
      <c r="AQ134" s="5"/>
      <c r="AR134" s="74">
        <f>SUMPRODUCT(AQ21:AQ131,$C$21:$C$131)/SUM(AQ21:AQ131)</f>
        <v>463.78972972972974</v>
      </c>
    </row>
    <row r="135" spans="1:44" ht="15.75" thickBot="1" x14ac:dyDescent="0.3">
      <c r="F135" s="54"/>
      <c r="G135" s="55" t="s">
        <v>81</v>
      </c>
      <c r="H135" s="115"/>
      <c r="I135" s="55"/>
      <c r="J135" s="82">
        <f>AVERAGE(G21:G131)</f>
        <v>22.702702702702702</v>
      </c>
      <c r="K135" s="54"/>
      <c r="L135" s="55"/>
      <c r="M135" s="115" t="s">
        <v>81</v>
      </c>
      <c r="N135" s="55"/>
      <c r="O135" s="55"/>
      <c r="P135" s="82">
        <f>AVERAGE(M21:M131)</f>
        <v>26.486486486486488</v>
      </c>
      <c r="Q135" s="54"/>
      <c r="R135" s="55"/>
      <c r="S135" s="115" t="s">
        <v>81</v>
      </c>
      <c r="T135" s="55"/>
      <c r="U135" s="55"/>
      <c r="V135" s="82">
        <f>AVERAGE(S21:S131)</f>
        <v>22.702702702702702</v>
      </c>
      <c r="W135" s="54"/>
      <c r="X135" s="55"/>
      <c r="Y135" s="115" t="s">
        <v>81</v>
      </c>
      <c r="Z135" s="55"/>
      <c r="AA135" s="55"/>
      <c r="AB135" s="82">
        <f>AVERAGE(Y21:Y131)</f>
        <v>32.837837837837839</v>
      </c>
      <c r="AC135" s="54"/>
      <c r="AD135" s="55"/>
      <c r="AE135" s="115" t="s">
        <v>81</v>
      </c>
      <c r="AF135" s="55"/>
      <c r="AG135" s="55"/>
      <c r="AH135" s="82">
        <f>AVERAGE(AE21:AE131)</f>
        <v>9.0540540540540544</v>
      </c>
      <c r="AM135" s="54"/>
      <c r="AN135" s="55"/>
      <c r="AO135" s="115" t="s">
        <v>81</v>
      </c>
      <c r="AP135" s="55"/>
      <c r="AQ135" s="55"/>
      <c r="AR135" s="82">
        <f>AVERAGE(AO21:AO131)</f>
        <v>25.27027027027027</v>
      </c>
    </row>
    <row r="141" spans="1:44" x14ac:dyDescent="0.25">
      <c r="C141" s="73" t="s">
        <v>65</v>
      </c>
    </row>
    <row r="142" spans="1:44" x14ac:dyDescent="0.25">
      <c r="O142" s="5"/>
      <c r="P142" s="5"/>
    </row>
    <row r="143" spans="1:44" x14ac:dyDescent="0.25">
      <c r="C143" t="s">
        <v>64</v>
      </c>
      <c r="D143" s="7" t="s">
        <v>63</v>
      </c>
      <c r="E143" s="7" t="s">
        <v>45</v>
      </c>
      <c r="F143" s="7" t="s">
        <v>30</v>
      </c>
      <c r="G143" s="7" t="s">
        <v>66</v>
      </c>
      <c r="H143" s="7" t="s">
        <v>67</v>
      </c>
      <c r="I143" s="7" t="s">
        <v>36</v>
      </c>
      <c r="J143" s="5"/>
    </row>
    <row r="144" spans="1:44" x14ac:dyDescent="0.25">
      <c r="C144" s="72" t="s">
        <v>62</v>
      </c>
      <c r="D144" s="100">
        <f>J132/100</f>
        <v>65.464864864864865</v>
      </c>
      <c r="E144" s="100">
        <f>P132/100</f>
        <v>70.609675675675675</v>
      </c>
      <c r="F144" s="100">
        <f>V132/100</f>
        <v>70.573189189189193</v>
      </c>
      <c r="G144" s="100">
        <f>AB132/100</f>
        <v>70.546864864864858</v>
      </c>
      <c r="H144" s="100">
        <f>AH132/100</f>
        <v>70.588027027027024</v>
      </c>
      <c r="I144" s="100">
        <f>AL132/100</f>
        <v>71.601878378378373</v>
      </c>
      <c r="J144" s="5"/>
    </row>
    <row r="145" spans="3:14" x14ac:dyDescent="0.25">
      <c r="C145" s="5" t="s">
        <v>75</v>
      </c>
      <c r="D145" s="80">
        <f>J133/100/1000</f>
        <v>7.2666000000000004</v>
      </c>
      <c r="E145" s="80">
        <f>P133/100/1000</f>
        <v>7.8376739999999998</v>
      </c>
      <c r="F145" s="80">
        <f>V133/100/1000</f>
        <v>7.8336239999999995</v>
      </c>
      <c r="G145" s="80">
        <f>AB133/100/1000</f>
        <v>7.8307019999999996</v>
      </c>
      <c r="H145" s="80">
        <f>AH133/100/1000</f>
        <v>7.8352709999999997</v>
      </c>
      <c r="I145" s="80">
        <f>AL133/100/1000</f>
        <v>7.9478084999999981</v>
      </c>
      <c r="J145" s="5"/>
    </row>
    <row r="146" spans="3:14" x14ac:dyDescent="0.25">
      <c r="C146" s="4" t="s">
        <v>61</v>
      </c>
      <c r="D146" s="81">
        <f>J134/100</f>
        <v>4.3491891891891887</v>
      </c>
      <c r="E146" s="81">
        <f>P134/100</f>
        <v>4.6896540540540546</v>
      </c>
      <c r="F146" s="81">
        <f>V134/100</f>
        <v>4.6897441441441439</v>
      </c>
      <c r="G146" s="81">
        <f>AB134/100</f>
        <v>4.6812324324324326</v>
      </c>
      <c r="H146" s="81">
        <f>AH134/100</f>
        <v>4.6998324324324328</v>
      </c>
      <c r="I146" s="81">
        <f>AL134/100</f>
        <v>4.7734585585585574</v>
      </c>
      <c r="J146" s="5"/>
    </row>
    <row r="147" spans="3:14" x14ac:dyDescent="0.25">
      <c r="C147" s="119" t="s">
        <v>82</v>
      </c>
      <c r="D147" s="120">
        <f>J135</f>
        <v>22.702702702702702</v>
      </c>
      <c r="E147" s="120">
        <f>P135</f>
        <v>26.486486486486488</v>
      </c>
      <c r="F147" s="120">
        <f>V135</f>
        <v>22.702702702702702</v>
      </c>
      <c r="G147" s="120">
        <f>AB135</f>
        <v>32.837837837837839</v>
      </c>
      <c r="H147" s="120">
        <f>AH135</f>
        <v>9.0540540540540544</v>
      </c>
      <c r="I147" s="120">
        <f t="shared" ref="I147" si="103">AM134</f>
        <v>0</v>
      </c>
      <c r="M147" s="5"/>
      <c r="N147" s="5"/>
    </row>
  </sheetData>
  <mergeCells count="7">
    <mergeCell ref="AM19:AR19"/>
    <mergeCell ref="AI19:AL19"/>
    <mergeCell ref="E19:J19"/>
    <mergeCell ref="K19:P19"/>
    <mergeCell ref="Q19:V19"/>
    <mergeCell ref="W19:AB19"/>
    <mergeCell ref="AC19:AH19"/>
  </mergeCells>
  <pageMargins left="0.7" right="0.7" top="0.75" bottom="0.75" header="0.3" footer="0.3"/>
  <pageSetup paperSize="9" orientation="portrait" r:id="rId1"/>
  <ignoredErrors>
    <ignoredError sqref="M79:O114 Y79:AC114 AE57:AF60 D145:I145 K57:K60 K79:K114 M57:O60 S57:W60 W79:W114 Y57:AC60 K123 Q79:Q114 Q57:Q60" formula="1"/>
  </ignoredErrors>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3:AH147"/>
  <sheetViews>
    <sheetView showGridLines="0" zoomScale="60" zoomScaleNormal="60" workbookViewId="0">
      <selection activeCell="B131" sqref="B102:B131"/>
    </sheetView>
  </sheetViews>
  <sheetFormatPr defaultRowHeight="15" x14ac:dyDescent="0.25"/>
  <cols>
    <col min="2" max="2" width="32.7109375" customWidth="1"/>
    <col min="3" max="3" width="24" bestFit="1" customWidth="1"/>
    <col min="4" max="4" width="20.7109375" customWidth="1"/>
    <col min="5" max="6" width="25.42578125" customWidth="1"/>
    <col min="7" max="7" width="13" bestFit="1" customWidth="1"/>
    <col min="8" max="8" width="13" customWidth="1"/>
    <col min="9" max="9" width="13" bestFit="1" customWidth="1"/>
    <col min="10" max="10" width="12.5703125" bestFit="1" customWidth="1"/>
    <col min="11" max="11" width="20.42578125" bestFit="1" customWidth="1"/>
    <col min="12" max="12" width="10.5703125" bestFit="1" customWidth="1"/>
    <col min="13" max="13" width="10.5703125" customWidth="1"/>
    <col min="16" max="16" width="20.42578125" bestFit="1" customWidth="1"/>
    <col min="17" max="17" width="10.5703125" bestFit="1" customWidth="1"/>
    <col min="18" max="18" width="10.5703125" customWidth="1"/>
    <col min="21" max="21" width="20.42578125" bestFit="1" customWidth="1"/>
    <col min="26" max="26" width="20.42578125" bestFit="1" customWidth="1"/>
    <col min="27" max="27" width="14.28515625" bestFit="1" customWidth="1"/>
    <col min="28" max="28" width="14.28515625" customWidth="1"/>
    <col min="31" max="31" width="20.42578125" bestFit="1" customWidth="1"/>
    <col min="32" max="32" width="10.5703125" bestFit="1" customWidth="1"/>
    <col min="34" max="34" width="10.5703125" bestFit="1" customWidth="1"/>
  </cols>
  <sheetData>
    <row r="3" spans="2:11" x14ac:dyDescent="0.25">
      <c r="B3" t="s">
        <v>60</v>
      </c>
    </row>
    <row r="4" spans="2:11" x14ac:dyDescent="0.25">
      <c r="B4" s="6" t="s">
        <v>74</v>
      </c>
      <c r="C4" s="42">
        <v>5</v>
      </c>
      <c r="D4" s="5"/>
      <c r="E4" s="5"/>
      <c r="I4" s="98"/>
    </row>
    <row r="5" spans="2:11" x14ac:dyDescent="0.25">
      <c r="B5" s="6" t="s">
        <v>43</v>
      </c>
      <c r="C5" s="6">
        <v>1000</v>
      </c>
      <c r="D5" s="5"/>
      <c r="E5" s="5"/>
      <c r="F5" s="108">
        <v>0.95</v>
      </c>
      <c r="G5" s="42">
        <v>0.05</v>
      </c>
      <c r="H5" s="50"/>
      <c r="I5" s="50"/>
    </row>
    <row r="6" spans="2:11" x14ac:dyDescent="0.25">
      <c r="B6" s="6" t="s">
        <v>41</v>
      </c>
      <c r="C6" s="6">
        <v>15</v>
      </c>
      <c r="D6" s="5"/>
      <c r="E6" s="5"/>
      <c r="F6" s="108">
        <v>0.03</v>
      </c>
      <c r="G6" s="42">
        <v>0.97</v>
      </c>
      <c r="H6" s="50"/>
      <c r="I6" s="50"/>
    </row>
    <row r="7" spans="2:11" x14ac:dyDescent="0.25">
      <c r="B7" s="51" t="s">
        <v>71</v>
      </c>
      <c r="C7" s="6"/>
      <c r="D7" s="5"/>
      <c r="E7" s="5"/>
      <c r="F7" s="108" t="s">
        <v>4</v>
      </c>
      <c r="G7" s="42">
        <v>0.375</v>
      </c>
      <c r="H7" s="98"/>
    </row>
    <row r="8" spans="2:11" x14ac:dyDescent="0.25">
      <c r="B8" s="51" t="s">
        <v>70</v>
      </c>
      <c r="C8" s="6"/>
      <c r="D8" s="5"/>
      <c r="E8" s="5"/>
      <c r="F8" s="108" t="s">
        <v>5</v>
      </c>
      <c r="G8" s="42">
        <v>0.625</v>
      </c>
      <c r="H8" s="98"/>
      <c r="I8" s="98"/>
    </row>
    <row r="9" spans="2:11" x14ac:dyDescent="0.25">
      <c r="B9" s="50"/>
      <c r="C9" s="5"/>
      <c r="D9" s="5"/>
      <c r="E9" s="5"/>
    </row>
    <row r="10" spans="2:11" x14ac:dyDescent="0.25">
      <c r="B10" s="50"/>
      <c r="C10" s="5"/>
      <c r="D10" s="5"/>
      <c r="E10" s="5"/>
      <c r="F10" s="5"/>
      <c r="G10" s="5"/>
      <c r="H10" s="5"/>
      <c r="I10" s="5"/>
      <c r="J10" s="5"/>
      <c r="K10" s="5"/>
    </row>
    <row r="11" spans="2:11" x14ac:dyDescent="0.25">
      <c r="B11" s="50"/>
      <c r="C11" s="5"/>
      <c r="D11" s="5"/>
      <c r="E11" s="5"/>
      <c r="F11" s="105"/>
      <c r="G11" s="105"/>
      <c r="H11" s="105"/>
      <c r="I11" s="105"/>
      <c r="J11" s="105"/>
      <c r="K11" s="5"/>
    </row>
    <row r="12" spans="2:11" x14ac:dyDescent="0.25">
      <c r="B12" s="50"/>
      <c r="C12" s="5"/>
      <c r="D12" s="5"/>
      <c r="E12" s="5"/>
    </row>
    <row r="13" spans="2:11" x14ac:dyDescent="0.25">
      <c r="B13" s="50"/>
      <c r="C13" s="5"/>
      <c r="D13" s="5"/>
      <c r="E13" s="5"/>
    </row>
    <row r="14" spans="2:11" x14ac:dyDescent="0.25">
      <c r="B14" s="50"/>
      <c r="C14" s="5"/>
      <c r="D14" s="5"/>
      <c r="E14" s="5"/>
    </row>
    <row r="15" spans="2:11" x14ac:dyDescent="0.25">
      <c r="B15" s="50"/>
      <c r="C15" s="5"/>
      <c r="D15" s="5"/>
      <c r="E15" s="5"/>
    </row>
    <row r="16" spans="2:11" x14ac:dyDescent="0.25">
      <c r="B16" s="50"/>
      <c r="C16" s="5"/>
      <c r="D16" s="5"/>
      <c r="E16" s="5"/>
    </row>
    <row r="17" spans="1:34" x14ac:dyDescent="0.25">
      <c r="B17" s="50"/>
      <c r="C17" s="5"/>
      <c r="D17" s="5"/>
      <c r="E17" s="5"/>
    </row>
    <row r="18" spans="1:34" ht="15.75" thickBot="1" x14ac:dyDescent="0.3">
      <c r="B18" s="50"/>
      <c r="C18" s="5"/>
      <c r="D18" s="5"/>
      <c r="E18" s="5"/>
    </row>
    <row r="19" spans="1:34" ht="15.75" thickBot="1" x14ac:dyDescent="0.3">
      <c r="B19" s="69"/>
      <c r="C19" s="64"/>
      <c r="D19" s="64"/>
      <c r="E19" s="325" t="s">
        <v>44</v>
      </c>
      <c r="F19" s="326"/>
      <c r="G19" s="326"/>
      <c r="H19" s="326"/>
      <c r="I19" s="326"/>
      <c r="J19" s="327"/>
      <c r="K19" s="322" t="s">
        <v>45</v>
      </c>
      <c r="L19" s="323"/>
      <c r="M19" s="323"/>
      <c r="N19" s="323"/>
      <c r="O19" s="324"/>
      <c r="P19" s="328" t="s">
        <v>30</v>
      </c>
      <c r="Q19" s="329"/>
      <c r="R19" s="329"/>
      <c r="S19" s="329"/>
      <c r="T19" s="330"/>
      <c r="U19" s="307" t="s">
        <v>56</v>
      </c>
      <c r="V19" s="308"/>
      <c r="W19" s="308"/>
      <c r="X19" s="308"/>
      <c r="Y19" s="309"/>
      <c r="Z19" s="307" t="s">
        <v>57</v>
      </c>
      <c r="AA19" s="308"/>
      <c r="AB19" s="308"/>
      <c r="AC19" s="308"/>
      <c r="AD19" s="309"/>
      <c r="AE19" s="307" t="s">
        <v>36</v>
      </c>
      <c r="AF19" s="308"/>
      <c r="AG19" s="308"/>
      <c r="AH19" s="309"/>
    </row>
    <row r="20" spans="1:34" x14ac:dyDescent="0.25">
      <c r="B20" s="123" t="s">
        <v>69</v>
      </c>
      <c r="C20" s="124" t="s">
        <v>42</v>
      </c>
      <c r="D20" s="124" t="s">
        <v>55</v>
      </c>
      <c r="E20" s="150" t="s">
        <v>68</v>
      </c>
      <c r="F20" s="151" t="s">
        <v>47</v>
      </c>
      <c r="G20" s="152" t="s">
        <v>54</v>
      </c>
      <c r="H20" s="152" t="s">
        <v>77</v>
      </c>
      <c r="I20" s="153" t="s">
        <v>46</v>
      </c>
      <c r="J20" s="154" t="s">
        <v>48</v>
      </c>
      <c r="K20" s="65" t="s">
        <v>47</v>
      </c>
      <c r="L20" s="77" t="s">
        <v>54</v>
      </c>
      <c r="M20" s="77" t="s">
        <v>77</v>
      </c>
      <c r="N20" s="106" t="s">
        <v>46</v>
      </c>
      <c r="O20" s="45" t="s">
        <v>48</v>
      </c>
      <c r="P20" s="65" t="s">
        <v>47</v>
      </c>
      <c r="Q20" s="77" t="s">
        <v>54</v>
      </c>
      <c r="R20" s="77" t="s">
        <v>77</v>
      </c>
      <c r="S20" s="106" t="s">
        <v>46</v>
      </c>
      <c r="T20" s="25" t="s">
        <v>48</v>
      </c>
      <c r="U20" s="65" t="s">
        <v>47</v>
      </c>
      <c r="V20" s="77" t="s">
        <v>54</v>
      </c>
      <c r="W20" s="77" t="s">
        <v>77</v>
      </c>
      <c r="X20" s="106" t="s">
        <v>46</v>
      </c>
      <c r="Y20" s="25" t="s">
        <v>48</v>
      </c>
      <c r="Z20" s="65" t="s">
        <v>47</v>
      </c>
      <c r="AA20" s="77" t="s">
        <v>54</v>
      </c>
      <c r="AB20" s="77" t="s">
        <v>77</v>
      </c>
      <c r="AC20" s="106" t="s">
        <v>46</v>
      </c>
      <c r="AD20" s="45" t="s">
        <v>48</v>
      </c>
      <c r="AE20" s="65" t="s">
        <v>47</v>
      </c>
      <c r="AF20" s="43" t="s">
        <v>54</v>
      </c>
      <c r="AG20" s="6" t="s">
        <v>46</v>
      </c>
      <c r="AH20" s="45" t="s">
        <v>48</v>
      </c>
    </row>
    <row r="21" spans="1:34" x14ac:dyDescent="0.25">
      <c r="A21" s="49"/>
      <c r="B21" s="85">
        <v>39083</v>
      </c>
      <c r="C21" s="49">
        <v>365</v>
      </c>
      <c r="D21" s="49">
        <v>350</v>
      </c>
      <c r="E21" s="58">
        <v>2</v>
      </c>
      <c r="F21" s="91">
        <f>IF(E21=0,15,IF(E21=1,30,IF(E21=2,45,IF(E21=3,60))))</f>
        <v>45</v>
      </c>
      <c r="G21" s="49">
        <v>0</v>
      </c>
      <c r="H21" s="49">
        <f>F21-G21</f>
        <v>45</v>
      </c>
      <c r="I21" s="60">
        <f>IF(H21&gt;0,H21,0)</f>
        <v>45</v>
      </c>
      <c r="J21" s="74">
        <f t="shared" ref="J21:J52" si="0">G21*$C$4+I21*C21</f>
        <v>16425</v>
      </c>
      <c r="K21" s="66">
        <f>Stoch_Regimes_3!$E$24</f>
        <v>45</v>
      </c>
      <c r="L21" s="49">
        <v>0</v>
      </c>
      <c r="M21" s="49">
        <f>K21-L21</f>
        <v>45</v>
      </c>
      <c r="N21" s="60">
        <f>IF(M21&gt;0,M21,0)</f>
        <v>45</v>
      </c>
      <c r="O21" s="74">
        <f t="shared" ref="O21:O52" si="1">L21*$C$4+N21*C21</f>
        <v>16425</v>
      </c>
      <c r="P21" s="66">
        <f>Stoch_Regimes_3!$G$24</f>
        <v>60</v>
      </c>
      <c r="Q21" s="49">
        <v>0</v>
      </c>
      <c r="R21" s="49">
        <f>P21-Q21</f>
        <v>60</v>
      </c>
      <c r="S21" s="60">
        <f>IF(R21&gt;0,R21,0)</f>
        <v>60</v>
      </c>
      <c r="T21" s="74">
        <f t="shared" ref="T21:T52" si="2">Q21*$C$4+S21*C21</f>
        <v>21900</v>
      </c>
      <c r="U21" s="66">
        <f>Stoch_Regimes_3!$J$24</f>
        <v>60</v>
      </c>
      <c r="V21" s="49">
        <v>0</v>
      </c>
      <c r="W21" s="49">
        <f>U21-V21</f>
        <v>60</v>
      </c>
      <c r="X21" s="60">
        <f>IF(W21&gt;0,W21,0)</f>
        <v>60</v>
      </c>
      <c r="Y21" s="74">
        <f t="shared" ref="Y21:Y52" si="3">V21*$C$4+X21*C21</f>
        <v>21900</v>
      </c>
      <c r="Z21" s="66">
        <f>Stoch_Regimes_3!$M$24</f>
        <v>30</v>
      </c>
      <c r="AA21" s="49">
        <v>0</v>
      </c>
      <c r="AB21" s="49">
        <f>Z21-AA21</f>
        <v>30</v>
      </c>
      <c r="AC21" s="60">
        <f>IF(AB21&gt;0,AB21,0)</f>
        <v>30</v>
      </c>
      <c r="AD21" s="74">
        <f t="shared" ref="AD21:AD52" si="4">AA21*$C$4+AC21*C21</f>
        <v>10950</v>
      </c>
      <c r="AE21" s="66">
        <v>15</v>
      </c>
      <c r="AF21" s="49">
        <v>0</v>
      </c>
      <c r="AG21" s="49">
        <v>15</v>
      </c>
      <c r="AH21" s="62">
        <f t="shared" ref="AH21:AH52" si="5">AG21*C21+AF21*$C$4</f>
        <v>5475</v>
      </c>
    </row>
    <row r="22" spans="1:34" x14ac:dyDescent="0.25">
      <c r="A22" s="60"/>
      <c r="B22" s="85">
        <v>39114</v>
      </c>
      <c r="C22" s="49">
        <v>374</v>
      </c>
      <c r="D22" s="87">
        <v>350</v>
      </c>
      <c r="E22" s="94">
        <v>1</v>
      </c>
      <c r="F22" s="91">
        <f t="shared" ref="F22:F54" si="6">IF(E22=0,15,IF(E22=1,30,IF(E22=2,45,IF(E22=3,60))))</f>
        <v>30</v>
      </c>
      <c r="G22" s="49">
        <f>G21+I21-15</f>
        <v>30</v>
      </c>
      <c r="H22" s="49">
        <f t="shared" ref="H22:H85" si="7">F22-G22</f>
        <v>0</v>
      </c>
      <c r="I22" s="60">
        <f t="shared" ref="I22:I85" si="8">IF(H22&gt;0,H22,0)</f>
        <v>0</v>
      </c>
      <c r="J22" s="74">
        <f t="shared" si="0"/>
        <v>150</v>
      </c>
      <c r="K22" s="66">
        <f>Stoch_Regimes_3!$E$24</f>
        <v>45</v>
      </c>
      <c r="L22" s="49">
        <f>L21+N21-15</f>
        <v>30</v>
      </c>
      <c r="M22" s="49">
        <f t="shared" ref="M22:M85" si="9">K22-L22</f>
        <v>15</v>
      </c>
      <c r="N22" s="60">
        <f t="shared" ref="N22:N85" si="10">IF(M22&gt;0,M22,0)</f>
        <v>15</v>
      </c>
      <c r="O22" s="74">
        <f t="shared" si="1"/>
        <v>5760</v>
      </c>
      <c r="P22" s="66">
        <f>Stoch_Regimes_3!$G$24</f>
        <v>60</v>
      </c>
      <c r="Q22" s="49">
        <f>Q21+S21-15</f>
        <v>45</v>
      </c>
      <c r="R22" s="49">
        <f t="shared" ref="R22:R85" si="11">P22-Q22</f>
        <v>15</v>
      </c>
      <c r="S22" s="60">
        <f t="shared" ref="S22:S85" si="12">IF(R22&gt;0,R22,0)</f>
        <v>15</v>
      </c>
      <c r="T22" s="74">
        <f t="shared" si="2"/>
        <v>5835</v>
      </c>
      <c r="U22" s="66">
        <f>Stoch_Regimes_3!$J$24</f>
        <v>60</v>
      </c>
      <c r="V22" s="49">
        <f>V21+X21-15</f>
        <v>45</v>
      </c>
      <c r="W22" s="49">
        <f t="shared" ref="W22:W85" si="13">U22-V22</f>
        <v>15</v>
      </c>
      <c r="X22" s="60">
        <f t="shared" ref="X22:X85" si="14">IF(W22&gt;0,W22,0)</f>
        <v>15</v>
      </c>
      <c r="Y22" s="74">
        <f t="shared" si="3"/>
        <v>5835</v>
      </c>
      <c r="Z22" s="66">
        <f>Stoch_Regimes_3!$M$24</f>
        <v>30</v>
      </c>
      <c r="AA22" s="49">
        <f>AA21+AC21-15</f>
        <v>15</v>
      </c>
      <c r="AB22" s="49">
        <f t="shared" ref="AB22:AB85" si="15">Z22-AA22</f>
        <v>15</v>
      </c>
      <c r="AC22" s="60">
        <f t="shared" ref="AC22:AC85" si="16">IF(AB22&gt;0,AB22,0)</f>
        <v>15</v>
      </c>
      <c r="AD22" s="74">
        <f t="shared" si="4"/>
        <v>5685</v>
      </c>
      <c r="AE22" s="66">
        <v>15</v>
      </c>
      <c r="AF22" s="49">
        <v>0</v>
      </c>
      <c r="AG22" s="49">
        <v>15</v>
      </c>
      <c r="AH22" s="62">
        <f t="shared" si="5"/>
        <v>5610</v>
      </c>
    </row>
    <row r="23" spans="1:34" x14ac:dyDescent="0.25">
      <c r="A23" s="49"/>
      <c r="B23" s="85">
        <v>39142</v>
      </c>
      <c r="C23" s="49">
        <v>395</v>
      </c>
      <c r="D23" s="89">
        <v>400</v>
      </c>
      <c r="E23" s="58">
        <v>0</v>
      </c>
      <c r="F23" s="91">
        <f t="shared" si="6"/>
        <v>15</v>
      </c>
      <c r="G23" s="49">
        <f t="shared" ref="G23:G86" si="17">G22+I22-15</f>
        <v>15</v>
      </c>
      <c r="H23" s="49">
        <f t="shared" si="7"/>
        <v>0</v>
      </c>
      <c r="I23" s="60">
        <f t="shared" si="8"/>
        <v>0</v>
      </c>
      <c r="J23" s="74">
        <f t="shared" si="0"/>
        <v>75</v>
      </c>
      <c r="K23" s="66">
        <f>Stoch_Regimes_3!$E$25</f>
        <v>15</v>
      </c>
      <c r="L23" s="49">
        <f t="shared" ref="L23:L86" si="18">L22+N22-15</f>
        <v>30</v>
      </c>
      <c r="M23" s="49">
        <f t="shared" si="9"/>
        <v>-15</v>
      </c>
      <c r="N23" s="60">
        <f t="shared" si="10"/>
        <v>0</v>
      </c>
      <c r="O23" s="74">
        <f t="shared" si="1"/>
        <v>150</v>
      </c>
      <c r="P23" s="66">
        <f>Stoch_Regimes_3!$G$25</f>
        <v>45</v>
      </c>
      <c r="Q23" s="49">
        <f t="shared" ref="Q23:Q86" si="19">Q22+S22-15</f>
        <v>45</v>
      </c>
      <c r="R23" s="49">
        <f t="shared" si="11"/>
        <v>0</v>
      </c>
      <c r="S23" s="60">
        <f t="shared" si="12"/>
        <v>0</v>
      </c>
      <c r="T23" s="74">
        <f t="shared" si="2"/>
        <v>225</v>
      </c>
      <c r="U23" s="66">
        <f>Stoch_Regimes_3!$J$25</f>
        <v>60</v>
      </c>
      <c r="V23" s="49">
        <f t="shared" ref="V23:V86" si="20">V22+X22-15</f>
        <v>45</v>
      </c>
      <c r="W23" s="49">
        <f t="shared" si="13"/>
        <v>15</v>
      </c>
      <c r="X23" s="60">
        <f t="shared" si="14"/>
        <v>15</v>
      </c>
      <c r="Y23" s="74">
        <f t="shared" si="3"/>
        <v>6150</v>
      </c>
      <c r="Z23" s="66">
        <f>Stoch_Regimes_3!$M$25</f>
        <v>15</v>
      </c>
      <c r="AA23" s="49">
        <f t="shared" ref="AA23:AA86" si="21">AA22+AC22-15</f>
        <v>15</v>
      </c>
      <c r="AB23" s="49">
        <f t="shared" si="15"/>
        <v>0</v>
      </c>
      <c r="AC23" s="60">
        <f t="shared" si="16"/>
        <v>0</v>
      </c>
      <c r="AD23" s="74">
        <f t="shared" si="4"/>
        <v>75</v>
      </c>
      <c r="AE23" s="66">
        <v>15</v>
      </c>
      <c r="AF23" s="49">
        <v>0</v>
      </c>
      <c r="AG23" s="49">
        <v>15</v>
      </c>
      <c r="AH23" s="62">
        <f t="shared" si="5"/>
        <v>5925</v>
      </c>
    </row>
    <row r="24" spans="1:34" x14ac:dyDescent="0.25">
      <c r="A24" s="60"/>
      <c r="B24" s="85">
        <v>39173</v>
      </c>
      <c r="C24" s="49">
        <v>330</v>
      </c>
      <c r="D24" s="87">
        <v>350</v>
      </c>
      <c r="E24" s="94">
        <v>2</v>
      </c>
      <c r="F24" s="91">
        <f t="shared" si="6"/>
        <v>45</v>
      </c>
      <c r="G24" s="49">
        <f t="shared" si="17"/>
        <v>0</v>
      </c>
      <c r="H24" s="49">
        <f t="shared" si="7"/>
        <v>45</v>
      </c>
      <c r="I24" s="60">
        <f t="shared" si="8"/>
        <v>45</v>
      </c>
      <c r="J24" s="74">
        <f t="shared" si="0"/>
        <v>14850</v>
      </c>
      <c r="K24" s="66">
        <f>Stoch_Regimes_3!$E$24</f>
        <v>45</v>
      </c>
      <c r="L24" s="49">
        <f t="shared" si="18"/>
        <v>15</v>
      </c>
      <c r="M24" s="49">
        <f t="shared" si="9"/>
        <v>30</v>
      </c>
      <c r="N24" s="60">
        <f t="shared" si="10"/>
        <v>30</v>
      </c>
      <c r="O24" s="74">
        <f t="shared" si="1"/>
        <v>9975</v>
      </c>
      <c r="P24" s="66">
        <f>Stoch_Regimes_3!$G$24</f>
        <v>60</v>
      </c>
      <c r="Q24" s="49">
        <f t="shared" si="19"/>
        <v>30</v>
      </c>
      <c r="R24" s="49">
        <f t="shared" si="11"/>
        <v>30</v>
      </c>
      <c r="S24" s="60">
        <f t="shared" si="12"/>
        <v>30</v>
      </c>
      <c r="T24" s="74">
        <f t="shared" si="2"/>
        <v>10050</v>
      </c>
      <c r="U24" s="66">
        <f>Stoch_Regimes_3!$J$24</f>
        <v>60</v>
      </c>
      <c r="V24" s="49">
        <f t="shared" si="20"/>
        <v>45</v>
      </c>
      <c r="W24" s="49">
        <f t="shared" si="13"/>
        <v>15</v>
      </c>
      <c r="X24" s="60">
        <f t="shared" si="14"/>
        <v>15</v>
      </c>
      <c r="Y24" s="74">
        <f t="shared" si="3"/>
        <v>5175</v>
      </c>
      <c r="Z24" s="66">
        <f>Stoch_Regimes_3!$M$24</f>
        <v>30</v>
      </c>
      <c r="AA24" s="49">
        <f t="shared" si="21"/>
        <v>0</v>
      </c>
      <c r="AB24" s="49">
        <f t="shared" si="15"/>
        <v>30</v>
      </c>
      <c r="AC24" s="60">
        <f t="shared" si="16"/>
        <v>30</v>
      </c>
      <c r="AD24" s="74">
        <f t="shared" si="4"/>
        <v>9900</v>
      </c>
      <c r="AE24" s="66">
        <v>15</v>
      </c>
      <c r="AF24" s="60">
        <v>0</v>
      </c>
      <c r="AG24" s="60">
        <v>15</v>
      </c>
      <c r="AH24" s="62">
        <f t="shared" si="5"/>
        <v>4950</v>
      </c>
    </row>
    <row r="25" spans="1:34" x14ac:dyDescent="0.25">
      <c r="A25" s="60"/>
      <c r="B25" s="85">
        <v>39203</v>
      </c>
      <c r="C25" s="49">
        <v>350.5</v>
      </c>
      <c r="D25" s="87">
        <v>350</v>
      </c>
      <c r="E25" s="94">
        <v>1</v>
      </c>
      <c r="F25" s="91">
        <f t="shared" si="6"/>
        <v>30</v>
      </c>
      <c r="G25" s="49">
        <f t="shared" si="17"/>
        <v>30</v>
      </c>
      <c r="H25" s="49">
        <f t="shared" si="7"/>
        <v>0</v>
      </c>
      <c r="I25" s="60">
        <f t="shared" si="8"/>
        <v>0</v>
      </c>
      <c r="J25" s="74">
        <f t="shared" si="0"/>
        <v>150</v>
      </c>
      <c r="K25" s="66">
        <f>Stoch_Regimes_3!$E$24</f>
        <v>45</v>
      </c>
      <c r="L25" s="49">
        <f t="shared" si="18"/>
        <v>30</v>
      </c>
      <c r="M25" s="49">
        <f t="shared" si="9"/>
        <v>15</v>
      </c>
      <c r="N25" s="60">
        <f t="shared" si="10"/>
        <v>15</v>
      </c>
      <c r="O25" s="74">
        <f t="shared" si="1"/>
        <v>5407.5</v>
      </c>
      <c r="P25" s="66">
        <f>Stoch_Regimes_3!$G$24</f>
        <v>60</v>
      </c>
      <c r="Q25" s="49">
        <f t="shared" si="19"/>
        <v>45</v>
      </c>
      <c r="R25" s="49">
        <f t="shared" si="11"/>
        <v>15</v>
      </c>
      <c r="S25" s="60">
        <f t="shared" si="12"/>
        <v>15</v>
      </c>
      <c r="T25" s="74">
        <f t="shared" si="2"/>
        <v>5482.5</v>
      </c>
      <c r="U25" s="66">
        <f>Stoch_Regimes_3!$J$24</f>
        <v>60</v>
      </c>
      <c r="V25" s="49">
        <f t="shared" si="20"/>
        <v>45</v>
      </c>
      <c r="W25" s="49">
        <f t="shared" si="13"/>
        <v>15</v>
      </c>
      <c r="X25" s="60">
        <f t="shared" si="14"/>
        <v>15</v>
      </c>
      <c r="Y25" s="74">
        <f t="shared" si="3"/>
        <v>5482.5</v>
      </c>
      <c r="Z25" s="66">
        <f>Stoch_Regimes_3!$M$24</f>
        <v>30</v>
      </c>
      <c r="AA25" s="49">
        <f t="shared" si="21"/>
        <v>15</v>
      </c>
      <c r="AB25" s="49">
        <f t="shared" si="15"/>
        <v>15</v>
      </c>
      <c r="AC25" s="60">
        <f t="shared" si="16"/>
        <v>15</v>
      </c>
      <c r="AD25" s="74">
        <f t="shared" si="4"/>
        <v>5332.5</v>
      </c>
      <c r="AE25" s="66">
        <v>15</v>
      </c>
      <c r="AF25" s="60">
        <v>0</v>
      </c>
      <c r="AG25" s="60">
        <v>15</v>
      </c>
      <c r="AH25" s="62">
        <f t="shared" si="5"/>
        <v>5257.5</v>
      </c>
    </row>
    <row r="26" spans="1:34" x14ac:dyDescent="0.25">
      <c r="A26" s="49"/>
      <c r="B26" s="85">
        <v>39234</v>
      </c>
      <c r="C26" s="49">
        <v>376.5</v>
      </c>
      <c r="D26" s="89">
        <v>400</v>
      </c>
      <c r="E26" s="95">
        <v>0</v>
      </c>
      <c r="F26" s="91">
        <f t="shared" si="6"/>
        <v>15</v>
      </c>
      <c r="G26" s="49">
        <f t="shared" si="17"/>
        <v>15</v>
      </c>
      <c r="H26" s="49">
        <f t="shared" si="7"/>
        <v>0</v>
      </c>
      <c r="I26" s="60">
        <f t="shared" si="8"/>
        <v>0</v>
      </c>
      <c r="J26" s="74">
        <f t="shared" si="0"/>
        <v>75</v>
      </c>
      <c r="K26" s="66">
        <f>Stoch_Regimes_3!$E$25</f>
        <v>15</v>
      </c>
      <c r="L26" s="49">
        <f t="shared" si="18"/>
        <v>30</v>
      </c>
      <c r="M26" s="49">
        <f t="shared" si="9"/>
        <v>-15</v>
      </c>
      <c r="N26" s="60">
        <f t="shared" si="10"/>
        <v>0</v>
      </c>
      <c r="O26" s="74">
        <f t="shared" si="1"/>
        <v>150</v>
      </c>
      <c r="P26" s="66">
        <f>Stoch_Regimes_3!$G$25</f>
        <v>45</v>
      </c>
      <c r="Q26" s="49">
        <f t="shared" si="19"/>
        <v>45</v>
      </c>
      <c r="R26" s="49">
        <f t="shared" si="11"/>
        <v>0</v>
      </c>
      <c r="S26" s="60">
        <f t="shared" si="12"/>
        <v>0</v>
      </c>
      <c r="T26" s="74">
        <f t="shared" si="2"/>
        <v>225</v>
      </c>
      <c r="U26" s="66">
        <f>Stoch_Regimes_3!$J$25</f>
        <v>60</v>
      </c>
      <c r="V26" s="49">
        <f t="shared" si="20"/>
        <v>45</v>
      </c>
      <c r="W26" s="49">
        <f t="shared" si="13"/>
        <v>15</v>
      </c>
      <c r="X26" s="60">
        <f t="shared" si="14"/>
        <v>15</v>
      </c>
      <c r="Y26" s="74">
        <f t="shared" si="3"/>
        <v>5872.5</v>
      </c>
      <c r="Z26" s="66">
        <f>Stoch_Regimes_3!$M$25</f>
        <v>15</v>
      </c>
      <c r="AA26" s="49">
        <f t="shared" si="21"/>
        <v>15</v>
      </c>
      <c r="AB26" s="49">
        <f t="shared" si="15"/>
        <v>0</v>
      </c>
      <c r="AC26" s="60">
        <f t="shared" si="16"/>
        <v>0</v>
      </c>
      <c r="AD26" s="74">
        <f t="shared" si="4"/>
        <v>75</v>
      </c>
      <c r="AE26" s="66">
        <v>15</v>
      </c>
      <c r="AF26" s="60">
        <v>0</v>
      </c>
      <c r="AG26" s="60">
        <v>15</v>
      </c>
      <c r="AH26" s="62">
        <f t="shared" si="5"/>
        <v>5647.5</v>
      </c>
    </row>
    <row r="27" spans="1:34" x14ac:dyDescent="0.25">
      <c r="A27" s="60"/>
      <c r="B27" s="85">
        <v>39264</v>
      </c>
      <c r="C27" s="49">
        <v>316</v>
      </c>
      <c r="D27" s="87">
        <v>300</v>
      </c>
      <c r="E27" s="96">
        <v>0</v>
      </c>
      <c r="F27" s="91">
        <f t="shared" si="6"/>
        <v>15</v>
      </c>
      <c r="G27" s="49">
        <f t="shared" si="17"/>
        <v>0</v>
      </c>
      <c r="H27" s="49">
        <f t="shared" si="7"/>
        <v>15</v>
      </c>
      <c r="I27" s="60">
        <f t="shared" si="8"/>
        <v>15</v>
      </c>
      <c r="J27" s="74">
        <f t="shared" si="0"/>
        <v>4740</v>
      </c>
      <c r="K27" s="88">
        <f>Stoch_Regimes_3!$E$23</f>
        <v>60</v>
      </c>
      <c r="L27" s="49">
        <f t="shared" si="18"/>
        <v>15</v>
      </c>
      <c r="M27" s="49">
        <f t="shared" si="9"/>
        <v>45</v>
      </c>
      <c r="N27" s="60">
        <f t="shared" si="10"/>
        <v>45</v>
      </c>
      <c r="O27" s="74">
        <f t="shared" si="1"/>
        <v>14295</v>
      </c>
      <c r="P27" s="88">
        <f>Stoch_Regimes_3!$G$23</f>
        <v>60</v>
      </c>
      <c r="Q27" s="49">
        <f t="shared" si="19"/>
        <v>30</v>
      </c>
      <c r="R27" s="49">
        <f t="shared" si="11"/>
        <v>30</v>
      </c>
      <c r="S27" s="60">
        <f t="shared" si="12"/>
        <v>30</v>
      </c>
      <c r="T27" s="74">
        <f t="shared" si="2"/>
        <v>9630</v>
      </c>
      <c r="U27" s="88">
        <f>Stoch_Regimes_3!$J$23</f>
        <v>60</v>
      </c>
      <c r="V27" s="49">
        <f t="shared" si="20"/>
        <v>45</v>
      </c>
      <c r="W27" s="49">
        <f t="shared" si="13"/>
        <v>15</v>
      </c>
      <c r="X27" s="60">
        <f t="shared" si="14"/>
        <v>15</v>
      </c>
      <c r="Y27" s="74">
        <f t="shared" si="3"/>
        <v>4965</v>
      </c>
      <c r="Z27" s="88">
        <f>Stoch_Regimes_3!$M$23</f>
        <v>60</v>
      </c>
      <c r="AA27" s="49">
        <f t="shared" si="21"/>
        <v>0</v>
      </c>
      <c r="AB27" s="49">
        <f t="shared" si="15"/>
        <v>60</v>
      </c>
      <c r="AC27" s="60">
        <f t="shared" si="16"/>
        <v>60</v>
      </c>
      <c r="AD27" s="74">
        <f t="shared" si="4"/>
        <v>18960</v>
      </c>
      <c r="AE27" s="66">
        <v>15</v>
      </c>
      <c r="AF27" s="60">
        <v>0</v>
      </c>
      <c r="AG27" s="60">
        <v>15</v>
      </c>
      <c r="AH27" s="62">
        <f t="shared" si="5"/>
        <v>4740</v>
      </c>
    </row>
    <row r="28" spans="1:34" x14ac:dyDescent="0.25">
      <c r="A28" s="49"/>
      <c r="B28" s="85">
        <v>39295</v>
      </c>
      <c r="C28" s="49">
        <v>288.5</v>
      </c>
      <c r="D28" s="89">
        <v>300</v>
      </c>
      <c r="E28" s="95">
        <v>3</v>
      </c>
      <c r="F28" s="91">
        <f t="shared" si="6"/>
        <v>60</v>
      </c>
      <c r="G28" s="49">
        <f t="shared" si="17"/>
        <v>0</v>
      </c>
      <c r="H28" s="49">
        <f t="shared" si="7"/>
        <v>60</v>
      </c>
      <c r="I28" s="60">
        <f t="shared" si="8"/>
        <v>60</v>
      </c>
      <c r="J28" s="74">
        <f t="shared" si="0"/>
        <v>17310</v>
      </c>
      <c r="K28" s="88">
        <f>Stoch_Regimes_3!$E$23</f>
        <v>60</v>
      </c>
      <c r="L28" s="49">
        <f t="shared" si="18"/>
        <v>45</v>
      </c>
      <c r="M28" s="49">
        <f t="shared" si="9"/>
        <v>15</v>
      </c>
      <c r="N28" s="60">
        <f t="shared" si="10"/>
        <v>15</v>
      </c>
      <c r="O28" s="74">
        <f t="shared" si="1"/>
        <v>4552.5</v>
      </c>
      <c r="P28" s="88">
        <f>Stoch_Regimes_3!$G$23</f>
        <v>60</v>
      </c>
      <c r="Q28" s="49">
        <f t="shared" si="19"/>
        <v>45</v>
      </c>
      <c r="R28" s="49">
        <f t="shared" si="11"/>
        <v>15</v>
      </c>
      <c r="S28" s="60">
        <f t="shared" si="12"/>
        <v>15</v>
      </c>
      <c r="T28" s="74">
        <f t="shared" si="2"/>
        <v>4552.5</v>
      </c>
      <c r="U28" s="88">
        <f>Stoch_Regimes_3!$J$23</f>
        <v>60</v>
      </c>
      <c r="V28" s="49">
        <f t="shared" si="20"/>
        <v>45</v>
      </c>
      <c r="W28" s="49">
        <f t="shared" si="13"/>
        <v>15</v>
      </c>
      <c r="X28" s="60">
        <f t="shared" si="14"/>
        <v>15</v>
      </c>
      <c r="Y28" s="74">
        <f t="shared" si="3"/>
        <v>4552.5</v>
      </c>
      <c r="Z28" s="88">
        <f>Stoch_Regimes_3!$M$23</f>
        <v>60</v>
      </c>
      <c r="AA28" s="49">
        <f t="shared" si="21"/>
        <v>45</v>
      </c>
      <c r="AB28" s="49">
        <f t="shared" si="15"/>
        <v>15</v>
      </c>
      <c r="AC28" s="60">
        <f t="shared" si="16"/>
        <v>15</v>
      </c>
      <c r="AD28" s="74">
        <f t="shared" si="4"/>
        <v>4552.5</v>
      </c>
      <c r="AE28" s="66">
        <v>15</v>
      </c>
      <c r="AF28" s="60">
        <v>0</v>
      </c>
      <c r="AG28" s="60">
        <v>15</v>
      </c>
      <c r="AH28" s="62">
        <f t="shared" si="5"/>
        <v>4327.5</v>
      </c>
    </row>
    <row r="29" spans="1:34" x14ac:dyDescent="0.25">
      <c r="A29" s="49"/>
      <c r="B29" s="85">
        <v>39326</v>
      </c>
      <c r="C29" s="49">
        <v>299.5</v>
      </c>
      <c r="D29" s="89">
        <v>300</v>
      </c>
      <c r="E29" s="95">
        <v>3</v>
      </c>
      <c r="F29" s="91">
        <f t="shared" si="6"/>
        <v>60</v>
      </c>
      <c r="G29" s="49">
        <f t="shared" si="17"/>
        <v>45</v>
      </c>
      <c r="H29" s="49">
        <f t="shared" si="7"/>
        <v>15</v>
      </c>
      <c r="I29" s="60">
        <f t="shared" si="8"/>
        <v>15</v>
      </c>
      <c r="J29" s="74">
        <f t="shared" si="0"/>
        <v>4717.5</v>
      </c>
      <c r="K29" s="88">
        <f>Stoch_Regimes_3!$E$23</f>
        <v>60</v>
      </c>
      <c r="L29" s="49">
        <f t="shared" si="18"/>
        <v>45</v>
      </c>
      <c r="M29" s="49">
        <f t="shared" si="9"/>
        <v>15</v>
      </c>
      <c r="N29" s="60">
        <f t="shared" si="10"/>
        <v>15</v>
      </c>
      <c r="O29" s="74">
        <f t="shared" si="1"/>
        <v>4717.5</v>
      </c>
      <c r="P29" s="88">
        <f>Stoch_Regimes_3!$G$23</f>
        <v>60</v>
      </c>
      <c r="Q29" s="49">
        <f t="shared" si="19"/>
        <v>45</v>
      </c>
      <c r="R29" s="49">
        <f t="shared" si="11"/>
        <v>15</v>
      </c>
      <c r="S29" s="60">
        <f t="shared" si="12"/>
        <v>15</v>
      </c>
      <c r="T29" s="74">
        <f t="shared" si="2"/>
        <v>4717.5</v>
      </c>
      <c r="U29" s="88">
        <f>Stoch_Regimes_3!$J$23</f>
        <v>60</v>
      </c>
      <c r="V29" s="49">
        <f t="shared" si="20"/>
        <v>45</v>
      </c>
      <c r="W29" s="49">
        <f t="shared" si="13"/>
        <v>15</v>
      </c>
      <c r="X29" s="60">
        <f t="shared" si="14"/>
        <v>15</v>
      </c>
      <c r="Y29" s="74">
        <f t="shared" si="3"/>
        <v>4717.5</v>
      </c>
      <c r="Z29" s="88">
        <f>Stoch_Regimes_3!$M$23</f>
        <v>60</v>
      </c>
      <c r="AA29" s="49">
        <f t="shared" si="21"/>
        <v>45</v>
      </c>
      <c r="AB29" s="49">
        <f t="shared" si="15"/>
        <v>15</v>
      </c>
      <c r="AC29" s="60">
        <f t="shared" si="16"/>
        <v>15</v>
      </c>
      <c r="AD29" s="74">
        <f t="shared" si="4"/>
        <v>4717.5</v>
      </c>
      <c r="AE29" s="66">
        <v>15</v>
      </c>
      <c r="AF29" s="60">
        <v>0</v>
      </c>
      <c r="AG29" s="60">
        <v>15</v>
      </c>
      <c r="AH29" s="62">
        <f t="shared" si="5"/>
        <v>4492.5</v>
      </c>
    </row>
    <row r="30" spans="1:34" x14ac:dyDescent="0.25">
      <c r="A30" s="49"/>
      <c r="B30" s="85">
        <v>39356</v>
      </c>
      <c r="C30" s="49">
        <v>329</v>
      </c>
      <c r="D30" s="89">
        <v>350</v>
      </c>
      <c r="E30" s="95">
        <v>3</v>
      </c>
      <c r="F30" s="91">
        <f t="shared" si="6"/>
        <v>60</v>
      </c>
      <c r="G30" s="49">
        <f t="shared" si="17"/>
        <v>45</v>
      </c>
      <c r="H30" s="49">
        <f t="shared" si="7"/>
        <v>15</v>
      </c>
      <c r="I30" s="60">
        <f t="shared" si="8"/>
        <v>15</v>
      </c>
      <c r="J30" s="74">
        <f t="shared" si="0"/>
        <v>5160</v>
      </c>
      <c r="K30" s="88">
        <f>Stoch_Regimes_3!$E$24</f>
        <v>45</v>
      </c>
      <c r="L30" s="49">
        <f t="shared" si="18"/>
        <v>45</v>
      </c>
      <c r="M30" s="49">
        <f t="shared" si="9"/>
        <v>0</v>
      </c>
      <c r="N30" s="60">
        <f t="shared" si="10"/>
        <v>0</v>
      </c>
      <c r="O30" s="74">
        <f t="shared" si="1"/>
        <v>225</v>
      </c>
      <c r="P30" s="88">
        <f>Stoch_Regimes_3!$G$24</f>
        <v>60</v>
      </c>
      <c r="Q30" s="49">
        <f t="shared" si="19"/>
        <v>45</v>
      </c>
      <c r="R30" s="49">
        <f t="shared" si="11"/>
        <v>15</v>
      </c>
      <c r="S30" s="60">
        <f t="shared" si="12"/>
        <v>15</v>
      </c>
      <c r="T30" s="74">
        <f t="shared" si="2"/>
        <v>5160</v>
      </c>
      <c r="U30" s="88">
        <f>Stoch_Regimes_3!$J$24</f>
        <v>60</v>
      </c>
      <c r="V30" s="49">
        <f t="shared" si="20"/>
        <v>45</v>
      </c>
      <c r="W30" s="49">
        <f t="shared" si="13"/>
        <v>15</v>
      </c>
      <c r="X30" s="60">
        <f t="shared" si="14"/>
        <v>15</v>
      </c>
      <c r="Y30" s="74">
        <f t="shared" si="3"/>
        <v>5160</v>
      </c>
      <c r="Z30" s="88">
        <f>Stoch_Regimes_3!$M$24</f>
        <v>30</v>
      </c>
      <c r="AA30" s="49">
        <f t="shared" si="21"/>
        <v>45</v>
      </c>
      <c r="AB30" s="49">
        <f t="shared" si="15"/>
        <v>-15</v>
      </c>
      <c r="AC30" s="60">
        <f t="shared" si="16"/>
        <v>0</v>
      </c>
      <c r="AD30" s="74">
        <f t="shared" si="4"/>
        <v>225</v>
      </c>
      <c r="AE30" s="66">
        <v>15</v>
      </c>
      <c r="AF30" s="60">
        <v>0</v>
      </c>
      <c r="AG30" s="60">
        <v>15</v>
      </c>
      <c r="AH30" s="62">
        <f t="shared" si="5"/>
        <v>4935</v>
      </c>
    </row>
    <row r="31" spans="1:34" x14ac:dyDescent="0.25">
      <c r="A31" s="49"/>
      <c r="B31" s="85">
        <v>39387</v>
      </c>
      <c r="C31" s="49">
        <v>352.5</v>
      </c>
      <c r="D31" s="89">
        <v>350</v>
      </c>
      <c r="E31" s="95">
        <v>3</v>
      </c>
      <c r="F31" s="91">
        <f t="shared" si="6"/>
        <v>60</v>
      </c>
      <c r="G31" s="49">
        <f t="shared" si="17"/>
        <v>45</v>
      </c>
      <c r="H31" s="49">
        <f t="shared" si="7"/>
        <v>15</v>
      </c>
      <c r="I31" s="60">
        <f t="shared" si="8"/>
        <v>15</v>
      </c>
      <c r="J31" s="74">
        <f t="shared" si="0"/>
        <v>5512.5</v>
      </c>
      <c r="K31" s="88">
        <f>Stoch_Regimes_3!$E$24</f>
        <v>45</v>
      </c>
      <c r="L31" s="49">
        <f t="shared" si="18"/>
        <v>30</v>
      </c>
      <c r="M31" s="49">
        <f t="shared" si="9"/>
        <v>15</v>
      </c>
      <c r="N31" s="60">
        <f t="shared" si="10"/>
        <v>15</v>
      </c>
      <c r="O31" s="74">
        <f t="shared" si="1"/>
        <v>5437.5</v>
      </c>
      <c r="P31" s="88">
        <f>Stoch_Regimes_3!$G$24</f>
        <v>60</v>
      </c>
      <c r="Q31" s="49">
        <f t="shared" si="19"/>
        <v>45</v>
      </c>
      <c r="R31" s="49">
        <f t="shared" si="11"/>
        <v>15</v>
      </c>
      <c r="S31" s="60">
        <f t="shared" si="12"/>
        <v>15</v>
      </c>
      <c r="T31" s="74">
        <f t="shared" si="2"/>
        <v>5512.5</v>
      </c>
      <c r="U31" s="88">
        <f>Stoch_Regimes_3!$J$24</f>
        <v>60</v>
      </c>
      <c r="V31" s="49">
        <f t="shared" si="20"/>
        <v>45</v>
      </c>
      <c r="W31" s="49">
        <f t="shared" si="13"/>
        <v>15</v>
      </c>
      <c r="X31" s="60">
        <f t="shared" si="14"/>
        <v>15</v>
      </c>
      <c r="Y31" s="74">
        <f t="shared" si="3"/>
        <v>5512.5</v>
      </c>
      <c r="Z31" s="88">
        <f>Stoch_Regimes_3!$M$24</f>
        <v>30</v>
      </c>
      <c r="AA31" s="49">
        <f t="shared" si="21"/>
        <v>30</v>
      </c>
      <c r="AB31" s="49">
        <f t="shared" si="15"/>
        <v>0</v>
      </c>
      <c r="AC31" s="60">
        <f t="shared" si="16"/>
        <v>0</v>
      </c>
      <c r="AD31" s="74">
        <f t="shared" si="4"/>
        <v>150</v>
      </c>
      <c r="AE31" s="66">
        <v>15</v>
      </c>
      <c r="AF31" s="60">
        <v>0</v>
      </c>
      <c r="AG31" s="60">
        <v>15</v>
      </c>
      <c r="AH31" s="62">
        <f t="shared" si="5"/>
        <v>5287.5</v>
      </c>
    </row>
    <row r="32" spans="1:34" x14ac:dyDescent="0.25">
      <c r="A32" s="60"/>
      <c r="B32" s="85">
        <v>39417</v>
      </c>
      <c r="C32" s="49">
        <v>374</v>
      </c>
      <c r="D32" s="87">
        <v>350</v>
      </c>
      <c r="E32" s="96">
        <v>3</v>
      </c>
      <c r="F32" s="91">
        <f t="shared" si="6"/>
        <v>60</v>
      </c>
      <c r="G32" s="49">
        <f t="shared" si="17"/>
        <v>45</v>
      </c>
      <c r="H32" s="49">
        <f t="shared" si="7"/>
        <v>15</v>
      </c>
      <c r="I32" s="60">
        <f t="shared" si="8"/>
        <v>15</v>
      </c>
      <c r="J32" s="74">
        <f t="shared" si="0"/>
        <v>5835</v>
      </c>
      <c r="K32" s="88">
        <f>Stoch_Regimes_3!$E$24</f>
        <v>45</v>
      </c>
      <c r="L32" s="49">
        <f t="shared" si="18"/>
        <v>30</v>
      </c>
      <c r="M32" s="49">
        <f t="shared" si="9"/>
        <v>15</v>
      </c>
      <c r="N32" s="60">
        <f t="shared" si="10"/>
        <v>15</v>
      </c>
      <c r="O32" s="74">
        <f t="shared" si="1"/>
        <v>5760</v>
      </c>
      <c r="P32" s="88">
        <f>Stoch_Regimes_3!$G$24</f>
        <v>60</v>
      </c>
      <c r="Q32" s="49">
        <f t="shared" si="19"/>
        <v>45</v>
      </c>
      <c r="R32" s="49">
        <f t="shared" si="11"/>
        <v>15</v>
      </c>
      <c r="S32" s="60">
        <f t="shared" si="12"/>
        <v>15</v>
      </c>
      <c r="T32" s="74">
        <f t="shared" si="2"/>
        <v>5835</v>
      </c>
      <c r="U32" s="88">
        <f>Stoch_Regimes_3!$J$24</f>
        <v>60</v>
      </c>
      <c r="V32" s="49">
        <f t="shared" si="20"/>
        <v>45</v>
      </c>
      <c r="W32" s="49">
        <f t="shared" si="13"/>
        <v>15</v>
      </c>
      <c r="X32" s="60">
        <f t="shared" si="14"/>
        <v>15</v>
      </c>
      <c r="Y32" s="74">
        <f t="shared" si="3"/>
        <v>5835</v>
      </c>
      <c r="Z32" s="88">
        <f>Stoch_Regimes_3!$M$24</f>
        <v>30</v>
      </c>
      <c r="AA32" s="49">
        <f t="shared" si="21"/>
        <v>15</v>
      </c>
      <c r="AB32" s="49">
        <f t="shared" si="15"/>
        <v>15</v>
      </c>
      <c r="AC32" s="60">
        <f t="shared" si="16"/>
        <v>15</v>
      </c>
      <c r="AD32" s="74">
        <f t="shared" si="4"/>
        <v>5685</v>
      </c>
      <c r="AE32" s="66">
        <v>15</v>
      </c>
      <c r="AF32" s="60">
        <v>0</v>
      </c>
      <c r="AG32" s="60">
        <v>15</v>
      </c>
      <c r="AH32" s="62">
        <f t="shared" si="5"/>
        <v>5610</v>
      </c>
    </row>
    <row r="33" spans="1:34" x14ac:dyDescent="0.25">
      <c r="A33" s="60"/>
      <c r="B33" s="85">
        <v>39448</v>
      </c>
      <c r="C33" s="49">
        <v>430</v>
      </c>
      <c r="D33" s="87">
        <v>450</v>
      </c>
      <c r="E33" s="96">
        <v>3</v>
      </c>
      <c r="F33" s="91">
        <f t="shared" si="6"/>
        <v>60</v>
      </c>
      <c r="G33" s="49">
        <f t="shared" si="17"/>
        <v>45</v>
      </c>
      <c r="H33" s="49">
        <f t="shared" si="7"/>
        <v>15</v>
      </c>
      <c r="I33" s="60">
        <f t="shared" si="8"/>
        <v>15</v>
      </c>
      <c r="J33" s="74">
        <f t="shared" si="0"/>
        <v>6675</v>
      </c>
      <c r="K33" s="66">
        <f>Stoch_Regimes_3!$E$26</f>
        <v>15</v>
      </c>
      <c r="L33" s="49">
        <f t="shared" si="18"/>
        <v>30</v>
      </c>
      <c r="M33" s="49">
        <f t="shared" si="9"/>
        <v>-15</v>
      </c>
      <c r="N33" s="60">
        <f t="shared" si="10"/>
        <v>0</v>
      </c>
      <c r="O33" s="74">
        <f t="shared" si="1"/>
        <v>150</v>
      </c>
      <c r="P33" s="66">
        <f>Stoch_Regimes_3!$G$26</f>
        <v>30</v>
      </c>
      <c r="Q33" s="49">
        <f t="shared" si="19"/>
        <v>45</v>
      </c>
      <c r="R33" s="49">
        <f t="shared" si="11"/>
        <v>-15</v>
      </c>
      <c r="S33" s="60">
        <f t="shared" si="12"/>
        <v>0</v>
      </c>
      <c r="T33" s="74">
        <f t="shared" si="2"/>
        <v>225</v>
      </c>
      <c r="U33" s="66">
        <f>Stoch_Regimes_3!$J$26</f>
        <v>60</v>
      </c>
      <c r="V33" s="49">
        <f t="shared" si="20"/>
        <v>45</v>
      </c>
      <c r="W33" s="49">
        <f t="shared" si="13"/>
        <v>15</v>
      </c>
      <c r="X33" s="60">
        <f t="shared" si="14"/>
        <v>15</v>
      </c>
      <c r="Y33" s="74">
        <f t="shared" si="3"/>
        <v>6675</v>
      </c>
      <c r="Z33" s="66">
        <f>Stoch_Regimes_3!$M$26</f>
        <v>15</v>
      </c>
      <c r="AA33" s="49">
        <f t="shared" si="21"/>
        <v>15</v>
      </c>
      <c r="AB33" s="49">
        <f t="shared" si="15"/>
        <v>0</v>
      </c>
      <c r="AC33" s="60">
        <f t="shared" si="16"/>
        <v>0</v>
      </c>
      <c r="AD33" s="74">
        <f t="shared" si="4"/>
        <v>75</v>
      </c>
      <c r="AE33" s="66">
        <v>15</v>
      </c>
      <c r="AF33" s="60">
        <v>0</v>
      </c>
      <c r="AG33" s="60">
        <v>15</v>
      </c>
      <c r="AH33" s="62">
        <f t="shared" si="5"/>
        <v>6450</v>
      </c>
    </row>
    <row r="34" spans="1:34" x14ac:dyDescent="0.25">
      <c r="A34" s="49"/>
      <c r="B34" s="85">
        <v>39479</v>
      </c>
      <c r="C34" s="49">
        <v>469.5</v>
      </c>
      <c r="D34" s="89">
        <v>450</v>
      </c>
      <c r="E34" s="95">
        <v>3</v>
      </c>
      <c r="F34" s="91">
        <f t="shared" si="6"/>
        <v>60</v>
      </c>
      <c r="G34" s="49">
        <f t="shared" si="17"/>
        <v>45</v>
      </c>
      <c r="H34" s="49">
        <f t="shared" si="7"/>
        <v>15</v>
      </c>
      <c r="I34" s="60">
        <f t="shared" si="8"/>
        <v>15</v>
      </c>
      <c r="J34" s="74">
        <f t="shared" si="0"/>
        <v>7267.5</v>
      </c>
      <c r="K34" s="66">
        <f>Stoch_Regimes_3!$E$26</f>
        <v>15</v>
      </c>
      <c r="L34" s="49">
        <f t="shared" si="18"/>
        <v>15</v>
      </c>
      <c r="M34" s="49">
        <f t="shared" si="9"/>
        <v>0</v>
      </c>
      <c r="N34" s="60">
        <f t="shared" si="10"/>
        <v>0</v>
      </c>
      <c r="O34" s="74">
        <f t="shared" si="1"/>
        <v>75</v>
      </c>
      <c r="P34" s="66">
        <f>Stoch_Regimes_3!$G$26</f>
        <v>30</v>
      </c>
      <c r="Q34" s="49">
        <f t="shared" si="19"/>
        <v>30</v>
      </c>
      <c r="R34" s="49">
        <f t="shared" si="11"/>
        <v>0</v>
      </c>
      <c r="S34" s="60">
        <f t="shared" si="12"/>
        <v>0</v>
      </c>
      <c r="T34" s="74">
        <f t="shared" si="2"/>
        <v>150</v>
      </c>
      <c r="U34" s="66">
        <f>Stoch_Regimes_3!$J$26</f>
        <v>60</v>
      </c>
      <c r="V34" s="49">
        <f t="shared" si="20"/>
        <v>45</v>
      </c>
      <c r="W34" s="49">
        <f t="shared" si="13"/>
        <v>15</v>
      </c>
      <c r="X34" s="60">
        <f t="shared" si="14"/>
        <v>15</v>
      </c>
      <c r="Y34" s="74">
        <f t="shared" si="3"/>
        <v>7267.5</v>
      </c>
      <c r="Z34" s="66">
        <f>Stoch_Regimes_3!$M$26</f>
        <v>15</v>
      </c>
      <c r="AA34" s="49">
        <f t="shared" si="21"/>
        <v>0</v>
      </c>
      <c r="AB34" s="49">
        <f t="shared" si="15"/>
        <v>15</v>
      </c>
      <c r="AC34" s="60">
        <f t="shared" si="16"/>
        <v>15</v>
      </c>
      <c r="AD34" s="74">
        <f t="shared" si="4"/>
        <v>7042.5</v>
      </c>
      <c r="AE34" s="66">
        <v>15</v>
      </c>
      <c r="AF34" s="60">
        <v>0</v>
      </c>
      <c r="AG34" s="60">
        <v>15</v>
      </c>
      <c r="AH34" s="62">
        <f t="shared" si="5"/>
        <v>7042.5</v>
      </c>
    </row>
    <row r="35" spans="1:34" x14ac:dyDescent="0.25">
      <c r="A35" s="49"/>
      <c r="B35" s="85">
        <v>39508</v>
      </c>
      <c r="C35" s="49">
        <v>528</v>
      </c>
      <c r="D35" s="89">
        <v>550</v>
      </c>
      <c r="E35" s="95">
        <v>3</v>
      </c>
      <c r="F35" s="91">
        <f t="shared" si="6"/>
        <v>60</v>
      </c>
      <c r="G35" s="49">
        <f t="shared" si="17"/>
        <v>45</v>
      </c>
      <c r="H35" s="49">
        <f t="shared" si="7"/>
        <v>15</v>
      </c>
      <c r="I35" s="60">
        <f t="shared" si="8"/>
        <v>15</v>
      </c>
      <c r="J35" s="74">
        <f t="shared" si="0"/>
        <v>8145</v>
      </c>
      <c r="K35" s="88">
        <f>Stoch_Regimes_3!$E$28</f>
        <v>60</v>
      </c>
      <c r="L35" s="49">
        <f t="shared" si="18"/>
        <v>0</v>
      </c>
      <c r="M35" s="49">
        <f t="shared" si="9"/>
        <v>60</v>
      </c>
      <c r="N35" s="60">
        <f t="shared" si="10"/>
        <v>60</v>
      </c>
      <c r="O35" s="74">
        <f t="shared" si="1"/>
        <v>31680</v>
      </c>
      <c r="P35" s="88">
        <f>Stoch_Regimes_3!$G$28</f>
        <v>15</v>
      </c>
      <c r="Q35" s="49">
        <f t="shared" si="19"/>
        <v>15</v>
      </c>
      <c r="R35" s="49">
        <f t="shared" si="11"/>
        <v>0</v>
      </c>
      <c r="S35" s="60">
        <f t="shared" si="12"/>
        <v>0</v>
      </c>
      <c r="T35" s="74">
        <f t="shared" si="2"/>
        <v>75</v>
      </c>
      <c r="U35" s="88">
        <f>Stoch_Regimes_3!$J$28</f>
        <v>60</v>
      </c>
      <c r="V35" s="49">
        <f t="shared" si="20"/>
        <v>45</v>
      </c>
      <c r="W35" s="49">
        <f t="shared" si="13"/>
        <v>15</v>
      </c>
      <c r="X35" s="60">
        <f t="shared" si="14"/>
        <v>15</v>
      </c>
      <c r="Y35" s="74">
        <f t="shared" si="3"/>
        <v>8145</v>
      </c>
      <c r="Z35" s="88">
        <f>Stoch_Regimes_3!$M$28</f>
        <v>15</v>
      </c>
      <c r="AA35" s="49">
        <f t="shared" si="21"/>
        <v>0</v>
      </c>
      <c r="AB35" s="49">
        <f t="shared" si="15"/>
        <v>15</v>
      </c>
      <c r="AC35" s="60">
        <f t="shared" si="16"/>
        <v>15</v>
      </c>
      <c r="AD35" s="74">
        <f t="shared" si="4"/>
        <v>7920</v>
      </c>
      <c r="AE35" s="66">
        <v>15</v>
      </c>
      <c r="AF35" s="60">
        <v>0</v>
      </c>
      <c r="AG35" s="60">
        <v>15</v>
      </c>
      <c r="AH35" s="62">
        <f t="shared" si="5"/>
        <v>7920</v>
      </c>
    </row>
    <row r="36" spans="1:34" x14ac:dyDescent="0.25">
      <c r="A36" s="49"/>
      <c r="B36" s="85">
        <v>39539</v>
      </c>
      <c r="C36" s="49">
        <v>550.5</v>
      </c>
      <c r="D36" s="89">
        <v>550</v>
      </c>
      <c r="E36" s="58">
        <v>3</v>
      </c>
      <c r="F36" s="91">
        <f t="shared" si="6"/>
        <v>60</v>
      </c>
      <c r="G36" s="49">
        <f t="shared" si="17"/>
        <v>45</v>
      </c>
      <c r="H36" s="49">
        <f t="shared" si="7"/>
        <v>15</v>
      </c>
      <c r="I36" s="60">
        <f t="shared" si="8"/>
        <v>15</v>
      </c>
      <c r="J36" s="74">
        <f t="shared" si="0"/>
        <v>8482.5</v>
      </c>
      <c r="K36" s="88">
        <f>Stoch_Regimes_3!$E$28</f>
        <v>60</v>
      </c>
      <c r="L36" s="49">
        <f t="shared" si="18"/>
        <v>45</v>
      </c>
      <c r="M36" s="49">
        <f t="shared" si="9"/>
        <v>15</v>
      </c>
      <c r="N36" s="60">
        <f t="shared" si="10"/>
        <v>15</v>
      </c>
      <c r="O36" s="74">
        <f t="shared" si="1"/>
        <v>8482.5</v>
      </c>
      <c r="P36" s="88">
        <f>Stoch_Regimes_3!$G$28</f>
        <v>15</v>
      </c>
      <c r="Q36" s="49">
        <f t="shared" si="19"/>
        <v>0</v>
      </c>
      <c r="R36" s="49">
        <f t="shared" si="11"/>
        <v>15</v>
      </c>
      <c r="S36" s="60">
        <f t="shared" si="12"/>
        <v>15</v>
      </c>
      <c r="T36" s="74">
        <f t="shared" si="2"/>
        <v>8257.5</v>
      </c>
      <c r="U36" s="88">
        <f>Stoch_Regimes_3!$J$28</f>
        <v>60</v>
      </c>
      <c r="V36" s="49">
        <f t="shared" si="20"/>
        <v>45</v>
      </c>
      <c r="W36" s="49">
        <f t="shared" si="13"/>
        <v>15</v>
      </c>
      <c r="X36" s="60">
        <f t="shared" si="14"/>
        <v>15</v>
      </c>
      <c r="Y36" s="74">
        <f t="shared" si="3"/>
        <v>8482.5</v>
      </c>
      <c r="Z36" s="88">
        <f>Stoch_Regimes_3!$M$28</f>
        <v>15</v>
      </c>
      <c r="AA36" s="49">
        <f t="shared" si="21"/>
        <v>0</v>
      </c>
      <c r="AB36" s="49">
        <f t="shared" si="15"/>
        <v>15</v>
      </c>
      <c r="AC36" s="60">
        <f t="shared" si="16"/>
        <v>15</v>
      </c>
      <c r="AD36" s="74">
        <f t="shared" si="4"/>
        <v>8257.5</v>
      </c>
      <c r="AE36" s="66">
        <v>15</v>
      </c>
      <c r="AF36" s="60">
        <v>0</v>
      </c>
      <c r="AG36" s="60">
        <v>15</v>
      </c>
      <c r="AH36" s="62">
        <f t="shared" si="5"/>
        <v>8257.5</v>
      </c>
    </row>
    <row r="37" spans="1:34" x14ac:dyDescent="0.25">
      <c r="A37" s="49"/>
      <c r="B37" s="85">
        <v>39569</v>
      </c>
      <c r="C37" s="49">
        <v>572.5</v>
      </c>
      <c r="D37" s="89">
        <v>550</v>
      </c>
      <c r="E37" s="95">
        <v>0</v>
      </c>
      <c r="F37" s="91">
        <f t="shared" si="6"/>
        <v>15</v>
      </c>
      <c r="G37" s="49">
        <f t="shared" si="17"/>
        <v>45</v>
      </c>
      <c r="H37" s="49">
        <f t="shared" si="7"/>
        <v>-30</v>
      </c>
      <c r="I37" s="60">
        <f t="shared" si="8"/>
        <v>0</v>
      </c>
      <c r="J37" s="74">
        <f t="shared" si="0"/>
        <v>225</v>
      </c>
      <c r="K37" s="88">
        <f>Stoch_Regimes_3!$E$28</f>
        <v>60</v>
      </c>
      <c r="L37" s="49">
        <f t="shared" si="18"/>
        <v>45</v>
      </c>
      <c r="M37" s="49">
        <f t="shared" si="9"/>
        <v>15</v>
      </c>
      <c r="N37" s="60">
        <f t="shared" si="10"/>
        <v>15</v>
      </c>
      <c r="O37" s="74">
        <f t="shared" si="1"/>
        <v>8812.5</v>
      </c>
      <c r="P37" s="88">
        <f>Stoch_Regimes_3!$G$28</f>
        <v>15</v>
      </c>
      <c r="Q37" s="49">
        <f t="shared" si="19"/>
        <v>0</v>
      </c>
      <c r="R37" s="49">
        <f t="shared" si="11"/>
        <v>15</v>
      </c>
      <c r="S37" s="60">
        <f t="shared" si="12"/>
        <v>15</v>
      </c>
      <c r="T37" s="74">
        <f t="shared" si="2"/>
        <v>8587.5</v>
      </c>
      <c r="U37" s="88">
        <f>Stoch_Regimes_3!$J$28</f>
        <v>60</v>
      </c>
      <c r="V37" s="49">
        <f t="shared" si="20"/>
        <v>45</v>
      </c>
      <c r="W37" s="49">
        <f t="shared" si="13"/>
        <v>15</v>
      </c>
      <c r="X37" s="60">
        <f t="shared" si="14"/>
        <v>15</v>
      </c>
      <c r="Y37" s="74">
        <f t="shared" si="3"/>
        <v>8812.5</v>
      </c>
      <c r="Z37" s="88">
        <f>Stoch_Regimes_3!$M$28</f>
        <v>15</v>
      </c>
      <c r="AA37" s="49">
        <f t="shared" si="21"/>
        <v>0</v>
      </c>
      <c r="AB37" s="49">
        <f t="shared" si="15"/>
        <v>15</v>
      </c>
      <c r="AC37" s="60">
        <f t="shared" si="16"/>
        <v>15</v>
      </c>
      <c r="AD37" s="74">
        <f t="shared" si="4"/>
        <v>8587.5</v>
      </c>
      <c r="AE37" s="66">
        <v>15</v>
      </c>
      <c r="AF37" s="60">
        <v>0</v>
      </c>
      <c r="AG37" s="60">
        <v>15</v>
      </c>
      <c r="AH37" s="62">
        <f t="shared" si="5"/>
        <v>8587.5</v>
      </c>
    </row>
    <row r="38" spans="1:34" x14ac:dyDescent="0.25">
      <c r="A38" s="49"/>
      <c r="B38" s="85">
        <v>39600</v>
      </c>
      <c r="C38" s="49">
        <v>571.5</v>
      </c>
      <c r="D38" s="89">
        <v>550</v>
      </c>
      <c r="E38" s="95">
        <v>1</v>
      </c>
      <c r="F38" s="91">
        <f t="shared" si="6"/>
        <v>30</v>
      </c>
      <c r="G38" s="49">
        <f t="shared" si="17"/>
        <v>30</v>
      </c>
      <c r="H38" s="49">
        <f t="shared" si="7"/>
        <v>0</v>
      </c>
      <c r="I38" s="60">
        <f t="shared" si="8"/>
        <v>0</v>
      </c>
      <c r="J38" s="74">
        <f t="shared" si="0"/>
        <v>150</v>
      </c>
      <c r="K38" s="88">
        <f>Stoch_Regimes_3!$E$28</f>
        <v>60</v>
      </c>
      <c r="L38" s="49">
        <f t="shared" si="18"/>
        <v>45</v>
      </c>
      <c r="M38" s="49">
        <f t="shared" si="9"/>
        <v>15</v>
      </c>
      <c r="N38" s="60">
        <f t="shared" si="10"/>
        <v>15</v>
      </c>
      <c r="O38" s="74">
        <f t="shared" si="1"/>
        <v>8797.5</v>
      </c>
      <c r="P38" s="88">
        <f>Stoch_Regimes_3!$G$28</f>
        <v>15</v>
      </c>
      <c r="Q38" s="49">
        <f t="shared" si="19"/>
        <v>0</v>
      </c>
      <c r="R38" s="49">
        <f t="shared" si="11"/>
        <v>15</v>
      </c>
      <c r="S38" s="60">
        <f t="shared" si="12"/>
        <v>15</v>
      </c>
      <c r="T38" s="74">
        <f t="shared" si="2"/>
        <v>8572.5</v>
      </c>
      <c r="U38" s="88">
        <f>Stoch_Regimes_3!$J$28</f>
        <v>60</v>
      </c>
      <c r="V38" s="49">
        <f t="shared" si="20"/>
        <v>45</v>
      </c>
      <c r="W38" s="49">
        <f t="shared" si="13"/>
        <v>15</v>
      </c>
      <c r="X38" s="60">
        <f t="shared" si="14"/>
        <v>15</v>
      </c>
      <c r="Y38" s="74">
        <f t="shared" si="3"/>
        <v>8797.5</v>
      </c>
      <c r="Z38" s="88">
        <f>Stoch_Regimes_3!$M$28</f>
        <v>15</v>
      </c>
      <c r="AA38" s="49">
        <f t="shared" si="21"/>
        <v>0</v>
      </c>
      <c r="AB38" s="49">
        <f t="shared" si="15"/>
        <v>15</v>
      </c>
      <c r="AC38" s="60">
        <f t="shared" si="16"/>
        <v>15</v>
      </c>
      <c r="AD38" s="74">
        <f t="shared" si="4"/>
        <v>8572.5</v>
      </c>
      <c r="AE38" s="66">
        <v>15</v>
      </c>
      <c r="AF38" s="60">
        <v>0</v>
      </c>
      <c r="AG38" s="60">
        <v>15</v>
      </c>
      <c r="AH38" s="62">
        <f t="shared" si="5"/>
        <v>8572.5</v>
      </c>
    </row>
    <row r="39" spans="1:34" x14ac:dyDescent="0.25">
      <c r="A39" s="60"/>
      <c r="B39" s="85">
        <v>39630</v>
      </c>
      <c r="C39" s="49">
        <v>674.5</v>
      </c>
      <c r="D39" s="87">
        <v>650</v>
      </c>
      <c r="E39" s="96">
        <v>0</v>
      </c>
      <c r="F39" s="91">
        <f t="shared" si="6"/>
        <v>15</v>
      </c>
      <c r="G39" s="49">
        <f t="shared" si="17"/>
        <v>15</v>
      </c>
      <c r="H39" s="49">
        <f t="shared" si="7"/>
        <v>0</v>
      </c>
      <c r="I39" s="60">
        <f t="shared" si="8"/>
        <v>0</v>
      </c>
      <c r="J39" s="74">
        <f t="shared" si="0"/>
        <v>75</v>
      </c>
      <c r="K39" s="88">
        <f>Stoch_Regimes_3!$E$30</f>
        <v>15</v>
      </c>
      <c r="L39" s="49">
        <f t="shared" si="18"/>
        <v>45</v>
      </c>
      <c r="M39" s="49">
        <f t="shared" si="9"/>
        <v>-30</v>
      </c>
      <c r="N39" s="60">
        <f t="shared" si="10"/>
        <v>0</v>
      </c>
      <c r="O39" s="74">
        <f t="shared" si="1"/>
        <v>225</v>
      </c>
      <c r="P39" s="88">
        <f>Stoch_Regimes_3!$G$30</f>
        <v>15</v>
      </c>
      <c r="Q39" s="49">
        <f t="shared" si="19"/>
        <v>0</v>
      </c>
      <c r="R39" s="49">
        <f t="shared" si="11"/>
        <v>15</v>
      </c>
      <c r="S39" s="60">
        <f t="shared" si="12"/>
        <v>15</v>
      </c>
      <c r="T39" s="74">
        <f t="shared" si="2"/>
        <v>10117.5</v>
      </c>
      <c r="U39" s="88">
        <f>Stoch_Regimes_3!$J$30</f>
        <v>15</v>
      </c>
      <c r="V39" s="49">
        <f t="shared" si="20"/>
        <v>45</v>
      </c>
      <c r="W39" s="49">
        <f t="shared" si="13"/>
        <v>-30</v>
      </c>
      <c r="X39" s="60">
        <f t="shared" si="14"/>
        <v>0</v>
      </c>
      <c r="Y39" s="74">
        <f t="shared" si="3"/>
        <v>225</v>
      </c>
      <c r="Z39" s="88">
        <f>Stoch_Regimes_3!$M$30</f>
        <v>15</v>
      </c>
      <c r="AA39" s="49">
        <f t="shared" si="21"/>
        <v>0</v>
      </c>
      <c r="AB39" s="49">
        <f t="shared" si="15"/>
        <v>15</v>
      </c>
      <c r="AC39" s="60">
        <f t="shared" si="16"/>
        <v>15</v>
      </c>
      <c r="AD39" s="74">
        <f t="shared" si="4"/>
        <v>10117.5</v>
      </c>
      <c r="AE39" s="66">
        <v>15</v>
      </c>
      <c r="AF39" s="60">
        <v>0</v>
      </c>
      <c r="AG39" s="60">
        <v>15</v>
      </c>
      <c r="AH39" s="62">
        <f t="shared" si="5"/>
        <v>10117.5</v>
      </c>
    </row>
    <row r="40" spans="1:34" x14ac:dyDescent="0.25">
      <c r="A40" s="60"/>
      <c r="B40" s="85">
        <v>39661</v>
      </c>
      <c r="C40" s="49">
        <v>515</v>
      </c>
      <c r="D40" s="87">
        <v>500</v>
      </c>
      <c r="E40" s="96">
        <v>1</v>
      </c>
      <c r="F40" s="91">
        <f t="shared" si="6"/>
        <v>30</v>
      </c>
      <c r="G40" s="49">
        <f t="shared" si="17"/>
        <v>0</v>
      </c>
      <c r="H40" s="49">
        <f t="shared" si="7"/>
        <v>30</v>
      </c>
      <c r="I40" s="60">
        <f t="shared" si="8"/>
        <v>30</v>
      </c>
      <c r="J40" s="74">
        <f t="shared" si="0"/>
        <v>15450</v>
      </c>
      <c r="K40" s="66">
        <f>Stoch_Regimes_3!$E$27</f>
        <v>60</v>
      </c>
      <c r="L40" s="49">
        <f t="shared" si="18"/>
        <v>30</v>
      </c>
      <c r="M40" s="49">
        <f t="shared" si="9"/>
        <v>30</v>
      </c>
      <c r="N40" s="60">
        <f t="shared" si="10"/>
        <v>30</v>
      </c>
      <c r="O40" s="74">
        <f t="shared" si="1"/>
        <v>15600</v>
      </c>
      <c r="P40" s="66">
        <f>Stoch_Regimes_3!$G$27</f>
        <v>15</v>
      </c>
      <c r="Q40" s="49">
        <f t="shared" si="19"/>
        <v>0</v>
      </c>
      <c r="R40" s="49">
        <f t="shared" si="11"/>
        <v>15</v>
      </c>
      <c r="S40" s="60">
        <f t="shared" si="12"/>
        <v>15</v>
      </c>
      <c r="T40" s="74">
        <f t="shared" si="2"/>
        <v>7725</v>
      </c>
      <c r="U40" s="66">
        <f>Stoch_Regimes_3!$J$27</f>
        <v>60</v>
      </c>
      <c r="V40" s="49">
        <f t="shared" si="20"/>
        <v>30</v>
      </c>
      <c r="W40" s="49">
        <f t="shared" si="13"/>
        <v>30</v>
      </c>
      <c r="X40" s="60">
        <f t="shared" si="14"/>
        <v>30</v>
      </c>
      <c r="Y40" s="74">
        <f t="shared" si="3"/>
        <v>15600</v>
      </c>
      <c r="Z40" s="66">
        <f>Stoch_Regimes_3!$M$27</f>
        <v>15</v>
      </c>
      <c r="AA40" s="49">
        <f t="shared" si="21"/>
        <v>0</v>
      </c>
      <c r="AB40" s="49">
        <f t="shared" si="15"/>
        <v>15</v>
      </c>
      <c r="AC40" s="60">
        <f t="shared" si="16"/>
        <v>15</v>
      </c>
      <c r="AD40" s="74">
        <f t="shared" si="4"/>
        <v>7725</v>
      </c>
      <c r="AE40" s="66">
        <v>15</v>
      </c>
      <c r="AF40" s="60">
        <v>0</v>
      </c>
      <c r="AG40" s="60">
        <v>15</v>
      </c>
      <c r="AH40" s="62">
        <f t="shared" si="5"/>
        <v>7725</v>
      </c>
    </row>
    <row r="41" spans="1:34" x14ac:dyDescent="0.25">
      <c r="A41" s="49"/>
      <c r="B41" s="85">
        <v>39692</v>
      </c>
      <c r="C41" s="49">
        <v>534.5</v>
      </c>
      <c r="D41" s="89">
        <v>550</v>
      </c>
      <c r="E41" s="95">
        <v>0</v>
      </c>
      <c r="F41" s="91">
        <f t="shared" si="6"/>
        <v>15</v>
      </c>
      <c r="G41" s="49">
        <f t="shared" si="17"/>
        <v>15</v>
      </c>
      <c r="H41" s="49">
        <f t="shared" si="7"/>
        <v>0</v>
      </c>
      <c r="I41" s="60">
        <f t="shared" si="8"/>
        <v>0</v>
      </c>
      <c r="J41" s="74">
        <f t="shared" si="0"/>
        <v>75</v>
      </c>
      <c r="K41" s="88">
        <f>Stoch_Regimes_3!$E$28</f>
        <v>60</v>
      </c>
      <c r="L41" s="49">
        <f t="shared" si="18"/>
        <v>45</v>
      </c>
      <c r="M41" s="49">
        <f t="shared" si="9"/>
        <v>15</v>
      </c>
      <c r="N41" s="60">
        <f t="shared" si="10"/>
        <v>15</v>
      </c>
      <c r="O41" s="74">
        <f t="shared" si="1"/>
        <v>8242.5</v>
      </c>
      <c r="P41" s="88">
        <f>Stoch_Regimes_3!$G$28</f>
        <v>15</v>
      </c>
      <c r="Q41" s="49">
        <f t="shared" si="19"/>
        <v>0</v>
      </c>
      <c r="R41" s="49">
        <f t="shared" si="11"/>
        <v>15</v>
      </c>
      <c r="S41" s="60">
        <f t="shared" si="12"/>
        <v>15</v>
      </c>
      <c r="T41" s="74">
        <f t="shared" si="2"/>
        <v>8017.5</v>
      </c>
      <c r="U41" s="88">
        <f>Stoch_Regimes_3!$J$28</f>
        <v>60</v>
      </c>
      <c r="V41" s="49">
        <f t="shared" si="20"/>
        <v>45</v>
      </c>
      <c r="W41" s="49">
        <f t="shared" si="13"/>
        <v>15</v>
      </c>
      <c r="X41" s="60">
        <f t="shared" si="14"/>
        <v>15</v>
      </c>
      <c r="Y41" s="74">
        <f t="shared" si="3"/>
        <v>8242.5</v>
      </c>
      <c r="Z41" s="88">
        <f>Stoch_Regimes_3!$M$28</f>
        <v>15</v>
      </c>
      <c r="AA41" s="49">
        <f t="shared" si="21"/>
        <v>0</v>
      </c>
      <c r="AB41" s="49">
        <f t="shared" si="15"/>
        <v>15</v>
      </c>
      <c r="AC41" s="60">
        <f t="shared" si="16"/>
        <v>15</v>
      </c>
      <c r="AD41" s="74">
        <f t="shared" si="4"/>
        <v>8017.5</v>
      </c>
      <c r="AE41" s="66">
        <v>15</v>
      </c>
      <c r="AF41" s="60">
        <v>0</v>
      </c>
      <c r="AG41" s="60">
        <v>15</v>
      </c>
      <c r="AH41" s="62">
        <f t="shared" si="5"/>
        <v>8017.5</v>
      </c>
    </row>
    <row r="42" spans="1:34" x14ac:dyDescent="0.25">
      <c r="A42" s="49"/>
      <c r="B42" s="85">
        <v>39722</v>
      </c>
      <c r="C42" s="49">
        <v>437</v>
      </c>
      <c r="D42" s="89">
        <v>450</v>
      </c>
      <c r="E42" s="95">
        <v>0</v>
      </c>
      <c r="F42" s="91">
        <f t="shared" si="6"/>
        <v>15</v>
      </c>
      <c r="G42" s="49">
        <f t="shared" si="17"/>
        <v>0</v>
      </c>
      <c r="H42" s="49">
        <f t="shared" si="7"/>
        <v>15</v>
      </c>
      <c r="I42" s="60">
        <f t="shared" si="8"/>
        <v>15</v>
      </c>
      <c r="J42" s="74">
        <f t="shared" si="0"/>
        <v>6555</v>
      </c>
      <c r="K42" s="66">
        <f>Stoch_Regimes_3!$E$26</f>
        <v>15</v>
      </c>
      <c r="L42" s="49">
        <f t="shared" si="18"/>
        <v>45</v>
      </c>
      <c r="M42" s="49">
        <f t="shared" si="9"/>
        <v>-30</v>
      </c>
      <c r="N42" s="60">
        <f t="shared" si="10"/>
        <v>0</v>
      </c>
      <c r="O42" s="74">
        <f t="shared" si="1"/>
        <v>225</v>
      </c>
      <c r="P42" s="66">
        <f>Stoch_Regimes_3!$G$26</f>
        <v>30</v>
      </c>
      <c r="Q42" s="49">
        <f t="shared" si="19"/>
        <v>0</v>
      </c>
      <c r="R42" s="49">
        <f t="shared" si="11"/>
        <v>30</v>
      </c>
      <c r="S42" s="60">
        <f t="shared" si="12"/>
        <v>30</v>
      </c>
      <c r="T42" s="74">
        <f t="shared" si="2"/>
        <v>13110</v>
      </c>
      <c r="U42" s="66">
        <f>Stoch_Regimes_3!$J$26</f>
        <v>60</v>
      </c>
      <c r="V42" s="49">
        <f t="shared" si="20"/>
        <v>45</v>
      </c>
      <c r="W42" s="49">
        <f t="shared" si="13"/>
        <v>15</v>
      </c>
      <c r="X42" s="60">
        <f t="shared" si="14"/>
        <v>15</v>
      </c>
      <c r="Y42" s="74">
        <f t="shared" si="3"/>
        <v>6780</v>
      </c>
      <c r="Z42" s="66">
        <f>Stoch_Regimes_3!$M$26</f>
        <v>15</v>
      </c>
      <c r="AA42" s="49">
        <f t="shared" si="21"/>
        <v>0</v>
      </c>
      <c r="AB42" s="49">
        <f t="shared" si="15"/>
        <v>15</v>
      </c>
      <c r="AC42" s="60">
        <f t="shared" si="16"/>
        <v>15</v>
      </c>
      <c r="AD42" s="74">
        <f t="shared" si="4"/>
        <v>6555</v>
      </c>
      <c r="AE42" s="66">
        <v>15</v>
      </c>
      <c r="AF42" s="60">
        <v>0</v>
      </c>
      <c r="AG42" s="60">
        <v>15</v>
      </c>
      <c r="AH42" s="62">
        <f t="shared" si="5"/>
        <v>6555</v>
      </c>
    </row>
    <row r="43" spans="1:34" x14ac:dyDescent="0.25">
      <c r="A43" s="49"/>
      <c r="B43" s="85">
        <v>39753</v>
      </c>
      <c r="C43" s="49">
        <v>365.5</v>
      </c>
      <c r="D43" s="89">
        <v>350</v>
      </c>
      <c r="E43" s="95">
        <v>0</v>
      </c>
      <c r="F43" s="91">
        <f t="shared" si="6"/>
        <v>15</v>
      </c>
      <c r="G43" s="49">
        <f t="shared" si="17"/>
        <v>0</v>
      </c>
      <c r="H43" s="49">
        <f t="shared" si="7"/>
        <v>15</v>
      </c>
      <c r="I43" s="60">
        <f t="shared" si="8"/>
        <v>15</v>
      </c>
      <c r="J43" s="74">
        <f t="shared" si="0"/>
        <v>5482.5</v>
      </c>
      <c r="K43" s="88">
        <f>Stoch_Regimes_3!$E$24</f>
        <v>45</v>
      </c>
      <c r="L43" s="49">
        <f t="shared" si="18"/>
        <v>30</v>
      </c>
      <c r="M43" s="49">
        <f t="shared" si="9"/>
        <v>15</v>
      </c>
      <c r="N43" s="60">
        <f t="shared" si="10"/>
        <v>15</v>
      </c>
      <c r="O43" s="74">
        <f t="shared" si="1"/>
        <v>5632.5</v>
      </c>
      <c r="P43" s="88">
        <f>Stoch_Regimes_3!$G$24</f>
        <v>60</v>
      </c>
      <c r="Q43" s="49">
        <f t="shared" si="19"/>
        <v>15</v>
      </c>
      <c r="R43" s="49">
        <f t="shared" si="11"/>
        <v>45</v>
      </c>
      <c r="S43" s="60">
        <f t="shared" si="12"/>
        <v>45</v>
      </c>
      <c r="T43" s="74">
        <f t="shared" si="2"/>
        <v>16522.5</v>
      </c>
      <c r="U43" s="88">
        <f>Stoch_Regimes_3!$J$24</f>
        <v>60</v>
      </c>
      <c r="V43" s="49">
        <f t="shared" si="20"/>
        <v>45</v>
      </c>
      <c r="W43" s="49">
        <f t="shared" si="13"/>
        <v>15</v>
      </c>
      <c r="X43" s="60">
        <f t="shared" si="14"/>
        <v>15</v>
      </c>
      <c r="Y43" s="74">
        <f t="shared" si="3"/>
        <v>5707.5</v>
      </c>
      <c r="Z43" s="88">
        <f>Stoch_Regimes_3!$M$24</f>
        <v>30</v>
      </c>
      <c r="AA43" s="49">
        <f t="shared" si="21"/>
        <v>0</v>
      </c>
      <c r="AB43" s="49">
        <f t="shared" si="15"/>
        <v>30</v>
      </c>
      <c r="AC43" s="60">
        <f t="shared" si="16"/>
        <v>30</v>
      </c>
      <c r="AD43" s="74">
        <f t="shared" si="4"/>
        <v>10965</v>
      </c>
      <c r="AE43" s="66">
        <v>15</v>
      </c>
      <c r="AF43" s="60">
        <v>0</v>
      </c>
      <c r="AG43" s="60">
        <v>15</v>
      </c>
      <c r="AH43" s="62">
        <f t="shared" si="5"/>
        <v>5482.5</v>
      </c>
    </row>
    <row r="44" spans="1:34" x14ac:dyDescent="0.25">
      <c r="A44" s="49"/>
      <c r="B44" s="85">
        <v>39783</v>
      </c>
      <c r="C44" s="49">
        <v>308</v>
      </c>
      <c r="D44" s="89">
        <v>300</v>
      </c>
      <c r="E44" s="95">
        <v>3</v>
      </c>
      <c r="F44" s="91">
        <f t="shared" si="6"/>
        <v>60</v>
      </c>
      <c r="G44" s="49">
        <f t="shared" si="17"/>
        <v>0</v>
      </c>
      <c r="H44" s="49">
        <f t="shared" si="7"/>
        <v>60</v>
      </c>
      <c r="I44" s="60">
        <f t="shared" si="8"/>
        <v>60</v>
      </c>
      <c r="J44" s="74">
        <f t="shared" si="0"/>
        <v>18480</v>
      </c>
      <c r="K44" s="88">
        <f>Stoch_Regimes_3!$E$23</f>
        <v>60</v>
      </c>
      <c r="L44" s="49">
        <f t="shared" si="18"/>
        <v>30</v>
      </c>
      <c r="M44" s="49">
        <f t="shared" si="9"/>
        <v>30</v>
      </c>
      <c r="N44" s="60">
        <f t="shared" si="10"/>
        <v>30</v>
      </c>
      <c r="O44" s="74">
        <f t="shared" si="1"/>
        <v>9390</v>
      </c>
      <c r="P44" s="88">
        <f>Stoch_Regimes_3!$G$23</f>
        <v>60</v>
      </c>
      <c r="Q44" s="49">
        <f t="shared" si="19"/>
        <v>45</v>
      </c>
      <c r="R44" s="49">
        <f t="shared" si="11"/>
        <v>15</v>
      </c>
      <c r="S44" s="60">
        <f t="shared" si="12"/>
        <v>15</v>
      </c>
      <c r="T44" s="74">
        <f t="shared" si="2"/>
        <v>4845</v>
      </c>
      <c r="U44" s="88">
        <f>Stoch_Regimes_3!$J$23</f>
        <v>60</v>
      </c>
      <c r="V44" s="49">
        <f t="shared" si="20"/>
        <v>45</v>
      </c>
      <c r="W44" s="49">
        <f t="shared" si="13"/>
        <v>15</v>
      </c>
      <c r="X44" s="60">
        <f t="shared" si="14"/>
        <v>15</v>
      </c>
      <c r="Y44" s="74">
        <f t="shared" si="3"/>
        <v>4845</v>
      </c>
      <c r="Z44" s="88">
        <f>Stoch_Regimes_3!$M$23</f>
        <v>60</v>
      </c>
      <c r="AA44" s="49">
        <f t="shared" si="21"/>
        <v>15</v>
      </c>
      <c r="AB44" s="49">
        <f t="shared" si="15"/>
        <v>45</v>
      </c>
      <c r="AC44" s="60">
        <f t="shared" si="16"/>
        <v>45</v>
      </c>
      <c r="AD44" s="74">
        <f t="shared" si="4"/>
        <v>13935</v>
      </c>
      <c r="AE44" s="66">
        <v>15</v>
      </c>
      <c r="AF44" s="60">
        <v>0</v>
      </c>
      <c r="AG44" s="60">
        <v>15</v>
      </c>
      <c r="AH44" s="62">
        <f t="shared" si="5"/>
        <v>4620</v>
      </c>
    </row>
    <row r="45" spans="1:34" x14ac:dyDescent="0.25">
      <c r="A45" s="49"/>
      <c r="B45" s="85">
        <v>39814</v>
      </c>
      <c r="C45" s="49">
        <v>378.5</v>
      </c>
      <c r="D45" s="89">
        <v>400</v>
      </c>
      <c r="E45" s="58">
        <v>0</v>
      </c>
      <c r="F45" s="91">
        <f t="shared" si="6"/>
        <v>15</v>
      </c>
      <c r="G45" s="49">
        <f t="shared" si="17"/>
        <v>45</v>
      </c>
      <c r="H45" s="49">
        <f t="shared" si="7"/>
        <v>-30</v>
      </c>
      <c r="I45" s="60">
        <f t="shared" si="8"/>
        <v>0</v>
      </c>
      <c r="J45" s="74">
        <f t="shared" si="0"/>
        <v>225</v>
      </c>
      <c r="K45" s="66">
        <f>Stoch_Regimes_3!$E$25</f>
        <v>15</v>
      </c>
      <c r="L45" s="49">
        <f t="shared" si="18"/>
        <v>45</v>
      </c>
      <c r="M45" s="49">
        <f t="shared" si="9"/>
        <v>-30</v>
      </c>
      <c r="N45" s="60">
        <f t="shared" si="10"/>
        <v>0</v>
      </c>
      <c r="O45" s="74">
        <f t="shared" si="1"/>
        <v>225</v>
      </c>
      <c r="P45" s="66">
        <f>Stoch_Regimes_3!$G$25</f>
        <v>45</v>
      </c>
      <c r="Q45" s="49">
        <f t="shared" si="19"/>
        <v>45</v>
      </c>
      <c r="R45" s="49">
        <f t="shared" si="11"/>
        <v>0</v>
      </c>
      <c r="S45" s="60">
        <f t="shared" si="12"/>
        <v>0</v>
      </c>
      <c r="T45" s="74">
        <f t="shared" si="2"/>
        <v>225</v>
      </c>
      <c r="U45" s="66">
        <f>Stoch_Regimes_3!$J$25</f>
        <v>60</v>
      </c>
      <c r="V45" s="49">
        <f t="shared" si="20"/>
        <v>45</v>
      </c>
      <c r="W45" s="49">
        <f t="shared" si="13"/>
        <v>15</v>
      </c>
      <c r="X45" s="60">
        <f t="shared" si="14"/>
        <v>15</v>
      </c>
      <c r="Y45" s="74">
        <f t="shared" si="3"/>
        <v>5902.5</v>
      </c>
      <c r="Z45" s="66">
        <f>Stoch_Regimes_3!$M$25</f>
        <v>15</v>
      </c>
      <c r="AA45" s="49">
        <f t="shared" si="21"/>
        <v>45</v>
      </c>
      <c r="AB45" s="49">
        <f t="shared" si="15"/>
        <v>-30</v>
      </c>
      <c r="AC45" s="60">
        <f t="shared" si="16"/>
        <v>0</v>
      </c>
      <c r="AD45" s="74">
        <f t="shared" si="4"/>
        <v>225</v>
      </c>
      <c r="AE45" s="66">
        <v>15</v>
      </c>
      <c r="AF45" s="60">
        <v>0</v>
      </c>
      <c r="AG45" s="60">
        <v>15</v>
      </c>
      <c r="AH45" s="62">
        <f t="shared" si="5"/>
        <v>5677.5</v>
      </c>
    </row>
    <row r="46" spans="1:34" x14ac:dyDescent="0.25">
      <c r="A46" s="49"/>
      <c r="B46" s="85">
        <v>39845</v>
      </c>
      <c r="C46" s="49">
        <v>345.5</v>
      </c>
      <c r="D46" s="89">
        <v>350</v>
      </c>
      <c r="E46" s="58">
        <v>0</v>
      </c>
      <c r="F46" s="91">
        <f t="shared" si="6"/>
        <v>15</v>
      </c>
      <c r="G46" s="49">
        <f t="shared" si="17"/>
        <v>30</v>
      </c>
      <c r="H46" s="49">
        <f t="shared" si="7"/>
        <v>-15</v>
      </c>
      <c r="I46" s="60">
        <f t="shared" si="8"/>
        <v>0</v>
      </c>
      <c r="J46" s="74">
        <f t="shared" si="0"/>
        <v>150</v>
      </c>
      <c r="K46" s="66">
        <f>Stoch_Regimes_3!$E$24</f>
        <v>45</v>
      </c>
      <c r="L46" s="49">
        <f t="shared" si="18"/>
        <v>30</v>
      </c>
      <c r="M46" s="49">
        <f t="shared" si="9"/>
        <v>15</v>
      </c>
      <c r="N46" s="60">
        <f t="shared" si="10"/>
        <v>15</v>
      </c>
      <c r="O46" s="74">
        <f t="shared" si="1"/>
        <v>5332.5</v>
      </c>
      <c r="P46" s="66">
        <f>Stoch_Regimes_3!$G$24</f>
        <v>60</v>
      </c>
      <c r="Q46" s="49">
        <f t="shared" si="19"/>
        <v>30</v>
      </c>
      <c r="R46" s="49">
        <f t="shared" si="11"/>
        <v>30</v>
      </c>
      <c r="S46" s="60">
        <f t="shared" si="12"/>
        <v>30</v>
      </c>
      <c r="T46" s="74">
        <f t="shared" si="2"/>
        <v>10515</v>
      </c>
      <c r="U46" s="66">
        <f>Stoch_Regimes_3!$J$24</f>
        <v>60</v>
      </c>
      <c r="V46" s="49">
        <f t="shared" si="20"/>
        <v>45</v>
      </c>
      <c r="W46" s="49">
        <f t="shared" si="13"/>
        <v>15</v>
      </c>
      <c r="X46" s="60">
        <f t="shared" si="14"/>
        <v>15</v>
      </c>
      <c r="Y46" s="74">
        <f t="shared" si="3"/>
        <v>5407.5</v>
      </c>
      <c r="Z46" s="66">
        <f>Stoch_Regimes_3!$M$24</f>
        <v>30</v>
      </c>
      <c r="AA46" s="49">
        <f t="shared" si="21"/>
        <v>30</v>
      </c>
      <c r="AB46" s="49">
        <f t="shared" si="15"/>
        <v>0</v>
      </c>
      <c r="AC46" s="60">
        <f t="shared" si="16"/>
        <v>0</v>
      </c>
      <c r="AD46" s="74">
        <f t="shared" si="4"/>
        <v>150</v>
      </c>
      <c r="AE46" s="66">
        <v>15</v>
      </c>
      <c r="AF46" s="60">
        <v>0</v>
      </c>
      <c r="AG46" s="60">
        <v>15</v>
      </c>
      <c r="AH46" s="62">
        <f t="shared" si="5"/>
        <v>5182.5</v>
      </c>
    </row>
    <row r="47" spans="1:34" x14ac:dyDescent="0.25">
      <c r="A47" s="49"/>
      <c r="B47" s="85">
        <v>39873</v>
      </c>
      <c r="C47" s="49">
        <v>330.5</v>
      </c>
      <c r="D47" s="89">
        <v>350</v>
      </c>
      <c r="E47" s="58">
        <v>3</v>
      </c>
      <c r="F47" s="91">
        <f t="shared" si="6"/>
        <v>60</v>
      </c>
      <c r="G47" s="49">
        <f t="shared" si="17"/>
        <v>15</v>
      </c>
      <c r="H47" s="49">
        <f t="shared" si="7"/>
        <v>45</v>
      </c>
      <c r="I47" s="60">
        <f t="shared" si="8"/>
        <v>45</v>
      </c>
      <c r="J47" s="74">
        <f t="shared" si="0"/>
        <v>14947.5</v>
      </c>
      <c r="K47" s="66">
        <f>Stoch_Regimes_3!$E$24</f>
        <v>45</v>
      </c>
      <c r="L47" s="49">
        <f t="shared" si="18"/>
        <v>30</v>
      </c>
      <c r="M47" s="49">
        <f t="shared" si="9"/>
        <v>15</v>
      </c>
      <c r="N47" s="60">
        <f t="shared" si="10"/>
        <v>15</v>
      </c>
      <c r="O47" s="74">
        <f t="shared" si="1"/>
        <v>5107.5</v>
      </c>
      <c r="P47" s="66">
        <f>Stoch_Regimes_3!$G$24</f>
        <v>60</v>
      </c>
      <c r="Q47" s="49">
        <f t="shared" si="19"/>
        <v>45</v>
      </c>
      <c r="R47" s="49">
        <f t="shared" si="11"/>
        <v>15</v>
      </c>
      <c r="S47" s="60">
        <f t="shared" si="12"/>
        <v>15</v>
      </c>
      <c r="T47" s="74">
        <f t="shared" si="2"/>
        <v>5182.5</v>
      </c>
      <c r="U47" s="66">
        <f>Stoch_Regimes_3!$J$24</f>
        <v>60</v>
      </c>
      <c r="V47" s="49">
        <f t="shared" si="20"/>
        <v>45</v>
      </c>
      <c r="W47" s="49">
        <f t="shared" si="13"/>
        <v>15</v>
      </c>
      <c r="X47" s="60">
        <f t="shared" si="14"/>
        <v>15</v>
      </c>
      <c r="Y47" s="74">
        <f t="shared" si="3"/>
        <v>5182.5</v>
      </c>
      <c r="Z47" s="66">
        <f>Stoch_Regimes_3!$M$24</f>
        <v>30</v>
      </c>
      <c r="AA47" s="49">
        <f t="shared" si="21"/>
        <v>15</v>
      </c>
      <c r="AB47" s="49">
        <f t="shared" si="15"/>
        <v>15</v>
      </c>
      <c r="AC47" s="60">
        <f t="shared" si="16"/>
        <v>15</v>
      </c>
      <c r="AD47" s="74">
        <f t="shared" si="4"/>
        <v>5032.5</v>
      </c>
      <c r="AE47" s="66">
        <v>15</v>
      </c>
      <c r="AF47" s="60">
        <v>0</v>
      </c>
      <c r="AG47" s="60">
        <v>15</v>
      </c>
      <c r="AH47" s="62">
        <f t="shared" si="5"/>
        <v>4957.5</v>
      </c>
    </row>
    <row r="48" spans="1:34" x14ac:dyDescent="0.25">
      <c r="A48" s="49"/>
      <c r="B48" s="85">
        <v>39904</v>
      </c>
      <c r="C48" s="49">
        <v>385</v>
      </c>
      <c r="D48" s="89">
        <v>400</v>
      </c>
      <c r="E48" s="58">
        <v>2</v>
      </c>
      <c r="F48" s="91">
        <f t="shared" si="6"/>
        <v>45</v>
      </c>
      <c r="G48" s="49">
        <f t="shared" si="17"/>
        <v>45</v>
      </c>
      <c r="H48" s="49">
        <f t="shared" si="7"/>
        <v>0</v>
      </c>
      <c r="I48" s="60">
        <f t="shared" si="8"/>
        <v>0</v>
      </c>
      <c r="J48" s="74">
        <f t="shared" si="0"/>
        <v>225</v>
      </c>
      <c r="K48" s="66">
        <f>Stoch_Regimes_3!$E$25</f>
        <v>15</v>
      </c>
      <c r="L48" s="49">
        <f t="shared" si="18"/>
        <v>30</v>
      </c>
      <c r="M48" s="49">
        <f t="shared" si="9"/>
        <v>-15</v>
      </c>
      <c r="N48" s="60">
        <f t="shared" si="10"/>
        <v>0</v>
      </c>
      <c r="O48" s="74">
        <f t="shared" si="1"/>
        <v>150</v>
      </c>
      <c r="P48" s="66">
        <f>Stoch_Regimes_3!$G$25</f>
        <v>45</v>
      </c>
      <c r="Q48" s="49">
        <f t="shared" si="19"/>
        <v>45</v>
      </c>
      <c r="R48" s="49">
        <f t="shared" si="11"/>
        <v>0</v>
      </c>
      <c r="S48" s="60">
        <f t="shared" si="12"/>
        <v>0</v>
      </c>
      <c r="T48" s="74">
        <f t="shared" si="2"/>
        <v>225</v>
      </c>
      <c r="U48" s="66">
        <f>Stoch_Regimes_3!$J$25</f>
        <v>60</v>
      </c>
      <c r="V48" s="49">
        <f t="shared" si="20"/>
        <v>45</v>
      </c>
      <c r="W48" s="49">
        <f t="shared" si="13"/>
        <v>15</v>
      </c>
      <c r="X48" s="60">
        <f t="shared" si="14"/>
        <v>15</v>
      </c>
      <c r="Y48" s="74">
        <f t="shared" si="3"/>
        <v>6000</v>
      </c>
      <c r="Z48" s="66">
        <f>Stoch_Regimes_3!$M$25</f>
        <v>15</v>
      </c>
      <c r="AA48" s="49">
        <f t="shared" si="21"/>
        <v>15</v>
      </c>
      <c r="AB48" s="49">
        <f t="shared" si="15"/>
        <v>0</v>
      </c>
      <c r="AC48" s="60">
        <f t="shared" si="16"/>
        <v>0</v>
      </c>
      <c r="AD48" s="74">
        <f t="shared" si="4"/>
        <v>75</v>
      </c>
      <c r="AE48" s="66">
        <v>15</v>
      </c>
      <c r="AF48" s="60">
        <v>0</v>
      </c>
      <c r="AG48" s="60">
        <v>15</v>
      </c>
      <c r="AH48" s="62">
        <f t="shared" si="5"/>
        <v>5775</v>
      </c>
    </row>
    <row r="49" spans="1:34" x14ac:dyDescent="0.25">
      <c r="A49" s="49"/>
      <c r="B49" s="85">
        <v>39934</v>
      </c>
      <c r="C49" s="60">
        <v>391</v>
      </c>
      <c r="D49" s="87">
        <v>400</v>
      </c>
      <c r="E49" s="58">
        <v>1</v>
      </c>
      <c r="F49" s="92">
        <f t="shared" si="6"/>
        <v>30</v>
      </c>
      <c r="G49" s="49">
        <f t="shared" si="17"/>
        <v>30</v>
      </c>
      <c r="H49" s="49">
        <f t="shared" si="7"/>
        <v>0</v>
      </c>
      <c r="I49" s="60">
        <f t="shared" si="8"/>
        <v>0</v>
      </c>
      <c r="J49" s="74">
        <f t="shared" si="0"/>
        <v>150</v>
      </c>
      <c r="K49" s="66">
        <f>Stoch_Regimes_3!$E$25</f>
        <v>15</v>
      </c>
      <c r="L49" s="49">
        <f t="shared" si="18"/>
        <v>15</v>
      </c>
      <c r="M49" s="49">
        <f t="shared" si="9"/>
        <v>0</v>
      </c>
      <c r="N49" s="60">
        <f t="shared" si="10"/>
        <v>0</v>
      </c>
      <c r="O49" s="74">
        <f t="shared" si="1"/>
        <v>75</v>
      </c>
      <c r="P49" s="66">
        <f>Stoch_Regimes_3!$G$25</f>
        <v>45</v>
      </c>
      <c r="Q49" s="49">
        <f t="shared" si="19"/>
        <v>30</v>
      </c>
      <c r="R49" s="49">
        <f t="shared" si="11"/>
        <v>15</v>
      </c>
      <c r="S49" s="60">
        <f t="shared" si="12"/>
        <v>15</v>
      </c>
      <c r="T49" s="74">
        <f t="shared" si="2"/>
        <v>6015</v>
      </c>
      <c r="U49" s="66">
        <f>Stoch_Regimes_3!$J$25</f>
        <v>60</v>
      </c>
      <c r="V49" s="49">
        <f t="shared" si="20"/>
        <v>45</v>
      </c>
      <c r="W49" s="49">
        <f t="shared" si="13"/>
        <v>15</v>
      </c>
      <c r="X49" s="60">
        <f t="shared" si="14"/>
        <v>15</v>
      </c>
      <c r="Y49" s="74">
        <f t="shared" si="3"/>
        <v>6090</v>
      </c>
      <c r="Z49" s="66">
        <f>Stoch_Regimes_3!$M$25</f>
        <v>15</v>
      </c>
      <c r="AA49" s="49">
        <f t="shared" si="21"/>
        <v>0</v>
      </c>
      <c r="AB49" s="49">
        <f t="shared" si="15"/>
        <v>15</v>
      </c>
      <c r="AC49" s="60">
        <f t="shared" si="16"/>
        <v>15</v>
      </c>
      <c r="AD49" s="74">
        <f t="shared" si="4"/>
        <v>5865</v>
      </c>
      <c r="AE49" s="66">
        <v>15</v>
      </c>
      <c r="AF49" s="60">
        <v>0</v>
      </c>
      <c r="AG49" s="60">
        <v>15</v>
      </c>
      <c r="AH49" s="62">
        <f t="shared" si="5"/>
        <v>5865</v>
      </c>
    </row>
    <row r="50" spans="1:34" x14ac:dyDescent="0.25">
      <c r="A50" s="49"/>
      <c r="B50" s="85">
        <v>39965</v>
      </c>
      <c r="C50" s="49">
        <v>425.5</v>
      </c>
      <c r="D50" s="89">
        <v>450</v>
      </c>
      <c r="E50" s="58">
        <v>0</v>
      </c>
      <c r="F50" s="91">
        <f t="shared" si="6"/>
        <v>15</v>
      </c>
      <c r="G50" s="49">
        <f t="shared" si="17"/>
        <v>15</v>
      </c>
      <c r="H50" s="49">
        <f t="shared" si="7"/>
        <v>0</v>
      </c>
      <c r="I50" s="60">
        <f t="shared" si="8"/>
        <v>0</v>
      </c>
      <c r="J50" s="74">
        <f t="shared" si="0"/>
        <v>75</v>
      </c>
      <c r="K50" s="66">
        <f>Stoch_Regimes_3!$E$26</f>
        <v>15</v>
      </c>
      <c r="L50" s="49">
        <f t="shared" si="18"/>
        <v>0</v>
      </c>
      <c r="M50" s="49">
        <f t="shared" si="9"/>
        <v>15</v>
      </c>
      <c r="N50" s="60">
        <f t="shared" si="10"/>
        <v>15</v>
      </c>
      <c r="O50" s="74">
        <f t="shared" si="1"/>
        <v>6382.5</v>
      </c>
      <c r="P50" s="66">
        <f>Stoch_Regimes_3!$G$26</f>
        <v>30</v>
      </c>
      <c r="Q50" s="49">
        <f t="shared" si="19"/>
        <v>30</v>
      </c>
      <c r="R50" s="49">
        <f t="shared" si="11"/>
        <v>0</v>
      </c>
      <c r="S50" s="60">
        <f t="shared" si="12"/>
        <v>0</v>
      </c>
      <c r="T50" s="74">
        <f t="shared" si="2"/>
        <v>150</v>
      </c>
      <c r="U50" s="66">
        <f>Stoch_Regimes_3!$J$26</f>
        <v>60</v>
      </c>
      <c r="V50" s="49">
        <f t="shared" si="20"/>
        <v>45</v>
      </c>
      <c r="W50" s="49">
        <f t="shared" si="13"/>
        <v>15</v>
      </c>
      <c r="X50" s="60">
        <f t="shared" si="14"/>
        <v>15</v>
      </c>
      <c r="Y50" s="74">
        <f t="shared" si="3"/>
        <v>6607.5</v>
      </c>
      <c r="Z50" s="66">
        <f>Stoch_Regimes_3!$M$26</f>
        <v>15</v>
      </c>
      <c r="AA50" s="49">
        <f t="shared" si="21"/>
        <v>0</v>
      </c>
      <c r="AB50" s="49">
        <f t="shared" si="15"/>
        <v>15</v>
      </c>
      <c r="AC50" s="60">
        <f t="shared" si="16"/>
        <v>15</v>
      </c>
      <c r="AD50" s="74">
        <f t="shared" si="4"/>
        <v>6382.5</v>
      </c>
      <c r="AE50" s="66">
        <v>15</v>
      </c>
      <c r="AF50" s="60">
        <v>0</v>
      </c>
      <c r="AG50" s="60">
        <v>15</v>
      </c>
      <c r="AH50" s="62">
        <f t="shared" si="5"/>
        <v>6382.5</v>
      </c>
    </row>
    <row r="51" spans="1:34" x14ac:dyDescent="0.25">
      <c r="A51" s="49"/>
      <c r="B51" s="85">
        <v>39995</v>
      </c>
      <c r="C51" s="49">
        <v>340</v>
      </c>
      <c r="D51" s="89">
        <v>350</v>
      </c>
      <c r="E51" s="58">
        <v>1</v>
      </c>
      <c r="F51" s="91">
        <f>IF(E51=0,15,IF(E51=1,30,IF(E51=2,45,IF(E51=3,60))))</f>
        <v>30</v>
      </c>
      <c r="G51" s="49">
        <f t="shared" si="17"/>
        <v>0</v>
      </c>
      <c r="H51" s="49">
        <f t="shared" si="7"/>
        <v>30</v>
      </c>
      <c r="I51" s="60">
        <f t="shared" si="8"/>
        <v>30</v>
      </c>
      <c r="J51" s="74">
        <f t="shared" si="0"/>
        <v>10200</v>
      </c>
      <c r="K51" s="66">
        <f>Stoch_Regimes_3!$E$24</f>
        <v>45</v>
      </c>
      <c r="L51" s="49">
        <f t="shared" si="18"/>
        <v>0</v>
      </c>
      <c r="M51" s="49">
        <f t="shared" si="9"/>
        <v>45</v>
      </c>
      <c r="N51" s="60">
        <f t="shared" si="10"/>
        <v>45</v>
      </c>
      <c r="O51" s="74">
        <f t="shared" si="1"/>
        <v>15300</v>
      </c>
      <c r="P51" s="66">
        <f>Stoch_Regimes_3!$G$24</f>
        <v>60</v>
      </c>
      <c r="Q51" s="49">
        <f t="shared" si="19"/>
        <v>15</v>
      </c>
      <c r="R51" s="49">
        <f t="shared" si="11"/>
        <v>45</v>
      </c>
      <c r="S51" s="60">
        <f t="shared" si="12"/>
        <v>45</v>
      </c>
      <c r="T51" s="74">
        <f t="shared" si="2"/>
        <v>15375</v>
      </c>
      <c r="U51" s="66">
        <f>Stoch_Regimes_3!$J$24</f>
        <v>60</v>
      </c>
      <c r="V51" s="49">
        <f t="shared" si="20"/>
        <v>45</v>
      </c>
      <c r="W51" s="49">
        <f t="shared" si="13"/>
        <v>15</v>
      </c>
      <c r="X51" s="60">
        <f t="shared" si="14"/>
        <v>15</v>
      </c>
      <c r="Y51" s="74">
        <f t="shared" si="3"/>
        <v>5325</v>
      </c>
      <c r="Z51" s="66">
        <f>Stoch_Regimes_3!$M$24</f>
        <v>30</v>
      </c>
      <c r="AA51" s="49">
        <f t="shared" si="21"/>
        <v>0</v>
      </c>
      <c r="AB51" s="49">
        <f t="shared" si="15"/>
        <v>30</v>
      </c>
      <c r="AC51" s="60">
        <f t="shared" si="16"/>
        <v>30</v>
      </c>
      <c r="AD51" s="74">
        <f t="shared" si="4"/>
        <v>10200</v>
      </c>
      <c r="AE51" s="66">
        <v>15</v>
      </c>
      <c r="AF51" s="60">
        <v>0</v>
      </c>
      <c r="AG51" s="60">
        <v>15</v>
      </c>
      <c r="AH51" s="62">
        <f t="shared" si="5"/>
        <v>5100</v>
      </c>
    </row>
    <row r="52" spans="1:34" x14ac:dyDescent="0.25">
      <c r="A52" s="49"/>
      <c r="B52" s="85">
        <v>40026</v>
      </c>
      <c r="C52" s="49">
        <v>351.5</v>
      </c>
      <c r="D52" s="89">
        <v>350</v>
      </c>
      <c r="E52" s="58">
        <v>0</v>
      </c>
      <c r="F52" s="91">
        <f>IF(E52=0,15,IF(E52=1,30,IF(E52=2,45,IF(E52=3,60))))</f>
        <v>15</v>
      </c>
      <c r="G52" s="49">
        <f t="shared" si="17"/>
        <v>15</v>
      </c>
      <c r="H52" s="49">
        <f t="shared" si="7"/>
        <v>0</v>
      </c>
      <c r="I52" s="60">
        <f t="shared" si="8"/>
        <v>0</v>
      </c>
      <c r="J52" s="74">
        <f t="shared" si="0"/>
        <v>75</v>
      </c>
      <c r="K52" s="66">
        <f>Stoch_Regimes_3!$E$24</f>
        <v>45</v>
      </c>
      <c r="L52" s="49">
        <f t="shared" si="18"/>
        <v>30</v>
      </c>
      <c r="M52" s="49">
        <f t="shared" si="9"/>
        <v>15</v>
      </c>
      <c r="N52" s="60">
        <f t="shared" si="10"/>
        <v>15</v>
      </c>
      <c r="O52" s="74">
        <f t="shared" si="1"/>
        <v>5422.5</v>
      </c>
      <c r="P52" s="66">
        <f>Stoch_Regimes_3!$G$24</f>
        <v>60</v>
      </c>
      <c r="Q52" s="49">
        <f t="shared" si="19"/>
        <v>45</v>
      </c>
      <c r="R52" s="49">
        <f t="shared" si="11"/>
        <v>15</v>
      </c>
      <c r="S52" s="60">
        <f t="shared" si="12"/>
        <v>15</v>
      </c>
      <c r="T52" s="74">
        <f t="shared" si="2"/>
        <v>5497.5</v>
      </c>
      <c r="U52" s="66">
        <f>Stoch_Regimes_3!$J$24</f>
        <v>60</v>
      </c>
      <c r="V52" s="49">
        <f t="shared" si="20"/>
        <v>45</v>
      </c>
      <c r="W52" s="49">
        <f t="shared" si="13"/>
        <v>15</v>
      </c>
      <c r="X52" s="60">
        <f t="shared" si="14"/>
        <v>15</v>
      </c>
      <c r="Y52" s="74">
        <f t="shared" si="3"/>
        <v>5497.5</v>
      </c>
      <c r="Z52" s="66">
        <f>Stoch_Regimes_3!$M$24</f>
        <v>30</v>
      </c>
      <c r="AA52" s="49">
        <f t="shared" si="21"/>
        <v>15</v>
      </c>
      <c r="AB52" s="49">
        <f t="shared" si="15"/>
        <v>15</v>
      </c>
      <c r="AC52" s="60">
        <f t="shared" si="16"/>
        <v>15</v>
      </c>
      <c r="AD52" s="74">
        <f t="shared" si="4"/>
        <v>5347.5</v>
      </c>
      <c r="AE52" s="66">
        <v>15</v>
      </c>
      <c r="AF52" s="60">
        <v>0</v>
      </c>
      <c r="AG52" s="60">
        <v>15</v>
      </c>
      <c r="AH52" s="62">
        <f t="shared" si="5"/>
        <v>5272.5</v>
      </c>
    </row>
    <row r="53" spans="1:34" x14ac:dyDescent="0.25">
      <c r="A53" s="60"/>
      <c r="B53" s="85">
        <v>40057</v>
      </c>
      <c r="C53" s="49">
        <v>307.5</v>
      </c>
      <c r="D53" s="87">
        <v>300</v>
      </c>
      <c r="E53" s="94">
        <v>3</v>
      </c>
      <c r="F53" s="91">
        <f t="shared" si="6"/>
        <v>60</v>
      </c>
      <c r="G53" s="49">
        <f t="shared" si="17"/>
        <v>0</v>
      </c>
      <c r="H53" s="49">
        <f t="shared" si="7"/>
        <v>60</v>
      </c>
      <c r="I53" s="60">
        <f t="shared" si="8"/>
        <v>60</v>
      </c>
      <c r="J53" s="74">
        <f t="shared" ref="J53:J84" si="22">G53*$C$4+I53*C53</f>
        <v>18450</v>
      </c>
      <c r="K53" s="66">
        <f>Stoch_Regimes_3!$E$23</f>
        <v>60</v>
      </c>
      <c r="L53" s="49">
        <f t="shared" si="18"/>
        <v>30</v>
      </c>
      <c r="M53" s="49">
        <f t="shared" si="9"/>
        <v>30</v>
      </c>
      <c r="N53" s="60">
        <f t="shared" si="10"/>
        <v>30</v>
      </c>
      <c r="O53" s="74">
        <f t="shared" ref="O53:O84" si="23">L53*$C$4+N53*C53</f>
        <v>9375</v>
      </c>
      <c r="P53" s="66">
        <f>Stoch_Regimes_3!$G$23</f>
        <v>60</v>
      </c>
      <c r="Q53" s="49">
        <f t="shared" si="19"/>
        <v>45</v>
      </c>
      <c r="R53" s="49">
        <f t="shared" si="11"/>
        <v>15</v>
      </c>
      <c r="S53" s="60">
        <f t="shared" si="12"/>
        <v>15</v>
      </c>
      <c r="T53" s="74">
        <f t="shared" ref="T53:T84" si="24">Q53*$C$4+S53*C53</f>
        <v>4837.5</v>
      </c>
      <c r="U53" s="66">
        <f>Stoch_Regimes_3!$J$23</f>
        <v>60</v>
      </c>
      <c r="V53" s="49">
        <f t="shared" si="20"/>
        <v>45</v>
      </c>
      <c r="W53" s="49">
        <f t="shared" si="13"/>
        <v>15</v>
      </c>
      <c r="X53" s="60">
        <f t="shared" si="14"/>
        <v>15</v>
      </c>
      <c r="Y53" s="74">
        <f t="shared" ref="Y53:Y84" si="25">V53*$C$4+X53*C53</f>
        <v>4837.5</v>
      </c>
      <c r="Z53" s="66">
        <f>Stoch_Regimes_3!$M$23</f>
        <v>60</v>
      </c>
      <c r="AA53" s="49">
        <f t="shared" si="21"/>
        <v>15</v>
      </c>
      <c r="AB53" s="49">
        <f t="shared" si="15"/>
        <v>45</v>
      </c>
      <c r="AC53" s="60">
        <f t="shared" si="16"/>
        <v>45</v>
      </c>
      <c r="AD53" s="74">
        <f t="shared" ref="AD53:AD84" si="26">AA53*$C$4+AC53*C53</f>
        <v>13912.5</v>
      </c>
      <c r="AE53" s="66">
        <v>15</v>
      </c>
      <c r="AF53" s="60">
        <v>0</v>
      </c>
      <c r="AG53" s="60">
        <v>15</v>
      </c>
      <c r="AH53" s="62">
        <f t="shared" ref="AH53:AH84" si="27">AG53*C53+AF53*$C$4</f>
        <v>4612.5</v>
      </c>
    </row>
    <row r="54" spans="1:34" x14ac:dyDescent="0.25">
      <c r="A54" s="49"/>
      <c r="B54" s="85">
        <v>40087</v>
      </c>
      <c r="C54" s="49">
        <v>322</v>
      </c>
      <c r="D54" s="89">
        <v>300</v>
      </c>
      <c r="E54" s="58">
        <v>3</v>
      </c>
      <c r="F54" s="91">
        <f t="shared" si="6"/>
        <v>60</v>
      </c>
      <c r="G54" s="49">
        <f t="shared" si="17"/>
        <v>45</v>
      </c>
      <c r="H54" s="49">
        <f t="shared" si="7"/>
        <v>15</v>
      </c>
      <c r="I54" s="60">
        <f t="shared" si="8"/>
        <v>15</v>
      </c>
      <c r="J54" s="74">
        <f t="shared" si="22"/>
        <v>5055</v>
      </c>
      <c r="K54" s="66">
        <f>Stoch_Regimes_3!$E$23</f>
        <v>60</v>
      </c>
      <c r="L54" s="49">
        <f t="shared" si="18"/>
        <v>45</v>
      </c>
      <c r="M54" s="49">
        <f t="shared" si="9"/>
        <v>15</v>
      </c>
      <c r="N54" s="60">
        <f t="shared" si="10"/>
        <v>15</v>
      </c>
      <c r="O54" s="74">
        <f t="shared" si="23"/>
        <v>5055</v>
      </c>
      <c r="P54" s="66">
        <f>Stoch_Regimes_3!$G$23</f>
        <v>60</v>
      </c>
      <c r="Q54" s="49">
        <f t="shared" si="19"/>
        <v>45</v>
      </c>
      <c r="R54" s="49">
        <f t="shared" si="11"/>
        <v>15</v>
      </c>
      <c r="S54" s="60">
        <f t="shared" si="12"/>
        <v>15</v>
      </c>
      <c r="T54" s="74">
        <f t="shared" si="24"/>
        <v>5055</v>
      </c>
      <c r="U54" s="66">
        <f>Stoch_Regimes_3!$J$23</f>
        <v>60</v>
      </c>
      <c r="V54" s="49">
        <f t="shared" si="20"/>
        <v>45</v>
      </c>
      <c r="W54" s="49">
        <f t="shared" si="13"/>
        <v>15</v>
      </c>
      <c r="X54" s="60">
        <f t="shared" si="14"/>
        <v>15</v>
      </c>
      <c r="Y54" s="74">
        <f t="shared" si="25"/>
        <v>5055</v>
      </c>
      <c r="Z54" s="66">
        <f>Stoch_Regimes_3!$M$23</f>
        <v>60</v>
      </c>
      <c r="AA54" s="49">
        <f t="shared" si="21"/>
        <v>45</v>
      </c>
      <c r="AB54" s="49">
        <f t="shared" si="15"/>
        <v>15</v>
      </c>
      <c r="AC54" s="60">
        <f t="shared" si="16"/>
        <v>15</v>
      </c>
      <c r="AD54" s="74">
        <f t="shared" si="26"/>
        <v>5055</v>
      </c>
      <c r="AE54" s="66">
        <v>15</v>
      </c>
      <c r="AF54" s="60">
        <v>0</v>
      </c>
      <c r="AG54" s="60">
        <v>15</v>
      </c>
      <c r="AH54" s="62">
        <f t="shared" si="27"/>
        <v>4830</v>
      </c>
    </row>
    <row r="55" spans="1:34" x14ac:dyDescent="0.25">
      <c r="A55" s="49"/>
      <c r="B55" s="85">
        <v>40118</v>
      </c>
      <c r="C55" s="49">
        <v>360</v>
      </c>
      <c r="D55" s="49">
        <v>350</v>
      </c>
      <c r="E55" s="58">
        <v>2</v>
      </c>
      <c r="F55" s="91">
        <f>IF(E55=0,15,IF(E55=1,30,IF(E55=2,45,IF(E55=3,60))))</f>
        <v>45</v>
      </c>
      <c r="G55" s="49">
        <f t="shared" si="17"/>
        <v>45</v>
      </c>
      <c r="H55" s="49">
        <f t="shared" si="7"/>
        <v>0</v>
      </c>
      <c r="I55" s="60">
        <f t="shared" si="8"/>
        <v>0</v>
      </c>
      <c r="J55" s="74">
        <f t="shared" si="22"/>
        <v>225</v>
      </c>
      <c r="K55" s="66">
        <f>Stoch_Regimes_3!$E$24</f>
        <v>45</v>
      </c>
      <c r="L55" s="49">
        <f t="shared" si="18"/>
        <v>45</v>
      </c>
      <c r="M55" s="49">
        <f t="shared" si="9"/>
        <v>0</v>
      </c>
      <c r="N55" s="60">
        <f t="shared" si="10"/>
        <v>0</v>
      </c>
      <c r="O55" s="74">
        <f t="shared" si="23"/>
        <v>225</v>
      </c>
      <c r="P55" s="66">
        <f>Stoch_Regimes_3!$G$24</f>
        <v>60</v>
      </c>
      <c r="Q55" s="49">
        <f t="shared" si="19"/>
        <v>45</v>
      </c>
      <c r="R55" s="49">
        <f t="shared" si="11"/>
        <v>15</v>
      </c>
      <c r="S55" s="60">
        <f t="shared" si="12"/>
        <v>15</v>
      </c>
      <c r="T55" s="84">
        <f t="shared" si="24"/>
        <v>5625</v>
      </c>
      <c r="U55" s="66">
        <f>Stoch_Regimes_3!$J$24</f>
        <v>60</v>
      </c>
      <c r="V55" s="49">
        <f t="shared" si="20"/>
        <v>45</v>
      </c>
      <c r="W55" s="49">
        <f t="shared" si="13"/>
        <v>15</v>
      </c>
      <c r="X55" s="60">
        <f t="shared" si="14"/>
        <v>15</v>
      </c>
      <c r="Y55" s="74">
        <f t="shared" si="25"/>
        <v>5625</v>
      </c>
      <c r="Z55" s="66">
        <f>Stoch_Regimes_3!$M$24</f>
        <v>30</v>
      </c>
      <c r="AA55" s="49">
        <f t="shared" si="21"/>
        <v>45</v>
      </c>
      <c r="AB55" s="49">
        <f t="shared" si="15"/>
        <v>-15</v>
      </c>
      <c r="AC55" s="60">
        <f t="shared" si="16"/>
        <v>0</v>
      </c>
      <c r="AD55" s="74">
        <f t="shared" si="26"/>
        <v>225</v>
      </c>
      <c r="AE55" s="66">
        <v>15</v>
      </c>
      <c r="AF55" s="60">
        <v>0</v>
      </c>
      <c r="AG55" s="60">
        <v>15</v>
      </c>
      <c r="AH55" s="62">
        <f t="shared" si="27"/>
        <v>5400</v>
      </c>
    </row>
    <row r="56" spans="1:34" x14ac:dyDescent="0.25">
      <c r="A56" s="49"/>
      <c r="B56" s="85">
        <v>40148</v>
      </c>
      <c r="C56" s="49">
        <v>371</v>
      </c>
      <c r="D56" s="49">
        <v>350</v>
      </c>
      <c r="E56" s="58">
        <v>1</v>
      </c>
      <c r="F56" s="91">
        <f>IF(E56=0,15,IF(E56=1,30,IF(E56=2,45,IF(E56=3,60))))</f>
        <v>30</v>
      </c>
      <c r="G56" s="49">
        <f t="shared" si="17"/>
        <v>30</v>
      </c>
      <c r="H56" s="49">
        <f t="shared" si="7"/>
        <v>0</v>
      </c>
      <c r="I56" s="60">
        <f t="shared" si="8"/>
        <v>0</v>
      </c>
      <c r="J56" s="74">
        <f t="shared" si="22"/>
        <v>150</v>
      </c>
      <c r="K56" s="66">
        <f>Stoch_Regimes_3!$E$24</f>
        <v>45</v>
      </c>
      <c r="L56" s="49">
        <f t="shared" si="18"/>
        <v>30</v>
      </c>
      <c r="M56" s="49">
        <f t="shared" si="9"/>
        <v>15</v>
      </c>
      <c r="N56" s="60">
        <f t="shared" si="10"/>
        <v>15</v>
      </c>
      <c r="O56" s="74">
        <f t="shared" si="23"/>
        <v>5715</v>
      </c>
      <c r="P56" s="66">
        <f>Stoch_Regimes_3!$G$24</f>
        <v>60</v>
      </c>
      <c r="Q56" s="49">
        <f t="shared" si="19"/>
        <v>45</v>
      </c>
      <c r="R56" s="49">
        <f t="shared" si="11"/>
        <v>15</v>
      </c>
      <c r="S56" s="60">
        <f t="shared" si="12"/>
        <v>15</v>
      </c>
      <c r="T56" s="84">
        <f t="shared" si="24"/>
        <v>5790</v>
      </c>
      <c r="U56" s="66">
        <f>Stoch_Regimes_3!$J$24</f>
        <v>60</v>
      </c>
      <c r="V56" s="49">
        <f t="shared" si="20"/>
        <v>45</v>
      </c>
      <c r="W56" s="49">
        <f t="shared" si="13"/>
        <v>15</v>
      </c>
      <c r="X56" s="60">
        <f t="shared" si="14"/>
        <v>15</v>
      </c>
      <c r="Y56" s="74">
        <f t="shared" si="25"/>
        <v>5790</v>
      </c>
      <c r="Z56" s="66">
        <f>Stoch_Regimes_3!$M$24</f>
        <v>30</v>
      </c>
      <c r="AA56" s="49">
        <f t="shared" si="21"/>
        <v>30</v>
      </c>
      <c r="AB56" s="49">
        <f t="shared" si="15"/>
        <v>0</v>
      </c>
      <c r="AC56" s="60">
        <f t="shared" si="16"/>
        <v>0</v>
      </c>
      <c r="AD56" s="74">
        <f t="shared" si="26"/>
        <v>150</v>
      </c>
      <c r="AE56" s="66">
        <v>15</v>
      </c>
      <c r="AF56" s="60">
        <v>0</v>
      </c>
      <c r="AG56" s="60">
        <v>15</v>
      </c>
      <c r="AH56" s="62">
        <f t="shared" si="27"/>
        <v>5565</v>
      </c>
    </row>
    <row r="57" spans="1:34" x14ac:dyDescent="0.25">
      <c r="A57" s="49"/>
      <c r="B57" s="85">
        <v>40179</v>
      </c>
      <c r="C57" s="49">
        <v>377</v>
      </c>
      <c r="D57" s="49">
        <v>400</v>
      </c>
      <c r="E57" s="58">
        <v>0</v>
      </c>
      <c r="F57" s="91">
        <f t="shared" ref="F57" si="28">IF(E57=0,15,IF(E57=1,30,IF(E57=2,45,IF(E57=3,60))))</f>
        <v>15</v>
      </c>
      <c r="G57" s="49">
        <f t="shared" si="17"/>
        <v>15</v>
      </c>
      <c r="H57" s="49">
        <f t="shared" si="7"/>
        <v>0</v>
      </c>
      <c r="I57" s="60">
        <f t="shared" si="8"/>
        <v>0</v>
      </c>
      <c r="J57" s="74">
        <f t="shared" si="22"/>
        <v>75</v>
      </c>
      <c r="K57" s="66">
        <f>Stoch_Regimes_3!$E$25</f>
        <v>15</v>
      </c>
      <c r="L57" s="49">
        <f t="shared" si="18"/>
        <v>30</v>
      </c>
      <c r="M57" s="49">
        <f t="shared" si="9"/>
        <v>-15</v>
      </c>
      <c r="N57" s="60">
        <f t="shared" si="10"/>
        <v>0</v>
      </c>
      <c r="O57" s="74">
        <f t="shared" si="23"/>
        <v>150</v>
      </c>
      <c r="P57" s="66">
        <f>Stoch_Regimes_3!$G$25</f>
        <v>45</v>
      </c>
      <c r="Q57" s="49">
        <f t="shared" si="19"/>
        <v>45</v>
      </c>
      <c r="R57" s="49">
        <f t="shared" si="11"/>
        <v>0</v>
      </c>
      <c r="S57" s="60">
        <f t="shared" si="12"/>
        <v>0</v>
      </c>
      <c r="T57" s="84">
        <f t="shared" si="24"/>
        <v>225</v>
      </c>
      <c r="U57" s="66">
        <f>Stoch_Regimes_3!$J$25</f>
        <v>60</v>
      </c>
      <c r="V57" s="49">
        <f t="shared" si="20"/>
        <v>45</v>
      </c>
      <c r="W57" s="49">
        <f t="shared" si="13"/>
        <v>15</v>
      </c>
      <c r="X57" s="60">
        <f t="shared" si="14"/>
        <v>15</v>
      </c>
      <c r="Y57" s="74">
        <f t="shared" si="25"/>
        <v>5880</v>
      </c>
      <c r="Z57" s="66">
        <f>Stoch_Regimes_3!$M$25</f>
        <v>15</v>
      </c>
      <c r="AA57" s="49">
        <f t="shared" si="21"/>
        <v>15</v>
      </c>
      <c r="AB57" s="49">
        <f t="shared" si="15"/>
        <v>0</v>
      </c>
      <c r="AC57" s="60">
        <f t="shared" si="16"/>
        <v>0</v>
      </c>
      <c r="AD57" s="74">
        <f t="shared" si="26"/>
        <v>75</v>
      </c>
      <c r="AE57" s="66">
        <v>15</v>
      </c>
      <c r="AF57" s="60">
        <v>0</v>
      </c>
      <c r="AG57" s="60">
        <v>15</v>
      </c>
      <c r="AH57" s="62">
        <f t="shared" si="27"/>
        <v>5655</v>
      </c>
    </row>
    <row r="58" spans="1:34" x14ac:dyDescent="0.25">
      <c r="A58" s="49"/>
      <c r="B58" s="85">
        <v>40210</v>
      </c>
      <c r="C58" s="49">
        <v>331</v>
      </c>
      <c r="D58" s="49">
        <v>350</v>
      </c>
      <c r="E58" s="58">
        <v>1</v>
      </c>
      <c r="F58" s="91">
        <f>IF(E58=0,15,IF(E58=1,30,IF(E58=2,45,IF(E58=3,60))))</f>
        <v>30</v>
      </c>
      <c r="G58" s="49">
        <f t="shared" si="17"/>
        <v>0</v>
      </c>
      <c r="H58" s="49">
        <f t="shared" si="7"/>
        <v>30</v>
      </c>
      <c r="I58" s="60">
        <f t="shared" si="8"/>
        <v>30</v>
      </c>
      <c r="J58" s="74">
        <f t="shared" si="22"/>
        <v>9930</v>
      </c>
      <c r="K58" s="66">
        <f>Stoch_Regimes_3!$E$24</f>
        <v>45</v>
      </c>
      <c r="L58" s="49">
        <f t="shared" si="18"/>
        <v>15</v>
      </c>
      <c r="M58" s="49">
        <f t="shared" si="9"/>
        <v>30</v>
      </c>
      <c r="N58" s="60">
        <f t="shared" si="10"/>
        <v>30</v>
      </c>
      <c r="O58" s="74">
        <f t="shared" si="23"/>
        <v>10005</v>
      </c>
      <c r="P58" s="66">
        <f>Stoch_Regimes_3!$G$24</f>
        <v>60</v>
      </c>
      <c r="Q58" s="49">
        <f t="shared" si="19"/>
        <v>30</v>
      </c>
      <c r="R58" s="49">
        <f t="shared" si="11"/>
        <v>30</v>
      </c>
      <c r="S58" s="60">
        <f t="shared" si="12"/>
        <v>30</v>
      </c>
      <c r="T58" s="84">
        <f t="shared" si="24"/>
        <v>10080</v>
      </c>
      <c r="U58" s="66">
        <f>Stoch_Regimes_3!$J$24</f>
        <v>60</v>
      </c>
      <c r="V58" s="49">
        <f t="shared" si="20"/>
        <v>45</v>
      </c>
      <c r="W58" s="49">
        <f t="shared" si="13"/>
        <v>15</v>
      </c>
      <c r="X58" s="60">
        <f t="shared" si="14"/>
        <v>15</v>
      </c>
      <c r="Y58" s="74">
        <f t="shared" si="25"/>
        <v>5190</v>
      </c>
      <c r="Z58" s="66">
        <f>Stoch_Regimes_3!$M$24</f>
        <v>30</v>
      </c>
      <c r="AA58" s="49">
        <f t="shared" si="21"/>
        <v>0</v>
      </c>
      <c r="AB58" s="49">
        <f t="shared" si="15"/>
        <v>30</v>
      </c>
      <c r="AC58" s="60">
        <f t="shared" si="16"/>
        <v>30</v>
      </c>
      <c r="AD58" s="74">
        <f t="shared" si="26"/>
        <v>9930</v>
      </c>
      <c r="AE58" s="66">
        <v>15</v>
      </c>
      <c r="AF58" s="60">
        <v>0</v>
      </c>
      <c r="AG58" s="60">
        <v>15</v>
      </c>
      <c r="AH58" s="62">
        <f t="shared" si="27"/>
        <v>4965</v>
      </c>
    </row>
    <row r="59" spans="1:34" x14ac:dyDescent="0.25">
      <c r="A59" s="49"/>
      <c r="B59" s="85">
        <v>40238</v>
      </c>
      <c r="C59" s="49">
        <v>354</v>
      </c>
      <c r="D59" s="49">
        <v>350</v>
      </c>
      <c r="E59" s="58">
        <v>0</v>
      </c>
      <c r="F59" s="91">
        <f>IF(E59=0,15,IF(E59=1,30,IF(E59=2,45,IF(E59=3,60))))</f>
        <v>15</v>
      </c>
      <c r="G59" s="49">
        <f t="shared" si="17"/>
        <v>15</v>
      </c>
      <c r="H59" s="49">
        <f t="shared" si="7"/>
        <v>0</v>
      </c>
      <c r="I59" s="60">
        <f t="shared" si="8"/>
        <v>0</v>
      </c>
      <c r="J59" s="74">
        <f t="shared" si="22"/>
        <v>75</v>
      </c>
      <c r="K59" s="66">
        <f>Stoch_Regimes_3!$E$24</f>
        <v>45</v>
      </c>
      <c r="L59" s="49">
        <f t="shared" si="18"/>
        <v>30</v>
      </c>
      <c r="M59" s="49">
        <f t="shared" si="9"/>
        <v>15</v>
      </c>
      <c r="N59" s="60">
        <f t="shared" si="10"/>
        <v>15</v>
      </c>
      <c r="O59" s="74">
        <f t="shared" si="23"/>
        <v>5460</v>
      </c>
      <c r="P59" s="66">
        <f>Stoch_Regimes_3!$G$24</f>
        <v>60</v>
      </c>
      <c r="Q59" s="49">
        <f t="shared" si="19"/>
        <v>45</v>
      </c>
      <c r="R59" s="49">
        <f t="shared" si="11"/>
        <v>15</v>
      </c>
      <c r="S59" s="60">
        <f t="shared" si="12"/>
        <v>15</v>
      </c>
      <c r="T59" s="74">
        <f t="shared" si="24"/>
        <v>5535</v>
      </c>
      <c r="U59" s="66">
        <f>Stoch_Regimes_3!$J$24</f>
        <v>60</v>
      </c>
      <c r="V59" s="49">
        <f t="shared" si="20"/>
        <v>45</v>
      </c>
      <c r="W59" s="49">
        <f t="shared" si="13"/>
        <v>15</v>
      </c>
      <c r="X59" s="60">
        <f t="shared" si="14"/>
        <v>15</v>
      </c>
      <c r="Y59" s="74">
        <f t="shared" si="25"/>
        <v>5535</v>
      </c>
      <c r="Z59" s="66">
        <f>Stoch_Regimes_3!$M$24</f>
        <v>30</v>
      </c>
      <c r="AA59" s="49">
        <f t="shared" si="21"/>
        <v>15</v>
      </c>
      <c r="AB59" s="49">
        <f t="shared" si="15"/>
        <v>15</v>
      </c>
      <c r="AC59" s="60">
        <f t="shared" si="16"/>
        <v>15</v>
      </c>
      <c r="AD59" s="74">
        <f t="shared" si="26"/>
        <v>5385</v>
      </c>
      <c r="AE59" s="66">
        <v>15</v>
      </c>
      <c r="AF59" s="60">
        <v>0</v>
      </c>
      <c r="AG59" s="60">
        <v>15</v>
      </c>
      <c r="AH59" s="62">
        <f t="shared" si="27"/>
        <v>5310</v>
      </c>
    </row>
    <row r="60" spans="1:34" x14ac:dyDescent="0.25">
      <c r="A60" s="49"/>
      <c r="B60" s="85">
        <v>40269</v>
      </c>
      <c r="C60" s="49">
        <v>321.5</v>
      </c>
      <c r="D60" s="49">
        <v>300</v>
      </c>
      <c r="E60" s="58">
        <v>2</v>
      </c>
      <c r="F60" s="91">
        <f t="shared" ref="F60" si="29">IF(E60=0,15,IF(E60=1,30,IF(E60=2,45,IF(E60=3,60))))</f>
        <v>45</v>
      </c>
      <c r="G60" s="49">
        <f t="shared" si="17"/>
        <v>0</v>
      </c>
      <c r="H60" s="49">
        <f t="shared" si="7"/>
        <v>45</v>
      </c>
      <c r="I60" s="60">
        <f t="shared" si="8"/>
        <v>45</v>
      </c>
      <c r="J60" s="74">
        <f t="shared" si="22"/>
        <v>14467.5</v>
      </c>
      <c r="K60" s="66">
        <f>Stoch_Regimes_3!$E$23</f>
        <v>60</v>
      </c>
      <c r="L60" s="49">
        <f t="shared" si="18"/>
        <v>30</v>
      </c>
      <c r="M60" s="49">
        <f t="shared" si="9"/>
        <v>30</v>
      </c>
      <c r="N60" s="60">
        <f t="shared" si="10"/>
        <v>30</v>
      </c>
      <c r="O60" s="74">
        <f t="shared" si="23"/>
        <v>9795</v>
      </c>
      <c r="P60" s="66">
        <f>Stoch_Regimes_3!$G$23</f>
        <v>60</v>
      </c>
      <c r="Q60" s="49">
        <f t="shared" si="19"/>
        <v>45</v>
      </c>
      <c r="R60" s="49">
        <f t="shared" si="11"/>
        <v>15</v>
      </c>
      <c r="S60" s="60">
        <f t="shared" si="12"/>
        <v>15</v>
      </c>
      <c r="T60" s="74">
        <f t="shared" si="24"/>
        <v>5047.5</v>
      </c>
      <c r="U60" s="66">
        <f>Stoch_Regimes_3!$J$23</f>
        <v>60</v>
      </c>
      <c r="V60" s="49">
        <f t="shared" si="20"/>
        <v>45</v>
      </c>
      <c r="W60" s="49">
        <f t="shared" si="13"/>
        <v>15</v>
      </c>
      <c r="X60" s="60">
        <f t="shared" si="14"/>
        <v>15</v>
      </c>
      <c r="Y60" s="74">
        <f t="shared" si="25"/>
        <v>5047.5</v>
      </c>
      <c r="Z60" s="66">
        <f>Stoch_Regimes_3!$M$23</f>
        <v>60</v>
      </c>
      <c r="AA60" s="49">
        <f t="shared" si="21"/>
        <v>15</v>
      </c>
      <c r="AB60" s="49">
        <f t="shared" si="15"/>
        <v>45</v>
      </c>
      <c r="AC60" s="60">
        <f t="shared" si="16"/>
        <v>45</v>
      </c>
      <c r="AD60" s="74">
        <f t="shared" si="26"/>
        <v>14542.5</v>
      </c>
      <c r="AE60" s="66">
        <v>15</v>
      </c>
      <c r="AF60" s="60">
        <v>0</v>
      </c>
      <c r="AG60" s="60">
        <v>15</v>
      </c>
      <c r="AH60" s="62">
        <f t="shared" si="27"/>
        <v>4822.5</v>
      </c>
    </row>
    <row r="61" spans="1:34" x14ac:dyDescent="0.25">
      <c r="A61" s="49"/>
      <c r="B61" s="85">
        <v>40299</v>
      </c>
      <c r="C61" s="49">
        <v>347</v>
      </c>
      <c r="D61" s="49">
        <v>350</v>
      </c>
      <c r="E61" s="58">
        <v>0</v>
      </c>
      <c r="F61" s="91">
        <f>IF(E61=0,15,IF(E61=1,30,IF(E61=2,45,IF(E61=3,60))))</f>
        <v>15</v>
      </c>
      <c r="G61" s="49">
        <f t="shared" si="17"/>
        <v>30</v>
      </c>
      <c r="H61" s="49">
        <f t="shared" si="7"/>
        <v>-15</v>
      </c>
      <c r="I61" s="60">
        <f t="shared" si="8"/>
        <v>0</v>
      </c>
      <c r="J61" s="74">
        <f t="shared" si="22"/>
        <v>150</v>
      </c>
      <c r="K61" s="66">
        <f>Stoch_Regimes_3!$E$24</f>
        <v>45</v>
      </c>
      <c r="L61" s="49">
        <f t="shared" si="18"/>
        <v>45</v>
      </c>
      <c r="M61" s="49">
        <f t="shared" si="9"/>
        <v>0</v>
      </c>
      <c r="N61" s="60">
        <f t="shared" si="10"/>
        <v>0</v>
      </c>
      <c r="O61" s="74">
        <f t="shared" si="23"/>
        <v>225</v>
      </c>
      <c r="P61" s="66">
        <f>Stoch_Regimes_3!$G$24</f>
        <v>60</v>
      </c>
      <c r="Q61" s="49">
        <f t="shared" si="19"/>
        <v>45</v>
      </c>
      <c r="R61" s="49">
        <f t="shared" si="11"/>
        <v>15</v>
      </c>
      <c r="S61" s="60">
        <f t="shared" si="12"/>
        <v>15</v>
      </c>
      <c r="T61" s="74">
        <f t="shared" si="24"/>
        <v>5430</v>
      </c>
      <c r="U61" s="66">
        <f>Stoch_Regimes_3!$J$24</f>
        <v>60</v>
      </c>
      <c r="V61" s="49">
        <f t="shared" si="20"/>
        <v>45</v>
      </c>
      <c r="W61" s="49">
        <f t="shared" si="13"/>
        <v>15</v>
      </c>
      <c r="X61" s="60">
        <f t="shared" si="14"/>
        <v>15</v>
      </c>
      <c r="Y61" s="74">
        <f t="shared" si="25"/>
        <v>5430</v>
      </c>
      <c r="Z61" s="66">
        <f>Stoch_Regimes_3!$M$24</f>
        <v>30</v>
      </c>
      <c r="AA61" s="49">
        <f t="shared" si="21"/>
        <v>45</v>
      </c>
      <c r="AB61" s="49">
        <f t="shared" si="15"/>
        <v>-15</v>
      </c>
      <c r="AC61" s="60">
        <f t="shared" si="16"/>
        <v>0</v>
      </c>
      <c r="AD61" s="74">
        <f t="shared" si="26"/>
        <v>225</v>
      </c>
      <c r="AE61" s="66">
        <v>15</v>
      </c>
      <c r="AF61" s="60">
        <v>0</v>
      </c>
      <c r="AG61" s="60">
        <v>15</v>
      </c>
      <c r="AH61" s="62">
        <f t="shared" si="27"/>
        <v>5205</v>
      </c>
    </row>
    <row r="62" spans="1:34" x14ac:dyDescent="0.25">
      <c r="A62" s="49"/>
      <c r="B62" s="85">
        <v>40330</v>
      </c>
      <c r="C62" s="49">
        <v>329.5</v>
      </c>
      <c r="D62" s="49">
        <v>350</v>
      </c>
      <c r="E62" s="58">
        <v>3</v>
      </c>
      <c r="F62" s="91">
        <f>IF(E62=0,15,IF(E62=1,30,IF(E62=2,45,IF(E62=3,60))))</f>
        <v>60</v>
      </c>
      <c r="G62" s="49">
        <f t="shared" si="17"/>
        <v>15</v>
      </c>
      <c r="H62" s="49">
        <f t="shared" si="7"/>
        <v>45</v>
      </c>
      <c r="I62" s="60">
        <f t="shared" si="8"/>
        <v>45</v>
      </c>
      <c r="J62" s="74">
        <f t="shared" si="22"/>
        <v>14902.5</v>
      </c>
      <c r="K62" s="66">
        <f>Stoch_Regimes_3!$E$24</f>
        <v>45</v>
      </c>
      <c r="L62" s="49">
        <f t="shared" si="18"/>
        <v>30</v>
      </c>
      <c r="M62" s="49">
        <f t="shared" si="9"/>
        <v>15</v>
      </c>
      <c r="N62" s="60">
        <f t="shared" si="10"/>
        <v>15</v>
      </c>
      <c r="O62" s="74">
        <f t="shared" si="23"/>
        <v>5092.5</v>
      </c>
      <c r="P62" s="66">
        <f>Stoch_Regimes_3!$G$24</f>
        <v>60</v>
      </c>
      <c r="Q62" s="49">
        <f t="shared" si="19"/>
        <v>45</v>
      </c>
      <c r="R62" s="49">
        <f t="shared" si="11"/>
        <v>15</v>
      </c>
      <c r="S62" s="60">
        <f t="shared" si="12"/>
        <v>15</v>
      </c>
      <c r="T62" s="74">
        <f t="shared" si="24"/>
        <v>5167.5</v>
      </c>
      <c r="U62" s="66">
        <f>Stoch_Regimes_3!$J$24</f>
        <v>60</v>
      </c>
      <c r="V62" s="49">
        <f t="shared" si="20"/>
        <v>45</v>
      </c>
      <c r="W62" s="49">
        <f t="shared" si="13"/>
        <v>15</v>
      </c>
      <c r="X62" s="60">
        <f t="shared" si="14"/>
        <v>15</v>
      </c>
      <c r="Y62" s="74">
        <f t="shared" si="25"/>
        <v>5167.5</v>
      </c>
      <c r="Z62" s="66">
        <f>Stoch_Regimes_3!$M$24</f>
        <v>30</v>
      </c>
      <c r="AA62" s="49">
        <f t="shared" si="21"/>
        <v>30</v>
      </c>
      <c r="AB62" s="49">
        <f t="shared" si="15"/>
        <v>0</v>
      </c>
      <c r="AC62" s="60">
        <f t="shared" si="16"/>
        <v>0</v>
      </c>
      <c r="AD62" s="74">
        <f t="shared" si="26"/>
        <v>150</v>
      </c>
      <c r="AE62" s="66">
        <v>15</v>
      </c>
      <c r="AF62" s="60">
        <v>0</v>
      </c>
      <c r="AG62" s="60">
        <v>15</v>
      </c>
      <c r="AH62" s="62">
        <f t="shared" si="27"/>
        <v>4942.5</v>
      </c>
    </row>
    <row r="63" spans="1:34" x14ac:dyDescent="0.25">
      <c r="A63" s="49"/>
      <c r="B63" s="85">
        <v>40360</v>
      </c>
      <c r="C63" s="49">
        <v>342</v>
      </c>
      <c r="D63" s="49">
        <v>350</v>
      </c>
      <c r="E63" s="58">
        <v>3</v>
      </c>
      <c r="F63" s="91">
        <f>IF(E63=0,15,IF(E63=1,30,IF(E63=2,45,IF(E63=3,60))))</f>
        <v>60</v>
      </c>
      <c r="G63" s="49">
        <f t="shared" si="17"/>
        <v>45</v>
      </c>
      <c r="H63" s="49">
        <f t="shared" si="7"/>
        <v>15</v>
      </c>
      <c r="I63" s="60">
        <f t="shared" si="8"/>
        <v>15</v>
      </c>
      <c r="J63" s="74">
        <f t="shared" si="22"/>
        <v>5355</v>
      </c>
      <c r="K63" s="66">
        <f>Stoch_Regimes_3!$E$24</f>
        <v>45</v>
      </c>
      <c r="L63" s="49">
        <f t="shared" si="18"/>
        <v>30</v>
      </c>
      <c r="M63" s="49">
        <f t="shared" si="9"/>
        <v>15</v>
      </c>
      <c r="N63" s="60">
        <f t="shared" si="10"/>
        <v>15</v>
      </c>
      <c r="O63" s="74">
        <f t="shared" si="23"/>
        <v>5280</v>
      </c>
      <c r="P63" s="66">
        <f>Stoch_Regimes_3!$G$24</f>
        <v>60</v>
      </c>
      <c r="Q63" s="49">
        <f t="shared" si="19"/>
        <v>45</v>
      </c>
      <c r="R63" s="49">
        <f t="shared" si="11"/>
        <v>15</v>
      </c>
      <c r="S63" s="60">
        <f t="shared" si="12"/>
        <v>15</v>
      </c>
      <c r="T63" s="74">
        <f t="shared" si="24"/>
        <v>5355</v>
      </c>
      <c r="U63" s="66">
        <f>Stoch_Regimes_3!$J$24</f>
        <v>60</v>
      </c>
      <c r="V63" s="49">
        <f t="shared" si="20"/>
        <v>45</v>
      </c>
      <c r="W63" s="49">
        <f t="shared" si="13"/>
        <v>15</v>
      </c>
      <c r="X63" s="60">
        <f t="shared" si="14"/>
        <v>15</v>
      </c>
      <c r="Y63" s="74">
        <f t="shared" si="25"/>
        <v>5355</v>
      </c>
      <c r="Z63" s="66">
        <f>Stoch_Regimes_3!$M$24</f>
        <v>30</v>
      </c>
      <c r="AA63" s="49">
        <f t="shared" si="21"/>
        <v>15</v>
      </c>
      <c r="AB63" s="49">
        <f t="shared" si="15"/>
        <v>15</v>
      </c>
      <c r="AC63" s="60">
        <f t="shared" si="16"/>
        <v>15</v>
      </c>
      <c r="AD63" s="74">
        <f t="shared" si="26"/>
        <v>5205</v>
      </c>
      <c r="AE63" s="66">
        <v>15</v>
      </c>
      <c r="AF63" s="60">
        <v>0</v>
      </c>
      <c r="AG63" s="60">
        <v>15</v>
      </c>
      <c r="AH63" s="62">
        <f t="shared" si="27"/>
        <v>5130</v>
      </c>
    </row>
    <row r="64" spans="1:34" x14ac:dyDescent="0.25">
      <c r="A64" s="49"/>
      <c r="B64" s="85">
        <v>40391</v>
      </c>
      <c r="C64" s="49">
        <v>363</v>
      </c>
      <c r="D64" s="49">
        <v>350</v>
      </c>
      <c r="E64" s="58">
        <v>3</v>
      </c>
      <c r="F64" s="91">
        <f>IF(E64=0,15,IF(E64=1,30,IF(E64=2,45,IF(E64=3,60))))</f>
        <v>60</v>
      </c>
      <c r="G64" s="49">
        <f t="shared" si="17"/>
        <v>45</v>
      </c>
      <c r="H64" s="49">
        <f t="shared" si="7"/>
        <v>15</v>
      </c>
      <c r="I64" s="60">
        <f t="shared" si="8"/>
        <v>15</v>
      </c>
      <c r="J64" s="74">
        <f t="shared" si="22"/>
        <v>5670</v>
      </c>
      <c r="K64" s="66">
        <f>Stoch_Regimes_3!$E$24</f>
        <v>45</v>
      </c>
      <c r="L64" s="49">
        <f t="shared" si="18"/>
        <v>30</v>
      </c>
      <c r="M64" s="49">
        <f t="shared" si="9"/>
        <v>15</v>
      </c>
      <c r="N64" s="60">
        <f t="shared" si="10"/>
        <v>15</v>
      </c>
      <c r="O64" s="74">
        <f t="shared" si="23"/>
        <v>5595</v>
      </c>
      <c r="P64" s="66">
        <f>Stoch_Regimes_3!$G$24</f>
        <v>60</v>
      </c>
      <c r="Q64" s="49">
        <f t="shared" si="19"/>
        <v>45</v>
      </c>
      <c r="R64" s="49">
        <f t="shared" si="11"/>
        <v>15</v>
      </c>
      <c r="S64" s="60">
        <f t="shared" si="12"/>
        <v>15</v>
      </c>
      <c r="T64" s="74">
        <f t="shared" si="24"/>
        <v>5670</v>
      </c>
      <c r="U64" s="66">
        <f>Stoch_Regimes_3!$J$24</f>
        <v>60</v>
      </c>
      <c r="V64" s="49">
        <f t="shared" si="20"/>
        <v>45</v>
      </c>
      <c r="W64" s="49">
        <f t="shared" si="13"/>
        <v>15</v>
      </c>
      <c r="X64" s="60">
        <f t="shared" si="14"/>
        <v>15</v>
      </c>
      <c r="Y64" s="74">
        <f t="shared" si="25"/>
        <v>5670</v>
      </c>
      <c r="Z64" s="66">
        <f>Stoch_Regimes_3!$M$24</f>
        <v>30</v>
      </c>
      <c r="AA64" s="49">
        <f t="shared" si="21"/>
        <v>15</v>
      </c>
      <c r="AB64" s="49">
        <f t="shared" si="15"/>
        <v>15</v>
      </c>
      <c r="AC64" s="60">
        <f t="shared" si="16"/>
        <v>15</v>
      </c>
      <c r="AD64" s="74">
        <f t="shared" si="26"/>
        <v>5520</v>
      </c>
      <c r="AE64" s="66">
        <v>15</v>
      </c>
      <c r="AF64" s="60">
        <v>0</v>
      </c>
      <c r="AG64" s="60">
        <v>15</v>
      </c>
      <c r="AH64" s="62">
        <f t="shared" si="27"/>
        <v>5445</v>
      </c>
    </row>
    <row r="65" spans="1:34" x14ac:dyDescent="0.25">
      <c r="A65" s="49"/>
      <c r="B65" s="85">
        <v>40422</v>
      </c>
      <c r="C65" s="49">
        <v>393.5</v>
      </c>
      <c r="D65" s="49">
        <v>400</v>
      </c>
      <c r="E65" s="58">
        <v>3</v>
      </c>
      <c r="F65" s="91">
        <f t="shared" ref="F65:F87" si="30">IF(E65=0,15,IF(E65=1,30,IF(E65=2,45,IF(E65=3,60))))</f>
        <v>60</v>
      </c>
      <c r="G65" s="49">
        <f t="shared" si="17"/>
        <v>45</v>
      </c>
      <c r="H65" s="49">
        <f t="shared" si="7"/>
        <v>15</v>
      </c>
      <c r="I65" s="60">
        <f t="shared" si="8"/>
        <v>15</v>
      </c>
      <c r="J65" s="74">
        <f t="shared" si="22"/>
        <v>6127.5</v>
      </c>
      <c r="K65" s="66">
        <f>Stoch_Regimes_3!$E$25</f>
        <v>15</v>
      </c>
      <c r="L65" s="49">
        <f t="shared" si="18"/>
        <v>30</v>
      </c>
      <c r="M65" s="49">
        <f t="shared" si="9"/>
        <v>-15</v>
      </c>
      <c r="N65" s="60">
        <f t="shared" si="10"/>
        <v>0</v>
      </c>
      <c r="O65" s="74">
        <f t="shared" si="23"/>
        <v>150</v>
      </c>
      <c r="P65" s="66">
        <f>Stoch_Regimes_3!$G$25</f>
        <v>45</v>
      </c>
      <c r="Q65" s="49">
        <f t="shared" si="19"/>
        <v>45</v>
      </c>
      <c r="R65" s="49">
        <f t="shared" si="11"/>
        <v>0</v>
      </c>
      <c r="S65" s="60">
        <f t="shared" si="12"/>
        <v>0</v>
      </c>
      <c r="T65" s="74">
        <f t="shared" si="24"/>
        <v>225</v>
      </c>
      <c r="U65" s="66">
        <f>Stoch_Regimes_3!$J$25</f>
        <v>60</v>
      </c>
      <c r="V65" s="49">
        <f t="shared" si="20"/>
        <v>45</v>
      </c>
      <c r="W65" s="49">
        <f t="shared" si="13"/>
        <v>15</v>
      </c>
      <c r="X65" s="60">
        <f t="shared" si="14"/>
        <v>15</v>
      </c>
      <c r="Y65" s="74">
        <f t="shared" si="25"/>
        <v>6127.5</v>
      </c>
      <c r="Z65" s="66">
        <f>Stoch_Regimes_3!$M$25</f>
        <v>15</v>
      </c>
      <c r="AA65" s="49">
        <f t="shared" si="21"/>
        <v>15</v>
      </c>
      <c r="AB65" s="49">
        <f t="shared" si="15"/>
        <v>0</v>
      </c>
      <c r="AC65" s="60">
        <f t="shared" si="16"/>
        <v>0</v>
      </c>
      <c r="AD65" s="74">
        <f t="shared" si="26"/>
        <v>75</v>
      </c>
      <c r="AE65" s="66">
        <v>15</v>
      </c>
      <c r="AF65" s="60">
        <v>0</v>
      </c>
      <c r="AG65" s="60">
        <v>15</v>
      </c>
      <c r="AH65" s="62">
        <f t="shared" si="27"/>
        <v>5902.5</v>
      </c>
    </row>
    <row r="66" spans="1:34" x14ac:dyDescent="0.25">
      <c r="A66" s="49"/>
      <c r="B66" s="85">
        <v>40452</v>
      </c>
      <c r="C66" s="49">
        <v>440.5</v>
      </c>
      <c r="D66" s="49">
        <v>450</v>
      </c>
      <c r="E66" s="58">
        <v>3</v>
      </c>
      <c r="F66" s="91">
        <f t="shared" si="30"/>
        <v>60</v>
      </c>
      <c r="G66" s="49">
        <f t="shared" si="17"/>
        <v>45</v>
      </c>
      <c r="H66" s="49">
        <f t="shared" si="7"/>
        <v>15</v>
      </c>
      <c r="I66" s="60">
        <f t="shared" si="8"/>
        <v>15</v>
      </c>
      <c r="J66" s="74">
        <f t="shared" si="22"/>
        <v>6832.5</v>
      </c>
      <c r="K66" s="66">
        <f>Stoch_Regimes_3!$E$26</f>
        <v>15</v>
      </c>
      <c r="L66" s="49">
        <f t="shared" si="18"/>
        <v>15</v>
      </c>
      <c r="M66" s="49">
        <f t="shared" si="9"/>
        <v>0</v>
      </c>
      <c r="N66" s="60">
        <f t="shared" si="10"/>
        <v>0</v>
      </c>
      <c r="O66" s="74">
        <f t="shared" si="23"/>
        <v>75</v>
      </c>
      <c r="P66" s="66">
        <f>Stoch_Regimes_3!$G$26</f>
        <v>30</v>
      </c>
      <c r="Q66" s="49">
        <f t="shared" si="19"/>
        <v>30</v>
      </c>
      <c r="R66" s="49">
        <f t="shared" si="11"/>
        <v>0</v>
      </c>
      <c r="S66" s="60">
        <f t="shared" si="12"/>
        <v>0</v>
      </c>
      <c r="T66" s="74">
        <f t="shared" si="24"/>
        <v>150</v>
      </c>
      <c r="U66" s="66">
        <f>Stoch_Regimes_3!$J$26</f>
        <v>60</v>
      </c>
      <c r="V66" s="49">
        <f t="shared" si="20"/>
        <v>45</v>
      </c>
      <c r="W66" s="49">
        <f t="shared" si="13"/>
        <v>15</v>
      </c>
      <c r="X66" s="60">
        <f t="shared" si="14"/>
        <v>15</v>
      </c>
      <c r="Y66" s="74">
        <f t="shared" si="25"/>
        <v>6832.5</v>
      </c>
      <c r="Z66" s="66">
        <f>Stoch_Regimes_3!$M$26</f>
        <v>15</v>
      </c>
      <c r="AA66" s="49">
        <f t="shared" si="21"/>
        <v>0</v>
      </c>
      <c r="AB66" s="49">
        <f t="shared" si="15"/>
        <v>15</v>
      </c>
      <c r="AC66" s="60">
        <f t="shared" si="16"/>
        <v>15</v>
      </c>
      <c r="AD66" s="74">
        <f t="shared" si="26"/>
        <v>6607.5</v>
      </c>
      <c r="AE66" s="66">
        <v>15</v>
      </c>
      <c r="AF66" s="60">
        <v>0</v>
      </c>
      <c r="AG66" s="60">
        <v>15</v>
      </c>
      <c r="AH66" s="62">
        <f t="shared" si="27"/>
        <v>6607.5</v>
      </c>
    </row>
    <row r="67" spans="1:34" x14ac:dyDescent="0.25">
      <c r="A67" s="49"/>
      <c r="B67" s="85">
        <v>40483</v>
      </c>
      <c r="C67" s="49">
        <v>556</v>
      </c>
      <c r="D67" s="49">
        <v>550</v>
      </c>
      <c r="E67" s="58">
        <v>0</v>
      </c>
      <c r="F67" s="91">
        <f t="shared" si="30"/>
        <v>15</v>
      </c>
      <c r="G67" s="49">
        <f t="shared" si="17"/>
        <v>45</v>
      </c>
      <c r="H67" s="49">
        <f t="shared" si="7"/>
        <v>-30</v>
      </c>
      <c r="I67" s="60">
        <f t="shared" si="8"/>
        <v>0</v>
      </c>
      <c r="J67" s="74">
        <f t="shared" si="22"/>
        <v>225</v>
      </c>
      <c r="K67" s="88">
        <f>Stoch_Regimes_3!$E$28</f>
        <v>60</v>
      </c>
      <c r="L67" s="49">
        <f t="shared" si="18"/>
        <v>0</v>
      </c>
      <c r="M67" s="49">
        <f t="shared" si="9"/>
        <v>60</v>
      </c>
      <c r="N67" s="60">
        <f t="shared" si="10"/>
        <v>60</v>
      </c>
      <c r="O67" s="74">
        <f t="shared" si="23"/>
        <v>33360</v>
      </c>
      <c r="P67" s="88">
        <f>Stoch_Regimes_3!$G$28</f>
        <v>15</v>
      </c>
      <c r="Q67" s="49">
        <f t="shared" si="19"/>
        <v>15</v>
      </c>
      <c r="R67" s="49">
        <f t="shared" si="11"/>
        <v>0</v>
      </c>
      <c r="S67" s="60">
        <f t="shared" si="12"/>
        <v>0</v>
      </c>
      <c r="T67" s="74">
        <f t="shared" si="24"/>
        <v>75</v>
      </c>
      <c r="U67" s="88">
        <f>Stoch_Regimes_3!$J$28</f>
        <v>60</v>
      </c>
      <c r="V67" s="49">
        <f t="shared" si="20"/>
        <v>45</v>
      </c>
      <c r="W67" s="49">
        <f t="shared" si="13"/>
        <v>15</v>
      </c>
      <c r="X67" s="60">
        <f t="shared" si="14"/>
        <v>15</v>
      </c>
      <c r="Y67" s="74">
        <f t="shared" si="25"/>
        <v>8565</v>
      </c>
      <c r="Z67" s="88">
        <f>Stoch_Regimes_3!$M$28</f>
        <v>15</v>
      </c>
      <c r="AA67" s="49">
        <f t="shared" si="21"/>
        <v>0</v>
      </c>
      <c r="AB67" s="49">
        <f t="shared" si="15"/>
        <v>15</v>
      </c>
      <c r="AC67" s="60">
        <f t="shared" si="16"/>
        <v>15</v>
      </c>
      <c r="AD67" s="74">
        <f t="shared" si="26"/>
        <v>8340</v>
      </c>
      <c r="AE67" s="66">
        <v>15</v>
      </c>
      <c r="AF67" s="60">
        <v>0</v>
      </c>
      <c r="AG67" s="60">
        <v>15</v>
      </c>
      <c r="AH67" s="62">
        <f t="shared" si="27"/>
        <v>8340</v>
      </c>
    </row>
    <row r="68" spans="1:34" x14ac:dyDescent="0.25">
      <c r="A68" s="49"/>
      <c r="B68" s="85">
        <v>40513</v>
      </c>
      <c r="C68" s="49">
        <v>539</v>
      </c>
      <c r="D68" s="49">
        <v>550</v>
      </c>
      <c r="E68" s="58">
        <v>3</v>
      </c>
      <c r="F68" s="91">
        <f t="shared" si="30"/>
        <v>60</v>
      </c>
      <c r="G68" s="49">
        <f t="shared" si="17"/>
        <v>30</v>
      </c>
      <c r="H68" s="49">
        <f t="shared" si="7"/>
        <v>30</v>
      </c>
      <c r="I68" s="60">
        <f t="shared" si="8"/>
        <v>30</v>
      </c>
      <c r="J68" s="74">
        <f t="shared" si="22"/>
        <v>16320</v>
      </c>
      <c r="K68" s="88">
        <f>Stoch_Regimes_3!$E$28</f>
        <v>60</v>
      </c>
      <c r="L68" s="49">
        <f t="shared" si="18"/>
        <v>45</v>
      </c>
      <c r="M68" s="49">
        <f t="shared" si="9"/>
        <v>15</v>
      </c>
      <c r="N68" s="60">
        <f t="shared" si="10"/>
        <v>15</v>
      </c>
      <c r="O68" s="74">
        <f t="shared" si="23"/>
        <v>8310</v>
      </c>
      <c r="P68" s="88">
        <f>Stoch_Regimes_3!$G$28</f>
        <v>15</v>
      </c>
      <c r="Q68" s="49">
        <f t="shared" si="19"/>
        <v>0</v>
      </c>
      <c r="R68" s="49">
        <f t="shared" si="11"/>
        <v>15</v>
      </c>
      <c r="S68" s="60">
        <f t="shared" si="12"/>
        <v>15</v>
      </c>
      <c r="T68" s="74">
        <f t="shared" si="24"/>
        <v>8085</v>
      </c>
      <c r="U68" s="88">
        <f>Stoch_Regimes_3!$J$28</f>
        <v>60</v>
      </c>
      <c r="V68" s="49">
        <f t="shared" si="20"/>
        <v>45</v>
      </c>
      <c r="W68" s="49">
        <f t="shared" si="13"/>
        <v>15</v>
      </c>
      <c r="X68" s="60">
        <f t="shared" si="14"/>
        <v>15</v>
      </c>
      <c r="Y68" s="74">
        <f t="shared" si="25"/>
        <v>8310</v>
      </c>
      <c r="Z68" s="88">
        <f>Stoch_Regimes_3!$M$28</f>
        <v>15</v>
      </c>
      <c r="AA68" s="49">
        <f t="shared" si="21"/>
        <v>0</v>
      </c>
      <c r="AB68" s="49">
        <f t="shared" si="15"/>
        <v>15</v>
      </c>
      <c r="AC68" s="60">
        <f t="shared" si="16"/>
        <v>15</v>
      </c>
      <c r="AD68" s="74">
        <f t="shared" si="26"/>
        <v>8085</v>
      </c>
      <c r="AE68" s="66">
        <v>15</v>
      </c>
      <c r="AF68" s="60">
        <v>0</v>
      </c>
      <c r="AG68" s="60">
        <v>15</v>
      </c>
      <c r="AH68" s="62">
        <f t="shared" si="27"/>
        <v>8085</v>
      </c>
    </row>
    <row r="69" spans="1:34" x14ac:dyDescent="0.25">
      <c r="A69" s="49"/>
      <c r="B69" s="85">
        <v>40544</v>
      </c>
      <c r="C69" s="49">
        <v>597.5</v>
      </c>
      <c r="D69" s="49">
        <v>600</v>
      </c>
      <c r="E69" s="58">
        <v>3</v>
      </c>
      <c r="F69" s="91">
        <f t="shared" si="30"/>
        <v>60</v>
      </c>
      <c r="G69" s="49">
        <f t="shared" si="17"/>
        <v>45</v>
      </c>
      <c r="H69" s="49">
        <f t="shared" si="7"/>
        <v>15</v>
      </c>
      <c r="I69" s="60">
        <f t="shared" si="8"/>
        <v>15</v>
      </c>
      <c r="J69" s="74">
        <f t="shared" si="22"/>
        <v>9187.5</v>
      </c>
      <c r="K69" s="66">
        <f>Stoch_Regimes_3!$E$29</f>
        <v>30</v>
      </c>
      <c r="L69" s="49">
        <f t="shared" si="18"/>
        <v>45</v>
      </c>
      <c r="M69" s="49">
        <f t="shared" si="9"/>
        <v>-15</v>
      </c>
      <c r="N69" s="60">
        <f t="shared" si="10"/>
        <v>0</v>
      </c>
      <c r="O69" s="74">
        <f t="shared" si="23"/>
        <v>225</v>
      </c>
      <c r="P69" s="66">
        <f>Stoch_Regimes_3!$G$29</f>
        <v>15</v>
      </c>
      <c r="Q69" s="49">
        <f t="shared" si="19"/>
        <v>0</v>
      </c>
      <c r="R69" s="49">
        <f t="shared" si="11"/>
        <v>15</v>
      </c>
      <c r="S69" s="60">
        <f t="shared" si="12"/>
        <v>15</v>
      </c>
      <c r="T69" s="74">
        <f t="shared" si="24"/>
        <v>8962.5</v>
      </c>
      <c r="U69" s="66">
        <f>Stoch_Regimes_3!$J$29</f>
        <v>45</v>
      </c>
      <c r="V69" s="49">
        <f t="shared" si="20"/>
        <v>45</v>
      </c>
      <c r="W69" s="49">
        <f t="shared" si="13"/>
        <v>0</v>
      </c>
      <c r="X69" s="60">
        <f t="shared" si="14"/>
        <v>0</v>
      </c>
      <c r="Y69" s="74">
        <f t="shared" si="25"/>
        <v>225</v>
      </c>
      <c r="Z69" s="66">
        <f>Stoch_Regimes_3!$M$29</f>
        <v>15</v>
      </c>
      <c r="AA69" s="49">
        <f t="shared" si="21"/>
        <v>0</v>
      </c>
      <c r="AB69" s="49">
        <f t="shared" si="15"/>
        <v>15</v>
      </c>
      <c r="AC69" s="60">
        <f t="shared" si="16"/>
        <v>15</v>
      </c>
      <c r="AD69" s="74">
        <f t="shared" si="26"/>
        <v>8962.5</v>
      </c>
      <c r="AE69" s="66">
        <v>15</v>
      </c>
      <c r="AF69" s="60">
        <v>0</v>
      </c>
      <c r="AG69" s="60">
        <v>15</v>
      </c>
      <c r="AH69" s="62">
        <f t="shared" si="27"/>
        <v>8962.5</v>
      </c>
    </row>
    <row r="70" spans="1:34" x14ac:dyDescent="0.25">
      <c r="A70" s="49"/>
      <c r="B70" s="85">
        <v>40575</v>
      </c>
      <c r="C70" s="49">
        <v>634.5</v>
      </c>
      <c r="D70" s="49">
        <v>650</v>
      </c>
      <c r="E70" s="58">
        <v>3</v>
      </c>
      <c r="F70" s="91">
        <f t="shared" si="30"/>
        <v>60</v>
      </c>
      <c r="G70" s="49">
        <f t="shared" si="17"/>
        <v>45</v>
      </c>
      <c r="H70" s="49">
        <f t="shared" si="7"/>
        <v>15</v>
      </c>
      <c r="I70" s="60">
        <f t="shared" si="8"/>
        <v>15</v>
      </c>
      <c r="J70" s="74">
        <f t="shared" si="22"/>
        <v>9742.5</v>
      </c>
      <c r="K70" s="88">
        <f>Stoch_Regimes_3!$E$30</f>
        <v>15</v>
      </c>
      <c r="L70" s="49">
        <f t="shared" si="18"/>
        <v>30</v>
      </c>
      <c r="M70" s="49">
        <f t="shared" si="9"/>
        <v>-15</v>
      </c>
      <c r="N70" s="60">
        <f t="shared" si="10"/>
        <v>0</v>
      </c>
      <c r="O70" s="74">
        <f t="shared" si="23"/>
        <v>150</v>
      </c>
      <c r="P70" s="88">
        <f>Stoch_Regimes_3!$G$30</f>
        <v>15</v>
      </c>
      <c r="Q70" s="49">
        <f t="shared" si="19"/>
        <v>0</v>
      </c>
      <c r="R70" s="49">
        <f t="shared" si="11"/>
        <v>15</v>
      </c>
      <c r="S70" s="60">
        <f t="shared" si="12"/>
        <v>15</v>
      </c>
      <c r="T70" s="74">
        <f t="shared" si="24"/>
        <v>9517.5</v>
      </c>
      <c r="U70" s="88">
        <f>Stoch_Regimes_3!$J$30</f>
        <v>15</v>
      </c>
      <c r="V70" s="49">
        <f t="shared" si="20"/>
        <v>30</v>
      </c>
      <c r="W70" s="49">
        <f t="shared" si="13"/>
        <v>-15</v>
      </c>
      <c r="X70" s="60">
        <f t="shared" si="14"/>
        <v>0</v>
      </c>
      <c r="Y70" s="74">
        <f t="shared" si="25"/>
        <v>150</v>
      </c>
      <c r="Z70" s="88">
        <f>Stoch_Regimes_3!$M$30</f>
        <v>15</v>
      </c>
      <c r="AA70" s="49">
        <f t="shared" si="21"/>
        <v>0</v>
      </c>
      <c r="AB70" s="49">
        <f t="shared" si="15"/>
        <v>15</v>
      </c>
      <c r="AC70" s="60">
        <f t="shared" si="16"/>
        <v>15</v>
      </c>
      <c r="AD70" s="74">
        <f t="shared" si="26"/>
        <v>9517.5</v>
      </c>
      <c r="AE70" s="66">
        <v>15</v>
      </c>
      <c r="AF70" s="60">
        <v>0</v>
      </c>
      <c r="AG70" s="60">
        <v>15</v>
      </c>
      <c r="AH70" s="62">
        <f t="shared" si="27"/>
        <v>9517.5</v>
      </c>
    </row>
    <row r="71" spans="1:34" x14ac:dyDescent="0.25">
      <c r="A71" s="49"/>
      <c r="B71" s="85">
        <v>40603</v>
      </c>
      <c r="C71" s="49">
        <v>704.5</v>
      </c>
      <c r="D71" s="49">
        <v>700</v>
      </c>
      <c r="E71" s="58">
        <v>1</v>
      </c>
      <c r="F71" s="91">
        <f t="shared" si="30"/>
        <v>30</v>
      </c>
      <c r="G71" s="49">
        <f t="shared" si="17"/>
        <v>45</v>
      </c>
      <c r="H71" s="49">
        <f t="shared" si="7"/>
        <v>-15</v>
      </c>
      <c r="I71" s="60">
        <f t="shared" si="8"/>
        <v>0</v>
      </c>
      <c r="J71" s="74">
        <f t="shared" si="22"/>
        <v>225</v>
      </c>
      <c r="K71" s="66">
        <f>Stoch_Regimes_3!$E$31</f>
        <v>15</v>
      </c>
      <c r="L71" s="49">
        <f t="shared" si="18"/>
        <v>15</v>
      </c>
      <c r="M71" s="49">
        <f t="shared" si="9"/>
        <v>0</v>
      </c>
      <c r="N71" s="60">
        <f t="shared" si="10"/>
        <v>0</v>
      </c>
      <c r="O71" s="74">
        <f t="shared" si="23"/>
        <v>75</v>
      </c>
      <c r="P71" s="66">
        <f>Stoch_Regimes_3!$G$31</f>
        <v>15</v>
      </c>
      <c r="Q71" s="49">
        <f t="shared" si="19"/>
        <v>0</v>
      </c>
      <c r="R71" s="49">
        <f t="shared" si="11"/>
        <v>15</v>
      </c>
      <c r="S71" s="60">
        <f t="shared" si="12"/>
        <v>15</v>
      </c>
      <c r="T71" s="74">
        <f t="shared" si="24"/>
        <v>10567.5</v>
      </c>
      <c r="U71" s="66">
        <f>Stoch_Regimes_3!$J$31</f>
        <v>15</v>
      </c>
      <c r="V71" s="49">
        <f t="shared" si="20"/>
        <v>15</v>
      </c>
      <c r="W71" s="49">
        <f t="shared" si="13"/>
        <v>0</v>
      </c>
      <c r="X71" s="60">
        <f t="shared" si="14"/>
        <v>0</v>
      </c>
      <c r="Y71" s="74">
        <f t="shared" si="25"/>
        <v>75</v>
      </c>
      <c r="Z71" s="66">
        <f>Stoch_Regimes_3!$M$31</f>
        <v>15</v>
      </c>
      <c r="AA71" s="49">
        <f t="shared" si="21"/>
        <v>0</v>
      </c>
      <c r="AB71" s="49">
        <f t="shared" si="15"/>
        <v>15</v>
      </c>
      <c r="AC71" s="60">
        <f t="shared" si="16"/>
        <v>15</v>
      </c>
      <c r="AD71" s="74">
        <f t="shared" si="26"/>
        <v>10567.5</v>
      </c>
      <c r="AE71" s="66">
        <v>15</v>
      </c>
      <c r="AF71" s="60">
        <v>0</v>
      </c>
      <c r="AG71" s="60">
        <v>15</v>
      </c>
      <c r="AH71" s="62">
        <f t="shared" si="27"/>
        <v>10567.5</v>
      </c>
    </row>
    <row r="72" spans="1:34" x14ac:dyDescent="0.25">
      <c r="A72" s="49"/>
      <c r="B72" s="85">
        <v>40634</v>
      </c>
      <c r="C72" s="49">
        <v>715.5</v>
      </c>
      <c r="D72" s="49">
        <v>700</v>
      </c>
      <c r="E72" s="58">
        <v>0</v>
      </c>
      <c r="F72" s="91">
        <f t="shared" si="30"/>
        <v>15</v>
      </c>
      <c r="G72" s="49">
        <f t="shared" si="17"/>
        <v>30</v>
      </c>
      <c r="H72" s="49">
        <f t="shared" si="7"/>
        <v>-15</v>
      </c>
      <c r="I72" s="60">
        <f t="shared" si="8"/>
        <v>0</v>
      </c>
      <c r="J72" s="74">
        <f t="shared" si="22"/>
        <v>150</v>
      </c>
      <c r="K72" s="66">
        <f>Stoch_Regimes_3!$E$31</f>
        <v>15</v>
      </c>
      <c r="L72" s="49">
        <f t="shared" si="18"/>
        <v>0</v>
      </c>
      <c r="M72" s="49">
        <f t="shared" si="9"/>
        <v>15</v>
      </c>
      <c r="N72" s="60">
        <f t="shared" si="10"/>
        <v>15</v>
      </c>
      <c r="O72" s="74">
        <f t="shared" si="23"/>
        <v>10732.5</v>
      </c>
      <c r="P72" s="66">
        <f>Stoch_Regimes_3!$G$31</f>
        <v>15</v>
      </c>
      <c r="Q72" s="49">
        <f t="shared" si="19"/>
        <v>0</v>
      </c>
      <c r="R72" s="49">
        <f t="shared" si="11"/>
        <v>15</v>
      </c>
      <c r="S72" s="60">
        <f t="shared" si="12"/>
        <v>15</v>
      </c>
      <c r="T72" s="74">
        <f t="shared" si="24"/>
        <v>10732.5</v>
      </c>
      <c r="U72" s="66">
        <f>Stoch_Regimes_3!$J$31</f>
        <v>15</v>
      </c>
      <c r="V72" s="49">
        <f t="shared" si="20"/>
        <v>0</v>
      </c>
      <c r="W72" s="49">
        <f t="shared" si="13"/>
        <v>15</v>
      </c>
      <c r="X72" s="60">
        <f t="shared" si="14"/>
        <v>15</v>
      </c>
      <c r="Y72" s="74">
        <f t="shared" si="25"/>
        <v>10732.5</v>
      </c>
      <c r="Z72" s="66">
        <f>Stoch_Regimes_3!$M$31</f>
        <v>15</v>
      </c>
      <c r="AA72" s="49">
        <f t="shared" si="21"/>
        <v>0</v>
      </c>
      <c r="AB72" s="49">
        <f t="shared" si="15"/>
        <v>15</v>
      </c>
      <c r="AC72" s="60">
        <f t="shared" si="16"/>
        <v>15</v>
      </c>
      <c r="AD72" s="74">
        <f t="shared" si="26"/>
        <v>10732.5</v>
      </c>
      <c r="AE72" s="66">
        <v>15</v>
      </c>
      <c r="AF72" s="60">
        <v>0</v>
      </c>
      <c r="AG72" s="60">
        <v>15</v>
      </c>
      <c r="AH72" s="62">
        <f t="shared" si="27"/>
        <v>10732.5</v>
      </c>
    </row>
    <row r="73" spans="1:34" x14ac:dyDescent="0.25">
      <c r="A73" s="49"/>
      <c r="B73" s="85">
        <v>40664</v>
      </c>
      <c r="C73" s="49">
        <v>711</v>
      </c>
      <c r="D73" s="49">
        <v>700</v>
      </c>
      <c r="E73" s="58">
        <v>1</v>
      </c>
      <c r="F73" s="91">
        <f t="shared" si="30"/>
        <v>30</v>
      </c>
      <c r="G73" s="49">
        <f t="shared" si="17"/>
        <v>15</v>
      </c>
      <c r="H73" s="49">
        <f t="shared" si="7"/>
        <v>15</v>
      </c>
      <c r="I73" s="60">
        <f t="shared" si="8"/>
        <v>15</v>
      </c>
      <c r="J73" s="74">
        <f t="shared" si="22"/>
        <v>10740</v>
      </c>
      <c r="K73" s="66">
        <f>Stoch_Regimes_3!$E$31</f>
        <v>15</v>
      </c>
      <c r="L73" s="49">
        <f t="shared" si="18"/>
        <v>0</v>
      </c>
      <c r="M73" s="49">
        <f t="shared" si="9"/>
        <v>15</v>
      </c>
      <c r="N73" s="60">
        <f t="shared" si="10"/>
        <v>15</v>
      </c>
      <c r="O73" s="74">
        <f t="shared" si="23"/>
        <v>10665</v>
      </c>
      <c r="P73" s="66">
        <f>Stoch_Regimes_3!$G$31</f>
        <v>15</v>
      </c>
      <c r="Q73" s="49">
        <f t="shared" si="19"/>
        <v>0</v>
      </c>
      <c r="R73" s="49">
        <f t="shared" si="11"/>
        <v>15</v>
      </c>
      <c r="S73" s="60">
        <f t="shared" si="12"/>
        <v>15</v>
      </c>
      <c r="T73" s="74">
        <f t="shared" si="24"/>
        <v>10665</v>
      </c>
      <c r="U73" s="66">
        <f>Stoch_Regimes_3!$J$31</f>
        <v>15</v>
      </c>
      <c r="V73" s="49">
        <f t="shared" si="20"/>
        <v>0</v>
      </c>
      <c r="W73" s="49">
        <f t="shared" si="13"/>
        <v>15</v>
      </c>
      <c r="X73" s="60">
        <f t="shared" si="14"/>
        <v>15</v>
      </c>
      <c r="Y73" s="74">
        <f t="shared" si="25"/>
        <v>10665</v>
      </c>
      <c r="Z73" s="66">
        <f>Stoch_Regimes_3!$M$31</f>
        <v>15</v>
      </c>
      <c r="AA73" s="49">
        <f t="shared" si="21"/>
        <v>0</v>
      </c>
      <c r="AB73" s="49">
        <f t="shared" si="15"/>
        <v>15</v>
      </c>
      <c r="AC73" s="60">
        <f t="shared" si="16"/>
        <v>15</v>
      </c>
      <c r="AD73" s="74">
        <f t="shared" si="26"/>
        <v>10665</v>
      </c>
      <c r="AE73" s="66">
        <v>15</v>
      </c>
      <c r="AF73" s="60">
        <v>0</v>
      </c>
      <c r="AG73" s="60">
        <v>15</v>
      </c>
      <c r="AH73" s="62">
        <f t="shared" si="27"/>
        <v>10665</v>
      </c>
    </row>
    <row r="74" spans="1:34" x14ac:dyDescent="0.25">
      <c r="A74" s="49"/>
      <c r="B74" s="85">
        <v>40695</v>
      </c>
      <c r="C74" s="49">
        <v>753</v>
      </c>
      <c r="D74" s="49">
        <v>750</v>
      </c>
      <c r="E74" s="58">
        <v>0</v>
      </c>
      <c r="F74" s="91">
        <f t="shared" si="30"/>
        <v>15</v>
      </c>
      <c r="G74" s="49">
        <f t="shared" si="17"/>
        <v>15</v>
      </c>
      <c r="H74" s="49">
        <f t="shared" si="7"/>
        <v>0</v>
      </c>
      <c r="I74" s="60">
        <f t="shared" si="8"/>
        <v>0</v>
      </c>
      <c r="J74" s="74">
        <f t="shared" si="22"/>
        <v>75</v>
      </c>
      <c r="K74" s="66">
        <f>Stoch_Regimes_3!$E$32</f>
        <v>15</v>
      </c>
      <c r="L74" s="49">
        <f t="shared" si="18"/>
        <v>0</v>
      </c>
      <c r="M74" s="49">
        <f t="shared" si="9"/>
        <v>15</v>
      </c>
      <c r="N74" s="60">
        <f t="shared" si="10"/>
        <v>15</v>
      </c>
      <c r="O74" s="74">
        <f t="shared" si="23"/>
        <v>11295</v>
      </c>
      <c r="P74" s="66">
        <f>Stoch_Regimes_3!$G$32</f>
        <v>15</v>
      </c>
      <c r="Q74" s="49">
        <f t="shared" si="19"/>
        <v>0</v>
      </c>
      <c r="R74" s="49">
        <f t="shared" si="11"/>
        <v>15</v>
      </c>
      <c r="S74" s="60">
        <f t="shared" si="12"/>
        <v>15</v>
      </c>
      <c r="T74" s="74">
        <f t="shared" si="24"/>
        <v>11295</v>
      </c>
      <c r="U74" s="66">
        <f>Stoch_Regimes_3!$J$32</f>
        <v>15</v>
      </c>
      <c r="V74" s="49">
        <f t="shared" si="20"/>
        <v>0</v>
      </c>
      <c r="W74" s="49">
        <f t="shared" si="13"/>
        <v>15</v>
      </c>
      <c r="X74" s="60">
        <f t="shared" si="14"/>
        <v>15</v>
      </c>
      <c r="Y74" s="74">
        <f t="shared" si="25"/>
        <v>11295</v>
      </c>
      <c r="Z74" s="66">
        <f>Stoch_Regimes_3!$M$32</f>
        <v>15</v>
      </c>
      <c r="AA74" s="49">
        <f t="shared" si="21"/>
        <v>0</v>
      </c>
      <c r="AB74" s="49">
        <f t="shared" si="15"/>
        <v>15</v>
      </c>
      <c r="AC74" s="60">
        <f t="shared" si="16"/>
        <v>15</v>
      </c>
      <c r="AD74" s="74">
        <f t="shared" si="26"/>
        <v>11295</v>
      </c>
      <c r="AE74" s="66">
        <v>15</v>
      </c>
      <c r="AF74" s="60">
        <v>0</v>
      </c>
      <c r="AG74" s="60">
        <v>15</v>
      </c>
      <c r="AH74" s="62">
        <f t="shared" si="27"/>
        <v>11295</v>
      </c>
    </row>
    <row r="75" spans="1:34" x14ac:dyDescent="0.25">
      <c r="A75" s="49"/>
      <c r="B75" s="85">
        <v>40725</v>
      </c>
      <c r="C75" s="49">
        <v>630</v>
      </c>
      <c r="D75" s="49">
        <v>650</v>
      </c>
      <c r="E75" s="58">
        <v>2</v>
      </c>
      <c r="F75" s="91">
        <f t="shared" si="30"/>
        <v>45</v>
      </c>
      <c r="G75" s="49">
        <f t="shared" si="17"/>
        <v>0</v>
      </c>
      <c r="H75" s="49">
        <f t="shared" si="7"/>
        <v>45</v>
      </c>
      <c r="I75" s="60">
        <f t="shared" si="8"/>
        <v>45</v>
      </c>
      <c r="J75" s="74">
        <f t="shared" si="22"/>
        <v>28350</v>
      </c>
      <c r="K75" s="88">
        <f>Stoch_Regimes_3!$E$30</f>
        <v>15</v>
      </c>
      <c r="L75" s="49">
        <f t="shared" si="18"/>
        <v>0</v>
      </c>
      <c r="M75" s="49">
        <f t="shared" si="9"/>
        <v>15</v>
      </c>
      <c r="N75" s="60">
        <f t="shared" si="10"/>
        <v>15</v>
      </c>
      <c r="O75" s="74">
        <f t="shared" si="23"/>
        <v>9450</v>
      </c>
      <c r="P75" s="88">
        <f>Stoch_Regimes_3!$G$30</f>
        <v>15</v>
      </c>
      <c r="Q75" s="49">
        <f t="shared" si="19"/>
        <v>0</v>
      </c>
      <c r="R75" s="49">
        <f t="shared" si="11"/>
        <v>15</v>
      </c>
      <c r="S75" s="60">
        <f t="shared" si="12"/>
        <v>15</v>
      </c>
      <c r="T75" s="74">
        <f t="shared" si="24"/>
        <v>9450</v>
      </c>
      <c r="U75" s="88">
        <f>Stoch_Regimes_3!$J$30</f>
        <v>15</v>
      </c>
      <c r="V75" s="49">
        <f t="shared" si="20"/>
        <v>0</v>
      </c>
      <c r="W75" s="49">
        <f t="shared" si="13"/>
        <v>15</v>
      </c>
      <c r="X75" s="60">
        <f t="shared" si="14"/>
        <v>15</v>
      </c>
      <c r="Y75" s="74">
        <f t="shared" si="25"/>
        <v>9450</v>
      </c>
      <c r="Z75" s="88">
        <f>Stoch_Regimes_3!$M$30</f>
        <v>15</v>
      </c>
      <c r="AA75" s="49">
        <f t="shared" si="21"/>
        <v>0</v>
      </c>
      <c r="AB75" s="49">
        <f t="shared" si="15"/>
        <v>15</v>
      </c>
      <c r="AC75" s="60">
        <f t="shared" si="16"/>
        <v>15</v>
      </c>
      <c r="AD75" s="74">
        <f t="shared" si="26"/>
        <v>9450</v>
      </c>
      <c r="AE75" s="66">
        <v>15</v>
      </c>
      <c r="AF75" s="60">
        <v>0</v>
      </c>
      <c r="AG75" s="60">
        <v>15</v>
      </c>
      <c r="AH75" s="62">
        <f t="shared" si="27"/>
        <v>9450</v>
      </c>
    </row>
    <row r="76" spans="1:34" x14ac:dyDescent="0.25">
      <c r="A76" s="49"/>
      <c r="B76" s="85">
        <v>40756</v>
      </c>
      <c r="C76" s="49">
        <v>706.5</v>
      </c>
      <c r="D76" s="49">
        <v>700</v>
      </c>
      <c r="E76" s="58">
        <v>1</v>
      </c>
      <c r="F76" s="91">
        <f t="shared" si="30"/>
        <v>30</v>
      </c>
      <c r="G76" s="49">
        <f t="shared" si="17"/>
        <v>30</v>
      </c>
      <c r="H76" s="49">
        <f t="shared" si="7"/>
        <v>0</v>
      </c>
      <c r="I76" s="60">
        <f t="shared" si="8"/>
        <v>0</v>
      </c>
      <c r="J76" s="74">
        <f t="shared" si="22"/>
        <v>150</v>
      </c>
      <c r="K76" s="66">
        <f>Stoch_Regimes_3!$E$31</f>
        <v>15</v>
      </c>
      <c r="L76" s="49">
        <f t="shared" si="18"/>
        <v>0</v>
      </c>
      <c r="M76" s="49">
        <f t="shared" si="9"/>
        <v>15</v>
      </c>
      <c r="N76" s="60">
        <f t="shared" si="10"/>
        <v>15</v>
      </c>
      <c r="O76" s="74">
        <f t="shared" si="23"/>
        <v>10597.5</v>
      </c>
      <c r="P76" s="66">
        <f>Stoch_Regimes_3!$G$31</f>
        <v>15</v>
      </c>
      <c r="Q76" s="49">
        <f t="shared" si="19"/>
        <v>0</v>
      </c>
      <c r="R76" s="49">
        <f t="shared" si="11"/>
        <v>15</v>
      </c>
      <c r="S76" s="60">
        <f t="shared" si="12"/>
        <v>15</v>
      </c>
      <c r="T76" s="74">
        <f t="shared" si="24"/>
        <v>10597.5</v>
      </c>
      <c r="U76" s="66">
        <f>Stoch_Regimes_3!$J$31</f>
        <v>15</v>
      </c>
      <c r="V76" s="49">
        <f t="shared" si="20"/>
        <v>0</v>
      </c>
      <c r="W76" s="49">
        <f t="shared" si="13"/>
        <v>15</v>
      </c>
      <c r="X76" s="60">
        <f t="shared" si="14"/>
        <v>15</v>
      </c>
      <c r="Y76" s="74">
        <f t="shared" si="25"/>
        <v>10597.5</v>
      </c>
      <c r="Z76" s="66">
        <f>Stoch_Regimes_3!$M$31</f>
        <v>15</v>
      </c>
      <c r="AA76" s="49">
        <f t="shared" si="21"/>
        <v>0</v>
      </c>
      <c r="AB76" s="49">
        <f t="shared" si="15"/>
        <v>15</v>
      </c>
      <c r="AC76" s="60">
        <f t="shared" si="16"/>
        <v>15</v>
      </c>
      <c r="AD76" s="74">
        <f t="shared" si="26"/>
        <v>10597.5</v>
      </c>
      <c r="AE76" s="66">
        <v>15</v>
      </c>
      <c r="AF76" s="60">
        <v>0</v>
      </c>
      <c r="AG76" s="60">
        <v>15</v>
      </c>
      <c r="AH76" s="62">
        <f t="shared" si="27"/>
        <v>10597.5</v>
      </c>
    </row>
    <row r="77" spans="1:34" x14ac:dyDescent="0.25">
      <c r="A77" s="49"/>
      <c r="B77" s="85">
        <v>40787</v>
      </c>
      <c r="C77" s="49">
        <v>726.5</v>
      </c>
      <c r="D77" s="49">
        <v>750</v>
      </c>
      <c r="E77" s="58">
        <v>0</v>
      </c>
      <c r="F77" s="91">
        <f t="shared" si="30"/>
        <v>15</v>
      </c>
      <c r="G77" s="49">
        <f t="shared" si="17"/>
        <v>15</v>
      </c>
      <c r="H77" s="49">
        <f t="shared" si="7"/>
        <v>0</v>
      </c>
      <c r="I77" s="60">
        <f t="shared" si="8"/>
        <v>0</v>
      </c>
      <c r="J77" s="74">
        <f t="shared" si="22"/>
        <v>75</v>
      </c>
      <c r="K77" s="66">
        <f>Stoch_Regimes_3!$E$32</f>
        <v>15</v>
      </c>
      <c r="L77" s="49">
        <f t="shared" si="18"/>
        <v>0</v>
      </c>
      <c r="M77" s="49">
        <f t="shared" si="9"/>
        <v>15</v>
      </c>
      <c r="N77" s="60">
        <f t="shared" si="10"/>
        <v>15</v>
      </c>
      <c r="O77" s="74">
        <f t="shared" si="23"/>
        <v>10897.5</v>
      </c>
      <c r="P77" s="66">
        <f>Stoch_Regimes_3!$G$32</f>
        <v>15</v>
      </c>
      <c r="Q77" s="49">
        <f t="shared" si="19"/>
        <v>0</v>
      </c>
      <c r="R77" s="49">
        <f t="shared" si="11"/>
        <v>15</v>
      </c>
      <c r="S77" s="60">
        <f t="shared" si="12"/>
        <v>15</v>
      </c>
      <c r="T77" s="74">
        <f t="shared" si="24"/>
        <v>10897.5</v>
      </c>
      <c r="U77" s="66">
        <f>Stoch_Regimes_3!$J$32</f>
        <v>15</v>
      </c>
      <c r="V77" s="49">
        <f t="shared" si="20"/>
        <v>0</v>
      </c>
      <c r="W77" s="49">
        <f t="shared" si="13"/>
        <v>15</v>
      </c>
      <c r="X77" s="60">
        <f t="shared" si="14"/>
        <v>15</v>
      </c>
      <c r="Y77" s="74">
        <f t="shared" si="25"/>
        <v>10897.5</v>
      </c>
      <c r="Z77" s="66">
        <f>Stoch_Regimes_3!$M$32</f>
        <v>15</v>
      </c>
      <c r="AA77" s="49">
        <f t="shared" si="21"/>
        <v>0</v>
      </c>
      <c r="AB77" s="49">
        <f t="shared" si="15"/>
        <v>15</v>
      </c>
      <c r="AC77" s="60">
        <f t="shared" si="16"/>
        <v>15</v>
      </c>
      <c r="AD77" s="74">
        <f t="shared" si="26"/>
        <v>10897.5</v>
      </c>
      <c r="AE77" s="66">
        <v>15</v>
      </c>
      <c r="AF77" s="60">
        <v>0</v>
      </c>
      <c r="AG77" s="60">
        <v>15</v>
      </c>
      <c r="AH77" s="62">
        <f t="shared" si="27"/>
        <v>10897.5</v>
      </c>
    </row>
    <row r="78" spans="1:34" x14ac:dyDescent="0.25">
      <c r="A78" s="49"/>
      <c r="B78" s="85">
        <v>40817</v>
      </c>
      <c r="C78" s="49">
        <v>575.5</v>
      </c>
      <c r="D78" s="49">
        <v>600</v>
      </c>
      <c r="E78" s="58">
        <v>3</v>
      </c>
      <c r="F78" s="91">
        <f t="shared" si="30"/>
        <v>60</v>
      </c>
      <c r="G78" s="49">
        <f t="shared" si="17"/>
        <v>0</v>
      </c>
      <c r="H78" s="49">
        <f t="shared" si="7"/>
        <v>60</v>
      </c>
      <c r="I78" s="60">
        <f t="shared" si="8"/>
        <v>60</v>
      </c>
      <c r="J78" s="74">
        <f t="shared" si="22"/>
        <v>34530</v>
      </c>
      <c r="K78" s="66">
        <f>Stoch_Regimes_3!$E$29</f>
        <v>30</v>
      </c>
      <c r="L78" s="49">
        <f t="shared" si="18"/>
        <v>0</v>
      </c>
      <c r="M78" s="49">
        <f t="shared" si="9"/>
        <v>30</v>
      </c>
      <c r="N78" s="60">
        <f t="shared" si="10"/>
        <v>30</v>
      </c>
      <c r="O78" s="74">
        <f t="shared" si="23"/>
        <v>17265</v>
      </c>
      <c r="P78" s="66">
        <f>Stoch_Regimes_3!$G$29</f>
        <v>15</v>
      </c>
      <c r="Q78" s="49">
        <f t="shared" si="19"/>
        <v>0</v>
      </c>
      <c r="R78" s="49">
        <f t="shared" si="11"/>
        <v>15</v>
      </c>
      <c r="S78" s="60">
        <f t="shared" si="12"/>
        <v>15</v>
      </c>
      <c r="T78" s="74">
        <f t="shared" si="24"/>
        <v>8632.5</v>
      </c>
      <c r="U78" s="66">
        <f>Stoch_Regimes_3!$J$29</f>
        <v>45</v>
      </c>
      <c r="V78" s="49">
        <f t="shared" si="20"/>
        <v>0</v>
      </c>
      <c r="W78" s="49">
        <f t="shared" si="13"/>
        <v>45</v>
      </c>
      <c r="X78" s="60">
        <f t="shared" si="14"/>
        <v>45</v>
      </c>
      <c r="Y78" s="74">
        <f t="shared" si="25"/>
        <v>25897.5</v>
      </c>
      <c r="Z78" s="66">
        <f>Stoch_Regimes_3!$M$29</f>
        <v>15</v>
      </c>
      <c r="AA78" s="49">
        <f t="shared" si="21"/>
        <v>0</v>
      </c>
      <c r="AB78" s="49">
        <f t="shared" si="15"/>
        <v>15</v>
      </c>
      <c r="AC78" s="60">
        <f t="shared" si="16"/>
        <v>15</v>
      </c>
      <c r="AD78" s="74">
        <f t="shared" si="26"/>
        <v>8632.5</v>
      </c>
      <c r="AE78" s="66">
        <v>15</v>
      </c>
      <c r="AF78" s="60">
        <v>0</v>
      </c>
      <c r="AG78" s="60">
        <v>15</v>
      </c>
      <c r="AH78" s="62">
        <f t="shared" si="27"/>
        <v>8632.5</v>
      </c>
    </row>
    <row r="79" spans="1:34" x14ac:dyDescent="0.25">
      <c r="A79" s="49"/>
      <c r="B79" s="85">
        <v>40848</v>
      </c>
      <c r="C79" s="49">
        <v>645.5</v>
      </c>
      <c r="D79" s="49">
        <v>650</v>
      </c>
      <c r="E79" s="58">
        <v>0</v>
      </c>
      <c r="F79" s="91">
        <f t="shared" si="30"/>
        <v>15</v>
      </c>
      <c r="G79" s="49">
        <f t="shared" si="17"/>
        <v>45</v>
      </c>
      <c r="H79" s="49">
        <f t="shared" si="7"/>
        <v>-30</v>
      </c>
      <c r="I79" s="60">
        <f t="shared" si="8"/>
        <v>0</v>
      </c>
      <c r="J79" s="74">
        <f t="shared" si="22"/>
        <v>225</v>
      </c>
      <c r="K79" s="88">
        <f>Stoch_Regimes_3!$E$30</f>
        <v>15</v>
      </c>
      <c r="L79" s="49">
        <f t="shared" si="18"/>
        <v>15</v>
      </c>
      <c r="M79" s="49">
        <f t="shared" si="9"/>
        <v>0</v>
      </c>
      <c r="N79" s="60">
        <f t="shared" si="10"/>
        <v>0</v>
      </c>
      <c r="O79" s="74">
        <f t="shared" si="23"/>
        <v>75</v>
      </c>
      <c r="P79" s="88">
        <f>Stoch_Regimes_3!$G$30</f>
        <v>15</v>
      </c>
      <c r="Q79" s="49">
        <f t="shared" si="19"/>
        <v>0</v>
      </c>
      <c r="R79" s="49">
        <f t="shared" si="11"/>
        <v>15</v>
      </c>
      <c r="S79" s="60">
        <f t="shared" si="12"/>
        <v>15</v>
      </c>
      <c r="T79" s="74">
        <f t="shared" si="24"/>
        <v>9682.5</v>
      </c>
      <c r="U79" s="88">
        <f>Stoch_Regimes_3!$J$30</f>
        <v>15</v>
      </c>
      <c r="V79" s="49">
        <f t="shared" si="20"/>
        <v>30</v>
      </c>
      <c r="W79" s="49">
        <f t="shared" si="13"/>
        <v>-15</v>
      </c>
      <c r="X79" s="60">
        <f t="shared" si="14"/>
        <v>0</v>
      </c>
      <c r="Y79" s="74">
        <f t="shared" si="25"/>
        <v>150</v>
      </c>
      <c r="Z79" s="88">
        <f>Stoch_Regimes_3!$M$30</f>
        <v>15</v>
      </c>
      <c r="AA79" s="49">
        <f t="shared" si="21"/>
        <v>0</v>
      </c>
      <c r="AB79" s="49">
        <f t="shared" si="15"/>
        <v>15</v>
      </c>
      <c r="AC79" s="60">
        <f t="shared" si="16"/>
        <v>15</v>
      </c>
      <c r="AD79" s="74">
        <f t="shared" si="26"/>
        <v>9682.5</v>
      </c>
      <c r="AE79" s="66">
        <v>15</v>
      </c>
      <c r="AF79" s="60">
        <v>0</v>
      </c>
      <c r="AG79" s="60">
        <v>15</v>
      </c>
      <c r="AH79" s="62">
        <f t="shared" si="27"/>
        <v>9682.5</v>
      </c>
    </row>
    <row r="80" spans="1:34" x14ac:dyDescent="0.25">
      <c r="A80" s="49"/>
      <c r="B80" s="85">
        <v>40878</v>
      </c>
      <c r="C80" s="49">
        <v>591</v>
      </c>
      <c r="D80" s="49">
        <v>600</v>
      </c>
      <c r="E80" s="58">
        <v>3</v>
      </c>
      <c r="F80" s="91">
        <f t="shared" si="30"/>
        <v>60</v>
      </c>
      <c r="G80" s="49">
        <f t="shared" si="17"/>
        <v>30</v>
      </c>
      <c r="H80" s="49">
        <f t="shared" si="7"/>
        <v>30</v>
      </c>
      <c r="I80" s="60">
        <f t="shared" si="8"/>
        <v>30</v>
      </c>
      <c r="J80" s="74">
        <f t="shared" si="22"/>
        <v>17880</v>
      </c>
      <c r="K80" s="66">
        <f>Stoch_Regimes_3!$E$29</f>
        <v>30</v>
      </c>
      <c r="L80" s="49">
        <f t="shared" si="18"/>
        <v>0</v>
      </c>
      <c r="M80" s="49">
        <f t="shared" si="9"/>
        <v>30</v>
      </c>
      <c r="N80" s="60">
        <f t="shared" si="10"/>
        <v>30</v>
      </c>
      <c r="O80" s="74">
        <f t="shared" si="23"/>
        <v>17730</v>
      </c>
      <c r="P80" s="66">
        <f>Stoch_Regimes_3!$G$29</f>
        <v>15</v>
      </c>
      <c r="Q80" s="49">
        <f t="shared" si="19"/>
        <v>0</v>
      </c>
      <c r="R80" s="49">
        <f t="shared" si="11"/>
        <v>15</v>
      </c>
      <c r="S80" s="60">
        <f t="shared" si="12"/>
        <v>15</v>
      </c>
      <c r="T80" s="74">
        <f t="shared" si="24"/>
        <v>8865</v>
      </c>
      <c r="U80" s="66">
        <f>Stoch_Regimes_3!$J$29</f>
        <v>45</v>
      </c>
      <c r="V80" s="49">
        <f t="shared" si="20"/>
        <v>15</v>
      </c>
      <c r="W80" s="49">
        <f t="shared" si="13"/>
        <v>30</v>
      </c>
      <c r="X80" s="60">
        <f t="shared" si="14"/>
        <v>30</v>
      </c>
      <c r="Y80" s="74">
        <f t="shared" si="25"/>
        <v>17805</v>
      </c>
      <c r="Z80" s="66">
        <f>Stoch_Regimes_3!$M$29</f>
        <v>15</v>
      </c>
      <c r="AA80" s="49">
        <f t="shared" si="21"/>
        <v>0</v>
      </c>
      <c r="AB80" s="49">
        <f t="shared" si="15"/>
        <v>15</v>
      </c>
      <c r="AC80" s="60">
        <f t="shared" si="16"/>
        <v>15</v>
      </c>
      <c r="AD80" s="74">
        <f t="shared" si="26"/>
        <v>8865</v>
      </c>
      <c r="AE80" s="66">
        <v>15</v>
      </c>
      <c r="AF80" s="60">
        <v>0</v>
      </c>
      <c r="AG80" s="60">
        <v>15</v>
      </c>
      <c r="AH80" s="62">
        <f t="shared" si="27"/>
        <v>8865</v>
      </c>
    </row>
    <row r="81" spans="1:34" x14ac:dyDescent="0.25">
      <c r="A81" s="49"/>
      <c r="B81" s="85">
        <v>40909</v>
      </c>
      <c r="C81" s="49">
        <v>646.5</v>
      </c>
      <c r="D81" s="49">
        <v>650</v>
      </c>
      <c r="E81" s="58">
        <v>0</v>
      </c>
      <c r="F81" s="91">
        <f t="shared" si="30"/>
        <v>15</v>
      </c>
      <c r="G81" s="49">
        <f t="shared" si="17"/>
        <v>45</v>
      </c>
      <c r="H81" s="49">
        <f t="shared" si="7"/>
        <v>-30</v>
      </c>
      <c r="I81" s="60">
        <f t="shared" si="8"/>
        <v>0</v>
      </c>
      <c r="J81" s="74">
        <f t="shared" si="22"/>
        <v>225</v>
      </c>
      <c r="K81" s="88">
        <f>Stoch_Regimes_3!$E$30</f>
        <v>15</v>
      </c>
      <c r="L81" s="49">
        <f t="shared" si="18"/>
        <v>15</v>
      </c>
      <c r="M81" s="49">
        <f t="shared" si="9"/>
        <v>0</v>
      </c>
      <c r="N81" s="60">
        <f t="shared" si="10"/>
        <v>0</v>
      </c>
      <c r="O81" s="74">
        <f t="shared" si="23"/>
        <v>75</v>
      </c>
      <c r="P81" s="88">
        <f>Stoch_Regimes_3!$G$30</f>
        <v>15</v>
      </c>
      <c r="Q81" s="49">
        <f t="shared" si="19"/>
        <v>0</v>
      </c>
      <c r="R81" s="49">
        <f t="shared" si="11"/>
        <v>15</v>
      </c>
      <c r="S81" s="60">
        <f t="shared" si="12"/>
        <v>15</v>
      </c>
      <c r="T81" s="74">
        <f t="shared" si="24"/>
        <v>9697.5</v>
      </c>
      <c r="U81" s="88">
        <f>Stoch_Regimes_3!$J$30</f>
        <v>15</v>
      </c>
      <c r="V81" s="49">
        <f t="shared" si="20"/>
        <v>30</v>
      </c>
      <c r="W81" s="49">
        <f t="shared" si="13"/>
        <v>-15</v>
      </c>
      <c r="X81" s="60">
        <f t="shared" si="14"/>
        <v>0</v>
      </c>
      <c r="Y81" s="74">
        <f t="shared" si="25"/>
        <v>150</v>
      </c>
      <c r="Z81" s="88">
        <f>Stoch_Regimes_3!$M$30</f>
        <v>15</v>
      </c>
      <c r="AA81" s="49">
        <f t="shared" si="21"/>
        <v>0</v>
      </c>
      <c r="AB81" s="49">
        <f t="shared" si="15"/>
        <v>15</v>
      </c>
      <c r="AC81" s="60">
        <f t="shared" si="16"/>
        <v>15</v>
      </c>
      <c r="AD81" s="74">
        <f t="shared" si="26"/>
        <v>9697.5</v>
      </c>
      <c r="AE81" s="66">
        <v>15</v>
      </c>
      <c r="AF81" s="60">
        <v>0</v>
      </c>
      <c r="AG81" s="60">
        <v>15</v>
      </c>
      <c r="AH81" s="62">
        <f t="shared" si="27"/>
        <v>9697.5</v>
      </c>
    </row>
    <row r="82" spans="1:34" x14ac:dyDescent="0.25">
      <c r="A82" s="49"/>
      <c r="B82" s="85">
        <v>40940</v>
      </c>
      <c r="C82" s="49">
        <v>641</v>
      </c>
      <c r="D82" s="49">
        <v>650</v>
      </c>
      <c r="E82" s="58">
        <v>2</v>
      </c>
      <c r="F82" s="91">
        <f t="shared" si="30"/>
        <v>45</v>
      </c>
      <c r="G82" s="49">
        <f t="shared" si="17"/>
        <v>30</v>
      </c>
      <c r="H82" s="49">
        <f t="shared" si="7"/>
        <v>15</v>
      </c>
      <c r="I82" s="60">
        <f t="shared" si="8"/>
        <v>15</v>
      </c>
      <c r="J82" s="74">
        <f t="shared" si="22"/>
        <v>9765</v>
      </c>
      <c r="K82" s="88">
        <f>Stoch_Regimes_3!$E$30</f>
        <v>15</v>
      </c>
      <c r="L82" s="49">
        <f t="shared" si="18"/>
        <v>0</v>
      </c>
      <c r="M82" s="49">
        <f t="shared" si="9"/>
        <v>15</v>
      </c>
      <c r="N82" s="60">
        <f t="shared" si="10"/>
        <v>15</v>
      </c>
      <c r="O82" s="74">
        <f t="shared" si="23"/>
        <v>9615</v>
      </c>
      <c r="P82" s="88">
        <f>Stoch_Regimes_3!$G$30</f>
        <v>15</v>
      </c>
      <c r="Q82" s="49">
        <f t="shared" si="19"/>
        <v>0</v>
      </c>
      <c r="R82" s="49">
        <f t="shared" si="11"/>
        <v>15</v>
      </c>
      <c r="S82" s="60">
        <f t="shared" si="12"/>
        <v>15</v>
      </c>
      <c r="T82" s="74">
        <f t="shared" si="24"/>
        <v>9615</v>
      </c>
      <c r="U82" s="88">
        <f>Stoch_Regimes_3!$J$30</f>
        <v>15</v>
      </c>
      <c r="V82" s="49">
        <f t="shared" si="20"/>
        <v>15</v>
      </c>
      <c r="W82" s="49">
        <f t="shared" si="13"/>
        <v>0</v>
      </c>
      <c r="X82" s="60">
        <f t="shared" si="14"/>
        <v>0</v>
      </c>
      <c r="Y82" s="74">
        <f t="shared" si="25"/>
        <v>75</v>
      </c>
      <c r="Z82" s="88">
        <f>Stoch_Regimes_3!$M$30</f>
        <v>15</v>
      </c>
      <c r="AA82" s="49">
        <f t="shared" si="21"/>
        <v>0</v>
      </c>
      <c r="AB82" s="49">
        <f t="shared" si="15"/>
        <v>15</v>
      </c>
      <c r="AC82" s="60">
        <f t="shared" si="16"/>
        <v>15</v>
      </c>
      <c r="AD82" s="74">
        <f t="shared" si="26"/>
        <v>9615</v>
      </c>
      <c r="AE82" s="66">
        <v>15</v>
      </c>
      <c r="AF82" s="60">
        <v>0</v>
      </c>
      <c r="AG82" s="60">
        <v>15</v>
      </c>
      <c r="AH82" s="62">
        <f t="shared" si="27"/>
        <v>9615</v>
      </c>
    </row>
    <row r="83" spans="1:34" x14ac:dyDescent="0.25">
      <c r="A83" s="49"/>
      <c r="B83" s="85">
        <v>40969</v>
      </c>
      <c r="C83" s="49">
        <v>653.5</v>
      </c>
      <c r="D83" s="49">
        <v>650</v>
      </c>
      <c r="E83" s="58">
        <v>0</v>
      </c>
      <c r="F83" s="91">
        <f t="shared" si="30"/>
        <v>15</v>
      </c>
      <c r="G83" s="49">
        <f t="shared" si="17"/>
        <v>30</v>
      </c>
      <c r="H83" s="49">
        <f t="shared" si="7"/>
        <v>-15</v>
      </c>
      <c r="I83" s="60">
        <f t="shared" si="8"/>
        <v>0</v>
      </c>
      <c r="J83" s="74">
        <f t="shared" si="22"/>
        <v>150</v>
      </c>
      <c r="K83" s="88">
        <f>Stoch_Regimes_3!$E$30</f>
        <v>15</v>
      </c>
      <c r="L83" s="49">
        <f t="shared" si="18"/>
        <v>0</v>
      </c>
      <c r="M83" s="49">
        <f t="shared" si="9"/>
        <v>15</v>
      </c>
      <c r="N83" s="60">
        <f t="shared" si="10"/>
        <v>15</v>
      </c>
      <c r="O83" s="74">
        <f t="shared" si="23"/>
        <v>9802.5</v>
      </c>
      <c r="P83" s="88">
        <f>Stoch_Regimes_3!$G$30</f>
        <v>15</v>
      </c>
      <c r="Q83" s="49">
        <f t="shared" si="19"/>
        <v>0</v>
      </c>
      <c r="R83" s="49">
        <f t="shared" si="11"/>
        <v>15</v>
      </c>
      <c r="S83" s="60">
        <f t="shared" si="12"/>
        <v>15</v>
      </c>
      <c r="T83" s="74">
        <f t="shared" si="24"/>
        <v>9802.5</v>
      </c>
      <c r="U83" s="88">
        <f>Stoch_Regimes_3!$J$30</f>
        <v>15</v>
      </c>
      <c r="V83" s="49">
        <f t="shared" si="20"/>
        <v>0</v>
      </c>
      <c r="W83" s="49">
        <f t="shared" si="13"/>
        <v>15</v>
      </c>
      <c r="X83" s="60">
        <f t="shared" si="14"/>
        <v>15</v>
      </c>
      <c r="Y83" s="74">
        <f t="shared" si="25"/>
        <v>9802.5</v>
      </c>
      <c r="Z83" s="88">
        <f>Stoch_Regimes_3!$M$30</f>
        <v>15</v>
      </c>
      <c r="AA83" s="49">
        <f t="shared" si="21"/>
        <v>0</v>
      </c>
      <c r="AB83" s="49">
        <f t="shared" si="15"/>
        <v>15</v>
      </c>
      <c r="AC83" s="60">
        <f t="shared" si="16"/>
        <v>15</v>
      </c>
      <c r="AD83" s="74">
        <f t="shared" si="26"/>
        <v>9802.5</v>
      </c>
      <c r="AE83" s="66">
        <v>15</v>
      </c>
      <c r="AF83" s="60">
        <v>0</v>
      </c>
      <c r="AG83" s="60">
        <v>15</v>
      </c>
      <c r="AH83" s="62">
        <f t="shared" si="27"/>
        <v>9802.5</v>
      </c>
    </row>
    <row r="84" spans="1:34" x14ac:dyDescent="0.25">
      <c r="A84" s="49"/>
      <c r="B84" s="85">
        <v>41000</v>
      </c>
      <c r="C84" s="49">
        <v>655</v>
      </c>
      <c r="D84" s="49">
        <v>650</v>
      </c>
      <c r="E84" s="58">
        <v>0</v>
      </c>
      <c r="F84" s="91">
        <f t="shared" si="30"/>
        <v>15</v>
      </c>
      <c r="G84" s="49">
        <f t="shared" si="17"/>
        <v>15</v>
      </c>
      <c r="H84" s="49">
        <f t="shared" si="7"/>
        <v>0</v>
      </c>
      <c r="I84" s="60">
        <f t="shared" si="8"/>
        <v>0</v>
      </c>
      <c r="J84" s="74">
        <f t="shared" si="22"/>
        <v>75</v>
      </c>
      <c r="K84" s="88">
        <f>Stoch_Regimes_3!$E$30</f>
        <v>15</v>
      </c>
      <c r="L84" s="49">
        <f t="shared" si="18"/>
        <v>0</v>
      </c>
      <c r="M84" s="49">
        <f t="shared" si="9"/>
        <v>15</v>
      </c>
      <c r="N84" s="60">
        <f t="shared" si="10"/>
        <v>15</v>
      </c>
      <c r="O84" s="74">
        <f t="shared" si="23"/>
        <v>9825</v>
      </c>
      <c r="P84" s="88">
        <f>Stoch_Regimes_3!$G$30</f>
        <v>15</v>
      </c>
      <c r="Q84" s="49">
        <f t="shared" si="19"/>
        <v>0</v>
      </c>
      <c r="R84" s="49">
        <f t="shared" si="11"/>
        <v>15</v>
      </c>
      <c r="S84" s="60">
        <f t="shared" si="12"/>
        <v>15</v>
      </c>
      <c r="T84" s="74">
        <f t="shared" si="24"/>
        <v>9825</v>
      </c>
      <c r="U84" s="88">
        <f>Stoch_Regimes_3!$J$30</f>
        <v>15</v>
      </c>
      <c r="V84" s="49">
        <f t="shared" si="20"/>
        <v>0</v>
      </c>
      <c r="W84" s="49">
        <f t="shared" si="13"/>
        <v>15</v>
      </c>
      <c r="X84" s="60">
        <f t="shared" si="14"/>
        <v>15</v>
      </c>
      <c r="Y84" s="74">
        <f t="shared" si="25"/>
        <v>9825</v>
      </c>
      <c r="Z84" s="88">
        <f>Stoch_Regimes_3!$M$30</f>
        <v>15</v>
      </c>
      <c r="AA84" s="49">
        <f t="shared" si="21"/>
        <v>0</v>
      </c>
      <c r="AB84" s="49">
        <f t="shared" si="15"/>
        <v>15</v>
      </c>
      <c r="AC84" s="60">
        <f t="shared" si="16"/>
        <v>15</v>
      </c>
      <c r="AD84" s="74">
        <f t="shared" si="26"/>
        <v>9825</v>
      </c>
      <c r="AE84" s="66">
        <v>15</v>
      </c>
      <c r="AF84" s="60">
        <v>0</v>
      </c>
      <c r="AG84" s="60">
        <v>15</v>
      </c>
      <c r="AH84" s="62">
        <f t="shared" si="27"/>
        <v>9825</v>
      </c>
    </row>
    <row r="85" spans="1:34" x14ac:dyDescent="0.25">
      <c r="A85" s="49"/>
      <c r="B85" s="85">
        <v>41030</v>
      </c>
      <c r="C85" s="49">
        <v>647.5</v>
      </c>
      <c r="D85" s="49">
        <v>650</v>
      </c>
      <c r="E85" s="58">
        <v>0</v>
      </c>
      <c r="F85" s="91">
        <f t="shared" si="30"/>
        <v>15</v>
      </c>
      <c r="G85" s="49">
        <f t="shared" si="17"/>
        <v>0</v>
      </c>
      <c r="H85" s="49">
        <f t="shared" si="7"/>
        <v>15</v>
      </c>
      <c r="I85" s="60">
        <f t="shared" si="8"/>
        <v>15</v>
      </c>
      <c r="J85" s="74">
        <f t="shared" ref="J85:J116" si="31">G85*$C$4+I85*C85</f>
        <v>9712.5</v>
      </c>
      <c r="K85" s="88">
        <f>Stoch_Regimes_3!$E$30</f>
        <v>15</v>
      </c>
      <c r="L85" s="49">
        <f t="shared" si="18"/>
        <v>0</v>
      </c>
      <c r="M85" s="49">
        <f t="shared" si="9"/>
        <v>15</v>
      </c>
      <c r="N85" s="60">
        <f t="shared" si="10"/>
        <v>15</v>
      </c>
      <c r="O85" s="74">
        <f t="shared" ref="O85:O116" si="32">L85*$C$4+N85*C85</f>
        <v>9712.5</v>
      </c>
      <c r="P85" s="88">
        <f>Stoch_Regimes_3!$G$30</f>
        <v>15</v>
      </c>
      <c r="Q85" s="49">
        <f t="shared" si="19"/>
        <v>0</v>
      </c>
      <c r="R85" s="49">
        <f t="shared" si="11"/>
        <v>15</v>
      </c>
      <c r="S85" s="60">
        <f t="shared" si="12"/>
        <v>15</v>
      </c>
      <c r="T85" s="74">
        <f t="shared" ref="T85:T116" si="33">Q85*$C$4+S85*C85</f>
        <v>9712.5</v>
      </c>
      <c r="U85" s="88">
        <f>Stoch_Regimes_3!$J$30</f>
        <v>15</v>
      </c>
      <c r="V85" s="49">
        <f t="shared" si="20"/>
        <v>0</v>
      </c>
      <c r="W85" s="49">
        <f t="shared" si="13"/>
        <v>15</v>
      </c>
      <c r="X85" s="60">
        <f t="shared" si="14"/>
        <v>15</v>
      </c>
      <c r="Y85" s="74">
        <f t="shared" ref="Y85:Y116" si="34">V85*$C$4+X85*C85</f>
        <v>9712.5</v>
      </c>
      <c r="Z85" s="88">
        <f>Stoch_Regimes_3!$M$30</f>
        <v>15</v>
      </c>
      <c r="AA85" s="49">
        <f t="shared" si="21"/>
        <v>0</v>
      </c>
      <c r="AB85" s="49">
        <f t="shared" si="15"/>
        <v>15</v>
      </c>
      <c r="AC85" s="60">
        <f t="shared" si="16"/>
        <v>15</v>
      </c>
      <c r="AD85" s="74">
        <f t="shared" ref="AD85:AD116" si="35">AA85*$C$4+AC85*C85</f>
        <v>9712.5</v>
      </c>
      <c r="AE85" s="66">
        <v>15</v>
      </c>
      <c r="AF85" s="60">
        <v>0</v>
      </c>
      <c r="AG85" s="60">
        <v>15</v>
      </c>
      <c r="AH85" s="62">
        <f t="shared" ref="AH85:AH116" si="36">AG85*C85+AF85*$C$4</f>
        <v>9712.5</v>
      </c>
    </row>
    <row r="86" spans="1:34" x14ac:dyDescent="0.25">
      <c r="A86" s="49"/>
      <c r="B86" s="85">
        <v>41061</v>
      </c>
      <c r="C86" s="49">
        <v>579.5</v>
      </c>
      <c r="D86" s="49">
        <v>600</v>
      </c>
      <c r="E86" s="58">
        <v>3</v>
      </c>
      <c r="F86" s="91">
        <f t="shared" si="30"/>
        <v>60</v>
      </c>
      <c r="G86" s="49">
        <f t="shared" si="17"/>
        <v>0</v>
      </c>
      <c r="H86" s="49">
        <f t="shared" ref="H86:H119" si="37">F86-G86</f>
        <v>60</v>
      </c>
      <c r="I86" s="60">
        <f t="shared" ref="I86:I119" si="38">IF(H86&gt;0,H86,0)</f>
        <v>60</v>
      </c>
      <c r="J86" s="74">
        <f t="shared" si="31"/>
        <v>34770</v>
      </c>
      <c r="K86" s="66">
        <f>Stoch_Regimes_3!$E$29</f>
        <v>30</v>
      </c>
      <c r="L86" s="49">
        <f t="shared" si="18"/>
        <v>0</v>
      </c>
      <c r="M86" s="49">
        <f t="shared" ref="M86:M119" si="39">K86-L86</f>
        <v>30</v>
      </c>
      <c r="N86" s="60">
        <f t="shared" ref="N86:N119" si="40">IF(M86&gt;0,M86,0)</f>
        <v>30</v>
      </c>
      <c r="O86" s="74">
        <f t="shared" si="32"/>
        <v>17385</v>
      </c>
      <c r="P86" s="66">
        <f>Stoch_Regimes_3!$G$29</f>
        <v>15</v>
      </c>
      <c r="Q86" s="49">
        <f t="shared" si="19"/>
        <v>0</v>
      </c>
      <c r="R86" s="49">
        <f t="shared" ref="R86:R118" si="41">P86-Q86</f>
        <v>15</v>
      </c>
      <c r="S86" s="60">
        <f t="shared" ref="S86:S118" si="42">IF(R86&gt;0,R86,0)</f>
        <v>15</v>
      </c>
      <c r="T86" s="74">
        <f t="shared" si="33"/>
        <v>8692.5</v>
      </c>
      <c r="U86" s="66">
        <f>Stoch_Regimes_3!$J$29</f>
        <v>45</v>
      </c>
      <c r="V86" s="49">
        <f t="shared" si="20"/>
        <v>0</v>
      </c>
      <c r="W86" s="49">
        <f t="shared" ref="W86:W120" si="43">U86-V86</f>
        <v>45</v>
      </c>
      <c r="X86" s="60">
        <f t="shared" ref="X86:X120" si="44">IF(W86&gt;0,W86,0)</f>
        <v>45</v>
      </c>
      <c r="Y86" s="74">
        <f t="shared" si="34"/>
        <v>26077.5</v>
      </c>
      <c r="Z86" s="66">
        <f>Stoch_Regimes_3!$M$29</f>
        <v>15</v>
      </c>
      <c r="AA86" s="49">
        <f t="shared" si="21"/>
        <v>0</v>
      </c>
      <c r="AB86" s="49">
        <f t="shared" ref="AB86:AB119" si="45">Z86-AA86</f>
        <v>15</v>
      </c>
      <c r="AC86" s="60">
        <f t="shared" ref="AC86:AC119" si="46">IF(AB86&gt;0,AB86,0)</f>
        <v>15</v>
      </c>
      <c r="AD86" s="74">
        <f t="shared" si="35"/>
        <v>8692.5</v>
      </c>
      <c r="AE86" s="66">
        <v>15</v>
      </c>
      <c r="AF86" s="60">
        <v>0</v>
      </c>
      <c r="AG86" s="60">
        <v>15</v>
      </c>
      <c r="AH86" s="62">
        <f t="shared" si="36"/>
        <v>8692.5</v>
      </c>
    </row>
    <row r="87" spans="1:34" x14ac:dyDescent="0.25">
      <c r="A87" s="49"/>
      <c r="B87" s="85">
        <v>41091</v>
      </c>
      <c r="C87" s="49">
        <v>692.5</v>
      </c>
      <c r="D87" s="49">
        <v>700</v>
      </c>
      <c r="E87" s="58">
        <v>3</v>
      </c>
      <c r="F87" s="91">
        <f t="shared" si="30"/>
        <v>60</v>
      </c>
      <c r="G87" s="49">
        <f t="shared" ref="G87:G119" si="47">G86+I86-15</f>
        <v>45</v>
      </c>
      <c r="H87" s="49">
        <f t="shared" si="37"/>
        <v>15</v>
      </c>
      <c r="I87" s="60">
        <f t="shared" si="38"/>
        <v>15</v>
      </c>
      <c r="J87" s="74">
        <f t="shared" si="31"/>
        <v>10612.5</v>
      </c>
      <c r="K87" s="66">
        <f>Stoch_Regimes_3!$E$31</f>
        <v>15</v>
      </c>
      <c r="L87" s="49">
        <f t="shared" ref="L87:L119" si="48">L86+N86-15</f>
        <v>15</v>
      </c>
      <c r="M87" s="49">
        <f t="shared" si="39"/>
        <v>0</v>
      </c>
      <c r="N87" s="60">
        <f t="shared" si="40"/>
        <v>0</v>
      </c>
      <c r="O87" s="74">
        <f t="shared" si="32"/>
        <v>75</v>
      </c>
      <c r="P87" s="66">
        <f>Stoch_Regimes_3!$G$31</f>
        <v>15</v>
      </c>
      <c r="Q87" s="49">
        <f t="shared" ref="Q87:Q118" si="49">Q86+S86-15</f>
        <v>0</v>
      </c>
      <c r="R87" s="49">
        <f t="shared" si="41"/>
        <v>15</v>
      </c>
      <c r="S87" s="60">
        <f t="shared" si="42"/>
        <v>15</v>
      </c>
      <c r="T87" s="74">
        <f t="shared" si="33"/>
        <v>10387.5</v>
      </c>
      <c r="U87" s="66">
        <f>Stoch_Regimes_3!$J$31</f>
        <v>15</v>
      </c>
      <c r="V87" s="49">
        <f t="shared" ref="V87:V120" si="50">V86+X86-15</f>
        <v>30</v>
      </c>
      <c r="W87" s="49">
        <f t="shared" si="43"/>
        <v>-15</v>
      </c>
      <c r="X87" s="60">
        <f t="shared" si="44"/>
        <v>0</v>
      </c>
      <c r="Y87" s="74">
        <f t="shared" si="34"/>
        <v>150</v>
      </c>
      <c r="Z87" s="66">
        <f>Stoch_Regimes_3!$M$31</f>
        <v>15</v>
      </c>
      <c r="AA87" s="49">
        <f t="shared" ref="AA87:AA119" si="51">AA86+AC86-15</f>
        <v>0</v>
      </c>
      <c r="AB87" s="49">
        <f t="shared" si="45"/>
        <v>15</v>
      </c>
      <c r="AC87" s="60">
        <f t="shared" si="46"/>
        <v>15</v>
      </c>
      <c r="AD87" s="74">
        <f t="shared" si="35"/>
        <v>10387.5</v>
      </c>
      <c r="AE87" s="66">
        <v>15</v>
      </c>
      <c r="AF87" s="60">
        <v>0</v>
      </c>
      <c r="AG87" s="60">
        <v>15</v>
      </c>
      <c r="AH87" s="62">
        <f t="shared" si="36"/>
        <v>10387.5</v>
      </c>
    </row>
    <row r="88" spans="1:34" x14ac:dyDescent="0.25">
      <c r="A88" s="49"/>
      <c r="B88" s="85">
        <v>41122</v>
      </c>
      <c r="C88" s="49">
        <v>813</v>
      </c>
      <c r="D88" s="49">
        <v>800</v>
      </c>
      <c r="E88" s="58">
        <v>0</v>
      </c>
      <c r="F88" s="91">
        <f>Stoch_Regimes!$E$90</f>
        <v>15</v>
      </c>
      <c r="G88" s="49">
        <f t="shared" si="47"/>
        <v>45</v>
      </c>
      <c r="H88" s="49">
        <f t="shared" si="37"/>
        <v>-30</v>
      </c>
      <c r="I88" s="60">
        <f t="shared" si="38"/>
        <v>0</v>
      </c>
      <c r="J88" s="74">
        <f t="shared" si="31"/>
        <v>225</v>
      </c>
      <c r="K88" s="66">
        <f>Stoch_Regimes_3!$E$33</f>
        <v>15</v>
      </c>
      <c r="L88" s="49">
        <f t="shared" si="48"/>
        <v>0</v>
      </c>
      <c r="M88" s="49">
        <f t="shared" si="39"/>
        <v>15</v>
      </c>
      <c r="N88" s="60">
        <f t="shared" si="40"/>
        <v>15</v>
      </c>
      <c r="O88" s="74">
        <f t="shared" si="32"/>
        <v>12195</v>
      </c>
      <c r="P88" s="66">
        <f>Stoch_Regimes_3!$G$33</f>
        <v>15</v>
      </c>
      <c r="Q88" s="49">
        <f t="shared" si="49"/>
        <v>0</v>
      </c>
      <c r="R88" s="49">
        <f t="shared" si="41"/>
        <v>15</v>
      </c>
      <c r="S88" s="60">
        <f t="shared" si="42"/>
        <v>15</v>
      </c>
      <c r="T88" s="74">
        <f t="shared" si="33"/>
        <v>12195</v>
      </c>
      <c r="U88" s="66">
        <f>Stoch_Regimes_3!$J$33</f>
        <v>15</v>
      </c>
      <c r="V88" s="49">
        <f t="shared" si="50"/>
        <v>15</v>
      </c>
      <c r="W88" s="49">
        <f t="shared" si="43"/>
        <v>0</v>
      </c>
      <c r="X88" s="60">
        <f t="shared" si="44"/>
        <v>0</v>
      </c>
      <c r="Y88" s="74">
        <f t="shared" si="34"/>
        <v>75</v>
      </c>
      <c r="Z88" s="66">
        <f>Stoch_Regimes_3!$M$33</f>
        <v>15</v>
      </c>
      <c r="AA88" s="49">
        <f t="shared" si="51"/>
        <v>0</v>
      </c>
      <c r="AB88" s="49">
        <f t="shared" si="45"/>
        <v>15</v>
      </c>
      <c r="AC88" s="60">
        <f t="shared" si="46"/>
        <v>15</v>
      </c>
      <c r="AD88" s="74">
        <f t="shared" si="35"/>
        <v>12195</v>
      </c>
      <c r="AE88" s="66">
        <v>15</v>
      </c>
      <c r="AF88" s="60">
        <v>0</v>
      </c>
      <c r="AG88" s="60">
        <v>15</v>
      </c>
      <c r="AH88" s="62">
        <f t="shared" si="36"/>
        <v>12195</v>
      </c>
    </row>
    <row r="89" spans="1:34" x14ac:dyDescent="0.25">
      <c r="A89" s="49"/>
      <c r="B89" s="85">
        <v>41153</v>
      </c>
      <c r="C89" s="49">
        <v>808.5</v>
      </c>
      <c r="D89" s="49">
        <v>800</v>
      </c>
      <c r="E89" s="58">
        <v>0</v>
      </c>
      <c r="F89" s="91">
        <f>Stoch_Regimes!$E$90</f>
        <v>15</v>
      </c>
      <c r="G89" s="49">
        <f t="shared" si="47"/>
        <v>30</v>
      </c>
      <c r="H89" s="49">
        <f t="shared" si="37"/>
        <v>-15</v>
      </c>
      <c r="I89" s="60">
        <f t="shared" si="38"/>
        <v>0</v>
      </c>
      <c r="J89" s="74">
        <f t="shared" si="31"/>
        <v>150</v>
      </c>
      <c r="K89" s="66">
        <f>Stoch_Regimes_3!$E$33</f>
        <v>15</v>
      </c>
      <c r="L89" s="49">
        <f t="shared" si="48"/>
        <v>0</v>
      </c>
      <c r="M89" s="49">
        <f t="shared" si="39"/>
        <v>15</v>
      </c>
      <c r="N89" s="60">
        <f t="shared" si="40"/>
        <v>15</v>
      </c>
      <c r="O89" s="74">
        <f t="shared" si="32"/>
        <v>12127.5</v>
      </c>
      <c r="P89" s="66">
        <f>Stoch_Regimes_3!$G$33</f>
        <v>15</v>
      </c>
      <c r="Q89" s="49">
        <f t="shared" si="49"/>
        <v>0</v>
      </c>
      <c r="R89" s="49">
        <f t="shared" si="41"/>
        <v>15</v>
      </c>
      <c r="S89" s="60">
        <f t="shared" si="42"/>
        <v>15</v>
      </c>
      <c r="T89" s="74">
        <f t="shared" si="33"/>
        <v>12127.5</v>
      </c>
      <c r="U89" s="66">
        <f>Stoch_Regimes_3!$J$33</f>
        <v>15</v>
      </c>
      <c r="V89" s="49">
        <f t="shared" si="50"/>
        <v>0</v>
      </c>
      <c r="W89" s="49">
        <f t="shared" si="43"/>
        <v>15</v>
      </c>
      <c r="X89" s="60">
        <f t="shared" si="44"/>
        <v>15</v>
      </c>
      <c r="Y89" s="74">
        <f t="shared" si="34"/>
        <v>12127.5</v>
      </c>
      <c r="Z89" s="66">
        <f>Stoch_Regimes_3!$M$33</f>
        <v>15</v>
      </c>
      <c r="AA89" s="49">
        <f t="shared" si="51"/>
        <v>0</v>
      </c>
      <c r="AB89" s="49">
        <f t="shared" si="45"/>
        <v>15</v>
      </c>
      <c r="AC89" s="60">
        <f t="shared" si="46"/>
        <v>15</v>
      </c>
      <c r="AD89" s="74">
        <f t="shared" si="35"/>
        <v>12127.5</v>
      </c>
      <c r="AE89" s="66">
        <v>15</v>
      </c>
      <c r="AF89" s="60">
        <v>0</v>
      </c>
      <c r="AG89" s="60">
        <v>15</v>
      </c>
      <c r="AH89" s="62">
        <f t="shared" si="36"/>
        <v>12127.5</v>
      </c>
    </row>
    <row r="90" spans="1:34" x14ac:dyDescent="0.25">
      <c r="A90" s="49"/>
      <c r="B90" s="85">
        <v>41183</v>
      </c>
      <c r="C90" s="49">
        <v>758.5</v>
      </c>
      <c r="D90" s="49">
        <v>750</v>
      </c>
      <c r="E90" s="58">
        <v>0</v>
      </c>
      <c r="F90" s="91">
        <f t="shared" ref="F90:F111" si="52">IF(E90=0,15,IF(E90=1,30,IF(E90=2,45,IF(E90=3,60))))</f>
        <v>15</v>
      </c>
      <c r="G90" s="49">
        <f t="shared" si="47"/>
        <v>15</v>
      </c>
      <c r="H90" s="49">
        <f t="shared" si="37"/>
        <v>0</v>
      </c>
      <c r="I90" s="60">
        <f t="shared" si="38"/>
        <v>0</v>
      </c>
      <c r="J90" s="74">
        <f t="shared" si="31"/>
        <v>75</v>
      </c>
      <c r="K90" s="66">
        <f>Stoch_Regimes_3!$E$32</f>
        <v>15</v>
      </c>
      <c r="L90" s="49">
        <f t="shared" si="48"/>
        <v>0</v>
      </c>
      <c r="M90" s="49">
        <f t="shared" si="39"/>
        <v>15</v>
      </c>
      <c r="N90" s="60">
        <f t="shared" si="40"/>
        <v>15</v>
      </c>
      <c r="O90" s="74">
        <f t="shared" si="32"/>
        <v>11377.5</v>
      </c>
      <c r="P90" s="66">
        <f>Stoch_Regimes_3!$G$32</f>
        <v>15</v>
      </c>
      <c r="Q90" s="49">
        <f t="shared" si="49"/>
        <v>0</v>
      </c>
      <c r="R90" s="49">
        <f t="shared" si="41"/>
        <v>15</v>
      </c>
      <c r="S90" s="60">
        <f t="shared" si="42"/>
        <v>15</v>
      </c>
      <c r="T90" s="74">
        <f t="shared" si="33"/>
        <v>11377.5</v>
      </c>
      <c r="U90" s="66">
        <f>Stoch_Regimes_3!$J$32</f>
        <v>15</v>
      </c>
      <c r="V90" s="49">
        <f t="shared" si="50"/>
        <v>0</v>
      </c>
      <c r="W90" s="49">
        <f t="shared" si="43"/>
        <v>15</v>
      </c>
      <c r="X90" s="60">
        <f t="shared" si="44"/>
        <v>15</v>
      </c>
      <c r="Y90" s="74">
        <f t="shared" si="34"/>
        <v>11377.5</v>
      </c>
      <c r="Z90" s="66">
        <f>Stoch_Regimes_3!$M$32</f>
        <v>15</v>
      </c>
      <c r="AA90" s="49">
        <f t="shared" si="51"/>
        <v>0</v>
      </c>
      <c r="AB90" s="49">
        <f t="shared" si="45"/>
        <v>15</v>
      </c>
      <c r="AC90" s="60">
        <f t="shared" si="46"/>
        <v>15</v>
      </c>
      <c r="AD90" s="74">
        <f t="shared" si="35"/>
        <v>11377.5</v>
      </c>
      <c r="AE90" s="66">
        <v>15</v>
      </c>
      <c r="AF90" s="60">
        <v>0</v>
      </c>
      <c r="AG90" s="60">
        <v>15</v>
      </c>
      <c r="AH90" s="62">
        <f t="shared" si="36"/>
        <v>11377.5</v>
      </c>
    </row>
    <row r="91" spans="1:34" x14ac:dyDescent="0.25">
      <c r="A91" s="49"/>
      <c r="B91" s="85">
        <v>41214</v>
      </c>
      <c r="C91" s="49">
        <v>751.5</v>
      </c>
      <c r="D91" s="49">
        <v>750</v>
      </c>
      <c r="E91" s="58">
        <v>0</v>
      </c>
      <c r="F91" s="91">
        <f t="shared" si="52"/>
        <v>15</v>
      </c>
      <c r="G91" s="49">
        <f t="shared" si="47"/>
        <v>0</v>
      </c>
      <c r="H91" s="49">
        <f t="shared" si="37"/>
        <v>15</v>
      </c>
      <c r="I91" s="60">
        <f t="shared" si="38"/>
        <v>15</v>
      </c>
      <c r="J91" s="74">
        <f t="shared" si="31"/>
        <v>11272.5</v>
      </c>
      <c r="K91" s="66">
        <f>Stoch_Regimes_3!$E$32</f>
        <v>15</v>
      </c>
      <c r="L91" s="49">
        <f t="shared" si="48"/>
        <v>0</v>
      </c>
      <c r="M91" s="49">
        <f t="shared" si="39"/>
        <v>15</v>
      </c>
      <c r="N91" s="60">
        <f t="shared" si="40"/>
        <v>15</v>
      </c>
      <c r="O91" s="74">
        <f t="shared" si="32"/>
        <v>11272.5</v>
      </c>
      <c r="P91" s="66">
        <f>Stoch_Regimes_3!$G$32</f>
        <v>15</v>
      </c>
      <c r="Q91" s="49">
        <f t="shared" si="49"/>
        <v>0</v>
      </c>
      <c r="R91" s="49">
        <f t="shared" si="41"/>
        <v>15</v>
      </c>
      <c r="S91" s="60">
        <f t="shared" si="42"/>
        <v>15</v>
      </c>
      <c r="T91" s="74">
        <f t="shared" si="33"/>
        <v>11272.5</v>
      </c>
      <c r="U91" s="66">
        <f>Stoch_Regimes_3!$J$32</f>
        <v>15</v>
      </c>
      <c r="V91" s="49">
        <f t="shared" si="50"/>
        <v>0</v>
      </c>
      <c r="W91" s="49">
        <f t="shared" si="43"/>
        <v>15</v>
      </c>
      <c r="X91" s="60">
        <f t="shared" si="44"/>
        <v>15</v>
      </c>
      <c r="Y91" s="74">
        <f t="shared" si="34"/>
        <v>11272.5</v>
      </c>
      <c r="Z91" s="66">
        <f>Stoch_Regimes_3!$M$32</f>
        <v>15</v>
      </c>
      <c r="AA91" s="49">
        <f t="shared" si="51"/>
        <v>0</v>
      </c>
      <c r="AB91" s="49">
        <f t="shared" si="45"/>
        <v>15</v>
      </c>
      <c r="AC91" s="60">
        <f t="shared" si="46"/>
        <v>15</v>
      </c>
      <c r="AD91" s="74">
        <f t="shared" si="35"/>
        <v>11272.5</v>
      </c>
      <c r="AE91" s="66">
        <v>15</v>
      </c>
      <c r="AF91" s="60">
        <v>0</v>
      </c>
      <c r="AG91" s="60">
        <v>15</v>
      </c>
      <c r="AH91" s="62">
        <f t="shared" si="36"/>
        <v>11272.5</v>
      </c>
    </row>
    <row r="92" spans="1:34" x14ac:dyDescent="0.25">
      <c r="A92" s="49"/>
      <c r="B92" s="85">
        <v>41244</v>
      </c>
      <c r="C92" s="49">
        <v>752</v>
      </c>
      <c r="D92" s="49">
        <v>750</v>
      </c>
      <c r="E92" s="58">
        <v>0</v>
      </c>
      <c r="F92" s="91">
        <f t="shared" si="52"/>
        <v>15</v>
      </c>
      <c r="G92" s="49">
        <f t="shared" si="47"/>
        <v>0</v>
      </c>
      <c r="H92" s="49">
        <f t="shared" si="37"/>
        <v>15</v>
      </c>
      <c r="I92" s="60">
        <f t="shared" si="38"/>
        <v>15</v>
      </c>
      <c r="J92" s="74">
        <f t="shared" si="31"/>
        <v>11280</v>
      </c>
      <c r="K92" s="66">
        <f>Stoch_Regimes_3!$E$32</f>
        <v>15</v>
      </c>
      <c r="L92" s="49">
        <f t="shared" si="48"/>
        <v>0</v>
      </c>
      <c r="M92" s="49">
        <f t="shared" si="39"/>
        <v>15</v>
      </c>
      <c r="N92" s="60">
        <f t="shared" si="40"/>
        <v>15</v>
      </c>
      <c r="O92" s="74">
        <f t="shared" si="32"/>
        <v>11280</v>
      </c>
      <c r="P92" s="66">
        <f>Stoch_Regimes_3!$G$32</f>
        <v>15</v>
      </c>
      <c r="Q92" s="49">
        <f t="shared" si="49"/>
        <v>0</v>
      </c>
      <c r="R92" s="49">
        <f t="shared" si="41"/>
        <v>15</v>
      </c>
      <c r="S92" s="60">
        <f t="shared" si="42"/>
        <v>15</v>
      </c>
      <c r="T92" s="74">
        <f t="shared" si="33"/>
        <v>11280</v>
      </c>
      <c r="U92" s="66">
        <f>Stoch_Regimes_3!$J$32</f>
        <v>15</v>
      </c>
      <c r="V92" s="49">
        <f t="shared" si="50"/>
        <v>0</v>
      </c>
      <c r="W92" s="49">
        <f t="shared" si="43"/>
        <v>15</v>
      </c>
      <c r="X92" s="60">
        <f t="shared" si="44"/>
        <v>15</v>
      </c>
      <c r="Y92" s="74">
        <f t="shared" si="34"/>
        <v>11280</v>
      </c>
      <c r="Z92" s="66">
        <f>Stoch_Regimes_3!$M$32</f>
        <v>15</v>
      </c>
      <c r="AA92" s="49">
        <f t="shared" si="51"/>
        <v>0</v>
      </c>
      <c r="AB92" s="49">
        <f t="shared" si="45"/>
        <v>15</v>
      </c>
      <c r="AC92" s="60">
        <f t="shared" si="46"/>
        <v>15</v>
      </c>
      <c r="AD92" s="74">
        <f t="shared" si="35"/>
        <v>11280</v>
      </c>
      <c r="AE92" s="66">
        <v>15</v>
      </c>
      <c r="AF92" s="60">
        <v>0</v>
      </c>
      <c r="AG92" s="60">
        <v>15</v>
      </c>
      <c r="AH92" s="62">
        <f t="shared" si="36"/>
        <v>11280</v>
      </c>
    </row>
    <row r="93" spans="1:34" x14ac:dyDescent="0.25">
      <c r="A93" s="49"/>
      <c r="B93" s="85">
        <v>41275</v>
      </c>
      <c r="C93" s="49">
        <v>694.5</v>
      </c>
      <c r="D93" s="49">
        <v>700</v>
      </c>
      <c r="E93" s="58">
        <v>2</v>
      </c>
      <c r="F93" s="91">
        <f t="shared" si="52"/>
        <v>45</v>
      </c>
      <c r="G93" s="49">
        <f t="shared" si="47"/>
        <v>0</v>
      </c>
      <c r="H93" s="49">
        <f t="shared" si="37"/>
        <v>45</v>
      </c>
      <c r="I93" s="60">
        <f t="shared" si="38"/>
        <v>45</v>
      </c>
      <c r="J93" s="74">
        <f t="shared" si="31"/>
        <v>31252.5</v>
      </c>
      <c r="K93" s="66">
        <f>Stoch_Regimes_3!$E$31</f>
        <v>15</v>
      </c>
      <c r="L93" s="49">
        <f t="shared" si="48"/>
        <v>0</v>
      </c>
      <c r="M93" s="49">
        <f t="shared" si="39"/>
        <v>15</v>
      </c>
      <c r="N93" s="60">
        <f t="shared" si="40"/>
        <v>15</v>
      </c>
      <c r="O93" s="74">
        <f t="shared" si="32"/>
        <v>10417.5</v>
      </c>
      <c r="P93" s="66">
        <f>Stoch_Regimes_3!$G$31</f>
        <v>15</v>
      </c>
      <c r="Q93" s="49">
        <f t="shared" si="49"/>
        <v>0</v>
      </c>
      <c r="R93" s="49">
        <f t="shared" si="41"/>
        <v>15</v>
      </c>
      <c r="S93" s="60">
        <f t="shared" si="42"/>
        <v>15</v>
      </c>
      <c r="T93" s="74">
        <f t="shared" si="33"/>
        <v>10417.5</v>
      </c>
      <c r="U93" s="66">
        <f>Stoch_Regimes_3!$J$31</f>
        <v>15</v>
      </c>
      <c r="V93" s="49">
        <f t="shared" si="50"/>
        <v>0</v>
      </c>
      <c r="W93" s="49">
        <f t="shared" si="43"/>
        <v>15</v>
      </c>
      <c r="X93" s="60">
        <f t="shared" si="44"/>
        <v>15</v>
      </c>
      <c r="Y93" s="74">
        <f t="shared" si="34"/>
        <v>10417.5</v>
      </c>
      <c r="Z93" s="66">
        <f>Stoch_Regimes_3!$M$31</f>
        <v>15</v>
      </c>
      <c r="AA93" s="49">
        <f t="shared" si="51"/>
        <v>0</v>
      </c>
      <c r="AB93" s="49">
        <f t="shared" si="45"/>
        <v>15</v>
      </c>
      <c r="AC93" s="60">
        <f t="shared" si="46"/>
        <v>15</v>
      </c>
      <c r="AD93" s="74">
        <f t="shared" si="35"/>
        <v>10417.5</v>
      </c>
      <c r="AE93" s="66">
        <v>15</v>
      </c>
      <c r="AF93" s="60">
        <v>0</v>
      </c>
      <c r="AG93" s="60">
        <v>15</v>
      </c>
      <c r="AH93" s="62">
        <f t="shared" si="36"/>
        <v>10417.5</v>
      </c>
    </row>
    <row r="94" spans="1:34" x14ac:dyDescent="0.25">
      <c r="A94" s="49"/>
      <c r="B94" s="85">
        <v>41306</v>
      </c>
      <c r="C94" s="49">
        <v>743</v>
      </c>
      <c r="D94" s="49">
        <v>750</v>
      </c>
      <c r="E94" s="58">
        <v>0</v>
      </c>
      <c r="F94" s="91">
        <f t="shared" si="52"/>
        <v>15</v>
      </c>
      <c r="G94" s="49">
        <f t="shared" si="47"/>
        <v>30</v>
      </c>
      <c r="H94" s="49">
        <f t="shared" si="37"/>
        <v>-15</v>
      </c>
      <c r="I94" s="60">
        <f t="shared" si="38"/>
        <v>0</v>
      </c>
      <c r="J94" s="74">
        <f t="shared" si="31"/>
        <v>150</v>
      </c>
      <c r="K94" s="66">
        <f>Stoch_Regimes_3!$E$32</f>
        <v>15</v>
      </c>
      <c r="L94" s="49">
        <f t="shared" si="48"/>
        <v>0</v>
      </c>
      <c r="M94" s="49">
        <f t="shared" si="39"/>
        <v>15</v>
      </c>
      <c r="N94" s="60">
        <f t="shared" si="40"/>
        <v>15</v>
      </c>
      <c r="O94" s="74">
        <f t="shared" si="32"/>
        <v>11145</v>
      </c>
      <c r="P94" s="66">
        <f>Stoch_Regimes_3!$G$32</f>
        <v>15</v>
      </c>
      <c r="Q94" s="49">
        <f t="shared" si="49"/>
        <v>0</v>
      </c>
      <c r="R94" s="49">
        <f t="shared" si="41"/>
        <v>15</v>
      </c>
      <c r="S94" s="60">
        <f t="shared" si="42"/>
        <v>15</v>
      </c>
      <c r="T94" s="74">
        <f t="shared" si="33"/>
        <v>11145</v>
      </c>
      <c r="U94" s="66">
        <f>Stoch_Regimes_3!$J$32</f>
        <v>15</v>
      </c>
      <c r="V94" s="49">
        <f t="shared" si="50"/>
        <v>0</v>
      </c>
      <c r="W94" s="49">
        <f t="shared" si="43"/>
        <v>15</v>
      </c>
      <c r="X94" s="60">
        <f t="shared" si="44"/>
        <v>15</v>
      </c>
      <c r="Y94" s="74">
        <f t="shared" si="34"/>
        <v>11145</v>
      </c>
      <c r="Z94" s="66">
        <f>Stoch_Regimes_3!$M$32</f>
        <v>15</v>
      </c>
      <c r="AA94" s="49">
        <f t="shared" si="51"/>
        <v>0</v>
      </c>
      <c r="AB94" s="49">
        <f t="shared" si="45"/>
        <v>15</v>
      </c>
      <c r="AC94" s="60">
        <f t="shared" si="46"/>
        <v>15</v>
      </c>
      <c r="AD94" s="74">
        <f t="shared" si="35"/>
        <v>11145</v>
      </c>
      <c r="AE94" s="66">
        <v>15</v>
      </c>
      <c r="AF94" s="60">
        <v>0</v>
      </c>
      <c r="AG94" s="60">
        <v>15</v>
      </c>
      <c r="AH94" s="62">
        <f t="shared" si="36"/>
        <v>11145</v>
      </c>
    </row>
    <row r="95" spans="1:34" x14ac:dyDescent="0.25">
      <c r="A95" s="49"/>
      <c r="B95" s="85">
        <v>41334</v>
      </c>
      <c r="C95" s="49">
        <v>727.5</v>
      </c>
      <c r="D95" s="49">
        <v>750</v>
      </c>
      <c r="E95" s="58">
        <v>0</v>
      </c>
      <c r="F95" s="91">
        <f t="shared" si="52"/>
        <v>15</v>
      </c>
      <c r="G95" s="49">
        <f t="shared" si="47"/>
        <v>15</v>
      </c>
      <c r="H95" s="49">
        <f t="shared" si="37"/>
        <v>0</v>
      </c>
      <c r="I95" s="60">
        <f t="shared" si="38"/>
        <v>0</v>
      </c>
      <c r="J95" s="74">
        <f t="shared" si="31"/>
        <v>75</v>
      </c>
      <c r="K95" s="66">
        <f>Stoch_Regimes_3!$E$32</f>
        <v>15</v>
      </c>
      <c r="L95" s="49">
        <f t="shared" si="48"/>
        <v>0</v>
      </c>
      <c r="M95" s="49">
        <f t="shared" si="39"/>
        <v>15</v>
      </c>
      <c r="N95" s="60">
        <f t="shared" si="40"/>
        <v>15</v>
      </c>
      <c r="O95" s="74">
        <f t="shared" si="32"/>
        <v>10912.5</v>
      </c>
      <c r="P95" s="66">
        <f>Stoch_Regimes_3!$G$32</f>
        <v>15</v>
      </c>
      <c r="Q95" s="49">
        <f t="shared" si="49"/>
        <v>0</v>
      </c>
      <c r="R95" s="49">
        <f t="shared" si="41"/>
        <v>15</v>
      </c>
      <c r="S95" s="60">
        <f t="shared" si="42"/>
        <v>15</v>
      </c>
      <c r="T95" s="74">
        <f t="shared" si="33"/>
        <v>10912.5</v>
      </c>
      <c r="U95" s="66">
        <f>Stoch_Regimes_3!$J$32</f>
        <v>15</v>
      </c>
      <c r="V95" s="49">
        <f t="shared" si="50"/>
        <v>0</v>
      </c>
      <c r="W95" s="49">
        <f t="shared" si="43"/>
        <v>15</v>
      </c>
      <c r="X95" s="60">
        <f t="shared" si="44"/>
        <v>15</v>
      </c>
      <c r="Y95" s="74">
        <f t="shared" si="34"/>
        <v>10912.5</v>
      </c>
      <c r="Z95" s="66">
        <f>Stoch_Regimes_3!$M$32</f>
        <v>15</v>
      </c>
      <c r="AA95" s="49">
        <f t="shared" si="51"/>
        <v>0</v>
      </c>
      <c r="AB95" s="49">
        <f t="shared" si="45"/>
        <v>15</v>
      </c>
      <c r="AC95" s="60">
        <f t="shared" si="46"/>
        <v>15</v>
      </c>
      <c r="AD95" s="74">
        <f t="shared" si="35"/>
        <v>10912.5</v>
      </c>
      <c r="AE95" s="66">
        <v>15</v>
      </c>
      <c r="AF95" s="60">
        <v>0</v>
      </c>
      <c r="AG95" s="60">
        <v>15</v>
      </c>
      <c r="AH95" s="62">
        <f t="shared" si="36"/>
        <v>10912.5</v>
      </c>
    </row>
    <row r="96" spans="1:34" x14ac:dyDescent="0.25">
      <c r="A96" s="49"/>
      <c r="B96" s="85">
        <v>41365</v>
      </c>
      <c r="C96" s="49">
        <v>657</v>
      </c>
      <c r="D96" s="49">
        <v>650</v>
      </c>
      <c r="E96" s="58">
        <v>2</v>
      </c>
      <c r="F96" s="91">
        <f t="shared" si="52"/>
        <v>45</v>
      </c>
      <c r="G96" s="49">
        <f t="shared" si="47"/>
        <v>0</v>
      </c>
      <c r="H96" s="49">
        <f t="shared" si="37"/>
        <v>45</v>
      </c>
      <c r="I96" s="60">
        <f t="shared" si="38"/>
        <v>45</v>
      </c>
      <c r="J96" s="74">
        <f t="shared" si="31"/>
        <v>29565</v>
      </c>
      <c r="K96" s="88">
        <f>Stoch_Regimes_3!$E$30</f>
        <v>15</v>
      </c>
      <c r="L96" s="49">
        <f t="shared" si="48"/>
        <v>0</v>
      </c>
      <c r="M96" s="49">
        <f t="shared" si="39"/>
        <v>15</v>
      </c>
      <c r="N96" s="60">
        <f t="shared" si="40"/>
        <v>15</v>
      </c>
      <c r="O96" s="74">
        <f t="shared" si="32"/>
        <v>9855</v>
      </c>
      <c r="P96" s="88">
        <f>Stoch_Regimes_3!$G$30</f>
        <v>15</v>
      </c>
      <c r="Q96" s="49">
        <f t="shared" si="49"/>
        <v>0</v>
      </c>
      <c r="R96" s="49">
        <f t="shared" si="41"/>
        <v>15</v>
      </c>
      <c r="S96" s="60">
        <f t="shared" si="42"/>
        <v>15</v>
      </c>
      <c r="T96" s="74">
        <f t="shared" si="33"/>
        <v>9855</v>
      </c>
      <c r="U96" s="88">
        <f>Stoch_Regimes_3!$J$30</f>
        <v>15</v>
      </c>
      <c r="V96" s="49">
        <f t="shared" si="50"/>
        <v>0</v>
      </c>
      <c r="W96" s="49">
        <f t="shared" si="43"/>
        <v>15</v>
      </c>
      <c r="X96" s="60">
        <f t="shared" si="44"/>
        <v>15</v>
      </c>
      <c r="Y96" s="74">
        <f t="shared" si="34"/>
        <v>9855</v>
      </c>
      <c r="Z96" s="88">
        <f>Stoch_Regimes_3!$M$30</f>
        <v>15</v>
      </c>
      <c r="AA96" s="49">
        <f t="shared" si="51"/>
        <v>0</v>
      </c>
      <c r="AB96" s="49">
        <f t="shared" si="45"/>
        <v>15</v>
      </c>
      <c r="AC96" s="60">
        <f t="shared" si="46"/>
        <v>15</v>
      </c>
      <c r="AD96" s="74">
        <f t="shared" si="35"/>
        <v>9855</v>
      </c>
      <c r="AE96" s="66">
        <v>15</v>
      </c>
      <c r="AF96" s="60">
        <v>0</v>
      </c>
      <c r="AG96" s="60">
        <v>15</v>
      </c>
      <c r="AH96" s="62">
        <f t="shared" si="36"/>
        <v>9855</v>
      </c>
    </row>
    <row r="97" spans="1:34" x14ac:dyDescent="0.25">
      <c r="A97" s="49"/>
      <c r="B97" s="85">
        <v>41395</v>
      </c>
      <c r="C97" s="49">
        <v>673.5</v>
      </c>
      <c r="D97" s="49">
        <v>650</v>
      </c>
      <c r="E97" s="58">
        <v>1</v>
      </c>
      <c r="F97" s="91">
        <f t="shared" si="52"/>
        <v>30</v>
      </c>
      <c r="G97" s="49">
        <f t="shared" si="47"/>
        <v>30</v>
      </c>
      <c r="H97" s="49">
        <f t="shared" si="37"/>
        <v>0</v>
      </c>
      <c r="I97" s="60">
        <f t="shared" si="38"/>
        <v>0</v>
      </c>
      <c r="J97" s="74">
        <f t="shared" si="31"/>
        <v>150</v>
      </c>
      <c r="K97" s="88">
        <f>Stoch_Regimes_3!$E$30</f>
        <v>15</v>
      </c>
      <c r="L97" s="49">
        <f t="shared" si="48"/>
        <v>0</v>
      </c>
      <c r="M97" s="49">
        <f t="shared" si="39"/>
        <v>15</v>
      </c>
      <c r="N97" s="60">
        <f t="shared" si="40"/>
        <v>15</v>
      </c>
      <c r="O97" s="74">
        <f t="shared" si="32"/>
        <v>10102.5</v>
      </c>
      <c r="P97" s="88">
        <f>Stoch_Regimes_3!$G$30</f>
        <v>15</v>
      </c>
      <c r="Q97" s="49">
        <f t="shared" si="49"/>
        <v>0</v>
      </c>
      <c r="R97" s="49">
        <f t="shared" si="41"/>
        <v>15</v>
      </c>
      <c r="S97" s="60">
        <f t="shared" si="42"/>
        <v>15</v>
      </c>
      <c r="T97" s="74">
        <f t="shared" si="33"/>
        <v>10102.5</v>
      </c>
      <c r="U97" s="88">
        <f>Stoch_Regimes_3!$J$30</f>
        <v>15</v>
      </c>
      <c r="V97" s="49">
        <f t="shared" si="50"/>
        <v>0</v>
      </c>
      <c r="W97" s="49">
        <f t="shared" si="43"/>
        <v>15</v>
      </c>
      <c r="X97" s="60">
        <f t="shared" si="44"/>
        <v>15</v>
      </c>
      <c r="Y97" s="74">
        <f t="shared" si="34"/>
        <v>10102.5</v>
      </c>
      <c r="Z97" s="88">
        <f>Stoch_Regimes_3!$M$30</f>
        <v>15</v>
      </c>
      <c r="AA97" s="49">
        <f t="shared" si="51"/>
        <v>0</v>
      </c>
      <c r="AB97" s="49">
        <f t="shared" si="45"/>
        <v>15</v>
      </c>
      <c r="AC97" s="60">
        <f t="shared" si="46"/>
        <v>15</v>
      </c>
      <c r="AD97" s="74">
        <f t="shared" si="35"/>
        <v>10102.5</v>
      </c>
      <c r="AE97" s="66">
        <v>15</v>
      </c>
      <c r="AF97" s="60">
        <v>0</v>
      </c>
      <c r="AG97" s="60">
        <v>15</v>
      </c>
      <c r="AH97" s="62">
        <f t="shared" si="36"/>
        <v>10102.5</v>
      </c>
    </row>
    <row r="98" spans="1:34" x14ac:dyDescent="0.25">
      <c r="A98" s="49"/>
      <c r="B98" s="85">
        <v>41426</v>
      </c>
      <c r="C98" s="49">
        <v>688</v>
      </c>
      <c r="D98" s="49">
        <v>700</v>
      </c>
      <c r="E98" s="58">
        <v>0</v>
      </c>
      <c r="F98" s="91">
        <f t="shared" si="52"/>
        <v>15</v>
      </c>
      <c r="G98" s="49">
        <f t="shared" si="47"/>
        <v>15</v>
      </c>
      <c r="H98" s="49">
        <f t="shared" si="37"/>
        <v>0</v>
      </c>
      <c r="I98" s="60">
        <f t="shared" si="38"/>
        <v>0</v>
      </c>
      <c r="J98" s="74">
        <f t="shared" si="31"/>
        <v>75</v>
      </c>
      <c r="K98" s="66">
        <f>Stoch_Regimes_3!$E$31</f>
        <v>15</v>
      </c>
      <c r="L98" s="49">
        <f t="shared" si="48"/>
        <v>0</v>
      </c>
      <c r="M98" s="49">
        <f t="shared" si="39"/>
        <v>15</v>
      </c>
      <c r="N98" s="60">
        <f t="shared" si="40"/>
        <v>15</v>
      </c>
      <c r="O98" s="74">
        <f t="shared" si="32"/>
        <v>10320</v>
      </c>
      <c r="P98" s="66">
        <f>Stoch_Regimes_3!$G$31</f>
        <v>15</v>
      </c>
      <c r="Q98" s="49">
        <f t="shared" si="49"/>
        <v>0</v>
      </c>
      <c r="R98" s="49">
        <f t="shared" si="41"/>
        <v>15</v>
      </c>
      <c r="S98" s="60">
        <f t="shared" si="42"/>
        <v>15</v>
      </c>
      <c r="T98" s="74">
        <f t="shared" si="33"/>
        <v>10320</v>
      </c>
      <c r="U98" s="66">
        <f>Stoch_Regimes_3!$J$31</f>
        <v>15</v>
      </c>
      <c r="V98" s="49">
        <f t="shared" si="50"/>
        <v>0</v>
      </c>
      <c r="W98" s="49">
        <f t="shared" si="43"/>
        <v>15</v>
      </c>
      <c r="X98" s="60">
        <f t="shared" si="44"/>
        <v>15</v>
      </c>
      <c r="Y98" s="74">
        <f t="shared" si="34"/>
        <v>10320</v>
      </c>
      <c r="Z98" s="66">
        <f>Stoch_Regimes_3!$M$31</f>
        <v>15</v>
      </c>
      <c r="AA98" s="49">
        <f t="shared" si="51"/>
        <v>0</v>
      </c>
      <c r="AB98" s="49">
        <f t="shared" si="45"/>
        <v>15</v>
      </c>
      <c r="AC98" s="60">
        <f t="shared" si="46"/>
        <v>15</v>
      </c>
      <c r="AD98" s="74">
        <f t="shared" si="35"/>
        <v>10320</v>
      </c>
      <c r="AE98" s="66">
        <v>15</v>
      </c>
      <c r="AF98" s="60">
        <v>0</v>
      </c>
      <c r="AG98" s="60">
        <v>15</v>
      </c>
      <c r="AH98" s="62">
        <f t="shared" si="36"/>
        <v>10320</v>
      </c>
    </row>
    <row r="99" spans="1:34" x14ac:dyDescent="0.25">
      <c r="A99" s="49"/>
      <c r="B99" s="85">
        <v>41456</v>
      </c>
      <c r="C99" s="49">
        <v>657</v>
      </c>
      <c r="D99" s="49">
        <v>650</v>
      </c>
      <c r="E99" s="58">
        <v>0</v>
      </c>
      <c r="F99" s="91">
        <f t="shared" si="52"/>
        <v>15</v>
      </c>
      <c r="G99" s="49">
        <f t="shared" si="47"/>
        <v>0</v>
      </c>
      <c r="H99" s="49">
        <f t="shared" si="37"/>
        <v>15</v>
      </c>
      <c r="I99" s="60">
        <f t="shared" si="38"/>
        <v>15</v>
      </c>
      <c r="J99" s="74">
        <f t="shared" si="31"/>
        <v>9855</v>
      </c>
      <c r="K99" s="88">
        <f>Stoch_Regimes_3!$E$30</f>
        <v>15</v>
      </c>
      <c r="L99" s="49">
        <f t="shared" si="48"/>
        <v>0</v>
      </c>
      <c r="M99" s="49">
        <f t="shared" si="39"/>
        <v>15</v>
      </c>
      <c r="N99" s="60">
        <f t="shared" si="40"/>
        <v>15</v>
      </c>
      <c r="O99" s="74">
        <f t="shared" si="32"/>
        <v>9855</v>
      </c>
      <c r="P99" s="88">
        <f>Stoch_Regimes_3!$G$30</f>
        <v>15</v>
      </c>
      <c r="Q99" s="49">
        <f t="shared" si="49"/>
        <v>0</v>
      </c>
      <c r="R99" s="49">
        <f t="shared" si="41"/>
        <v>15</v>
      </c>
      <c r="S99" s="60">
        <f t="shared" si="42"/>
        <v>15</v>
      </c>
      <c r="T99" s="74">
        <f t="shared" si="33"/>
        <v>9855</v>
      </c>
      <c r="U99" s="88">
        <f>Stoch_Regimes_3!$J$30</f>
        <v>15</v>
      </c>
      <c r="V99" s="49">
        <f t="shared" si="50"/>
        <v>0</v>
      </c>
      <c r="W99" s="49">
        <f t="shared" si="43"/>
        <v>15</v>
      </c>
      <c r="X99" s="60">
        <f t="shared" si="44"/>
        <v>15</v>
      </c>
      <c r="Y99" s="74">
        <f t="shared" si="34"/>
        <v>9855</v>
      </c>
      <c r="Z99" s="88">
        <f>Stoch_Regimes_3!$M$30</f>
        <v>15</v>
      </c>
      <c r="AA99" s="49">
        <f t="shared" si="51"/>
        <v>0</v>
      </c>
      <c r="AB99" s="49">
        <f t="shared" si="45"/>
        <v>15</v>
      </c>
      <c r="AC99" s="60">
        <f t="shared" si="46"/>
        <v>15</v>
      </c>
      <c r="AD99" s="74">
        <f t="shared" si="35"/>
        <v>9855</v>
      </c>
      <c r="AE99" s="66">
        <v>15</v>
      </c>
      <c r="AF99" s="60">
        <v>0</v>
      </c>
      <c r="AG99" s="60">
        <v>15</v>
      </c>
      <c r="AH99" s="62">
        <f t="shared" si="36"/>
        <v>9855</v>
      </c>
    </row>
    <row r="100" spans="1:34" x14ac:dyDescent="0.25">
      <c r="A100" s="49"/>
      <c r="B100" s="85">
        <v>41487</v>
      </c>
      <c r="C100" s="49">
        <v>597</v>
      </c>
      <c r="D100" s="49">
        <v>600</v>
      </c>
      <c r="E100" s="58">
        <v>0</v>
      </c>
      <c r="F100" s="91">
        <f t="shared" si="52"/>
        <v>15</v>
      </c>
      <c r="G100" s="49">
        <f t="shared" si="47"/>
        <v>0</v>
      </c>
      <c r="H100" s="49">
        <f t="shared" si="37"/>
        <v>15</v>
      </c>
      <c r="I100" s="60">
        <f t="shared" si="38"/>
        <v>15</v>
      </c>
      <c r="J100" s="74">
        <f t="shared" si="31"/>
        <v>8955</v>
      </c>
      <c r="K100" s="66">
        <f>Stoch_Regimes_3!$E$29</f>
        <v>30</v>
      </c>
      <c r="L100" s="49">
        <f t="shared" si="48"/>
        <v>0</v>
      </c>
      <c r="M100" s="49">
        <f t="shared" si="39"/>
        <v>30</v>
      </c>
      <c r="N100" s="60">
        <f t="shared" si="40"/>
        <v>30</v>
      </c>
      <c r="O100" s="74">
        <f t="shared" si="32"/>
        <v>17910</v>
      </c>
      <c r="P100" s="66">
        <f>Stoch_Regimes_3!$G$29</f>
        <v>15</v>
      </c>
      <c r="Q100" s="49">
        <f t="shared" si="49"/>
        <v>0</v>
      </c>
      <c r="R100" s="49">
        <f t="shared" si="41"/>
        <v>15</v>
      </c>
      <c r="S100" s="60">
        <f t="shared" si="42"/>
        <v>15</v>
      </c>
      <c r="T100" s="74">
        <f t="shared" si="33"/>
        <v>8955</v>
      </c>
      <c r="U100" s="66">
        <f>Stoch_Regimes_3!$J$29</f>
        <v>45</v>
      </c>
      <c r="V100" s="49">
        <f t="shared" si="50"/>
        <v>0</v>
      </c>
      <c r="W100" s="49">
        <f t="shared" si="43"/>
        <v>45</v>
      </c>
      <c r="X100" s="60">
        <f t="shared" si="44"/>
        <v>45</v>
      </c>
      <c r="Y100" s="74">
        <f t="shared" si="34"/>
        <v>26865</v>
      </c>
      <c r="Z100" s="66">
        <f>Stoch_Regimes_3!$M$29</f>
        <v>15</v>
      </c>
      <c r="AA100" s="49">
        <f t="shared" si="51"/>
        <v>0</v>
      </c>
      <c r="AB100" s="49">
        <f t="shared" si="45"/>
        <v>15</v>
      </c>
      <c r="AC100" s="60">
        <f t="shared" si="46"/>
        <v>15</v>
      </c>
      <c r="AD100" s="74">
        <f t="shared" si="35"/>
        <v>8955</v>
      </c>
      <c r="AE100" s="66">
        <v>15</v>
      </c>
      <c r="AF100" s="60">
        <v>0</v>
      </c>
      <c r="AG100" s="60">
        <v>15</v>
      </c>
      <c r="AH100" s="62">
        <f t="shared" si="36"/>
        <v>8955</v>
      </c>
    </row>
    <row r="101" spans="1:34" x14ac:dyDescent="0.25">
      <c r="A101" s="49"/>
      <c r="B101" s="85">
        <v>41518</v>
      </c>
      <c r="C101" s="49">
        <v>588</v>
      </c>
      <c r="D101" s="49">
        <v>600</v>
      </c>
      <c r="E101" s="58">
        <v>0</v>
      </c>
      <c r="F101" s="91">
        <f t="shared" si="52"/>
        <v>15</v>
      </c>
      <c r="G101" s="49">
        <f t="shared" si="47"/>
        <v>0</v>
      </c>
      <c r="H101" s="49">
        <f t="shared" si="37"/>
        <v>15</v>
      </c>
      <c r="I101" s="60">
        <f t="shared" si="38"/>
        <v>15</v>
      </c>
      <c r="J101" s="74">
        <f t="shared" si="31"/>
        <v>8820</v>
      </c>
      <c r="K101" s="66">
        <f>Stoch_Regimes_3!$E$29</f>
        <v>30</v>
      </c>
      <c r="L101" s="49">
        <f t="shared" si="48"/>
        <v>15</v>
      </c>
      <c r="M101" s="49">
        <f t="shared" si="39"/>
        <v>15</v>
      </c>
      <c r="N101" s="60">
        <f t="shared" si="40"/>
        <v>15</v>
      </c>
      <c r="O101" s="74">
        <f t="shared" si="32"/>
        <v>8895</v>
      </c>
      <c r="P101" s="66">
        <f>Stoch_Regimes_3!$G$29</f>
        <v>15</v>
      </c>
      <c r="Q101" s="49">
        <f t="shared" si="49"/>
        <v>0</v>
      </c>
      <c r="R101" s="49">
        <f t="shared" si="41"/>
        <v>15</v>
      </c>
      <c r="S101" s="60">
        <f t="shared" si="42"/>
        <v>15</v>
      </c>
      <c r="T101" s="74">
        <f t="shared" si="33"/>
        <v>8820</v>
      </c>
      <c r="U101" s="66">
        <f>Stoch_Regimes_3!$J$29</f>
        <v>45</v>
      </c>
      <c r="V101" s="49">
        <f t="shared" si="50"/>
        <v>30</v>
      </c>
      <c r="W101" s="49">
        <f t="shared" si="43"/>
        <v>15</v>
      </c>
      <c r="X101" s="60">
        <f t="shared" si="44"/>
        <v>15</v>
      </c>
      <c r="Y101" s="74">
        <f t="shared" si="34"/>
        <v>8970</v>
      </c>
      <c r="Z101" s="66">
        <f>Stoch_Regimes_3!$M$29</f>
        <v>15</v>
      </c>
      <c r="AA101" s="49">
        <f t="shared" si="51"/>
        <v>0</v>
      </c>
      <c r="AB101" s="49">
        <f t="shared" si="45"/>
        <v>15</v>
      </c>
      <c r="AC101" s="60">
        <f t="shared" si="46"/>
        <v>15</v>
      </c>
      <c r="AD101" s="74">
        <f t="shared" si="35"/>
        <v>8820</v>
      </c>
      <c r="AE101" s="66">
        <v>15</v>
      </c>
      <c r="AF101" s="60">
        <v>0</v>
      </c>
      <c r="AG101" s="60">
        <v>15</v>
      </c>
      <c r="AH101" s="62">
        <f t="shared" si="36"/>
        <v>8820</v>
      </c>
    </row>
    <row r="102" spans="1:34" x14ac:dyDescent="0.25">
      <c r="A102" s="49"/>
      <c r="B102" s="85">
        <v>41548</v>
      </c>
      <c r="C102" s="49">
        <v>419</v>
      </c>
      <c r="D102" s="49">
        <v>400</v>
      </c>
      <c r="E102" s="58">
        <v>0</v>
      </c>
      <c r="F102" s="91">
        <f t="shared" si="52"/>
        <v>15</v>
      </c>
      <c r="G102" s="49">
        <f t="shared" si="47"/>
        <v>0</v>
      </c>
      <c r="H102" s="49">
        <f t="shared" si="37"/>
        <v>15</v>
      </c>
      <c r="I102" s="60">
        <f t="shared" si="38"/>
        <v>15</v>
      </c>
      <c r="J102" s="74">
        <f t="shared" si="31"/>
        <v>6285</v>
      </c>
      <c r="K102" s="66">
        <f>Stoch_Regimes_3!$E$25</f>
        <v>15</v>
      </c>
      <c r="L102" s="49">
        <f t="shared" si="48"/>
        <v>15</v>
      </c>
      <c r="M102" s="49">
        <f t="shared" si="39"/>
        <v>0</v>
      </c>
      <c r="N102" s="60">
        <f t="shared" si="40"/>
        <v>0</v>
      </c>
      <c r="O102" s="74">
        <f t="shared" si="32"/>
        <v>75</v>
      </c>
      <c r="P102" s="66">
        <f>Stoch_Regimes_3!$G$25</f>
        <v>45</v>
      </c>
      <c r="Q102" s="49">
        <f t="shared" si="49"/>
        <v>0</v>
      </c>
      <c r="R102" s="49">
        <f t="shared" si="41"/>
        <v>45</v>
      </c>
      <c r="S102" s="60">
        <f t="shared" si="42"/>
        <v>45</v>
      </c>
      <c r="T102" s="74">
        <f t="shared" si="33"/>
        <v>18855</v>
      </c>
      <c r="U102" s="66">
        <f>Stoch_Regimes_3!$J$25</f>
        <v>60</v>
      </c>
      <c r="V102" s="49">
        <f t="shared" si="50"/>
        <v>30</v>
      </c>
      <c r="W102" s="49">
        <f t="shared" si="43"/>
        <v>30</v>
      </c>
      <c r="X102" s="60">
        <f t="shared" si="44"/>
        <v>30</v>
      </c>
      <c r="Y102" s="74">
        <f t="shared" si="34"/>
        <v>12720</v>
      </c>
      <c r="Z102" s="66">
        <f>Stoch_Regimes_3!$M$25</f>
        <v>15</v>
      </c>
      <c r="AA102" s="49">
        <f t="shared" si="51"/>
        <v>0</v>
      </c>
      <c r="AB102" s="49">
        <f t="shared" si="45"/>
        <v>15</v>
      </c>
      <c r="AC102" s="60">
        <f t="shared" si="46"/>
        <v>15</v>
      </c>
      <c r="AD102" s="74">
        <f t="shared" si="35"/>
        <v>6285</v>
      </c>
      <c r="AE102" s="66">
        <v>15</v>
      </c>
      <c r="AF102" s="60">
        <v>0</v>
      </c>
      <c r="AG102" s="60">
        <v>15</v>
      </c>
      <c r="AH102" s="62">
        <f t="shared" si="36"/>
        <v>6285</v>
      </c>
    </row>
    <row r="103" spans="1:34" x14ac:dyDescent="0.25">
      <c r="A103" s="49"/>
      <c r="B103" s="85">
        <v>41579</v>
      </c>
      <c r="C103" s="49">
        <v>413.5</v>
      </c>
      <c r="D103" s="49">
        <v>400</v>
      </c>
      <c r="E103" s="58">
        <v>0</v>
      </c>
      <c r="F103" s="91">
        <f t="shared" si="52"/>
        <v>15</v>
      </c>
      <c r="G103" s="49">
        <f t="shared" si="47"/>
        <v>0</v>
      </c>
      <c r="H103" s="49">
        <f t="shared" si="37"/>
        <v>15</v>
      </c>
      <c r="I103" s="60">
        <f t="shared" si="38"/>
        <v>15</v>
      </c>
      <c r="J103" s="74">
        <f t="shared" si="31"/>
        <v>6202.5</v>
      </c>
      <c r="K103" s="66">
        <f>Stoch_Regimes_3!$E$25</f>
        <v>15</v>
      </c>
      <c r="L103" s="49">
        <f t="shared" si="48"/>
        <v>0</v>
      </c>
      <c r="M103" s="49">
        <f t="shared" si="39"/>
        <v>15</v>
      </c>
      <c r="N103" s="60">
        <f t="shared" si="40"/>
        <v>15</v>
      </c>
      <c r="O103" s="74">
        <f t="shared" si="32"/>
        <v>6202.5</v>
      </c>
      <c r="P103" s="66">
        <f>Stoch_Regimes_3!$G$25</f>
        <v>45</v>
      </c>
      <c r="Q103" s="49">
        <f t="shared" si="49"/>
        <v>30</v>
      </c>
      <c r="R103" s="49">
        <f t="shared" si="41"/>
        <v>15</v>
      </c>
      <c r="S103" s="60">
        <f t="shared" si="42"/>
        <v>15</v>
      </c>
      <c r="T103" s="74">
        <f t="shared" si="33"/>
        <v>6352.5</v>
      </c>
      <c r="U103" s="66">
        <f>Stoch_Regimes_3!$J$25</f>
        <v>60</v>
      </c>
      <c r="V103" s="49">
        <f t="shared" si="50"/>
        <v>45</v>
      </c>
      <c r="W103" s="49">
        <f t="shared" si="43"/>
        <v>15</v>
      </c>
      <c r="X103" s="60">
        <f t="shared" si="44"/>
        <v>15</v>
      </c>
      <c r="Y103" s="74">
        <f t="shared" si="34"/>
        <v>6427.5</v>
      </c>
      <c r="Z103" s="66">
        <f>Stoch_Regimes_3!$M$25</f>
        <v>15</v>
      </c>
      <c r="AA103" s="49">
        <f t="shared" si="51"/>
        <v>0</v>
      </c>
      <c r="AB103" s="49">
        <f t="shared" si="45"/>
        <v>15</v>
      </c>
      <c r="AC103" s="60">
        <f t="shared" si="46"/>
        <v>15</v>
      </c>
      <c r="AD103" s="74">
        <f t="shared" si="35"/>
        <v>6202.5</v>
      </c>
      <c r="AE103" s="66">
        <v>15</v>
      </c>
      <c r="AF103" s="60">
        <v>0</v>
      </c>
      <c r="AG103" s="60">
        <v>15</v>
      </c>
      <c r="AH103" s="62">
        <f t="shared" si="36"/>
        <v>6202.5</v>
      </c>
    </row>
    <row r="104" spans="1:34" x14ac:dyDescent="0.25">
      <c r="A104" s="49"/>
      <c r="B104" s="85">
        <v>41609</v>
      </c>
      <c r="C104" s="49">
        <v>406.5</v>
      </c>
      <c r="D104" s="49">
        <v>400</v>
      </c>
      <c r="E104" s="58">
        <v>0</v>
      </c>
      <c r="F104" s="91">
        <f t="shared" si="52"/>
        <v>15</v>
      </c>
      <c r="G104" s="49">
        <f t="shared" si="47"/>
        <v>0</v>
      </c>
      <c r="H104" s="49">
        <f t="shared" si="37"/>
        <v>15</v>
      </c>
      <c r="I104" s="60">
        <f t="shared" si="38"/>
        <v>15</v>
      </c>
      <c r="J104" s="74">
        <f t="shared" si="31"/>
        <v>6097.5</v>
      </c>
      <c r="K104" s="66">
        <f>Stoch_Regimes_3!$E$25</f>
        <v>15</v>
      </c>
      <c r="L104" s="49">
        <f t="shared" si="48"/>
        <v>0</v>
      </c>
      <c r="M104" s="49">
        <f t="shared" si="39"/>
        <v>15</v>
      </c>
      <c r="N104" s="60">
        <f t="shared" si="40"/>
        <v>15</v>
      </c>
      <c r="O104" s="74">
        <f t="shared" si="32"/>
        <v>6097.5</v>
      </c>
      <c r="P104" s="66">
        <f>Stoch_Regimes_3!$G$25</f>
        <v>45</v>
      </c>
      <c r="Q104" s="49">
        <f t="shared" si="49"/>
        <v>30</v>
      </c>
      <c r="R104" s="49">
        <f t="shared" si="41"/>
        <v>15</v>
      </c>
      <c r="S104" s="60">
        <f t="shared" si="42"/>
        <v>15</v>
      </c>
      <c r="T104" s="74">
        <f t="shared" si="33"/>
        <v>6247.5</v>
      </c>
      <c r="U104" s="66">
        <f>Stoch_Regimes_3!$J$25</f>
        <v>60</v>
      </c>
      <c r="V104" s="49">
        <f t="shared" si="50"/>
        <v>45</v>
      </c>
      <c r="W104" s="49">
        <f t="shared" si="43"/>
        <v>15</v>
      </c>
      <c r="X104" s="60">
        <f t="shared" si="44"/>
        <v>15</v>
      </c>
      <c r="Y104" s="74">
        <f t="shared" si="34"/>
        <v>6322.5</v>
      </c>
      <c r="Z104" s="66">
        <f>Stoch_Regimes_3!$M$25</f>
        <v>15</v>
      </c>
      <c r="AA104" s="49">
        <f t="shared" si="51"/>
        <v>0</v>
      </c>
      <c r="AB104" s="49">
        <f t="shared" si="45"/>
        <v>15</v>
      </c>
      <c r="AC104" s="60">
        <f t="shared" si="46"/>
        <v>15</v>
      </c>
      <c r="AD104" s="74">
        <f t="shared" si="35"/>
        <v>6097.5</v>
      </c>
      <c r="AE104" s="66">
        <v>15</v>
      </c>
      <c r="AF104" s="60">
        <v>0</v>
      </c>
      <c r="AG104" s="60">
        <v>15</v>
      </c>
      <c r="AH104" s="62">
        <f t="shared" si="36"/>
        <v>6097.5</v>
      </c>
    </row>
    <row r="105" spans="1:34" x14ac:dyDescent="0.25">
      <c r="A105" s="49"/>
      <c r="B105" s="85">
        <v>41640</v>
      </c>
      <c r="C105" s="49">
        <v>405.5</v>
      </c>
      <c r="D105" s="49">
        <v>400</v>
      </c>
      <c r="E105" s="58">
        <v>3</v>
      </c>
      <c r="F105" s="91">
        <f t="shared" si="52"/>
        <v>60</v>
      </c>
      <c r="G105" s="49">
        <f t="shared" si="47"/>
        <v>0</v>
      </c>
      <c r="H105" s="49">
        <f t="shared" si="37"/>
        <v>60</v>
      </c>
      <c r="I105" s="60">
        <f t="shared" si="38"/>
        <v>60</v>
      </c>
      <c r="J105" s="74">
        <f t="shared" si="31"/>
        <v>24330</v>
      </c>
      <c r="K105" s="66">
        <f>Stoch_Regimes_3!$E$25</f>
        <v>15</v>
      </c>
      <c r="L105" s="49">
        <f t="shared" si="48"/>
        <v>0</v>
      </c>
      <c r="M105" s="49">
        <f t="shared" si="39"/>
        <v>15</v>
      </c>
      <c r="N105" s="60">
        <f t="shared" si="40"/>
        <v>15</v>
      </c>
      <c r="O105" s="74">
        <f t="shared" si="32"/>
        <v>6082.5</v>
      </c>
      <c r="P105" s="66">
        <f>Stoch_Regimes_3!$G$25</f>
        <v>45</v>
      </c>
      <c r="Q105" s="49">
        <f t="shared" si="49"/>
        <v>30</v>
      </c>
      <c r="R105" s="49">
        <f t="shared" si="41"/>
        <v>15</v>
      </c>
      <c r="S105" s="60">
        <f t="shared" si="42"/>
        <v>15</v>
      </c>
      <c r="T105" s="74">
        <f t="shared" si="33"/>
        <v>6232.5</v>
      </c>
      <c r="U105" s="66">
        <f>Stoch_Regimes_3!$J$25</f>
        <v>60</v>
      </c>
      <c r="V105" s="49">
        <f t="shared" si="50"/>
        <v>45</v>
      </c>
      <c r="W105" s="49">
        <f t="shared" si="43"/>
        <v>15</v>
      </c>
      <c r="X105" s="60">
        <f t="shared" si="44"/>
        <v>15</v>
      </c>
      <c r="Y105" s="74">
        <f t="shared" si="34"/>
        <v>6307.5</v>
      </c>
      <c r="Z105" s="66">
        <f>Stoch_Regimes_3!$M$25</f>
        <v>15</v>
      </c>
      <c r="AA105" s="49">
        <f t="shared" si="51"/>
        <v>0</v>
      </c>
      <c r="AB105" s="49">
        <f t="shared" si="45"/>
        <v>15</v>
      </c>
      <c r="AC105" s="60">
        <f t="shared" si="46"/>
        <v>15</v>
      </c>
      <c r="AD105" s="74">
        <f t="shared" si="35"/>
        <v>6082.5</v>
      </c>
      <c r="AE105" s="66">
        <v>15</v>
      </c>
      <c r="AF105" s="60">
        <v>0</v>
      </c>
      <c r="AG105" s="60">
        <v>15</v>
      </c>
      <c r="AH105" s="62">
        <f t="shared" si="36"/>
        <v>6082.5</v>
      </c>
    </row>
    <row r="106" spans="1:34" x14ac:dyDescent="0.25">
      <c r="A106" s="49"/>
      <c r="B106" s="85">
        <v>41671</v>
      </c>
      <c r="C106" s="49">
        <v>421.5</v>
      </c>
      <c r="D106" s="49">
        <v>400</v>
      </c>
      <c r="E106" s="58">
        <v>3</v>
      </c>
      <c r="F106" s="91">
        <f t="shared" si="52"/>
        <v>60</v>
      </c>
      <c r="G106" s="49">
        <f t="shared" si="47"/>
        <v>45</v>
      </c>
      <c r="H106" s="49">
        <f t="shared" si="37"/>
        <v>15</v>
      </c>
      <c r="I106" s="60">
        <f t="shared" si="38"/>
        <v>15</v>
      </c>
      <c r="J106" s="74">
        <f t="shared" si="31"/>
        <v>6547.5</v>
      </c>
      <c r="K106" s="66">
        <f>Stoch_Regimes_3!$E$25</f>
        <v>15</v>
      </c>
      <c r="L106" s="49">
        <f t="shared" si="48"/>
        <v>0</v>
      </c>
      <c r="M106" s="49">
        <f t="shared" si="39"/>
        <v>15</v>
      </c>
      <c r="N106" s="60">
        <f t="shared" si="40"/>
        <v>15</v>
      </c>
      <c r="O106" s="74">
        <f t="shared" si="32"/>
        <v>6322.5</v>
      </c>
      <c r="P106" s="66">
        <f>Stoch_Regimes_3!$G$25</f>
        <v>45</v>
      </c>
      <c r="Q106" s="49">
        <f t="shared" si="49"/>
        <v>30</v>
      </c>
      <c r="R106" s="49">
        <f t="shared" si="41"/>
        <v>15</v>
      </c>
      <c r="S106" s="60">
        <f t="shared" si="42"/>
        <v>15</v>
      </c>
      <c r="T106" s="74">
        <f t="shared" si="33"/>
        <v>6472.5</v>
      </c>
      <c r="U106" s="66">
        <f>Stoch_Regimes_3!$J$25</f>
        <v>60</v>
      </c>
      <c r="V106" s="49">
        <f t="shared" si="50"/>
        <v>45</v>
      </c>
      <c r="W106" s="49">
        <f t="shared" si="43"/>
        <v>15</v>
      </c>
      <c r="X106" s="60">
        <f t="shared" si="44"/>
        <v>15</v>
      </c>
      <c r="Y106" s="74">
        <f t="shared" si="34"/>
        <v>6547.5</v>
      </c>
      <c r="Z106" s="66">
        <f>Stoch_Regimes_3!$M$25</f>
        <v>15</v>
      </c>
      <c r="AA106" s="49">
        <f t="shared" si="51"/>
        <v>0</v>
      </c>
      <c r="AB106" s="49">
        <f t="shared" si="45"/>
        <v>15</v>
      </c>
      <c r="AC106" s="60">
        <f t="shared" si="46"/>
        <v>15</v>
      </c>
      <c r="AD106" s="74">
        <f t="shared" si="35"/>
        <v>6322.5</v>
      </c>
      <c r="AE106" s="66">
        <v>15</v>
      </c>
      <c r="AF106" s="60">
        <v>0</v>
      </c>
      <c r="AG106" s="60">
        <v>15</v>
      </c>
      <c r="AH106" s="62">
        <f t="shared" si="36"/>
        <v>6322.5</v>
      </c>
    </row>
    <row r="107" spans="1:34" x14ac:dyDescent="0.25">
      <c r="A107" s="49"/>
      <c r="B107" s="85">
        <v>41699</v>
      </c>
      <c r="C107" s="49">
        <v>450</v>
      </c>
      <c r="D107" s="49">
        <v>450</v>
      </c>
      <c r="E107" s="58">
        <v>2</v>
      </c>
      <c r="F107" s="91">
        <f t="shared" si="52"/>
        <v>45</v>
      </c>
      <c r="G107" s="49">
        <f t="shared" si="47"/>
        <v>45</v>
      </c>
      <c r="H107" s="49">
        <f t="shared" si="37"/>
        <v>0</v>
      </c>
      <c r="I107" s="60">
        <f t="shared" si="38"/>
        <v>0</v>
      </c>
      <c r="J107" s="74">
        <f t="shared" si="31"/>
        <v>225</v>
      </c>
      <c r="K107" s="66">
        <f>Stoch_Regimes_3!$E$26</f>
        <v>15</v>
      </c>
      <c r="L107" s="49">
        <f t="shared" si="48"/>
        <v>0</v>
      </c>
      <c r="M107" s="49">
        <f t="shared" si="39"/>
        <v>15</v>
      </c>
      <c r="N107" s="60">
        <f t="shared" si="40"/>
        <v>15</v>
      </c>
      <c r="O107" s="74">
        <f t="shared" si="32"/>
        <v>6750</v>
      </c>
      <c r="P107" s="66">
        <f>Stoch_Regimes_3!$G$26</f>
        <v>30</v>
      </c>
      <c r="Q107" s="49">
        <f t="shared" si="49"/>
        <v>30</v>
      </c>
      <c r="R107" s="49">
        <f t="shared" si="41"/>
        <v>0</v>
      </c>
      <c r="S107" s="60">
        <f t="shared" si="42"/>
        <v>0</v>
      </c>
      <c r="T107" s="74">
        <f t="shared" si="33"/>
        <v>150</v>
      </c>
      <c r="U107" s="66">
        <f>Stoch_Regimes_3!$J$26</f>
        <v>60</v>
      </c>
      <c r="V107" s="49">
        <f t="shared" si="50"/>
        <v>45</v>
      </c>
      <c r="W107" s="49">
        <f t="shared" si="43"/>
        <v>15</v>
      </c>
      <c r="X107" s="60">
        <f t="shared" si="44"/>
        <v>15</v>
      </c>
      <c r="Y107" s="74">
        <f t="shared" si="34"/>
        <v>6975</v>
      </c>
      <c r="Z107" s="66">
        <f>Stoch_Regimes_3!$M$26</f>
        <v>15</v>
      </c>
      <c r="AA107" s="49">
        <f t="shared" si="51"/>
        <v>0</v>
      </c>
      <c r="AB107" s="49">
        <f t="shared" si="45"/>
        <v>15</v>
      </c>
      <c r="AC107" s="60">
        <f t="shared" si="46"/>
        <v>15</v>
      </c>
      <c r="AD107" s="74">
        <f t="shared" si="35"/>
        <v>6750</v>
      </c>
      <c r="AE107" s="66">
        <v>15</v>
      </c>
      <c r="AF107" s="60">
        <v>0</v>
      </c>
      <c r="AG107" s="60">
        <v>15</v>
      </c>
      <c r="AH107" s="62">
        <f t="shared" si="36"/>
        <v>6750</v>
      </c>
    </row>
    <row r="108" spans="1:34" x14ac:dyDescent="0.25">
      <c r="A108" s="49"/>
      <c r="B108" s="85">
        <v>41730</v>
      </c>
      <c r="C108" s="49">
        <v>489</v>
      </c>
      <c r="D108" s="49">
        <v>500</v>
      </c>
      <c r="E108" s="58">
        <v>0</v>
      </c>
      <c r="F108" s="91">
        <f t="shared" si="52"/>
        <v>15</v>
      </c>
      <c r="G108" s="49">
        <f t="shared" si="47"/>
        <v>30</v>
      </c>
      <c r="H108" s="49">
        <f t="shared" si="37"/>
        <v>-15</v>
      </c>
      <c r="I108" s="60">
        <f t="shared" si="38"/>
        <v>0</v>
      </c>
      <c r="J108" s="74">
        <f t="shared" si="31"/>
        <v>150</v>
      </c>
      <c r="K108" s="66">
        <f>Stoch_Regimes_3!$E$27</f>
        <v>60</v>
      </c>
      <c r="L108" s="49">
        <f t="shared" si="48"/>
        <v>0</v>
      </c>
      <c r="M108" s="49">
        <f t="shared" si="39"/>
        <v>60</v>
      </c>
      <c r="N108" s="60">
        <f t="shared" si="40"/>
        <v>60</v>
      </c>
      <c r="O108" s="74">
        <f t="shared" si="32"/>
        <v>29340</v>
      </c>
      <c r="P108" s="66">
        <f>Stoch_Regimes_3!$G$27</f>
        <v>15</v>
      </c>
      <c r="Q108" s="49">
        <f t="shared" si="49"/>
        <v>15</v>
      </c>
      <c r="R108" s="49">
        <f t="shared" si="41"/>
        <v>0</v>
      </c>
      <c r="S108" s="60">
        <f t="shared" si="42"/>
        <v>0</v>
      </c>
      <c r="T108" s="74">
        <f t="shared" si="33"/>
        <v>75</v>
      </c>
      <c r="U108" s="66">
        <f>Stoch_Regimes_3!$J$27</f>
        <v>60</v>
      </c>
      <c r="V108" s="49">
        <f t="shared" si="50"/>
        <v>45</v>
      </c>
      <c r="W108" s="49">
        <f t="shared" si="43"/>
        <v>15</v>
      </c>
      <c r="X108" s="60">
        <f t="shared" si="44"/>
        <v>15</v>
      </c>
      <c r="Y108" s="74">
        <f t="shared" si="34"/>
        <v>7560</v>
      </c>
      <c r="Z108" s="66">
        <f>Stoch_Regimes_3!$M$27</f>
        <v>15</v>
      </c>
      <c r="AA108" s="49">
        <f t="shared" si="51"/>
        <v>0</v>
      </c>
      <c r="AB108" s="49">
        <f t="shared" si="45"/>
        <v>15</v>
      </c>
      <c r="AC108" s="60">
        <f t="shared" si="46"/>
        <v>15</v>
      </c>
      <c r="AD108" s="74">
        <f t="shared" si="35"/>
        <v>7335</v>
      </c>
      <c r="AE108" s="66">
        <v>15</v>
      </c>
      <c r="AF108" s="60">
        <v>0</v>
      </c>
      <c r="AG108" s="60">
        <v>15</v>
      </c>
      <c r="AH108" s="62">
        <f t="shared" si="36"/>
        <v>7335</v>
      </c>
    </row>
    <row r="109" spans="1:34" x14ac:dyDescent="0.25">
      <c r="A109" s="49"/>
      <c r="B109" s="85">
        <v>41760</v>
      </c>
      <c r="C109" s="49">
        <v>485.5</v>
      </c>
      <c r="D109" s="49">
        <v>500</v>
      </c>
      <c r="E109" s="58">
        <v>0</v>
      </c>
      <c r="F109" s="91">
        <f t="shared" si="52"/>
        <v>15</v>
      </c>
      <c r="G109" s="49">
        <f t="shared" si="47"/>
        <v>15</v>
      </c>
      <c r="H109" s="49">
        <f t="shared" si="37"/>
        <v>0</v>
      </c>
      <c r="I109" s="60">
        <f t="shared" si="38"/>
        <v>0</v>
      </c>
      <c r="J109" s="74">
        <f t="shared" si="31"/>
        <v>75</v>
      </c>
      <c r="K109" s="66">
        <f>Stoch_Regimes_3!$E$27</f>
        <v>60</v>
      </c>
      <c r="L109" s="49">
        <f t="shared" si="48"/>
        <v>45</v>
      </c>
      <c r="M109" s="49">
        <f t="shared" si="39"/>
        <v>15</v>
      </c>
      <c r="N109" s="60">
        <f t="shared" si="40"/>
        <v>15</v>
      </c>
      <c r="O109" s="74">
        <f t="shared" si="32"/>
        <v>7507.5</v>
      </c>
      <c r="P109" s="66">
        <f>Stoch_Regimes_3!$G$27</f>
        <v>15</v>
      </c>
      <c r="Q109" s="49">
        <f t="shared" si="49"/>
        <v>0</v>
      </c>
      <c r="R109" s="49">
        <f t="shared" si="41"/>
        <v>15</v>
      </c>
      <c r="S109" s="60">
        <f t="shared" si="42"/>
        <v>15</v>
      </c>
      <c r="T109" s="74">
        <f t="shared" si="33"/>
        <v>7282.5</v>
      </c>
      <c r="U109" s="66">
        <f>Stoch_Regimes_3!$J$27</f>
        <v>60</v>
      </c>
      <c r="V109" s="49">
        <f t="shared" si="50"/>
        <v>45</v>
      </c>
      <c r="W109" s="49">
        <f t="shared" si="43"/>
        <v>15</v>
      </c>
      <c r="X109" s="60">
        <f t="shared" si="44"/>
        <v>15</v>
      </c>
      <c r="Y109" s="74">
        <f t="shared" si="34"/>
        <v>7507.5</v>
      </c>
      <c r="Z109" s="66">
        <f>Stoch_Regimes_3!$M$27</f>
        <v>15</v>
      </c>
      <c r="AA109" s="49">
        <f t="shared" si="51"/>
        <v>0</v>
      </c>
      <c r="AB109" s="49">
        <f t="shared" si="45"/>
        <v>15</v>
      </c>
      <c r="AC109" s="60">
        <f t="shared" si="46"/>
        <v>15</v>
      </c>
      <c r="AD109" s="74">
        <f t="shared" si="35"/>
        <v>7282.5</v>
      </c>
      <c r="AE109" s="66">
        <v>15</v>
      </c>
      <c r="AF109" s="60">
        <v>0</v>
      </c>
      <c r="AG109" s="60">
        <v>15</v>
      </c>
      <c r="AH109" s="62">
        <f t="shared" si="36"/>
        <v>7282.5</v>
      </c>
    </row>
    <row r="110" spans="1:34" x14ac:dyDescent="0.25">
      <c r="A110" s="49"/>
      <c r="B110" s="85">
        <v>41791</v>
      </c>
      <c r="C110" s="49">
        <v>452</v>
      </c>
      <c r="D110" s="49">
        <v>450</v>
      </c>
      <c r="E110" s="58">
        <v>0</v>
      </c>
      <c r="F110" s="91">
        <f t="shared" si="52"/>
        <v>15</v>
      </c>
      <c r="G110" s="49">
        <f t="shared" si="47"/>
        <v>0</v>
      </c>
      <c r="H110" s="49">
        <f t="shared" si="37"/>
        <v>15</v>
      </c>
      <c r="I110" s="60">
        <f t="shared" si="38"/>
        <v>15</v>
      </c>
      <c r="J110" s="74">
        <f t="shared" si="31"/>
        <v>6780</v>
      </c>
      <c r="K110" s="66">
        <f>Stoch_Regimes_3!$E$26</f>
        <v>15</v>
      </c>
      <c r="L110" s="49">
        <f t="shared" si="48"/>
        <v>45</v>
      </c>
      <c r="M110" s="49">
        <f t="shared" si="39"/>
        <v>-30</v>
      </c>
      <c r="N110" s="60">
        <f t="shared" si="40"/>
        <v>0</v>
      </c>
      <c r="O110" s="74">
        <f t="shared" si="32"/>
        <v>225</v>
      </c>
      <c r="P110" s="66">
        <f>Stoch_Regimes_3!$G$26</f>
        <v>30</v>
      </c>
      <c r="Q110" s="49">
        <f t="shared" si="49"/>
        <v>0</v>
      </c>
      <c r="R110" s="49">
        <f t="shared" si="41"/>
        <v>30</v>
      </c>
      <c r="S110" s="60">
        <f t="shared" si="42"/>
        <v>30</v>
      </c>
      <c r="T110" s="74">
        <f t="shared" si="33"/>
        <v>13560</v>
      </c>
      <c r="U110" s="66">
        <f>Stoch_Regimes_3!$J$26</f>
        <v>60</v>
      </c>
      <c r="V110" s="49">
        <f t="shared" si="50"/>
        <v>45</v>
      </c>
      <c r="W110" s="49">
        <f t="shared" si="43"/>
        <v>15</v>
      </c>
      <c r="X110" s="60">
        <f t="shared" si="44"/>
        <v>15</v>
      </c>
      <c r="Y110" s="74">
        <f t="shared" si="34"/>
        <v>7005</v>
      </c>
      <c r="Z110" s="66">
        <f>Stoch_Regimes_3!$M$26</f>
        <v>15</v>
      </c>
      <c r="AA110" s="49">
        <f t="shared" si="51"/>
        <v>0</v>
      </c>
      <c r="AB110" s="49">
        <f t="shared" si="45"/>
        <v>15</v>
      </c>
      <c r="AC110" s="60">
        <f t="shared" si="46"/>
        <v>15</v>
      </c>
      <c r="AD110" s="74">
        <f t="shared" si="35"/>
        <v>6780</v>
      </c>
      <c r="AE110" s="66">
        <v>15</v>
      </c>
      <c r="AF110" s="60">
        <v>0</v>
      </c>
      <c r="AG110" s="60">
        <v>15</v>
      </c>
      <c r="AH110" s="62">
        <f t="shared" si="36"/>
        <v>6780</v>
      </c>
    </row>
    <row r="111" spans="1:34" x14ac:dyDescent="0.25">
      <c r="A111" s="49"/>
      <c r="B111" s="85">
        <v>41821</v>
      </c>
      <c r="C111" s="49">
        <v>408</v>
      </c>
      <c r="D111" s="49">
        <v>400</v>
      </c>
      <c r="E111" s="58">
        <v>0</v>
      </c>
      <c r="F111" s="91">
        <f t="shared" si="52"/>
        <v>15</v>
      </c>
      <c r="G111" s="49">
        <f t="shared" si="47"/>
        <v>0</v>
      </c>
      <c r="H111" s="49">
        <f t="shared" si="37"/>
        <v>15</v>
      </c>
      <c r="I111" s="60">
        <f t="shared" si="38"/>
        <v>15</v>
      </c>
      <c r="J111" s="74">
        <f t="shared" si="31"/>
        <v>6120</v>
      </c>
      <c r="K111" s="66">
        <f>Stoch_Regimes_3!$E$25</f>
        <v>15</v>
      </c>
      <c r="L111" s="49">
        <f t="shared" si="48"/>
        <v>30</v>
      </c>
      <c r="M111" s="49">
        <f t="shared" si="39"/>
        <v>-15</v>
      </c>
      <c r="N111" s="60">
        <f t="shared" si="40"/>
        <v>0</v>
      </c>
      <c r="O111" s="74">
        <f t="shared" si="32"/>
        <v>150</v>
      </c>
      <c r="P111" s="66">
        <f>Stoch_Regimes_3!$G$25</f>
        <v>45</v>
      </c>
      <c r="Q111" s="49">
        <f t="shared" si="49"/>
        <v>15</v>
      </c>
      <c r="R111" s="49">
        <f t="shared" si="41"/>
        <v>30</v>
      </c>
      <c r="S111" s="60">
        <f t="shared" si="42"/>
        <v>30</v>
      </c>
      <c r="T111" s="74">
        <f t="shared" si="33"/>
        <v>12315</v>
      </c>
      <c r="U111" s="66">
        <f>Stoch_Regimes_3!$J$25</f>
        <v>60</v>
      </c>
      <c r="V111" s="49">
        <f t="shared" si="50"/>
        <v>45</v>
      </c>
      <c r="W111" s="49">
        <f t="shared" si="43"/>
        <v>15</v>
      </c>
      <c r="X111" s="60">
        <f t="shared" si="44"/>
        <v>15</v>
      </c>
      <c r="Y111" s="74">
        <f t="shared" si="34"/>
        <v>6345</v>
      </c>
      <c r="Z111" s="66">
        <f>Stoch_Regimes_3!$M$25</f>
        <v>15</v>
      </c>
      <c r="AA111" s="49">
        <f t="shared" si="51"/>
        <v>0</v>
      </c>
      <c r="AB111" s="49">
        <f t="shared" si="45"/>
        <v>15</v>
      </c>
      <c r="AC111" s="60">
        <f t="shared" si="46"/>
        <v>15</v>
      </c>
      <c r="AD111" s="74">
        <f t="shared" si="35"/>
        <v>6120</v>
      </c>
      <c r="AE111" s="66">
        <v>15</v>
      </c>
      <c r="AF111" s="60">
        <v>0</v>
      </c>
      <c r="AG111" s="60">
        <v>15</v>
      </c>
      <c r="AH111" s="62">
        <f t="shared" si="36"/>
        <v>6120</v>
      </c>
    </row>
    <row r="112" spans="1:34" x14ac:dyDescent="0.25">
      <c r="A112" s="49"/>
      <c r="B112" s="85">
        <v>41852</v>
      </c>
      <c r="C112" s="49">
        <v>346</v>
      </c>
      <c r="D112" s="49">
        <v>350</v>
      </c>
      <c r="E112" s="58">
        <v>1</v>
      </c>
      <c r="F112" s="91">
        <f>IF(E112=0,15,IF(E112=1,30,IF(E112=2,45,IF(E112=3,60))))</f>
        <v>30</v>
      </c>
      <c r="G112" s="49">
        <f t="shared" si="47"/>
        <v>0</v>
      </c>
      <c r="H112" s="49">
        <f t="shared" si="37"/>
        <v>30</v>
      </c>
      <c r="I112" s="60">
        <f t="shared" si="38"/>
        <v>30</v>
      </c>
      <c r="J112" s="74">
        <f t="shared" si="31"/>
        <v>10380</v>
      </c>
      <c r="K112" s="66">
        <f>Stoch_Regimes_3!$E$24</f>
        <v>45</v>
      </c>
      <c r="L112" s="49">
        <f t="shared" si="48"/>
        <v>15</v>
      </c>
      <c r="M112" s="49">
        <f t="shared" si="39"/>
        <v>30</v>
      </c>
      <c r="N112" s="60">
        <f t="shared" si="40"/>
        <v>30</v>
      </c>
      <c r="O112" s="74">
        <f t="shared" si="32"/>
        <v>10455</v>
      </c>
      <c r="P112" s="66">
        <f>Stoch_Regimes_3!$G$24</f>
        <v>60</v>
      </c>
      <c r="Q112" s="49">
        <f t="shared" si="49"/>
        <v>30</v>
      </c>
      <c r="R112" s="49">
        <f t="shared" si="41"/>
        <v>30</v>
      </c>
      <c r="S112" s="60">
        <f t="shared" si="42"/>
        <v>30</v>
      </c>
      <c r="T112" s="74">
        <f t="shared" si="33"/>
        <v>10530</v>
      </c>
      <c r="U112" s="66">
        <f>Stoch_Regimes_3!$J$24</f>
        <v>60</v>
      </c>
      <c r="V112" s="49">
        <f t="shared" si="50"/>
        <v>45</v>
      </c>
      <c r="W112" s="49">
        <f t="shared" si="43"/>
        <v>15</v>
      </c>
      <c r="X112" s="60">
        <f t="shared" si="44"/>
        <v>15</v>
      </c>
      <c r="Y112" s="74">
        <f t="shared" si="34"/>
        <v>5415</v>
      </c>
      <c r="Z112" s="66">
        <f>Stoch_Regimes_3!$M$24</f>
        <v>30</v>
      </c>
      <c r="AA112" s="49">
        <f t="shared" si="51"/>
        <v>0</v>
      </c>
      <c r="AB112" s="49">
        <f t="shared" si="45"/>
        <v>30</v>
      </c>
      <c r="AC112" s="60">
        <f t="shared" si="46"/>
        <v>30</v>
      </c>
      <c r="AD112" s="74">
        <f t="shared" si="35"/>
        <v>10380</v>
      </c>
      <c r="AE112" s="66">
        <v>15</v>
      </c>
      <c r="AF112" s="60">
        <v>0</v>
      </c>
      <c r="AG112" s="60">
        <v>15</v>
      </c>
      <c r="AH112" s="62">
        <f t="shared" si="36"/>
        <v>5190</v>
      </c>
    </row>
    <row r="113" spans="1:34" x14ac:dyDescent="0.25">
      <c r="A113" s="49"/>
      <c r="B113" s="85">
        <v>41883</v>
      </c>
      <c r="C113" s="49">
        <v>362</v>
      </c>
      <c r="D113" s="49">
        <v>350</v>
      </c>
      <c r="E113" s="58">
        <v>0</v>
      </c>
      <c r="F113" s="91">
        <f>IF(E113=0,15,IF(E113=1,30,IF(E113=2,45,IF(E113=3,60))))</f>
        <v>15</v>
      </c>
      <c r="G113" s="49">
        <f t="shared" si="47"/>
        <v>15</v>
      </c>
      <c r="H113" s="49">
        <f t="shared" si="37"/>
        <v>0</v>
      </c>
      <c r="I113" s="60">
        <f t="shared" si="38"/>
        <v>0</v>
      </c>
      <c r="J113" s="74">
        <f t="shared" si="31"/>
        <v>75</v>
      </c>
      <c r="K113" s="66">
        <f>Stoch_Regimes_3!$E$24</f>
        <v>45</v>
      </c>
      <c r="L113" s="49">
        <f t="shared" si="48"/>
        <v>30</v>
      </c>
      <c r="M113" s="49">
        <f t="shared" si="39"/>
        <v>15</v>
      </c>
      <c r="N113" s="60">
        <f t="shared" si="40"/>
        <v>15</v>
      </c>
      <c r="O113" s="74">
        <f t="shared" si="32"/>
        <v>5580</v>
      </c>
      <c r="P113" s="66">
        <f>Stoch_Regimes_3!$G$24</f>
        <v>60</v>
      </c>
      <c r="Q113" s="49">
        <f t="shared" si="49"/>
        <v>45</v>
      </c>
      <c r="R113" s="49">
        <f t="shared" si="41"/>
        <v>15</v>
      </c>
      <c r="S113" s="60">
        <f t="shared" si="42"/>
        <v>15</v>
      </c>
      <c r="T113" s="74">
        <f t="shared" si="33"/>
        <v>5655</v>
      </c>
      <c r="U113" s="66">
        <f>Stoch_Regimes_3!$J$24</f>
        <v>60</v>
      </c>
      <c r="V113" s="49">
        <f t="shared" si="50"/>
        <v>45</v>
      </c>
      <c r="W113" s="49">
        <f t="shared" si="43"/>
        <v>15</v>
      </c>
      <c r="X113" s="60">
        <f t="shared" si="44"/>
        <v>15</v>
      </c>
      <c r="Y113" s="74">
        <f t="shared" si="34"/>
        <v>5655</v>
      </c>
      <c r="Z113" s="66">
        <f>Stoch_Regimes_3!$M$24</f>
        <v>30</v>
      </c>
      <c r="AA113" s="49">
        <f t="shared" si="51"/>
        <v>15</v>
      </c>
      <c r="AB113" s="49">
        <f t="shared" si="45"/>
        <v>15</v>
      </c>
      <c r="AC113" s="60">
        <f t="shared" si="46"/>
        <v>15</v>
      </c>
      <c r="AD113" s="74">
        <f t="shared" si="35"/>
        <v>5505</v>
      </c>
      <c r="AE113" s="66">
        <v>15</v>
      </c>
      <c r="AF113" s="60">
        <v>0</v>
      </c>
      <c r="AG113" s="60">
        <v>15</v>
      </c>
      <c r="AH113" s="62">
        <f t="shared" si="36"/>
        <v>5430</v>
      </c>
    </row>
    <row r="114" spans="1:34" x14ac:dyDescent="0.25">
      <c r="A114" s="49"/>
      <c r="B114" s="85">
        <v>41913</v>
      </c>
      <c r="C114" s="49">
        <v>279</v>
      </c>
      <c r="D114" s="49">
        <v>300</v>
      </c>
      <c r="E114" s="58">
        <v>3</v>
      </c>
      <c r="F114" s="91">
        <f t="shared" ref="F114:F131" si="53">IF(E114=0,15,IF(E114=1,30,IF(E114=2,45,IF(E114=3,60))))</f>
        <v>60</v>
      </c>
      <c r="G114" s="49">
        <f t="shared" si="47"/>
        <v>0</v>
      </c>
      <c r="H114" s="49">
        <f t="shared" si="37"/>
        <v>60</v>
      </c>
      <c r="I114" s="60">
        <f t="shared" si="38"/>
        <v>60</v>
      </c>
      <c r="J114" s="74">
        <f t="shared" si="31"/>
        <v>16740</v>
      </c>
      <c r="K114" s="66">
        <f>Stoch_Regimes_3!$E$23</f>
        <v>60</v>
      </c>
      <c r="L114" s="49">
        <f t="shared" si="48"/>
        <v>30</v>
      </c>
      <c r="M114" s="49">
        <f t="shared" si="39"/>
        <v>30</v>
      </c>
      <c r="N114" s="60">
        <f t="shared" si="40"/>
        <v>30</v>
      </c>
      <c r="O114" s="74">
        <f t="shared" si="32"/>
        <v>8520</v>
      </c>
      <c r="P114" s="66">
        <f>Stoch_Regimes_3!$G$23</f>
        <v>60</v>
      </c>
      <c r="Q114" s="49">
        <f t="shared" si="49"/>
        <v>45</v>
      </c>
      <c r="R114" s="49">
        <f t="shared" si="41"/>
        <v>15</v>
      </c>
      <c r="S114" s="60">
        <f t="shared" si="42"/>
        <v>15</v>
      </c>
      <c r="T114" s="74">
        <f t="shared" si="33"/>
        <v>4410</v>
      </c>
      <c r="U114" s="66">
        <f>Stoch_Regimes_3!$J$23</f>
        <v>60</v>
      </c>
      <c r="V114" s="49">
        <f t="shared" si="50"/>
        <v>45</v>
      </c>
      <c r="W114" s="49">
        <f t="shared" si="43"/>
        <v>15</v>
      </c>
      <c r="X114" s="60">
        <f t="shared" si="44"/>
        <v>15</v>
      </c>
      <c r="Y114" s="74">
        <f t="shared" si="34"/>
        <v>4410</v>
      </c>
      <c r="Z114" s="66">
        <f>Stoch_Regimes_3!$M$23</f>
        <v>60</v>
      </c>
      <c r="AA114" s="49">
        <f t="shared" si="51"/>
        <v>15</v>
      </c>
      <c r="AB114" s="49">
        <f t="shared" si="45"/>
        <v>45</v>
      </c>
      <c r="AC114" s="60">
        <f t="shared" si="46"/>
        <v>45</v>
      </c>
      <c r="AD114" s="74">
        <f t="shared" si="35"/>
        <v>12630</v>
      </c>
      <c r="AE114" s="66">
        <v>15</v>
      </c>
      <c r="AF114" s="60">
        <v>0</v>
      </c>
      <c r="AG114" s="60">
        <v>15</v>
      </c>
      <c r="AH114" s="62">
        <f t="shared" si="36"/>
        <v>4185</v>
      </c>
    </row>
    <row r="115" spans="1:34" x14ac:dyDescent="0.25">
      <c r="A115" s="49"/>
      <c r="B115" s="85">
        <v>41944</v>
      </c>
      <c r="C115" s="49">
        <f>337.5</f>
        <v>337.5</v>
      </c>
      <c r="D115" s="49">
        <v>350</v>
      </c>
      <c r="E115" s="58">
        <v>2</v>
      </c>
      <c r="F115" s="91">
        <f t="shared" si="53"/>
        <v>45</v>
      </c>
      <c r="G115" s="49">
        <f t="shared" si="47"/>
        <v>45</v>
      </c>
      <c r="H115" s="49">
        <f t="shared" si="37"/>
        <v>0</v>
      </c>
      <c r="I115" s="60">
        <f t="shared" si="38"/>
        <v>0</v>
      </c>
      <c r="J115" s="74">
        <f t="shared" si="31"/>
        <v>225</v>
      </c>
      <c r="K115" s="66">
        <f>Stoch_Regimes_3!$E$24</f>
        <v>45</v>
      </c>
      <c r="L115" s="49">
        <f t="shared" si="48"/>
        <v>45</v>
      </c>
      <c r="M115" s="49">
        <f t="shared" si="39"/>
        <v>0</v>
      </c>
      <c r="N115" s="60">
        <f t="shared" si="40"/>
        <v>0</v>
      </c>
      <c r="O115" s="74">
        <f t="shared" si="32"/>
        <v>225</v>
      </c>
      <c r="P115" s="66">
        <f>Stoch_Regimes_3!$G$24</f>
        <v>60</v>
      </c>
      <c r="Q115" s="49">
        <f t="shared" si="49"/>
        <v>45</v>
      </c>
      <c r="R115" s="49">
        <f t="shared" si="41"/>
        <v>15</v>
      </c>
      <c r="S115" s="60">
        <f t="shared" si="42"/>
        <v>15</v>
      </c>
      <c r="T115" s="74">
        <f t="shared" si="33"/>
        <v>5287.5</v>
      </c>
      <c r="U115" s="66">
        <f>Stoch_Regimes_3!$J$24</f>
        <v>60</v>
      </c>
      <c r="V115" s="49">
        <f t="shared" si="50"/>
        <v>45</v>
      </c>
      <c r="W115" s="49">
        <f t="shared" si="43"/>
        <v>15</v>
      </c>
      <c r="X115" s="60">
        <f t="shared" si="44"/>
        <v>15</v>
      </c>
      <c r="Y115" s="74">
        <f t="shared" si="34"/>
        <v>5287.5</v>
      </c>
      <c r="Z115" s="66">
        <f>Stoch_Regimes_3!$M$24</f>
        <v>30</v>
      </c>
      <c r="AA115" s="49">
        <f t="shared" si="51"/>
        <v>45</v>
      </c>
      <c r="AB115" s="49">
        <f t="shared" si="45"/>
        <v>-15</v>
      </c>
      <c r="AC115" s="60">
        <f t="shared" si="46"/>
        <v>0</v>
      </c>
      <c r="AD115" s="74">
        <f t="shared" si="35"/>
        <v>225</v>
      </c>
      <c r="AE115" s="66">
        <v>15</v>
      </c>
      <c r="AF115" s="60">
        <v>0</v>
      </c>
      <c r="AG115" s="60">
        <v>15</v>
      </c>
      <c r="AH115" s="62">
        <f t="shared" si="36"/>
        <v>5062.5</v>
      </c>
    </row>
    <row r="116" spans="1:34" x14ac:dyDescent="0.25">
      <c r="A116" s="49"/>
      <c r="B116" s="85">
        <v>41974</v>
      </c>
      <c r="C116" s="49">
        <v>355.5</v>
      </c>
      <c r="D116" s="49">
        <v>350</v>
      </c>
      <c r="E116" s="58">
        <v>1</v>
      </c>
      <c r="F116" s="91">
        <f t="shared" si="53"/>
        <v>30</v>
      </c>
      <c r="G116" s="49">
        <f t="shared" si="47"/>
        <v>30</v>
      </c>
      <c r="H116" s="49">
        <f t="shared" si="37"/>
        <v>0</v>
      </c>
      <c r="I116" s="60">
        <f t="shared" si="38"/>
        <v>0</v>
      </c>
      <c r="J116" s="74">
        <f t="shared" si="31"/>
        <v>150</v>
      </c>
      <c r="K116" s="66">
        <f>Stoch_Regimes_3!$E$24</f>
        <v>45</v>
      </c>
      <c r="L116" s="49">
        <f t="shared" si="48"/>
        <v>30</v>
      </c>
      <c r="M116" s="49">
        <f t="shared" si="39"/>
        <v>15</v>
      </c>
      <c r="N116" s="60">
        <f t="shared" si="40"/>
        <v>15</v>
      </c>
      <c r="O116" s="74">
        <f t="shared" si="32"/>
        <v>5482.5</v>
      </c>
      <c r="P116" s="66">
        <f>Stoch_Regimes_3!$G$24</f>
        <v>60</v>
      </c>
      <c r="Q116" s="49">
        <f t="shared" si="49"/>
        <v>45</v>
      </c>
      <c r="R116" s="49">
        <f t="shared" si="41"/>
        <v>15</v>
      </c>
      <c r="S116" s="60">
        <f t="shared" si="42"/>
        <v>15</v>
      </c>
      <c r="T116" s="74">
        <f t="shared" si="33"/>
        <v>5557.5</v>
      </c>
      <c r="U116" s="66">
        <f>Stoch_Regimes_3!$J$24</f>
        <v>60</v>
      </c>
      <c r="V116" s="49">
        <f t="shared" si="50"/>
        <v>45</v>
      </c>
      <c r="W116" s="49">
        <f t="shared" si="43"/>
        <v>15</v>
      </c>
      <c r="X116" s="60">
        <f t="shared" si="44"/>
        <v>15</v>
      </c>
      <c r="Y116" s="74">
        <f t="shared" si="34"/>
        <v>5557.5</v>
      </c>
      <c r="Z116" s="66">
        <f>Stoch_Regimes_3!$M$24</f>
        <v>30</v>
      </c>
      <c r="AA116" s="49">
        <f t="shared" si="51"/>
        <v>30</v>
      </c>
      <c r="AB116" s="49">
        <f t="shared" si="45"/>
        <v>0</v>
      </c>
      <c r="AC116" s="60">
        <f t="shared" si="46"/>
        <v>0</v>
      </c>
      <c r="AD116" s="74">
        <f t="shared" si="35"/>
        <v>150</v>
      </c>
      <c r="AE116" s="66">
        <v>15</v>
      </c>
      <c r="AF116" s="60">
        <v>0</v>
      </c>
      <c r="AG116" s="60">
        <v>15</v>
      </c>
      <c r="AH116" s="62">
        <f t="shared" si="36"/>
        <v>5332.5</v>
      </c>
    </row>
    <row r="117" spans="1:34" x14ac:dyDescent="0.25">
      <c r="A117" s="49"/>
      <c r="B117" s="85">
        <v>42005</v>
      </c>
      <c r="C117" s="49">
        <v>372</v>
      </c>
      <c r="D117" s="49">
        <v>350</v>
      </c>
      <c r="E117" s="58">
        <v>0</v>
      </c>
      <c r="F117" s="91">
        <f t="shared" si="53"/>
        <v>15</v>
      </c>
      <c r="G117" s="49">
        <f t="shared" si="47"/>
        <v>15</v>
      </c>
      <c r="H117" s="49">
        <f t="shared" si="37"/>
        <v>0</v>
      </c>
      <c r="I117" s="60">
        <f t="shared" si="38"/>
        <v>0</v>
      </c>
      <c r="J117" s="74">
        <f t="shared" ref="J117:J119" si="54">G117*$C$4+I117*C117</f>
        <v>75</v>
      </c>
      <c r="K117" s="66">
        <f>Stoch_Regimes_3!$E$24</f>
        <v>45</v>
      </c>
      <c r="L117" s="49">
        <f t="shared" si="48"/>
        <v>30</v>
      </c>
      <c r="M117" s="49">
        <f t="shared" si="39"/>
        <v>15</v>
      </c>
      <c r="N117" s="60">
        <f t="shared" si="40"/>
        <v>15</v>
      </c>
      <c r="O117" s="74">
        <f t="shared" ref="O117:O119" si="55">L117*$C$4+N117*C117</f>
        <v>5730</v>
      </c>
      <c r="P117" s="66">
        <f>Stoch_Regimes_3!$G$24</f>
        <v>60</v>
      </c>
      <c r="Q117" s="49">
        <f t="shared" si="49"/>
        <v>45</v>
      </c>
      <c r="R117" s="49">
        <f t="shared" si="41"/>
        <v>15</v>
      </c>
      <c r="S117" s="60">
        <f t="shared" si="42"/>
        <v>15</v>
      </c>
      <c r="T117" s="74">
        <f t="shared" ref="T117:T118" si="56">Q117*$C$4+S117*C117</f>
        <v>5805</v>
      </c>
      <c r="U117" s="66">
        <f>Stoch_Regimes_3!$J$24</f>
        <v>60</v>
      </c>
      <c r="V117" s="49">
        <f t="shared" si="50"/>
        <v>45</v>
      </c>
      <c r="W117" s="49">
        <f t="shared" si="43"/>
        <v>15</v>
      </c>
      <c r="X117" s="60">
        <f t="shared" si="44"/>
        <v>15</v>
      </c>
      <c r="Y117" s="74">
        <f t="shared" ref="Y117:Y120" si="57">V117*$C$4+X117*C117</f>
        <v>5805</v>
      </c>
      <c r="Z117" s="66">
        <f>Stoch_Regimes_3!$M$24</f>
        <v>30</v>
      </c>
      <c r="AA117" s="49">
        <f t="shared" si="51"/>
        <v>15</v>
      </c>
      <c r="AB117" s="49">
        <f t="shared" si="45"/>
        <v>15</v>
      </c>
      <c r="AC117" s="60">
        <f t="shared" si="46"/>
        <v>15</v>
      </c>
      <c r="AD117" s="74">
        <f t="shared" ref="AD117:AD119" si="58">AA117*$C$4+AC117*C117</f>
        <v>5655</v>
      </c>
      <c r="AE117" s="66">
        <v>15</v>
      </c>
      <c r="AF117" s="60">
        <v>0</v>
      </c>
      <c r="AG117" s="60">
        <v>15</v>
      </c>
      <c r="AH117" s="62">
        <f t="shared" ref="AH117:AH120" si="59">AG117*C117+AF117*$C$4</f>
        <v>5580</v>
      </c>
    </row>
    <row r="118" spans="1:34" x14ac:dyDescent="0.25">
      <c r="A118" s="49"/>
      <c r="B118" s="85">
        <v>42036</v>
      </c>
      <c r="C118" s="49">
        <v>351.5</v>
      </c>
      <c r="D118" s="49">
        <v>350</v>
      </c>
      <c r="E118" s="58">
        <v>1</v>
      </c>
      <c r="F118" s="91">
        <f t="shared" si="53"/>
        <v>30</v>
      </c>
      <c r="G118" s="49">
        <f t="shared" si="47"/>
        <v>0</v>
      </c>
      <c r="H118" s="49">
        <f t="shared" si="37"/>
        <v>30</v>
      </c>
      <c r="I118" s="60">
        <f t="shared" si="38"/>
        <v>30</v>
      </c>
      <c r="J118" s="74">
        <f t="shared" si="54"/>
        <v>10545</v>
      </c>
      <c r="K118" s="66">
        <f>Stoch_Regimes_3!$E$24</f>
        <v>45</v>
      </c>
      <c r="L118" s="49">
        <f t="shared" si="48"/>
        <v>30</v>
      </c>
      <c r="M118" s="49">
        <f t="shared" si="39"/>
        <v>15</v>
      </c>
      <c r="N118" s="60">
        <f t="shared" si="40"/>
        <v>15</v>
      </c>
      <c r="O118" s="74">
        <f t="shared" si="55"/>
        <v>5422.5</v>
      </c>
      <c r="P118" s="66">
        <f>Stoch_Regimes_3!$G$24</f>
        <v>60</v>
      </c>
      <c r="Q118" s="49">
        <f t="shared" si="49"/>
        <v>45</v>
      </c>
      <c r="R118" s="49">
        <f t="shared" si="41"/>
        <v>15</v>
      </c>
      <c r="S118" s="60">
        <f t="shared" si="42"/>
        <v>15</v>
      </c>
      <c r="T118" s="74">
        <f t="shared" si="56"/>
        <v>5497.5</v>
      </c>
      <c r="U118" s="66">
        <f>Stoch_Regimes_3!$J$24</f>
        <v>60</v>
      </c>
      <c r="V118" s="49">
        <f t="shared" si="50"/>
        <v>45</v>
      </c>
      <c r="W118" s="49">
        <f t="shared" si="43"/>
        <v>15</v>
      </c>
      <c r="X118" s="60">
        <f t="shared" si="44"/>
        <v>15</v>
      </c>
      <c r="Y118" s="74">
        <f t="shared" si="57"/>
        <v>5497.5</v>
      </c>
      <c r="Z118" s="66">
        <f>Stoch_Regimes_3!$M$24</f>
        <v>30</v>
      </c>
      <c r="AA118" s="49">
        <f t="shared" si="51"/>
        <v>15</v>
      </c>
      <c r="AB118" s="49">
        <f t="shared" si="45"/>
        <v>15</v>
      </c>
      <c r="AC118" s="60">
        <f t="shared" si="46"/>
        <v>15</v>
      </c>
      <c r="AD118" s="74">
        <f t="shared" si="58"/>
        <v>5347.5</v>
      </c>
      <c r="AE118" s="66">
        <v>15</v>
      </c>
      <c r="AF118" s="60">
        <v>0</v>
      </c>
      <c r="AG118" s="60">
        <v>15</v>
      </c>
      <c r="AH118" s="62">
        <f t="shared" si="59"/>
        <v>5272.5</v>
      </c>
    </row>
    <row r="119" spans="1:34" x14ac:dyDescent="0.25">
      <c r="A119" s="49"/>
      <c r="B119" s="85">
        <v>42064</v>
      </c>
      <c r="C119" s="49">
        <v>364.5</v>
      </c>
      <c r="D119" s="49">
        <v>350</v>
      </c>
      <c r="E119" s="58">
        <v>0</v>
      </c>
      <c r="F119" s="91">
        <f t="shared" si="53"/>
        <v>15</v>
      </c>
      <c r="G119" s="49">
        <f t="shared" si="47"/>
        <v>15</v>
      </c>
      <c r="H119" s="49">
        <f t="shared" si="37"/>
        <v>0</v>
      </c>
      <c r="I119" s="60">
        <f t="shared" si="38"/>
        <v>0</v>
      </c>
      <c r="J119" s="74">
        <f t="shared" si="54"/>
        <v>75</v>
      </c>
      <c r="K119" s="66">
        <f>Stoch_Regimes_3!$E$24</f>
        <v>45</v>
      </c>
      <c r="L119" s="49">
        <f t="shared" si="48"/>
        <v>30</v>
      </c>
      <c r="M119" s="49">
        <f t="shared" si="39"/>
        <v>15</v>
      </c>
      <c r="N119" s="60">
        <f t="shared" si="40"/>
        <v>15</v>
      </c>
      <c r="O119" s="74">
        <f t="shared" si="55"/>
        <v>5617.5</v>
      </c>
      <c r="P119" s="66">
        <f>Stoch_Regimes_3!$G$24</f>
        <v>60</v>
      </c>
      <c r="Q119" s="49">
        <f t="shared" ref="Q119:Q131" si="60">Q118+S118-15</f>
        <v>45</v>
      </c>
      <c r="R119" s="49">
        <f t="shared" ref="R119:R131" si="61">P119-Q119</f>
        <v>15</v>
      </c>
      <c r="S119" s="60">
        <f t="shared" ref="S119:S128" si="62">IF(R119&gt;0,R119,0)</f>
        <v>15</v>
      </c>
      <c r="T119" s="74">
        <f t="shared" ref="T119:T131" si="63">Q119*$C$4+S119*C119</f>
        <v>5692.5</v>
      </c>
      <c r="U119" s="66">
        <f>Stoch_Regimes_3!$J$24</f>
        <v>60</v>
      </c>
      <c r="V119" s="49">
        <f t="shared" si="50"/>
        <v>45</v>
      </c>
      <c r="W119" s="49">
        <f t="shared" si="43"/>
        <v>15</v>
      </c>
      <c r="X119" s="60">
        <f t="shared" si="44"/>
        <v>15</v>
      </c>
      <c r="Y119" s="74">
        <f t="shared" si="57"/>
        <v>5692.5</v>
      </c>
      <c r="Z119" s="66">
        <f>Stoch_Regimes_3!$M$24</f>
        <v>30</v>
      </c>
      <c r="AA119" s="49">
        <f t="shared" si="51"/>
        <v>15</v>
      </c>
      <c r="AB119" s="49">
        <f t="shared" si="45"/>
        <v>15</v>
      </c>
      <c r="AC119" s="60">
        <f t="shared" si="46"/>
        <v>15</v>
      </c>
      <c r="AD119" s="74">
        <f t="shared" si="58"/>
        <v>5542.5</v>
      </c>
      <c r="AE119" s="66">
        <v>15</v>
      </c>
      <c r="AF119" s="60">
        <v>0</v>
      </c>
      <c r="AG119" s="60">
        <v>15</v>
      </c>
      <c r="AH119" s="62">
        <f t="shared" si="59"/>
        <v>5467.5</v>
      </c>
    </row>
    <row r="120" spans="1:34" x14ac:dyDescent="0.25">
      <c r="A120" s="49"/>
      <c r="B120" s="85">
        <v>42095</v>
      </c>
      <c r="C120" s="49">
        <v>357.5</v>
      </c>
      <c r="D120" s="49">
        <v>350</v>
      </c>
      <c r="E120" s="58">
        <v>0</v>
      </c>
      <c r="F120" s="91">
        <f t="shared" si="53"/>
        <v>15</v>
      </c>
      <c r="G120" s="49">
        <f t="shared" ref="G120:G131" si="64">G119+I119-15</f>
        <v>0</v>
      </c>
      <c r="H120" s="49">
        <f t="shared" ref="H120:H131" si="65">F120-G120</f>
        <v>15</v>
      </c>
      <c r="I120" s="60">
        <f t="shared" ref="I120:I131" si="66">IF(H120&gt;0,H120,0)</f>
        <v>15</v>
      </c>
      <c r="J120" s="74">
        <f t="shared" ref="J120:J131" si="67">G120*$C$4+I120*C120</f>
        <v>5362.5</v>
      </c>
      <c r="K120" s="66">
        <f>Stoch_Regimes_3!$E$24</f>
        <v>45</v>
      </c>
      <c r="L120" s="49">
        <f t="shared" ref="L120:L131" si="68">L119+N119-15</f>
        <v>30</v>
      </c>
      <c r="M120" s="49">
        <f t="shared" ref="M120:M131" si="69">K120-L120</f>
        <v>15</v>
      </c>
      <c r="N120" s="60">
        <f t="shared" ref="N120:N129" si="70">IF(M120&gt;0,M120,0)</f>
        <v>15</v>
      </c>
      <c r="O120" s="74">
        <f t="shared" ref="O120:O131" si="71">L120*$C$4+N120*C120</f>
        <v>5512.5</v>
      </c>
      <c r="P120" s="66">
        <f>Stoch_Regimes_3!$G$24</f>
        <v>60</v>
      </c>
      <c r="Q120" s="49">
        <f t="shared" si="60"/>
        <v>45</v>
      </c>
      <c r="R120" s="49">
        <f t="shared" si="61"/>
        <v>15</v>
      </c>
      <c r="S120" s="60">
        <f t="shared" si="62"/>
        <v>15</v>
      </c>
      <c r="T120" s="74">
        <f t="shared" si="63"/>
        <v>5587.5</v>
      </c>
      <c r="U120" s="66">
        <f>Stoch_Regimes_3!$J$24</f>
        <v>60</v>
      </c>
      <c r="V120" s="49">
        <f t="shared" si="50"/>
        <v>45</v>
      </c>
      <c r="W120" s="49">
        <f t="shared" si="43"/>
        <v>15</v>
      </c>
      <c r="X120" s="60">
        <f t="shared" si="44"/>
        <v>15</v>
      </c>
      <c r="Y120" s="74">
        <f t="shared" si="57"/>
        <v>5587.5</v>
      </c>
      <c r="Z120" s="66">
        <f>Stoch_Regimes_3!$M$24</f>
        <v>30</v>
      </c>
      <c r="AA120" s="49">
        <f t="shared" ref="AA120:AA131" si="72">AA119+AC119-15</f>
        <v>15</v>
      </c>
      <c r="AB120" s="49">
        <f t="shared" ref="AB120:AB131" si="73">Z120-AA120</f>
        <v>15</v>
      </c>
      <c r="AC120" s="60">
        <f t="shared" ref="AC120:AC130" si="74">IF(AB120&gt;0,AB120,0)</f>
        <v>15</v>
      </c>
      <c r="AD120" s="74">
        <f t="shared" ref="AD120:AD131" si="75">AA120*$C$4+AC120*C120</f>
        <v>5437.5</v>
      </c>
      <c r="AE120" s="66">
        <v>15</v>
      </c>
      <c r="AF120" s="60">
        <v>0</v>
      </c>
      <c r="AG120" s="60">
        <v>15</v>
      </c>
      <c r="AH120" s="62">
        <f t="shared" si="59"/>
        <v>5362.5</v>
      </c>
    </row>
    <row r="121" spans="1:34" x14ac:dyDescent="0.25">
      <c r="A121" s="49"/>
      <c r="B121" s="85">
        <v>42125</v>
      </c>
      <c r="C121" s="49">
        <v>347</v>
      </c>
      <c r="D121" s="49">
        <v>350</v>
      </c>
      <c r="E121" s="58">
        <v>0</v>
      </c>
      <c r="F121" s="91">
        <f t="shared" si="53"/>
        <v>15</v>
      </c>
      <c r="G121" s="49">
        <f t="shared" si="64"/>
        <v>0</v>
      </c>
      <c r="H121" s="49">
        <f t="shared" si="65"/>
        <v>15</v>
      </c>
      <c r="I121" s="60">
        <f t="shared" si="66"/>
        <v>15</v>
      </c>
      <c r="J121" s="74">
        <f t="shared" si="67"/>
        <v>5205</v>
      </c>
      <c r="K121" s="66">
        <f>Stoch_Regimes_3!$E$24</f>
        <v>45</v>
      </c>
      <c r="L121" s="49">
        <f t="shared" si="68"/>
        <v>30</v>
      </c>
      <c r="M121" s="49">
        <f t="shared" si="69"/>
        <v>15</v>
      </c>
      <c r="N121" s="60">
        <f t="shared" si="70"/>
        <v>15</v>
      </c>
      <c r="O121" s="74">
        <f t="shared" si="71"/>
        <v>5355</v>
      </c>
      <c r="P121" s="66">
        <f>Stoch_Regimes_3!$G$24</f>
        <v>60</v>
      </c>
      <c r="Q121" s="49">
        <f t="shared" si="60"/>
        <v>45</v>
      </c>
      <c r="R121" s="49">
        <f t="shared" si="61"/>
        <v>15</v>
      </c>
      <c r="S121" s="60">
        <f t="shared" si="62"/>
        <v>15</v>
      </c>
      <c r="T121" s="74">
        <f t="shared" si="63"/>
        <v>5430</v>
      </c>
      <c r="U121" s="66">
        <f>Stoch_Regimes_3!$J$24</f>
        <v>60</v>
      </c>
      <c r="V121" s="49">
        <f t="shared" ref="V121:V131" si="76">V120+X120-15</f>
        <v>45</v>
      </c>
      <c r="W121" s="49">
        <f t="shared" ref="W121:W131" si="77">U121-V121</f>
        <v>15</v>
      </c>
      <c r="X121" s="60">
        <f t="shared" ref="X121:X128" si="78">IF(W121&gt;0,W121,0)</f>
        <v>15</v>
      </c>
      <c r="Y121" s="74">
        <f t="shared" ref="Y121:Y131" si="79">V121*$C$4+X121*C121</f>
        <v>5430</v>
      </c>
      <c r="Z121" s="66">
        <f>Stoch_Regimes_3!$M$24</f>
        <v>30</v>
      </c>
      <c r="AA121" s="49">
        <f t="shared" si="72"/>
        <v>15</v>
      </c>
      <c r="AB121" s="49">
        <f t="shared" si="73"/>
        <v>15</v>
      </c>
      <c r="AC121" s="60">
        <f t="shared" si="74"/>
        <v>15</v>
      </c>
      <c r="AD121" s="74">
        <f t="shared" si="75"/>
        <v>5280</v>
      </c>
      <c r="AE121" s="66">
        <v>15</v>
      </c>
      <c r="AF121" s="60">
        <v>0</v>
      </c>
      <c r="AG121" s="60">
        <v>15</v>
      </c>
      <c r="AH121" s="62">
        <f t="shared" ref="AH121:AH131" si="80">AG121*C121+AF121*$C$4</f>
        <v>5205</v>
      </c>
    </row>
    <row r="122" spans="1:34" x14ac:dyDescent="0.25">
      <c r="A122" s="49"/>
      <c r="B122" s="85">
        <v>42156</v>
      </c>
      <c r="C122" s="49">
        <v>344.5</v>
      </c>
      <c r="D122" s="49">
        <v>350</v>
      </c>
      <c r="E122" s="58">
        <v>1</v>
      </c>
      <c r="F122" s="91">
        <f t="shared" si="53"/>
        <v>30</v>
      </c>
      <c r="G122" s="49">
        <f t="shared" si="64"/>
        <v>0</v>
      </c>
      <c r="H122" s="49">
        <f t="shared" si="65"/>
        <v>30</v>
      </c>
      <c r="I122" s="60">
        <f t="shared" si="66"/>
        <v>30</v>
      </c>
      <c r="J122" s="74">
        <f t="shared" si="67"/>
        <v>10335</v>
      </c>
      <c r="K122" s="66">
        <f>Stoch_Regimes_3!$E$24</f>
        <v>45</v>
      </c>
      <c r="L122" s="49">
        <f t="shared" si="68"/>
        <v>30</v>
      </c>
      <c r="M122" s="49">
        <f t="shared" si="69"/>
        <v>15</v>
      </c>
      <c r="N122" s="60">
        <f t="shared" si="70"/>
        <v>15</v>
      </c>
      <c r="O122" s="74">
        <f t="shared" si="71"/>
        <v>5317.5</v>
      </c>
      <c r="P122" s="66">
        <f>Stoch_Regimes_3!$G$24</f>
        <v>60</v>
      </c>
      <c r="Q122" s="49">
        <f t="shared" si="60"/>
        <v>45</v>
      </c>
      <c r="R122" s="49">
        <f t="shared" si="61"/>
        <v>15</v>
      </c>
      <c r="S122" s="60">
        <f t="shared" si="62"/>
        <v>15</v>
      </c>
      <c r="T122" s="74">
        <f t="shared" si="63"/>
        <v>5392.5</v>
      </c>
      <c r="U122" s="66">
        <f>Stoch_Regimes_3!$J$24</f>
        <v>60</v>
      </c>
      <c r="V122" s="49">
        <f t="shared" si="76"/>
        <v>45</v>
      </c>
      <c r="W122" s="49">
        <f t="shared" si="77"/>
        <v>15</v>
      </c>
      <c r="X122" s="60">
        <f t="shared" si="78"/>
        <v>15</v>
      </c>
      <c r="Y122" s="74">
        <f t="shared" si="79"/>
        <v>5392.5</v>
      </c>
      <c r="Z122" s="66">
        <f>Stoch_Regimes_3!$M$24</f>
        <v>30</v>
      </c>
      <c r="AA122" s="49">
        <f t="shared" si="72"/>
        <v>15</v>
      </c>
      <c r="AB122" s="49">
        <f t="shared" si="73"/>
        <v>15</v>
      </c>
      <c r="AC122" s="60">
        <f t="shared" si="74"/>
        <v>15</v>
      </c>
      <c r="AD122" s="74">
        <f t="shared" si="75"/>
        <v>5242.5</v>
      </c>
      <c r="AE122" s="66">
        <v>15</v>
      </c>
      <c r="AF122" s="60">
        <v>0</v>
      </c>
      <c r="AG122" s="60">
        <v>15</v>
      </c>
      <c r="AH122" s="62">
        <f t="shared" si="80"/>
        <v>5167.5</v>
      </c>
    </row>
    <row r="123" spans="1:34" x14ac:dyDescent="0.25">
      <c r="A123" s="49"/>
      <c r="B123" s="85">
        <v>42186</v>
      </c>
      <c r="C123" s="49">
        <v>397.5</v>
      </c>
      <c r="D123" s="49">
        <v>400</v>
      </c>
      <c r="E123" s="58">
        <v>0</v>
      </c>
      <c r="F123" s="91">
        <f t="shared" si="53"/>
        <v>15</v>
      </c>
      <c r="G123" s="49">
        <f t="shared" si="64"/>
        <v>15</v>
      </c>
      <c r="H123" s="49">
        <f t="shared" si="65"/>
        <v>0</v>
      </c>
      <c r="I123" s="60">
        <f t="shared" si="66"/>
        <v>0</v>
      </c>
      <c r="J123" s="74">
        <f t="shared" si="67"/>
        <v>75</v>
      </c>
      <c r="K123" s="66">
        <f>Stoch_Regimes_3!$E$25</f>
        <v>15</v>
      </c>
      <c r="L123" s="49">
        <f t="shared" si="68"/>
        <v>30</v>
      </c>
      <c r="M123" s="49">
        <f t="shared" si="69"/>
        <v>-15</v>
      </c>
      <c r="N123" s="60">
        <f t="shared" si="70"/>
        <v>0</v>
      </c>
      <c r="O123" s="74">
        <f t="shared" si="71"/>
        <v>150</v>
      </c>
      <c r="P123" s="66">
        <f>Stoch_Regimes_3!$G$24</f>
        <v>60</v>
      </c>
      <c r="Q123" s="49">
        <f t="shared" si="60"/>
        <v>45</v>
      </c>
      <c r="R123" s="49">
        <f t="shared" si="61"/>
        <v>15</v>
      </c>
      <c r="S123" s="60">
        <f t="shared" si="62"/>
        <v>15</v>
      </c>
      <c r="T123" s="74">
        <f t="shared" si="63"/>
        <v>6187.5</v>
      </c>
      <c r="U123" s="66">
        <f>Stoch_Regimes_3!$J$25</f>
        <v>60</v>
      </c>
      <c r="V123" s="49">
        <f t="shared" si="76"/>
        <v>45</v>
      </c>
      <c r="W123" s="49">
        <f t="shared" si="77"/>
        <v>15</v>
      </c>
      <c r="X123" s="60">
        <f t="shared" si="78"/>
        <v>15</v>
      </c>
      <c r="Y123" s="74">
        <f t="shared" si="79"/>
        <v>6187.5</v>
      </c>
      <c r="Z123" s="66">
        <f>Stoch_Regimes_3!$M$25</f>
        <v>15</v>
      </c>
      <c r="AA123" s="49">
        <f t="shared" si="72"/>
        <v>15</v>
      </c>
      <c r="AB123" s="49">
        <f t="shared" si="73"/>
        <v>0</v>
      </c>
      <c r="AC123" s="60">
        <f t="shared" si="74"/>
        <v>0</v>
      </c>
      <c r="AD123" s="74">
        <f t="shared" si="75"/>
        <v>75</v>
      </c>
      <c r="AE123" s="66">
        <v>15</v>
      </c>
      <c r="AF123" s="60">
        <v>0</v>
      </c>
      <c r="AG123" s="60">
        <v>15</v>
      </c>
      <c r="AH123" s="62">
        <f t="shared" si="80"/>
        <v>5962.5</v>
      </c>
    </row>
    <row r="124" spans="1:34" x14ac:dyDescent="0.25">
      <c r="A124" s="49"/>
      <c r="B124" s="85">
        <v>42217</v>
      </c>
      <c r="C124" s="49">
        <v>350.98</v>
      </c>
      <c r="D124" s="49">
        <v>350</v>
      </c>
      <c r="E124" s="58">
        <v>0</v>
      </c>
      <c r="F124" s="91">
        <f t="shared" si="53"/>
        <v>15</v>
      </c>
      <c r="G124" s="49">
        <f t="shared" si="64"/>
        <v>0</v>
      </c>
      <c r="H124" s="49">
        <f t="shared" si="65"/>
        <v>15</v>
      </c>
      <c r="I124" s="60">
        <f t="shared" si="66"/>
        <v>15</v>
      </c>
      <c r="J124" s="74">
        <f t="shared" si="67"/>
        <v>5264.7000000000007</v>
      </c>
      <c r="K124" s="66">
        <f>Stoch_Regimes_3!$E$24</f>
        <v>45</v>
      </c>
      <c r="L124" s="49">
        <f t="shared" si="68"/>
        <v>15</v>
      </c>
      <c r="M124" s="49">
        <f t="shared" si="69"/>
        <v>30</v>
      </c>
      <c r="N124" s="60">
        <f t="shared" si="70"/>
        <v>30</v>
      </c>
      <c r="O124" s="74">
        <f t="shared" si="71"/>
        <v>10604.400000000001</v>
      </c>
      <c r="P124" s="66">
        <f>Stoch_Regimes_3!$G$24</f>
        <v>60</v>
      </c>
      <c r="Q124" s="49">
        <f t="shared" si="60"/>
        <v>45</v>
      </c>
      <c r="R124" s="49">
        <f t="shared" si="61"/>
        <v>15</v>
      </c>
      <c r="S124" s="60">
        <f t="shared" si="62"/>
        <v>15</v>
      </c>
      <c r="T124" s="74">
        <f t="shared" si="63"/>
        <v>5489.7000000000007</v>
      </c>
      <c r="U124" s="66">
        <f>Stoch_Regimes_3!$J$24</f>
        <v>60</v>
      </c>
      <c r="V124" s="49">
        <f t="shared" si="76"/>
        <v>45</v>
      </c>
      <c r="W124" s="49">
        <f t="shared" si="77"/>
        <v>15</v>
      </c>
      <c r="X124" s="60">
        <f t="shared" si="78"/>
        <v>15</v>
      </c>
      <c r="Y124" s="74">
        <f t="shared" si="79"/>
        <v>5489.7000000000007</v>
      </c>
      <c r="Z124" s="66">
        <f>Stoch_Regimes_3!$M$24</f>
        <v>30</v>
      </c>
      <c r="AA124" s="49">
        <f t="shared" si="72"/>
        <v>0</v>
      </c>
      <c r="AB124" s="49">
        <f t="shared" si="73"/>
        <v>30</v>
      </c>
      <c r="AC124" s="60">
        <f t="shared" si="74"/>
        <v>30</v>
      </c>
      <c r="AD124" s="74">
        <f t="shared" si="75"/>
        <v>10529.400000000001</v>
      </c>
      <c r="AE124" s="66">
        <v>15</v>
      </c>
      <c r="AF124" s="60">
        <v>0</v>
      </c>
      <c r="AG124" s="60">
        <v>15</v>
      </c>
      <c r="AH124" s="62">
        <f t="shared" si="80"/>
        <v>5264.7000000000007</v>
      </c>
    </row>
    <row r="125" spans="1:34" x14ac:dyDescent="0.25">
      <c r="A125" s="49"/>
      <c r="B125" s="85">
        <v>42248</v>
      </c>
      <c r="C125" s="49">
        <v>353.95</v>
      </c>
      <c r="D125" s="49">
        <v>350</v>
      </c>
      <c r="E125" s="58">
        <v>1</v>
      </c>
      <c r="F125" s="91">
        <f t="shared" si="53"/>
        <v>30</v>
      </c>
      <c r="G125" s="49">
        <f t="shared" si="64"/>
        <v>0</v>
      </c>
      <c r="H125" s="49">
        <f t="shared" si="65"/>
        <v>30</v>
      </c>
      <c r="I125" s="60">
        <f t="shared" si="66"/>
        <v>30</v>
      </c>
      <c r="J125" s="74">
        <f t="shared" si="67"/>
        <v>10618.5</v>
      </c>
      <c r="K125" s="66">
        <f>Stoch_Regimes_3!$E$24</f>
        <v>45</v>
      </c>
      <c r="L125" s="49">
        <f t="shared" si="68"/>
        <v>30</v>
      </c>
      <c r="M125" s="49">
        <f t="shared" si="69"/>
        <v>15</v>
      </c>
      <c r="N125" s="60">
        <f t="shared" si="70"/>
        <v>15</v>
      </c>
      <c r="O125" s="74">
        <f t="shared" si="71"/>
        <v>5459.25</v>
      </c>
      <c r="P125" s="66">
        <f>Stoch_Regimes_3!$G$24</f>
        <v>60</v>
      </c>
      <c r="Q125" s="49">
        <f t="shared" si="60"/>
        <v>45</v>
      </c>
      <c r="R125" s="49">
        <f t="shared" si="61"/>
        <v>15</v>
      </c>
      <c r="S125" s="60">
        <f t="shared" si="62"/>
        <v>15</v>
      </c>
      <c r="T125" s="74">
        <f t="shared" si="63"/>
        <v>5534.25</v>
      </c>
      <c r="U125" s="66">
        <f>Stoch_Regimes_3!$J$24</f>
        <v>60</v>
      </c>
      <c r="V125" s="49">
        <f t="shared" si="76"/>
        <v>45</v>
      </c>
      <c r="W125" s="49">
        <f t="shared" si="77"/>
        <v>15</v>
      </c>
      <c r="X125" s="60">
        <f t="shared" si="78"/>
        <v>15</v>
      </c>
      <c r="Y125" s="74">
        <f t="shared" si="79"/>
        <v>5534.25</v>
      </c>
      <c r="Z125" s="66">
        <f>Stoch_Regimes_3!$M$24</f>
        <v>30</v>
      </c>
      <c r="AA125" s="49">
        <f t="shared" si="72"/>
        <v>15</v>
      </c>
      <c r="AB125" s="49">
        <f t="shared" si="73"/>
        <v>15</v>
      </c>
      <c r="AC125" s="60">
        <f t="shared" si="74"/>
        <v>15</v>
      </c>
      <c r="AD125" s="74">
        <f t="shared" si="75"/>
        <v>5384.25</v>
      </c>
      <c r="AE125" s="66">
        <v>15</v>
      </c>
      <c r="AF125" s="60">
        <v>0</v>
      </c>
      <c r="AG125" s="60">
        <v>15</v>
      </c>
      <c r="AH125" s="62">
        <f t="shared" si="80"/>
        <v>5309.25</v>
      </c>
    </row>
    <row r="126" spans="1:34" x14ac:dyDescent="0.25">
      <c r="A126" s="49"/>
      <c r="B126" s="85">
        <v>42278</v>
      </c>
      <c r="C126" s="49">
        <v>366.55</v>
      </c>
      <c r="D126" s="49">
        <v>350</v>
      </c>
      <c r="E126" s="58">
        <v>0</v>
      </c>
      <c r="F126" s="91">
        <f t="shared" si="53"/>
        <v>15</v>
      </c>
      <c r="G126" s="49">
        <f t="shared" si="64"/>
        <v>15</v>
      </c>
      <c r="H126" s="49">
        <f t="shared" si="65"/>
        <v>0</v>
      </c>
      <c r="I126" s="60">
        <f t="shared" si="66"/>
        <v>0</v>
      </c>
      <c r="J126" s="74">
        <f t="shared" si="67"/>
        <v>75</v>
      </c>
      <c r="K126" s="66">
        <f>Stoch_Regimes_3!$E$24</f>
        <v>45</v>
      </c>
      <c r="L126" s="49">
        <f t="shared" si="68"/>
        <v>30</v>
      </c>
      <c r="M126" s="49">
        <f t="shared" si="69"/>
        <v>15</v>
      </c>
      <c r="N126" s="60">
        <f t="shared" si="70"/>
        <v>15</v>
      </c>
      <c r="O126" s="74">
        <f t="shared" si="71"/>
        <v>5648.25</v>
      </c>
      <c r="P126" s="66">
        <f>Stoch_Regimes_3!$G$24</f>
        <v>60</v>
      </c>
      <c r="Q126" s="49">
        <f t="shared" si="60"/>
        <v>45</v>
      </c>
      <c r="R126" s="49">
        <f t="shared" si="61"/>
        <v>15</v>
      </c>
      <c r="S126" s="60">
        <f t="shared" si="62"/>
        <v>15</v>
      </c>
      <c r="T126" s="74">
        <f t="shared" si="63"/>
        <v>5723.25</v>
      </c>
      <c r="U126" s="66">
        <f>Stoch_Regimes_3!$J$24</f>
        <v>60</v>
      </c>
      <c r="V126" s="49">
        <f t="shared" si="76"/>
        <v>45</v>
      </c>
      <c r="W126" s="49">
        <f t="shared" si="77"/>
        <v>15</v>
      </c>
      <c r="X126" s="60">
        <f t="shared" si="78"/>
        <v>15</v>
      </c>
      <c r="Y126" s="74">
        <f t="shared" si="79"/>
        <v>5723.25</v>
      </c>
      <c r="Z126" s="66">
        <f>Stoch_Regimes_3!$M$24</f>
        <v>30</v>
      </c>
      <c r="AA126" s="49">
        <f t="shared" si="72"/>
        <v>15</v>
      </c>
      <c r="AB126" s="49">
        <f t="shared" si="73"/>
        <v>15</v>
      </c>
      <c r="AC126" s="60">
        <f t="shared" si="74"/>
        <v>15</v>
      </c>
      <c r="AD126" s="74">
        <f t="shared" si="75"/>
        <v>5573.25</v>
      </c>
      <c r="AE126" s="66">
        <v>15</v>
      </c>
      <c r="AF126" s="60">
        <v>0</v>
      </c>
      <c r="AG126" s="60">
        <v>15</v>
      </c>
      <c r="AH126" s="62">
        <f t="shared" si="80"/>
        <v>5498.25</v>
      </c>
    </row>
    <row r="127" spans="1:34" x14ac:dyDescent="0.25">
      <c r="A127" s="49"/>
      <c r="B127" s="85">
        <v>42309</v>
      </c>
      <c r="C127" s="49">
        <v>361.45</v>
      </c>
      <c r="D127" s="49">
        <v>350</v>
      </c>
      <c r="E127" s="58">
        <v>0</v>
      </c>
      <c r="F127" s="91">
        <f t="shared" si="53"/>
        <v>15</v>
      </c>
      <c r="G127" s="49">
        <f t="shared" si="64"/>
        <v>0</v>
      </c>
      <c r="H127" s="49">
        <f t="shared" si="65"/>
        <v>15</v>
      </c>
      <c r="I127" s="60">
        <f t="shared" si="66"/>
        <v>15</v>
      </c>
      <c r="J127" s="74">
        <f t="shared" si="67"/>
        <v>5421.75</v>
      </c>
      <c r="K127" s="66">
        <f>Stoch_Regimes_3!$E$24</f>
        <v>45</v>
      </c>
      <c r="L127" s="49">
        <f t="shared" si="68"/>
        <v>30</v>
      </c>
      <c r="M127" s="49">
        <f t="shared" si="69"/>
        <v>15</v>
      </c>
      <c r="N127" s="60">
        <f t="shared" si="70"/>
        <v>15</v>
      </c>
      <c r="O127" s="74">
        <f t="shared" si="71"/>
        <v>5571.75</v>
      </c>
      <c r="P127" s="66">
        <f>Stoch_Regimes_3!$G$24</f>
        <v>60</v>
      </c>
      <c r="Q127" s="49">
        <f t="shared" si="60"/>
        <v>45</v>
      </c>
      <c r="R127" s="49">
        <f t="shared" si="61"/>
        <v>15</v>
      </c>
      <c r="S127" s="60">
        <f t="shared" si="62"/>
        <v>15</v>
      </c>
      <c r="T127" s="74">
        <f t="shared" si="63"/>
        <v>5646.75</v>
      </c>
      <c r="U127" s="66">
        <f>Stoch_Regimes_3!$J$24</f>
        <v>60</v>
      </c>
      <c r="V127" s="49">
        <f t="shared" si="76"/>
        <v>45</v>
      </c>
      <c r="W127" s="49">
        <f t="shared" si="77"/>
        <v>15</v>
      </c>
      <c r="X127" s="60">
        <f t="shared" si="78"/>
        <v>15</v>
      </c>
      <c r="Y127" s="74">
        <f t="shared" si="79"/>
        <v>5646.75</v>
      </c>
      <c r="Z127" s="66">
        <f>Stoch_Regimes_3!$M$24</f>
        <v>30</v>
      </c>
      <c r="AA127" s="49">
        <f t="shared" si="72"/>
        <v>15</v>
      </c>
      <c r="AB127" s="49">
        <f t="shared" si="73"/>
        <v>15</v>
      </c>
      <c r="AC127" s="60">
        <f t="shared" si="74"/>
        <v>15</v>
      </c>
      <c r="AD127" s="74">
        <f t="shared" si="75"/>
        <v>5496.75</v>
      </c>
      <c r="AE127" s="66">
        <v>15</v>
      </c>
      <c r="AF127" s="60">
        <v>0</v>
      </c>
      <c r="AG127" s="60">
        <v>15</v>
      </c>
      <c r="AH127" s="62">
        <f t="shared" si="80"/>
        <v>5421.75</v>
      </c>
    </row>
    <row r="128" spans="1:34" x14ac:dyDescent="0.25">
      <c r="A128" s="49"/>
      <c r="B128" s="85">
        <v>42339</v>
      </c>
      <c r="C128" s="49">
        <v>364.75</v>
      </c>
      <c r="D128" s="49">
        <v>350</v>
      </c>
      <c r="E128" s="58">
        <v>0</v>
      </c>
      <c r="F128" s="91">
        <f t="shared" si="53"/>
        <v>15</v>
      </c>
      <c r="G128" s="49">
        <f t="shared" si="64"/>
        <v>0</v>
      </c>
      <c r="H128" s="49">
        <f t="shared" si="65"/>
        <v>15</v>
      </c>
      <c r="I128" s="60">
        <f t="shared" si="66"/>
        <v>15</v>
      </c>
      <c r="J128" s="74">
        <f t="shared" si="67"/>
        <v>5471.25</v>
      </c>
      <c r="K128" s="66">
        <f>Stoch_Regimes_3!$E$24</f>
        <v>45</v>
      </c>
      <c r="L128" s="49">
        <f t="shared" si="68"/>
        <v>30</v>
      </c>
      <c r="M128" s="49">
        <f t="shared" si="69"/>
        <v>15</v>
      </c>
      <c r="N128" s="60">
        <f t="shared" si="70"/>
        <v>15</v>
      </c>
      <c r="O128" s="74">
        <f t="shared" si="71"/>
        <v>5621.25</v>
      </c>
      <c r="P128" s="66">
        <f>Stoch_Regimes_3!$G$24</f>
        <v>60</v>
      </c>
      <c r="Q128" s="49">
        <f t="shared" si="60"/>
        <v>45</v>
      </c>
      <c r="R128" s="49">
        <f t="shared" si="61"/>
        <v>15</v>
      </c>
      <c r="S128" s="60">
        <f t="shared" si="62"/>
        <v>15</v>
      </c>
      <c r="T128" s="74">
        <f t="shared" si="63"/>
        <v>5696.25</v>
      </c>
      <c r="U128" s="66">
        <f>Stoch_Regimes_3!$J$24</f>
        <v>60</v>
      </c>
      <c r="V128" s="49">
        <f t="shared" si="76"/>
        <v>45</v>
      </c>
      <c r="W128" s="49">
        <f t="shared" si="77"/>
        <v>15</v>
      </c>
      <c r="X128" s="60">
        <f t="shared" si="78"/>
        <v>15</v>
      </c>
      <c r="Y128" s="74">
        <f t="shared" si="79"/>
        <v>5696.25</v>
      </c>
      <c r="Z128" s="66">
        <f>Stoch_Regimes_3!$M$24</f>
        <v>30</v>
      </c>
      <c r="AA128" s="49">
        <f t="shared" si="72"/>
        <v>15</v>
      </c>
      <c r="AB128" s="49">
        <f t="shared" si="73"/>
        <v>15</v>
      </c>
      <c r="AC128" s="60">
        <f t="shared" si="74"/>
        <v>15</v>
      </c>
      <c r="AD128" s="74">
        <f t="shared" si="75"/>
        <v>5546.25</v>
      </c>
      <c r="AE128" s="66">
        <v>15</v>
      </c>
      <c r="AF128" s="60">
        <v>0</v>
      </c>
      <c r="AG128" s="60">
        <v>15</v>
      </c>
      <c r="AH128" s="62">
        <f t="shared" si="80"/>
        <v>5471.25</v>
      </c>
    </row>
    <row r="129" spans="1:34" x14ac:dyDescent="0.25">
      <c r="A129" s="49"/>
      <c r="B129" s="85">
        <v>42370</v>
      </c>
      <c r="C129" s="49">
        <v>363.75</v>
      </c>
      <c r="D129" s="49">
        <v>350</v>
      </c>
      <c r="E129" s="58">
        <v>1</v>
      </c>
      <c r="F129" s="91">
        <f t="shared" si="53"/>
        <v>30</v>
      </c>
      <c r="G129" s="49">
        <f t="shared" si="64"/>
        <v>0</v>
      </c>
      <c r="H129" s="49">
        <f t="shared" si="65"/>
        <v>30</v>
      </c>
      <c r="I129" s="60">
        <f t="shared" si="66"/>
        <v>30</v>
      </c>
      <c r="J129" s="74">
        <f t="shared" si="67"/>
        <v>10912.5</v>
      </c>
      <c r="K129" s="66">
        <f>Stoch_Regimes_3!$E$24</f>
        <v>45</v>
      </c>
      <c r="L129" s="49">
        <f t="shared" si="68"/>
        <v>30</v>
      </c>
      <c r="M129" s="49">
        <f t="shared" si="69"/>
        <v>15</v>
      </c>
      <c r="N129" s="60">
        <f t="shared" si="70"/>
        <v>15</v>
      </c>
      <c r="O129" s="74">
        <f t="shared" si="71"/>
        <v>5606.25</v>
      </c>
      <c r="P129" s="66">
        <f>Stoch_Regimes_3!$G$24</f>
        <v>60</v>
      </c>
      <c r="Q129" s="49">
        <f t="shared" si="60"/>
        <v>45</v>
      </c>
      <c r="R129" s="49">
        <f t="shared" si="61"/>
        <v>15</v>
      </c>
      <c r="S129" s="60">
        <v>0</v>
      </c>
      <c r="T129" s="74">
        <f t="shared" si="63"/>
        <v>225</v>
      </c>
      <c r="U129" s="66">
        <f>Stoch_Regimes_3!$J$24</f>
        <v>60</v>
      </c>
      <c r="V129" s="49">
        <f t="shared" si="76"/>
        <v>45</v>
      </c>
      <c r="W129" s="49">
        <f t="shared" si="77"/>
        <v>15</v>
      </c>
      <c r="X129" s="60">
        <v>0</v>
      </c>
      <c r="Y129" s="74">
        <f t="shared" si="79"/>
        <v>225</v>
      </c>
      <c r="Z129" s="66">
        <f>Stoch_Regimes_3!$M$24</f>
        <v>30</v>
      </c>
      <c r="AA129" s="49">
        <f t="shared" si="72"/>
        <v>15</v>
      </c>
      <c r="AB129" s="49">
        <f t="shared" si="73"/>
        <v>15</v>
      </c>
      <c r="AC129" s="60">
        <f t="shared" si="74"/>
        <v>15</v>
      </c>
      <c r="AD129" s="74">
        <f t="shared" si="75"/>
        <v>5531.25</v>
      </c>
      <c r="AE129" s="66">
        <v>15</v>
      </c>
      <c r="AF129" s="60">
        <v>0</v>
      </c>
      <c r="AG129" s="60">
        <v>15</v>
      </c>
      <c r="AH129" s="62">
        <f t="shared" si="80"/>
        <v>5456.25</v>
      </c>
    </row>
    <row r="130" spans="1:34" x14ac:dyDescent="0.25">
      <c r="A130" s="49"/>
      <c r="B130" s="85">
        <v>42401</v>
      </c>
      <c r="C130" s="49">
        <v>369.23</v>
      </c>
      <c r="D130" s="49">
        <v>350</v>
      </c>
      <c r="E130" s="58">
        <v>0</v>
      </c>
      <c r="F130" s="91">
        <f t="shared" si="53"/>
        <v>15</v>
      </c>
      <c r="G130" s="49">
        <f t="shared" si="64"/>
        <v>15</v>
      </c>
      <c r="H130" s="49">
        <f t="shared" si="65"/>
        <v>0</v>
      </c>
      <c r="I130" s="60">
        <f t="shared" si="66"/>
        <v>0</v>
      </c>
      <c r="J130" s="74">
        <f t="shared" si="67"/>
        <v>75</v>
      </c>
      <c r="K130" s="66">
        <f>Stoch_Regimes_3!$E$24</f>
        <v>45</v>
      </c>
      <c r="L130" s="49">
        <f t="shared" si="68"/>
        <v>30</v>
      </c>
      <c r="M130" s="49">
        <f t="shared" si="69"/>
        <v>15</v>
      </c>
      <c r="N130" s="60">
        <v>0</v>
      </c>
      <c r="O130" s="74">
        <f t="shared" si="71"/>
        <v>150</v>
      </c>
      <c r="P130" s="66">
        <f>Stoch_Regimes_3!$G$24</f>
        <v>60</v>
      </c>
      <c r="Q130" s="49">
        <f t="shared" si="60"/>
        <v>30</v>
      </c>
      <c r="R130" s="49">
        <f t="shared" si="61"/>
        <v>30</v>
      </c>
      <c r="S130" s="60">
        <v>0</v>
      </c>
      <c r="T130" s="74">
        <f t="shared" si="63"/>
        <v>150</v>
      </c>
      <c r="U130" s="66">
        <f>Stoch_Regimes_3!$J$24</f>
        <v>60</v>
      </c>
      <c r="V130" s="49">
        <f t="shared" si="76"/>
        <v>30</v>
      </c>
      <c r="W130" s="49">
        <f t="shared" si="77"/>
        <v>30</v>
      </c>
      <c r="X130" s="60">
        <v>0</v>
      </c>
      <c r="Y130" s="74">
        <f t="shared" si="79"/>
        <v>150</v>
      </c>
      <c r="Z130" s="66">
        <f>Stoch_Regimes_3!$M$24</f>
        <v>30</v>
      </c>
      <c r="AA130" s="49">
        <f t="shared" si="72"/>
        <v>15</v>
      </c>
      <c r="AB130" s="49">
        <f t="shared" si="73"/>
        <v>15</v>
      </c>
      <c r="AC130" s="60">
        <f t="shared" si="74"/>
        <v>15</v>
      </c>
      <c r="AD130" s="74">
        <f t="shared" si="75"/>
        <v>5613.4500000000007</v>
      </c>
      <c r="AE130" s="66">
        <v>15</v>
      </c>
      <c r="AF130" s="60">
        <v>0</v>
      </c>
      <c r="AG130" s="60">
        <v>15</v>
      </c>
      <c r="AH130" s="62">
        <f t="shared" si="80"/>
        <v>5538.4500000000007</v>
      </c>
    </row>
    <row r="131" spans="1:34" ht="15.75" thickBot="1" x14ac:dyDescent="0.3">
      <c r="A131" s="49"/>
      <c r="B131" s="86">
        <v>42430</v>
      </c>
      <c r="C131" s="61">
        <v>365.23</v>
      </c>
      <c r="D131" s="61">
        <v>350</v>
      </c>
      <c r="E131" s="59">
        <v>0</v>
      </c>
      <c r="F131" s="93">
        <f t="shared" si="53"/>
        <v>15</v>
      </c>
      <c r="G131" s="61">
        <f t="shared" si="64"/>
        <v>0</v>
      </c>
      <c r="H131" s="61">
        <f t="shared" si="65"/>
        <v>15</v>
      </c>
      <c r="I131" s="71">
        <f t="shared" si="66"/>
        <v>15</v>
      </c>
      <c r="J131" s="82">
        <f t="shared" si="67"/>
        <v>5478.4500000000007</v>
      </c>
      <c r="K131" s="67">
        <f>Stoch_Regimes_3!$E$24</f>
        <v>45</v>
      </c>
      <c r="L131" s="61">
        <f t="shared" si="68"/>
        <v>15</v>
      </c>
      <c r="M131" s="61">
        <f t="shared" si="69"/>
        <v>30</v>
      </c>
      <c r="N131" s="71">
        <v>0</v>
      </c>
      <c r="O131" s="82">
        <f t="shared" si="71"/>
        <v>75</v>
      </c>
      <c r="P131" s="66">
        <f>Stoch_Regimes_3!$G$24</f>
        <v>60</v>
      </c>
      <c r="Q131" s="49">
        <f t="shared" si="60"/>
        <v>15</v>
      </c>
      <c r="R131" s="49">
        <f t="shared" si="61"/>
        <v>45</v>
      </c>
      <c r="S131" s="60">
        <v>0</v>
      </c>
      <c r="T131" s="74">
        <f t="shared" si="63"/>
        <v>75</v>
      </c>
      <c r="U131" s="66">
        <f>Stoch_Regimes_3!$J$24</f>
        <v>60</v>
      </c>
      <c r="V131" s="49">
        <f t="shared" si="76"/>
        <v>15</v>
      </c>
      <c r="W131" s="49">
        <f t="shared" si="77"/>
        <v>45</v>
      </c>
      <c r="X131" s="60">
        <v>0</v>
      </c>
      <c r="Y131" s="74">
        <f t="shared" si="79"/>
        <v>75</v>
      </c>
      <c r="Z131" s="66">
        <f>Stoch_Regimes_3!$M$24</f>
        <v>30</v>
      </c>
      <c r="AA131" s="49">
        <f t="shared" si="72"/>
        <v>15</v>
      </c>
      <c r="AB131" s="49">
        <f t="shared" si="73"/>
        <v>15</v>
      </c>
      <c r="AC131" s="60">
        <v>0</v>
      </c>
      <c r="AD131" s="74">
        <f t="shared" si="75"/>
        <v>75</v>
      </c>
      <c r="AE131" s="67">
        <v>15</v>
      </c>
      <c r="AF131" s="71">
        <v>0</v>
      </c>
      <c r="AG131" s="71">
        <v>15</v>
      </c>
      <c r="AH131" s="63">
        <f t="shared" si="80"/>
        <v>5478.4500000000007</v>
      </c>
    </row>
    <row r="132" spans="1:34" x14ac:dyDescent="0.25">
      <c r="A132" s="5"/>
      <c r="F132" s="58"/>
      <c r="G132" s="5" t="s">
        <v>58</v>
      </c>
      <c r="H132" s="5"/>
      <c r="I132" s="5"/>
      <c r="J132" s="75">
        <f>AVERAGE(J21:J131)</f>
        <v>6630.9202702702696</v>
      </c>
      <c r="K132" s="58"/>
      <c r="L132" s="5" t="s">
        <v>58</v>
      </c>
      <c r="M132" s="5"/>
      <c r="N132" s="5"/>
      <c r="O132" s="75">
        <f>AVERAGE(O21:O131)</f>
        <v>7172.9608108108114</v>
      </c>
      <c r="P132" s="113"/>
      <c r="Q132" s="64" t="s">
        <v>58</v>
      </c>
      <c r="R132" s="64"/>
      <c r="S132" s="64"/>
      <c r="T132" s="114">
        <f>AVERAGE(T21:T131)</f>
        <v>7155.0918918918915</v>
      </c>
      <c r="U132" s="113"/>
      <c r="V132" s="64" t="s">
        <v>58</v>
      </c>
      <c r="W132" s="64"/>
      <c r="X132" s="64"/>
      <c r="Y132" s="114">
        <f>AVERAGE(Y21:Y131)</f>
        <v>7186.0378378378373</v>
      </c>
      <c r="Z132" s="113"/>
      <c r="AA132" s="64" t="s">
        <v>58</v>
      </c>
      <c r="AB132" s="64"/>
      <c r="AC132" s="64"/>
      <c r="AD132" s="114">
        <f>AVERAGE(AD21:AD131)</f>
        <v>7095.0189189189186</v>
      </c>
      <c r="AE132" s="58"/>
      <c r="AF132" s="5" t="s">
        <v>58</v>
      </c>
      <c r="AG132" s="5"/>
      <c r="AH132" s="75">
        <f>AVERAGE(AH21:AH131)</f>
        <v>7160.1878378378369</v>
      </c>
    </row>
    <row r="133" spans="1:34" x14ac:dyDescent="0.25">
      <c r="A133" s="5"/>
      <c r="F133" s="52"/>
      <c r="G133" s="5" t="s">
        <v>59</v>
      </c>
      <c r="H133" s="5"/>
      <c r="I133" s="5"/>
      <c r="J133" s="75">
        <f>SUM(J21:J131)</f>
        <v>736032.14999999991</v>
      </c>
      <c r="K133" s="52"/>
      <c r="L133" s="5" t="s">
        <v>59</v>
      </c>
      <c r="M133" s="5"/>
      <c r="N133" s="5"/>
      <c r="O133" s="75">
        <f>SUM(O21:O131)</f>
        <v>796198.65</v>
      </c>
      <c r="P133" s="52"/>
      <c r="Q133" s="5" t="s">
        <v>59</v>
      </c>
      <c r="R133" s="5"/>
      <c r="S133" s="5"/>
      <c r="T133" s="75">
        <f>SUM(T21:T131)</f>
        <v>794215.2</v>
      </c>
      <c r="U133" s="52"/>
      <c r="V133" s="5" t="s">
        <v>59</v>
      </c>
      <c r="W133" s="5"/>
      <c r="X133" s="5"/>
      <c r="Y133" s="75">
        <f>SUM(Y21:Y131)</f>
        <v>797650.2</v>
      </c>
      <c r="Z133" s="52"/>
      <c r="AA133" s="5" t="s">
        <v>59</v>
      </c>
      <c r="AB133" s="5"/>
      <c r="AC133" s="5"/>
      <c r="AD133" s="75">
        <f>SUM(AD21:AD131)</f>
        <v>787547.1</v>
      </c>
      <c r="AE133" s="52"/>
      <c r="AF133" s="5" t="s">
        <v>59</v>
      </c>
      <c r="AG133" s="5"/>
      <c r="AH133" s="75">
        <f>SUM(AH21:AH131)</f>
        <v>794780.84999999986</v>
      </c>
    </row>
    <row r="134" spans="1:34" ht="15.75" thickBot="1" x14ac:dyDescent="0.3">
      <c r="A134" s="5"/>
      <c r="F134" s="54"/>
      <c r="G134" s="55" t="s">
        <v>61</v>
      </c>
      <c r="H134" s="55"/>
      <c r="I134" s="55"/>
      <c r="J134" s="82">
        <f>SUMPRODUCT(I21:I131,$C$21:$C$131)/SUM(I21:I131)</f>
        <v>435.57486486486482</v>
      </c>
      <c r="K134" s="54"/>
      <c r="L134" s="55" t="s">
        <v>61</v>
      </c>
      <c r="M134" s="55"/>
      <c r="N134" s="55"/>
      <c r="O134" s="76">
        <f>SUMPRODUCT(N21:N131,$C$21:$C$131)/SUM(N21:N131)</f>
        <v>471.39558558558559</v>
      </c>
      <c r="P134" s="54"/>
      <c r="Q134" s="55" t="s">
        <v>61</v>
      </c>
      <c r="R134" s="55"/>
      <c r="S134" s="55"/>
      <c r="T134" s="82">
        <f>SUMPRODUCT(S21:S131,$C$21:$C$131)/SUM(S21:S131)</f>
        <v>469.39351351351348</v>
      </c>
      <c r="U134" s="54"/>
      <c r="V134" s="55" t="s">
        <v>61</v>
      </c>
      <c r="W134" s="55"/>
      <c r="X134" s="55"/>
      <c r="Y134" s="82">
        <f>SUMPRODUCT(X21:X131,$C$21:$C$131)/SUM(X21:X131)</f>
        <v>468.12324324324322</v>
      </c>
      <c r="Z134" s="54"/>
      <c r="AA134" s="55" t="s">
        <v>61</v>
      </c>
      <c r="AB134" s="55"/>
      <c r="AC134" s="55"/>
      <c r="AD134" s="82">
        <f>SUMPRODUCT(AC21:AC131,$C$21:$C$131)/SUM(AC21:AC131)</f>
        <v>469.98324324324324</v>
      </c>
      <c r="AE134" s="54"/>
      <c r="AF134" s="55" t="s">
        <v>61</v>
      </c>
      <c r="AG134" s="55"/>
      <c r="AH134" s="82">
        <f>SUMPRODUCT(AG21:AG131,$C$21:$C$131)/SUM(AG21:AG131)</f>
        <v>477.34585585585575</v>
      </c>
    </row>
    <row r="141" spans="1:34" x14ac:dyDescent="0.25">
      <c r="C141" s="73" t="s">
        <v>65</v>
      </c>
    </row>
    <row r="142" spans="1:34" x14ac:dyDescent="0.25">
      <c r="N142" s="5"/>
      <c r="O142" s="5"/>
    </row>
    <row r="143" spans="1:34" x14ac:dyDescent="0.25">
      <c r="C143" t="s">
        <v>64</v>
      </c>
      <c r="D143" s="7" t="s">
        <v>63</v>
      </c>
      <c r="E143" s="7" t="s">
        <v>45</v>
      </c>
      <c r="F143" s="7" t="s">
        <v>30</v>
      </c>
      <c r="G143" s="7" t="s">
        <v>66</v>
      </c>
      <c r="H143" s="7" t="s">
        <v>67</v>
      </c>
      <c r="I143" s="7" t="s">
        <v>36</v>
      </c>
      <c r="J143" s="5"/>
    </row>
    <row r="144" spans="1:34" x14ac:dyDescent="0.25">
      <c r="C144" s="72" t="s">
        <v>62</v>
      </c>
      <c r="D144" s="100">
        <f>J132/100</f>
        <v>66.309202702702692</v>
      </c>
      <c r="E144" s="100">
        <f>O132/100</f>
        <v>71.72960810810811</v>
      </c>
      <c r="F144" s="100">
        <f>T132/100</f>
        <v>71.55091891891891</v>
      </c>
      <c r="G144" s="100">
        <f>Y132/100</f>
        <v>71.860378378378371</v>
      </c>
      <c r="H144" s="100">
        <f>AD132/100</f>
        <v>70.950189189189189</v>
      </c>
      <c r="I144" s="100">
        <f>AH132/100</f>
        <v>71.601878378378373</v>
      </c>
      <c r="J144" s="5"/>
    </row>
    <row r="145" spans="3:13" x14ac:dyDescent="0.25">
      <c r="C145" s="5" t="s">
        <v>75</v>
      </c>
      <c r="D145" s="80">
        <f>J133/100/1000</f>
        <v>7.3603214999999995</v>
      </c>
      <c r="E145" s="80">
        <f>O133/100/1000</f>
        <v>7.9619865000000001</v>
      </c>
      <c r="F145" s="80">
        <f>T133/100/1000</f>
        <v>7.9421519999999992</v>
      </c>
      <c r="G145" s="80">
        <f>Y133/100/1000</f>
        <v>7.9765019999999991</v>
      </c>
      <c r="H145" s="80">
        <f>AD133/100/1000</f>
        <v>7.8754709999999992</v>
      </c>
      <c r="I145" s="80">
        <f>AH133/100/1000</f>
        <v>7.9478084999999981</v>
      </c>
      <c r="J145" s="5"/>
    </row>
    <row r="146" spans="3:13" x14ac:dyDescent="0.25">
      <c r="C146" s="4" t="s">
        <v>61</v>
      </c>
      <c r="D146" s="81">
        <f>J134/100</f>
        <v>4.3557486486486479</v>
      </c>
      <c r="E146" s="81">
        <f>O134/100</f>
        <v>4.7139558558558559</v>
      </c>
      <c r="F146" s="81">
        <f>T134/100</f>
        <v>4.6939351351351348</v>
      </c>
      <c r="G146" s="81">
        <f>Y134/100</f>
        <v>4.6812324324324326</v>
      </c>
      <c r="H146" s="81">
        <f>AD134/100</f>
        <v>4.6998324324324328</v>
      </c>
      <c r="I146" s="81">
        <f>AH134/100</f>
        <v>4.7734585585585574</v>
      </c>
      <c r="J146" s="5"/>
    </row>
    <row r="147" spans="3:13" x14ac:dyDescent="0.25">
      <c r="L147" s="5"/>
      <c r="M147" s="5"/>
    </row>
  </sheetData>
  <mergeCells count="6">
    <mergeCell ref="AE19:AH19"/>
    <mergeCell ref="E19:J19"/>
    <mergeCell ref="K19:O19"/>
    <mergeCell ref="P19:T19"/>
    <mergeCell ref="U19:Y19"/>
    <mergeCell ref="Z19:AD19"/>
  </mergeCells>
  <pageMargins left="0.7" right="0.7" top="0.75" bottom="0.75" header="0.3" footer="0.3"/>
  <pageSetup paperSize="9" orientation="portrait" r:id="rId1"/>
  <ignoredErrors>
    <ignoredError sqref="K57:Z60 K79:Z98 K114:Z114 D145:I145" formula="1"/>
  </ignoredErrors>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3:AU587"/>
  <sheetViews>
    <sheetView showGridLines="0" topLeftCell="F126" zoomScale="90" zoomScaleNormal="90" workbookViewId="0">
      <selection activeCell="V143" sqref="V143"/>
    </sheetView>
  </sheetViews>
  <sheetFormatPr defaultRowHeight="15" x14ac:dyDescent="0.25"/>
  <cols>
    <col min="2" max="2" width="32.7109375" customWidth="1"/>
    <col min="3" max="3" width="24" bestFit="1" customWidth="1"/>
    <col min="4" max="4" width="20.7109375" customWidth="1"/>
    <col min="5" max="6" width="25.42578125" customWidth="1"/>
    <col min="7" max="7" width="13" bestFit="1" customWidth="1"/>
    <col min="8" max="8" width="13" customWidth="1"/>
    <col min="9" max="9" width="13" bestFit="1" customWidth="1"/>
    <col min="10" max="10" width="12.5703125" bestFit="1" customWidth="1"/>
    <col min="11" max="11" width="20.42578125" bestFit="1" customWidth="1"/>
    <col min="12" max="12" width="20.42578125" customWidth="1"/>
    <col min="13" max="13" width="10.5703125" bestFit="1" customWidth="1"/>
    <col min="14" max="14" width="10.5703125" customWidth="1"/>
    <col min="17" max="17" width="20.42578125" bestFit="1" customWidth="1"/>
    <col min="18" max="18" width="20.42578125" customWidth="1"/>
    <col min="19" max="19" width="10.5703125" bestFit="1" customWidth="1"/>
    <col min="20" max="20" width="10.5703125" customWidth="1"/>
    <col min="23" max="23" width="20.42578125" bestFit="1" customWidth="1"/>
    <col min="24" max="24" width="20.42578125" customWidth="1"/>
    <col min="29" max="29" width="20.42578125" bestFit="1" customWidth="1"/>
    <col min="30" max="30" width="20.42578125" customWidth="1"/>
    <col min="31" max="31" width="14.28515625" bestFit="1" customWidth="1"/>
    <col min="32" max="32" width="14.28515625" customWidth="1"/>
    <col min="35" max="35" width="20.42578125" bestFit="1" customWidth="1"/>
    <col min="36" max="36" width="20.42578125" customWidth="1"/>
    <col min="37" max="37" width="10.5703125" bestFit="1" customWidth="1"/>
    <col min="39" max="39" width="10.5703125" bestFit="1" customWidth="1"/>
  </cols>
  <sheetData>
    <row r="3" spans="2:12" x14ac:dyDescent="0.25">
      <c r="B3" t="s">
        <v>60</v>
      </c>
    </row>
    <row r="4" spans="2:12" x14ac:dyDescent="0.25">
      <c r="B4" s="6" t="s">
        <v>74</v>
      </c>
      <c r="C4" s="42">
        <v>40</v>
      </c>
      <c r="D4" s="5"/>
      <c r="E4" s="5"/>
      <c r="I4" s="98"/>
    </row>
    <row r="5" spans="2:12" x14ac:dyDescent="0.25">
      <c r="B5" s="6" t="s">
        <v>43</v>
      </c>
      <c r="C5" s="6">
        <v>1000</v>
      </c>
      <c r="D5" s="5"/>
      <c r="E5" s="5"/>
      <c r="F5" s="108">
        <v>0.95</v>
      </c>
      <c r="G5" s="42">
        <v>0.05</v>
      </c>
      <c r="H5" s="50"/>
      <c r="I5" s="50"/>
    </row>
    <row r="6" spans="2:12" x14ac:dyDescent="0.25">
      <c r="B6" s="6" t="s">
        <v>41</v>
      </c>
      <c r="C6" s="6">
        <v>15</v>
      </c>
      <c r="D6" s="5"/>
      <c r="E6" s="5"/>
      <c r="F6" s="108">
        <v>0.03</v>
      </c>
      <c r="G6" s="42">
        <v>0.97</v>
      </c>
      <c r="H6" s="50"/>
      <c r="I6" s="50"/>
    </row>
    <row r="7" spans="2:12" x14ac:dyDescent="0.25">
      <c r="B7" s="51" t="s">
        <v>71</v>
      </c>
      <c r="C7" s="6"/>
      <c r="D7" s="5"/>
      <c r="E7" s="5"/>
      <c r="F7" s="108" t="s">
        <v>4</v>
      </c>
      <c r="G7" s="42">
        <v>0.375</v>
      </c>
      <c r="H7" s="98"/>
    </row>
    <row r="8" spans="2:12" x14ac:dyDescent="0.25">
      <c r="B8" s="51" t="s">
        <v>70</v>
      </c>
      <c r="C8" s="6"/>
      <c r="D8" s="5"/>
      <c r="E8" s="5"/>
      <c r="F8" s="108" t="s">
        <v>5</v>
      </c>
      <c r="G8" s="42">
        <v>0.625</v>
      </c>
      <c r="H8" s="98"/>
      <c r="I8" s="98"/>
    </row>
    <row r="9" spans="2:12" x14ac:dyDescent="0.25">
      <c r="B9" s="50"/>
      <c r="C9" s="5"/>
      <c r="D9" s="5"/>
      <c r="E9" s="5"/>
    </row>
    <row r="10" spans="2:12" x14ac:dyDescent="0.25">
      <c r="B10" s="50"/>
      <c r="C10" s="5"/>
      <c r="D10" s="5"/>
      <c r="E10" s="5"/>
      <c r="F10" s="5"/>
      <c r="G10" s="5"/>
      <c r="H10" s="5"/>
      <c r="I10" s="5"/>
      <c r="J10" s="5"/>
      <c r="K10" s="5"/>
      <c r="L10" s="5"/>
    </row>
    <row r="11" spans="2:12" x14ac:dyDescent="0.25">
      <c r="B11" s="50"/>
      <c r="C11" s="5"/>
      <c r="D11" s="5"/>
      <c r="E11" s="5"/>
      <c r="F11" s="105"/>
      <c r="G11" s="105"/>
      <c r="H11" s="105"/>
      <c r="I11" s="105"/>
      <c r="J11" s="105"/>
      <c r="K11" s="5"/>
      <c r="L11" s="5"/>
    </row>
    <row r="12" spans="2:12" x14ac:dyDescent="0.25">
      <c r="B12" s="50"/>
      <c r="C12" s="5"/>
      <c r="D12" s="5"/>
      <c r="E12" s="5"/>
    </row>
    <row r="13" spans="2:12" x14ac:dyDescent="0.25">
      <c r="B13" s="50"/>
      <c r="C13" s="5"/>
      <c r="D13" s="5"/>
      <c r="E13" s="5"/>
    </row>
    <row r="14" spans="2:12" x14ac:dyDescent="0.25">
      <c r="B14" s="50"/>
      <c r="C14" s="5"/>
      <c r="D14" s="5"/>
      <c r="E14" s="5"/>
    </row>
    <row r="15" spans="2:12" x14ac:dyDescent="0.25">
      <c r="B15" s="50"/>
      <c r="C15" s="5"/>
      <c r="D15" s="5"/>
      <c r="E15" s="5"/>
    </row>
    <row r="16" spans="2:12" x14ac:dyDescent="0.25">
      <c r="B16" s="50"/>
      <c r="C16" s="5"/>
      <c r="D16" s="5"/>
      <c r="E16" s="5"/>
    </row>
    <row r="17" spans="1:47" x14ac:dyDescent="0.25">
      <c r="B17" s="50"/>
      <c r="C17" s="5"/>
      <c r="D17" s="5"/>
      <c r="E17" s="5"/>
    </row>
    <row r="18" spans="1:47" ht="15.75" thickBot="1" x14ac:dyDescent="0.3">
      <c r="B18" s="50"/>
      <c r="C18" s="5"/>
      <c r="D18" s="5"/>
      <c r="E18" s="5"/>
    </row>
    <row r="19" spans="1:47" ht="15.75" thickBot="1" x14ac:dyDescent="0.3">
      <c r="B19" s="69"/>
      <c r="C19" s="64"/>
      <c r="D19" s="64"/>
      <c r="E19" s="325" t="s">
        <v>44</v>
      </c>
      <c r="F19" s="326"/>
      <c r="G19" s="326"/>
      <c r="H19" s="326"/>
      <c r="I19" s="326"/>
      <c r="J19" s="327"/>
      <c r="K19" s="322" t="s">
        <v>45</v>
      </c>
      <c r="L19" s="323"/>
      <c r="M19" s="323"/>
      <c r="N19" s="323"/>
      <c r="O19" s="323"/>
      <c r="P19" s="324"/>
      <c r="Q19" s="328" t="s">
        <v>30</v>
      </c>
      <c r="R19" s="329"/>
      <c r="S19" s="329"/>
      <c r="T19" s="329"/>
      <c r="U19" s="329"/>
      <c r="V19" s="330"/>
      <c r="W19" s="307" t="s">
        <v>56</v>
      </c>
      <c r="X19" s="308"/>
      <c r="Y19" s="308"/>
      <c r="Z19" s="308"/>
      <c r="AA19" s="308"/>
      <c r="AB19" s="309"/>
      <c r="AC19" s="307" t="s">
        <v>57</v>
      </c>
      <c r="AD19" s="308"/>
      <c r="AE19" s="308"/>
      <c r="AF19" s="308"/>
      <c r="AG19" s="308"/>
      <c r="AH19" s="309"/>
      <c r="AI19" s="307" t="s">
        <v>36</v>
      </c>
      <c r="AJ19" s="308"/>
      <c r="AK19" s="308"/>
      <c r="AL19" s="308"/>
      <c r="AM19" s="309"/>
      <c r="AN19" s="322" t="s">
        <v>145</v>
      </c>
      <c r="AO19" s="323"/>
      <c r="AP19" s="323"/>
      <c r="AQ19" s="323"/>
      <c r="AR19" s="323"/>
      <c r="AS19" s="324"/>
    </row>
    <row r="20" spans="1:47" x14ac:dyDescent="0.25">
      <c r="B20" s="123" t="s">
        <v>69</v>
      </c>
      <c r="C20" s="124" t="s">
        <v>42</v>
      </c>
      <c r="D20" s="125" t="s">
        <v>55</v>
      </c>
      <c r="E20" s="112" t="s">
        <v>68</v>
      </c>
      <c r="F20" s="99" t="s">
        <v>47</v>
      </c>
      <c r="G20" s="77" t="s">
        <v>54</v>
      </c>
      <c r="H20" s="77" t="s">
        <v>77</v>
      </c>
      <c r="I20" s="106" t="s">
        <v>46</v>
      </c>
      <c r="J20" s="107" t="s">
        <v>48</v>
      </c>
      <c r="K20" s="65" t="s">
        <v>47</v>
      </c>
      <c r="L20" s="112" t="s">
        <v>68</v>
      </c>
      <c r="M20" s="77" t="s">
        <v>54</v>
      </c>
      <c r="N20" s="77" t="s">
        <v>77</v>
      </c>
      <c r="O20" s="106" t="s">
        <v>46</v>
      </c>
      <c r="P20" s="45" t="s">
        <v>48</v>
      </c>
      <c r="Q20" s="65" t="s">
        <v>47</v>
      </c>
      <c r="R20" s="112" t="s">
        <v>68</v>
      </c>
      <c r="S20" s="77" t="s">
        <v>54</v>
      </c>
      <c r="T20" s="77" t="s">
        <v>77</v>
      </c>
      <c r="U20" s="106" t="s">
        <v>46</v>
      </c>
      <c r="V20" s="25" t="s">
        <v>48</v>
      </c>
      <c r="W20" s="65" t="s">
        <v>47</v>
      </c>
      <c r="X20" s="112" t="s">
        <v>68</v>
      </c>
      <c r="Y20" s="77" t="s">
        <v>54</v>
      </c>
      <c r="Z20" s="77" t="s">
        <v>77</v>
      </c>
      <c r="AA20" s="106" t="s">
        <v>46</v>
      </c>
      <c r="AB20" s="25" t="s">
        <v>48</v>
      </c>
      <c r="AC20" s="65" t="s">
        <v>47</v>
      </c>
      <c r="AD20" s="112" t="s">
        <v>68</v>
      </c>
      <c r="AE20" s="77" t="s">
        <v>54</v>
      </c>
      <c r="AF20" s="77" t="s">
        <v>77</v>
      </c>
      <c r="AG20" s="106" t="s">
        <v>46</v>
      </c>
      <c r="AH20" s="45" t="s">
        <v>48</v>
      </c>
      <c r="AI20" s="65" t="s">
        <v>47</v>
      </c>
      <c r="AJ20" s="112" t="s">
        <v>68</v>
      </c>
      <c r="AK20" s="43" t="s">
        <v>54</v>
      </c>
      <c r="AL20" s="6" t="s">
        <v>46</v>
      </c>
      <c r="AM20" s="45" t="s">
        <v>48</v>
      </c>
      <c r="AN20" s="65" t="s">
        <v>47</v>
      </c>
      <c r="AO20" s="112" t="s">
        <v>68</v>
      </c>
      <c r="AP20" s="77" t="s">
        <v>54</v>
      </c>
      <c r="AQ20" s="77" t="s">
        <v>77</v>
      </c>
      <c r="AR20" s="106" t="s">
        <v>46</v>
      </c>
      <c r="AS20" s="45" t="s">
        <v>48</v>
      </c>
    </row>
    <row r="21" spans="1:47" x14ac:dyDescent="0.25">
      <c r="A21" s="49"/>
      <c r="B21" s="85">
        <v>39083</v>
      </c>
      <c r="C21" s="49">
        <v>365</v>
      </c>
      <c r="D21" s="62">
        <v>350</v>
      </c>
      <c r="E21" s="49">
        <v>0</v>
      </c>
      <c r="F21" s="91">
        <f>IF(E21=0,15,IF(E21=1,30,IF(E21=2,45,IF(E21=3,60))))</f>
        <v>15</v>
      </c>
      <c r="G21" s="49">
        <v>0</v>
      </c>
      <c r="H21" s="49">
        <f>F21-G21</f>
        <v>15</v>
      </c>
      <c r="I21" s="60">
        <f>IF(H21&gt;0,H21,0)</f>
        <v>15</v>
      </c>
      <c r="J21" s="74">
        <f t="shared" ref="J21:J84" si="0">G21*$C$4+I21*C21</f>
        <v>5475</v>
      </c>
      <c r="K21" s="66">
        <f>Stoch_Regimes_4!$E$24</f>
        <v>15</v>
      </c>
      <c r="L21" s="60">
        <f>IF(K21=15,0,IF(K21=30,1,IF(K21=45,2,IF(K21=60,3))))</f>
        <v>0</v>
      </c>
      <c r="M21" s="49">
        <v>0</v>
      </c>
      <c r="N21" s="49">
        <f>K21-M21</f>
        <v>15</v>
      </c>
      <c r="O21" s="60">
        <f>IF(N21&gt;0,N21,0)</f>
        <v>15</v>
      </c>
      <c r="P21" s="74">
        <f>M21*$C$4+O21*$C21</f>
        <v>5475</v>
      </c>
      <c r="Q21" s="66">
        <f>Stoch_Regimes_4!$G$24</f>
        <v>45</v>
      </c>
      <c r="R21" s="60">
        <f>IF(Q21=15,0,IF(Q21=30,1,IF(Q21=45,2,IF(Q21=60,3))))</f>
        <v>2</v>
      </c>
      <c r="S21" s="49">
        <v>0</v>
      </c>
      <c r="T21" s="49">
        <f>Q21-S21</f>
        <v>45</v>
      </c>
      <c r="U21" s="60">
        <f>IF(T21&gt;0,T21,0)</f>
        <v>45</v>
      </c>
      <c r="V21" s="74">
        <f t="shared" ref="V21:V52" si="1">S21*$C$4+U21*C21</f>
        <v>16425</v>
      </c>
      <c r="W21" s="66">
        <f>Stoch_Regimes_4!$J$24</f>
        <v>60</v>
      </c>
      <c r="X21" s="60">
        <f>IF(W21=15,0,IF(W21=30,1,IF(W21=45,2,IF(W21=60,3))))</f>
        <v>3</v>
      </c>
      <c r="Y21" s="49">
        <v>0</v>
      </c>
      <c r="Z21" s="49">
        <f>W21-Y21</f>
        <v>60</v>
      </c>
      <c r="AA21" s="60">
        <f>IF(Z21&gt;0,Z21,0)</f>
        <v>60</v>
      </c>
      <c r="AB21" s="74">
        <f t="shared" ref="AB21:AB52" si="2">Y21*$C$4+AA21*C21</f>
        <v>21900</v>
      </c>
      <c r="AC21" s="66">
        <f>Stoch_Regimes_4!$M$24</f>
        <v>15</v>
      </c>
      <c r="AD21" s="60">
        <f>IF(AC21=15,0,IF(AC21=30,1,IF(AC21=45,2,IF(AC21=60,3))))</f>
        <v>0</v>
      </c>
      <c r="AE21" s="49">
        <v>0</v>
      </c>
      <c r="AF21" s="49">
        <f>AC21-AE21</f>
        <v>15</v>
      </c>
      <c r="AG21" s="60">
        <f>IF(AF21&gt;0,AF21,0)</f>
        <v>15</v>
      </c>
      <c r="AH21" s="74">
        <f t="shared" ref="AH21:AH52" si="3">AE21*$C$4+AG21*C21</f>
        <v>5475</v>
      </c>
      <c r="AI21" s="66">
        <v>15</v>
      </c>
      <c r="AJ21" s="60">
        <f>IF(AI21=15,0,IF(AI21=30,1,IF(AI21=45,2,IF(AI21=60,3))))</f>
        <v>0</v>
      </c>
      <c r="AK21" s="49">
        <v>0</v>
      </c>
      <c r="AL21" s="49">
        <v>15</v>
      </c>
      <c r="AM21" s="62">
        <f t="shared" ref="AM21:AM52" si="4">AL21*C21+AK21*$C$4</f>
        <v>5475</v>
      </c>
      <c r="AN21" s="66">
        <f>Stoch_Regimes_4!$E$24</f>
        <v>15</v>
      </c>
      <c r="AO21" s="60">
        <f>IF(AN21=15,0,IF(AN21=30,1,IF(AN21=45,2,IF(AN21=60,3))))</f>
        <v>0</v>
      </c>
      <c r="AP21" s="49">
        <v>0</v>
      </c>
      <c r="AQ21" s="49">
        <f>AN21-AP21</f>
        <v>15</v>
      </c>
      <c r="AR21" s="60">
        <f>IF(AQ21&gt;0,AQ21,0)</f>
        <v>15</v>
      </c>
      <c r="AS21" s="74">
        <f>AP21*$C$4+AR21*$C21</f>
        <v>5475</v>
      </c>
    </row>
    <row r="22" spans="1:47" x14ac:dyDescent="0.25">
      <c r="A22" s="60"/>
      <c r="B22" s="85">
        <v>39114</v>
      </c>
      <c r="C22" s="49">
        <v>374</v>
      </c>
      <c r="D22" s="142">
        <v>350</v>
      </c>
      <c r="E22" s="60">
        <v>0</v>
      </c>
      <c r="F22" s="91">
        <f t="shared" ref="F22:F54" si="5">IF(E22=0,15,IF(E22=1,30,IF(E22=2,45,IF(E22=3,60))))</f>
        <v>15</v>
      </c>
      <c r="G22" s="49">
        <f>G21+I21-15</f>
        <v>0</v>
      </c>
      <c r="H22" s="49">
        <f t="shared" ref="H22:H85" si="6">F22-G22</f>
        <v>15</v>
      </c>
      <c r="I22" s="60">
        <f t="shared" ref="I22:I85" si="7">IF(H22&gt;0,H22,0)</f>
        <v>15</v>
      </c>
      <c r="J22" s="74">
        <f t="shared" si="0"/>
        <v>5610</v>
      </c>
      <c r="K22" s="66">
        <f>Stoch_Regimes_4!$E$24</f>
        <v>15</v>
      </c>
      <c r="L22" s="60">
        <f t="shared" ref="L22:L85" si="8">IF(K22=15,0,IF(K22=30,1,IF(K22=45,2,IF(K22=60,3))))</f>
        <v>0</v>
      </c>
      <c r="M22" s="49">
        <f>M21+O21-15</f>
        <v>0</v>
      </c>
      <c r="N22" s="49">
        <f t="shared" ref="N22:N85" si="9">K22-M22</f>
        <v>15</v>
      </c>
      <c r="O22" s="60">
        <f t="shared" ref="O22:O85" si="10">IF(N22&gt;0,N22,0)</f>
        <v>15</v>
      </c>
      <c r="P22" s="74">
        <f t="shared" ref="P22:P85" si="11">M22*$C$4+O22*$C22</f>
        <v>5610</v>
      </c>
      <c r="Q22" s="66">
        <f>Stoch_Regimes_4!$G$24</f>
        <v>45</v>
      </c>
      <c r="R22" s="60">
        <f t="shared" ref="R22:R85" si="12">IF(Q22=15,0,IF(Q22=30,1,IF(Q22=45,2,IF(Q22=60,3))))</f>
        <v>2</v>
      </c>
      <c r="S22" s="49">
        <f>S21+U21-15</f>
        <v>30</v>
      </c>
      <c r="T22" s="49">
        <f t="shared" ref="T22:T85" si="13">Q22-S22</f>
        <v>15</v>
      </c>
      <c r="U22" s="60">
        <f t="shared" ref="U22:U85" si="14">IF(T22&gt;0,T22,0)</f>
        <v>15</v>
      </c>
      <c r="V22" s="74">
        <f t="shared" si="1"/>
        <v>6810</v>
      </c>
      <c r="W22" s="66">
        <f>Stoch_Regimes_4!$J$24</f>
        <v>60</v>
      </c>
      <c r="X22" s="60">
        <f t="shared" ref="X22:X85" si="15">IF(W22=15,0,IF(W22=30,1,IF(W22=45,2,IF(W22=60,3))))</f>
        <v>3</v>
      </c>
      <c r="Y22" s="49">
        <f>Y21+AA21-15</f>
        <v>45</v>
      </c>
      <c r="Z22" s="49">
        <f t="shared" ref="Z22:Z85" si="16">W22-Y22</f>
        <v>15</v>
      </c>
      <c r="AA22" s="60">
        <f t="shared" ref="AA22:AA85" si="17">IF(Z22&gt;0,Z22,0)</f>
        <v>15</v>
      </c>
      <c r="AB22" s="74">
        <f t="shared" si="2"/>
        <v>7410</v>
      </c>
      <c r="AC22" s="66">
        <f>Stoch_Regimes_4!$M$24</f>
        <v>15</v>
      </c>
      <c r="AD22" s="60">
        <f t="shared" ref="AD22:AD85" si="18">IF(AC22=15,0,IF(AC22=30,1,IF(AC22=45,2,IF(AC22=60,3))))</f>
        <v>0</v>
      </c>
      <c r="AE22" s="49">
        <f>AE21+AG21-15</f>
        <v>0</v>
      </c>
      <c r="AF22" s="49">
        <f t="shared" ref="AF22:AF85" si="19">AC22-AE22</f>
        <v>15</v>
      </c>
      <c r="AG22" s="60">
        <f t="shared" ref="AG22:AG85" si="20">IF(AF22&gt;0,AF22,0)</f>
        <v>15</v>
      </c>
      <c r="AH22" s="74">
        <f t="shared" si="3"/>
        <v>5610</v>
      </c>
      <c r="AI22" s="66">
        <v>15</v>
      </c>
      <c r="AJ22" s="60">
        <f t="shared" ref="AJ22:AJ85" si="21">IF(AI22=15,0,IF(AI22=30,1,IF(AI22=45,2,IF(AI22=60,3))))</f>
        <v>0</v>
      </c>
      <c r="AK22" s="49">
        <v>0</v>
      </c>
      <c r="AL22" s="49">
        <v>15</v>
      </c>
      <c r="AM22" s="62">
        <f t="shared" si="4"/>
        <v>5610</v>
      </c>
      <c r="AN22" s="66">
        <f>Stoch_Regimes_4!$E$24</f>
        <v>15</v>
      </c>
      <c r="AO22" s="60">
        <f t="shared" ref="AO22:AO85" si="22">IF(AN22=15,0,IF(AN22=30,1,IF(AN22=45,2,IF(AN22=60,3))))</f>
        <v>0</v>
      </c>
      <c r="AP22" s="49">
        <f>AP21+AR21-15</f>
        <v>0</v>
      </c>
      <c r="AQ22" s="49">
        <f t="shared" ref="AQ22:AQ85" si="23">AN22-AP22</f>
        <v>15</v>
      </c>
      <c r="AR22" s="60">
        <f t="shared" ref="AR22:AR85" si="24">IF(AQ22&gt;0,AQ22,0)</f>
        <v>15</v>
      </c>
      <c r="AS22" s="74">
        <f t="shared" ref="AS22:AS85" si="25">AP22*$C$4+AR22*$C22</f>
        <v>5610</v>
      </c>
      <c r="AU22" t="s">
        <v>146</v>
      </c>
    </row>
    <row r="23" spans="1:47" x14ac:dyDescent="0.25">
      <c r="A23" s="49"/>
      <c r="B23" s="85">
        <v>39142</v>
      </c>
      <c r="C23" s="49">
        <v>395</v>
      </c>
      <c r="D23" s="83">
        <v>400</v>
      </c>
      <c r="E23" s="49">
        <v>0</v>
      </c>
      <c r="F23" s="91">
        <f t="shared" si="5"/>
        <v>15</v>
      </c>
      <c r="G23" s="49">
        <f t="shared" ref="G23:G86" si="26">G22+I22-15</f>
        <v>0</v>
      </c>
      <c r="H23" s="49">
        <f t="shared" si="6"/>
        <v>15</v>
      </c>
      <c r="I23" s="60">
        <f t="shared" si="7"/>
        <v>15</v>
      </c>
      <c r="J23" s="74">
        <f t="shared" si="0"/>
        <v>5925</v>
      </c>
      <c r="K23" s="66">
        <f>Stoch_Regimes_4!$E$25</f>
        <v>15</v>
      </c>
      <c r="L23" s="60">
        <f t="shared" si="8"/>
        <v>0</v>
      </c>
      <c r="M23" s="49">
        <f t="shared" ref="M23:M86" si="27">M22+O22-15</f>
        <v>0</v>
      </c>
      <c r="N23" s="49">
        <f t="shared" si="9"/>
        <v>15</v>
      </c>
      <c r="O23" s="60">
        <f t="shared" si="10"/>
        <v>15</v>
      </c>
      <c r="P23" s="74">
        <f t="shared" si="11"/>
        <v>5925</v>
      </c>
      <c r="Q23" s="66">
        <f>Stoch_Regimes_4!$G$25</f>
        <v>30</v>
      </c>
      <c r="R23" s="60">
        <f t="shared" si="12"/>
        <v>1</v>
      </c>
      <c r="S23" s="49">
        <f t="shared" ref="S23:S86" si="28">S22+U22-15</f>
        <v>30</v>
      </c>
      <c r="T23" s="49">
        <f t="shared" si="13"/>
        <v>0</v>
      </c>
      <c r="U23" s="60">
        <f t="shared" si="14"/>
        <v>0</v>
      </c>
      <c r="V23" s="74">
        <f t="shared" si="1"/>
        <v>1200</v>
      </c>
      <c r="W23" s="66">
        <f>Stoch_Regimes_4!$J$25</f>
        <v>60</v>
      </c>
      <c r="X23" s="60">
        <f t="shared" si="15"/>
        <v>3</v>
      </c>
      <c r="Y23" s="49">
        <f t="shared" ref="Y23:Y86" si="29">Y22+AA22-15</f>
        <v>45</v>
      </c>
      <c r="Z23" s="49">
        <f t="shared" si="16"/>
        <v>15</v>
      </c>
      <c r="AA23" s="60">
        <f t="shared" si="17"/>
        <v>15</v>
      </c>
      <c r="AB23" s="74">
        <f t="shared" si="2"/>
        <v>7725</v>
      </c>
      <c r="AC23" s="66">
        <f>Stoch_Regimes_4!$M$25</f>
        <v>15</v>
      </c>
      <c r="AD23" s="60">
        <f t="shared" si="18"/>
        <v>0</v>
      </c>
      <c r="AE23" s="49">
        <f t="shared" ref="AE23:AE86" si="30">AE22+AG22-15</f>
        <v>0</v>
      </c>
      <c r="AF23" s="49">
        <f t="shared" si="19"/>
        <v>15</v>
      </c>
      <c r="AG23" s="60">
        <f t="shared" si="20"/>
        <v>15</v>
      </c>
      <c r="AH23" s="74">
        <f t="shared" si="3"/>
        <v>5925</v>
      </c>
      <c r="AI23" s="66">
        <v>15</v>
      </c>
      <c r="AJ23" s="60">
        <f t="shared" si="21"/>
        <v>0</v>
      </c>
      <c r="AK23" s="49">
        <v>0</v>
      </c>
      <c r="AL23" s="49">
        <v>15</v>
      </c>
      <c r="AM23" s="62">
        <f t="shared" si="4"/>
        <v>5925</v>
      </c>
      <c r="AN23" s="66">
        <f>Stoch_Regimes_4!$E$25</f>
        <v>15</v>
      </c>
      <c r="AO23" s="60">
        <f t="shared" si="22"/>
        <v>0</v>
      </c>
      <c r="AP23" s="49">
        <f t="shared" ref="AP23:AP86" si="31">AP22+AR22-15</f>
        <v>0</v>
      </c>
      <c r="AQ23" s="49">
        <f t="shared" si="23"/>
        <v>15</v>
      </c>
      <c r="AR23" s="60">
        <f t="shared" si="24"/>
        <v>15</v>
      </c>
      <c r="AS23" s="74">
        <f t="shared" si="25"/>
        <v>5925</v>
      </c>
    </row>
    <row r="24" spans="1:47" x14ac:dyDescent="0.25">
      <c r="A24" s="60"/>
      <c r="B24" s="85">
        <v>39173</v>
      </c>
      <c r="C24" s="49">
        <v>330</v>
      </c>
      <c r="D24" s="142">
        <v>350</v>
      </c>
      <c r="E24" s="60">
        <v>0</v>
      </c>
      <c r="F24" s="91">
        <f t="shared" si="5"/>
        <v>15</v>
      </c>
      <c r="G24" s="49">
        <f t="shared" si="26"/>
        <v>0</v>
      </c>
      <c r="H24" s="49">
        <f t="shared" si="6"/>
        <v>15</v>
      </c>
      <c r="I24" s="60">
        <f t="shared" si="7"/>
        <v>15</v>
      </c>
      <c r="J24" s="74">
        <f t="shared" si="0"/>
        <v>4950</v>
      </c>
      <c r="K24" s="66">
        <f>Stoch_Regimes_4!$E$24</f>
        <v>15</v>
      </c>
      <c r="L24" s="60">
        <f t="shared" si="8"/>
        <v>0</v>
      </c>
      <c r="M24" s="49">
        <f t="shared" si="27"/>
        <v>0</v>
      </c>
      <c r="N24" s="49">
        <f t="shared" si="9"/>
        <v>15</v>
      </c>
      <c r="O24" s="60">
        <f t="shared" si="10"/>
        <v>15</v>
      </c>
      <c r="P24" s="74">
        <f t="shared" si="11"/>
        <v>4950</v>
      </c>
      <c r="Q24" s="66">
        <f>Stoch_Regimes_4!$G$24</f>
        <v>45</v>
      </c>
      <c r="R24" s="60">
        <f t="shared" si="12"/>
        <v>2</v>
      </c>
      <c r="S24" s="49">
        <f t="shared" si="28"/>
        <v>15</v>
      </c>
      <c r="T24" s="49">
        <f t="shared" si="13"/>
        <v>30</v>
      </c>
      <c r="U24" s="60">
        <f t="shared" si="14"/>
        <v>30</v>
      </c>
      <c r="V24" s="74">
        <f t="shared" si="1"/>
        <v>10500</v>
      </c>
      <c r="W24" s="66">
        <f>Stoch_Regimes_4!$J$24</f>
        <v>60</v>
      </c>
      <c r="X24" s="60">
        <f t="shared" si="15"/>
        <v>3</v>
      </c>
      <c r="Y24" s="49">
        <f t="shared" si="29"/>
        <v>45</v>
      </c>
      <c r="Z24" s="49">
        <f t="shared" si="16"/>
        <v>15</v>
      </c>
      <c r="AA24" s="60">
        <f t="shared" si="17"/>
        <v>15</v>
      </c>
      <c r="AB24" s="74">
        <f t="shared" si="2"/>
        <v>6750</v>
      </c>
      <c r="AC24" s="66">
        <f>Stoch_Regimes_4!$M$24</f>
        <v>15</v>
      </c>
      <c r="AD24" s="60">
        <f t="shared" si="18"/>
        <v>0</v>
      </c>
      <c r="AE24" s="49">
        <f t="shared" si="30"/>
        <v>0</v>
      </c>
      <c r="AF24" s="49">
        <f t="shared" si="19"/>
        <v>15</v>
      </c>
      <c r="AG24" s="60">
        <f t="shared" si="20"/>
        <v>15</v>
      </c>
      <c r="AH24" s="74">
        <f t="shared" si="3"/>
        <v>4950</v>
      </c>
      <c r="AI24" s="66">
        <v>15</v>
      </c>
      <c r="AJ24" s="60">
        <f t="shared" si="21"/>
        <v>0</v>
      </c>
      <c r="AK24" s="60">
        <v>0</v>
      </c>
      <c r="AL24" s="60">
        <v>15</v>
      </c>
      <c r="AM24" s="62">
        <f t="shared" si="4"/>
        <v>4950</v>
      </c>
      <c r="AN24" s="66">
        <f>Stoch_Regimes_4!$E$24</f>
        <v>15</v>
      </c>
      <c r="AO24" s="60">
        <f t="shared" si="22"/>
        <v>0</v>
      </c>
      <c r="AP24" s="49">
        <f t="shared" si="31"/>
        <v>0</v>
      </c>
      <c r="AQ24" s="49">
        <f t="shared" si="23"/>
        <v>15</v>
      </c>
      <c r="AR24" s="60">
        <f t="shared" si="24"/>
        <v>15</v>
      </c>
      <c r="AS24" s="74">
        <f t="shared" si="25"/>
        <v>4950</v>
      </c>
      <c r="AU24" t="s">
        <v>147</v>
      </c>
    </row>
    <row r="25" spans="1:47" x14ac:dyDescent="0.25">
      <c r="A25" s="60"/>
      <c r="B25" s="85">
        <v>39203</v>
      </c>
      <c r="C25" s="49">
        <v>350.5</v>
      </c>
      <c r="D25" s="142">
        <v>350</v>
      </c>
      <c r="E25" s="60">
        <v>0</v>
      </c>
      <c r="F25" s="91">
        <f t="shared" si="5"/>
        <v>15</v>
      </c>
      <c r="G25" s="49">
        <f t="shared" si="26"/>
        <v>0</v>
      </c>
      <c r="H25" s="49">
        <f t="shared" si="6"/>
        <v>15</v>
      </c>
      <c r="I25" s="60">
        <f t="shared" si="7"/>
        <v>15</v>
      </c>
      <c r="J25" s="74">
        <f t="shared" si="0"/>
        <v>5257.5</v>
      </c>
      <c r="K25" s="66">
        <f>Stoch_Regimes_4!$E$24</f>
        <v>15</v>
      </c>
      <c r="L25" s="60">
        <f t="shared" si="8"/>
        <v>0</v>
      </c>
      <c r="M25" s="49">
        <f t="shared" si="27"/>
        <v>0</v>
      </c>
      <c r="N25" s="49">
        <f t="shared" si="9"/>
        <v>15</v>
      </c>
      <c r="O25" s="60">
        <f t="shared" si="10"/>
        <v>15</v>
      </c>
      <c r="P25" s="74">
        <f t="shared" si="11"/>
        <v>5257.5</v>
      </c>
      <c r="Q25" s="66">
        <f>Stoch_Regimes_4!$G$24</f>
        <v>45</v>
      </c>
      <c r="R25" s="60">
        <f t="shared" si="12"/>
        <v>2</v>
      </c>
      <c r="S25" s="49">
        <f t="shared" si="28"/>
        <v>30</v>
      </c>
      <c r="T25" s="49">
        <f t="shared" si="13"/>
        <v>15</v>
      </c>
      <c r="U25" s="60">
        <f t="shared" si="14"/>
        <v>15</v>
      </c>
      <c r="V25" s="74">
        <f t="shared" si="1"/>
        <v>6457.5</v>
      </c>
      <c r="W25" s="66">
        <f>Stoch_Regimes_4!$J$24</f>
        <v>60</v>
      </c>
      <c r="X25" s="60">
        <f t="shared" si="15"/>
        <v>3</v>
      </c>
      <c r="Y25" s="49">
        <f t="shared" si="29"/>
        <v>45</v>
      </c>
      <c r="Z25" s="49">
        <f t="shared" si="16"/>
        <v>15</v>
      </c>
      <c r="AA25" s="60">
        <f t="shared" si="17"/>
        <v>15</v>
      </c>
      <c r="AB25" s="74">
        <f t="shared" si="2"/>
        <v>7057.5</v>
      </c>
      <c r="AC25" s="66">
        <f>Stoch_Regimes_4!$M$24</f>
        <v>15</v>
      </c>
      <c r="AD25" s="60">
        <f t="shared" si="18"/>
        <v>0</v>
      </c>
      <c r="AE25" s="49">
        <f t="shared" si="30"/>
        <v>0</v>
      </c>
      <c r="AF25" s="49">
        <f t="shared" si="19"/>
        <v>15</v>
      </c>
      <c r="AG25" s="60">
        <f t="shared" si="20"/>
        <v>15</v>
      </c>
      <c r="AH25" s="74">
        <f t="shared" si="3"/>
        <v>5257.5</v>
      </c>
      <c r="AI25" s="66">
        <v>15</v>
      </c>
      <c r="AJ25" s="60">
        <f t="shared" si="21"/>
        <v>0</v>
      </c>
      <c r="AK25" s="60">
        <v>0</v>
      </c>
      <c r="AL25" s="60">
        <v>15</v>
      </c>
      <c r="AM25" s="62">
        <f t="shared" si="4"/>
        <v>5257.5</v>
      </c>
      <c r="AN25" s="66">
        <f>Stoch_Regimes_4!$E$24</f>
        <v>15</v>
      </c>
      <c r="AO25" s="60">
        <f t="shared" si="22"/>
        <v>0</v>
      </c>
      <c r="AP25" s="49">
        <f t="shared" si="31"/>
        <v>0</v>
      </c>
      <c r="AQ25" s="49">
        <f t="shared" si="23"/>
        <v>15</v>
      </c>
      <c r="AR25" s="60">
        <f t="shared" si="24"/>
        <v>15</v>
      </c>
      <c r="AS25" s="74">
        <f t="shared" si="25"/>
        <v>5257.5</v>
      </c>
    </row>
    <row r="26" spans="1:47" x14ac:dyDescent="0.25">
      <c r="A26" s="49"/>
      <c r="B26" s="85">
        <v>39234</v>
      </c>
      <c r="C26" s="49">
        <v>376.5</v>
      </c>
      <c r="D26" s="83">
        <v>400</v>
      </c>
      <c r="E26" s="89">
        <v>0</v>
      </c>
      <c r="F26" s="91">
        <f t="shared" si="5"/>
        <v>15</v>
      </c>
      <c r="G26" s="49">
        <f t="shared" si="26"/>
        <v>0</v>
      </c>
      <c r="H26" s="49">
        <f t="shared" si="6"/>
        <v>15</v>
      </c>
      <c r="I26" s="60">
        <f t="shared" si="7"/>
        <v>15</v>
      </c>
      <c r="J26" s="74">
        <f t="shared" si="0"/>
        <v>5647.5</v>
      </c>
      <c r="K26" s="66">
        <f>Stoch_Regimes_4!$E$25</f>
        <v>15</v>
      </c>
      <c r="L26" s="60">
        <f t="shared" si="8"/>
        <v>0</v>
      </c>
      <c r="M26" s="49">
        <f t="shared" si="27"/>
        <v>0</v>
      </c>
      <c r="N26" s="49">
        <f t="shared" si="9"/>
        <v>15</v>
      </c>
      <c r="O26" s="60">
        <f t="shared" si="10"/>
        <v>15</v>
      </c>
      <c r="P26" s="74">
        <f t="shared" si="11"/>
        <v>5647.5</v>
      </c>
      <c r="Q26" s="66">
        <f>Stoch_Regimes_4!$G$25</f>
        <v>30</v>
      </c>
      <c r="R26" s="60">
        <f t="shared" si="12"/>
        <v>1</v>
      </c>
      <c r="S26" s="49">
        <f t="shared" si="28"/>
        <v>30</v>
      </c>
      <c r="T26" s="49">
        <f t="shared" si="13"/>
        <v>0</v>
      </c>
      <c r="U26" s="60">
        <f t="shared" si="14"/>
        <v>0</v>
      </c>
      <c r="V26" s="74">
        <f t="shared" si="1"/>
        <v>1200</v>
      </c>
      <c r="W26" s="66">
        <f>Stoch_Regimes_4!$J$25</f>
        <v>60</v>
      </c>
      <c r="X26" s="60">
        <f t="shared" si="15"/>
        <v>3</v>
      </c>
      <c r="Y26" s="49">
        <f t="shared" si="29"/>
        <v>45</v>
      </c>
      <c r="Z26" s="49">
        <f t="shared" si="16"/>
        <v>15</v>
      </c>
      <c r="AA26" s="60">
        <f t="shared" si="17"/>
        <v>15</v>
      </c>
      <c r="AB26" s="74">
        <f t="shared" si="2"/>
        <v>7447.5</v>
      </c>
      <c r="AC26" s="66">
        <f>Stoch_Regimes_4!$M$25</f>
        <v>15</v>
      </c>
      <c r="AD26" s="60">
        <f t="shared" si="18"/>
        <v>0</v>
      </c>
      <c r="AE26" s="49">
        <f t="shared" si="30"/>
        <v>0</v>
      </c>
      <c r="AF26" s="49">
        <f t="shared" si="19"/>
        <v>15</v>
      </c>
      <c r="AG26" s="60">
        <f t="shared" si="20"/>
        <v>15</v>
      </c>
      <c r="AH26" s="74">
        <f t="shared" si="3"/>
        <v>5647.5</v>
      </c>
      <c r="AI26" s="66">
        <v>15</v>
      </c>
      <c r="AJ26" s="60">
        <f t="shared" si="21"/>
        <v>0</v>
      </c>
      <c r="AK26" s="60">
        <v>0</v>
      </c>
      <c r="AL26" s="60">
        <v>15</v>
      </c>
      <c r="AM26" s="62">
        <f t="shared" si="4"/>
        <v>5647.5</v>
      </c>
      <c r="AN26" s="66">
        <f>Stoch_Regimes_4!$E$25</f>
        <v>15</v>
      </c>
      <c r="AO26" s="60">
        <f t="shared" si="22"/>
        <v>0</v>
      </c>
      <c r="AP26" s="49">
        <f t="shared" si="31"/>
        <v>0</v>
      </c>
      <c r="AQ26" s="49">
        <f t="shared" si="23"/>
        <v>15</v>
      </c>
      <c r="AR26" s="60">
        <f t="shared" si="24"/>
        <v>15</v>
      </c>
      <c r="AS26" s="74">
        <f t="shared" si="25"/>
        <v>5647.5</v>
      </c>
      <c r="AU26" t="s">
        <v>148</v>
      </c>
    </row>
    <row r="27" spans="1:47" x14ac:dyDescent="0.25">
      <c r="A27" s="60"/>
      <c r="B27" s="85">
        <v>39264</v>
      </c>
      <c r="C27" s="49">
        <v>316</v>
      </c>
      <c r="D27" s="142">
        <v>300</v>
      </c>
      <c r="E27" s="87">
        <v>0</v>
      </c>
      <c r="F27" s="91">
        <f t="shared" si="5"/>
        <v>15</v>
      </c>
      <c r="G27" s="49">
        <f t="shared" si="26"/>
        <v>0</v>
      </c>
      <c r="H27" s="49">
        <f t="shared" si="6"/>
        <v>15</v>
      </c>
      <c r="I27" s="60">
        <f t="shared" si="7"/>
        <v>15</v>
      </c>
      <c r="J27" s="74">
        <f t="shared" si="0"/>
        <v>4740</v>
      </c>
      <c r="K27" s="88">
        <f>Stoch_Regimes_4!$E$23</f>
        <v>30</v>
      </c>
      <c r="L27" s="60">
        <f t="shared" si="8"/>
        <v>1</v>
      </c>
      <c r="M27" s="49">
        <f t="shared" si="27"/>
        <v>0</v>
      </c>
      <c r="N27" s="49">
        <f t="shared" si="9"/>
        <v>30</v>
      </c>
      <c r="O27" s="60">
        <f t="shared" si="10"/>
        <v>30</v>
      </c>
      <c r="P27" s="74">
        <f t="shared" si="11"/>
        <v>9480</v>
      </c>
      <c r="Q27" s="88">
        <f>Stoch_Regimes_4!$G$23</f>
        <v>60</v>
      </c>
      <c r="R27" s="60">
        <f t="shared" si="12"/>
        <v>3</v>
      </c>
      <c r="S27" s="49">
        <f t="shared" si="28"/>
        <v>15</v>
      </c>
      <c r="T27" s="49">
        <f t="shared" si="13"/>
        <v>45</v>
      </c>
      <c r="U27" s="60">
        <f t="shared" si="14"/>
        <v>45</v>
      </c>
      <c r="V27" s="74">
        <f t="shared" si="1"/>
        <v>14820</v>
      </c>
      <c r="W27" s="88">
        <f>Stoch_Regimes_4!$J$23</f>
        <v>60</v>
      </c>
      <c r="X27" s="60">
        <f t="shared" si="15"/>
        <v>3</v>
      </c>
      <c r="Y27" s="49">
        <f t="shared" si="29"/>
        <v>45</v>
      </c>
      <c r="Z27" s="49">
        <f t="shared" si="16"/>
        <v>15</v>
      </c>
      <c r="AA27" s="60">
        <f t="shared" si="17"/>
        <v>15</v>
      </c>
      <c r="AB27" s="74">
        <f t="shared" si="2"/>
        <v>6540</v>
      </c>
      <c r="AC27" s="88">
        <f>Stoch_Regimes_4!$M$23</f>
        <v>30</v>
      </c>
      <c r="AD27" s="60">
        <f t="shared" si="18"/>
        <v>1</v>
      </c>
      <c r="AE27" s="49">
        <f t="shared" si="30"/>
        <v>0</v>
      </c>
      <c r="AF27" s="49">
        <f t="shared" si="19"/>
        <v>30</v>
      </c>
      <c r="AG27" s="60">
        <f t="shared" si="20"/>
        <v>30</v>
      </c>
      <c r="AH27" s="74">
        <f t="shared" si="3"/>
        <v>9480</v>
      </c>
      <c r="AI27" s="66">
        <v>15</v>
      </c>
      <c r="AJ27" s="60">
        <f t="shared" si="21"/>
        <v>0</v>
      </c>
      <c r="AK27" s="60">
        <v>0</v>
      </c>
      <c r="AL27" s="60">
        <v>15</v>
      </c>
      <c r="AM27" s="62">
        <f t="shared" si="4"/>
        <v>4740</v>
      </c>
      <c r="AN27" s="88">
        <f>Stoch_Regimes_4!$E$23</f>
        <v>30</v>
      </c>
      <c r="AO27" s="60">
        <f t="shared" si="22"/>
        <v>1</v>
      </c>
      <c r="AP27" s="49">
        <f t="shared" si="31"/>
        <v>0</v>
      </c>
      <c r="AQ27" s="49">
        <f t="shared" si="23"/>
        <v>30</v>
      </c>
      <c r="AR27" s="60">
        <f t="shared" si="24"/>
        <v>30</v>
      </c>
      <c r="AS27" s="74">
        <f t="shared" si="25"/>
        <v>9480</v>
      </c>
      <c r="AU27" t="s">
        <v>149</v>
      </c>
    </row>
    <row r="28" spans="1:47" x14ac:dyDescent="0.25">
      <c r="A28" s="49"/>
      <c r="B28" s="85">
        <v>39295</v>
      </c>
      <c r="C28" s="49">
        <v>288.5</v>
      </c>
      <c r="D28" s="83">
        <v>300</v>
      </c>
      <c r="E28" s="89">
        <v>0</v>
      </c>
      <c r="F28" s="91">
        <f t="shared" si="5"/>
        <v>15</v>
      </c>
      <c r="G28" s="49">
        <f t="shared" si="26"/>
        <v>0</v>
      </c>
      <c r="H28" s="49">
        <f t="shared" si="6"/>
        <v>15</v>
      </c>
      <c r="I28" s="60">
        <f t="shared" si="7"/>
        <v>15</v>
      </c>
      <c r="J28" s="74">
        <f t="shared" si="0"/>
        <v>4327.5</v>
      </c>
      <c r="K28" s="88">
        <f>Stoch_Regimes_4!$E$23</f>
        <v>30</v>
      </c>
      <c r="L28" s="60">
        <f t="shared" si="8"/>
        <v>1</v>
      </c>
      <c r="M28" s="49">
        <f t="shared" si="27"/>
        <v>15</v>
      </c>
      <c r="N28" s="49">
        <f t="shared" si="9"/>
        <v>15</v>
      </c>
      <c r="O28" s="60">
        <f t="shared" si="10"/>
        <v>15</v>
      </c>
      <c r="P28" s="74">
        <f t="shared" si="11"/>
        <v>4927.5</v>
      </c>
      <c r="Q28" s="88">
        <f>Stoch_Regimes_4!$G$23</f>
        <v>60</v>
      </c>
      <c r="R28" s="60">
        <f t="shared" si="12"/>
        <v>3</v>
      </c>
      <c r="S28" s="49">
        <f t="shared" si="28"/>
        <v>45</v>
      </c>
      <c r="T28" s="49">
        <f t="shared" si="13"/>
        <v>15</v>
      </c>
      <c r="U28" s="60">
        <f t="shared" si="14"/>
        <v>15</v>
      </c>
      <c r="V28" s="74">
        <f t="shared" si="1"/>
        <v>6127.5</v>
      </c>
      <c r="W28" s="88">
        <f>Stoch_Regimes_4!$J$23</f>
        <v>60</v>
      </c>
      <c r="X28" s="60">
        <f t="shared" si="15"/>
        <v>3</v>
      </c>
      <c r="Y28" s="49">
        <f t="shared" si="29"/>
        <v>45</v>
      </c>
      <c r="Z28" s="49">
        <f t="shared" si="16"/>
        <v>15</v>
      </c>
      <c r="AA28" s="60">
        <f t="shared" si="17"/>
        <v>15</v>
      </c>
      <c r="AB28" s="74">
        <f t="shared" si="2"/>
        <v>6127.5</v>
      </c>
      <c r="AC28" s="88">
        <f>Stoch_Regimes_4!$M$23</f>
        <v>30</v>
      </c>
      <c r="AD28" s="60">
        <f t="shared" si="18"/>
        <v>1</v>
      </c>
      <c r="AE28" s="49">
        <f t="shared" si="30"/>
        <v>15</v>
      </c>
      <c r="AF28" s="49">
        <f t="shared" si="19"/>
        <v>15</v>
      </c>
      <c r="AG28" s="60">
        <f t="shared" si="20"/>
        <v>15</v>
      </c>
      <c r="AH28" s="74">
        <f t="shared" si="3"/>
        <v>4927.5</v>
      </c>
      <c r="AI28" s="66">
        <v>15</v>
      </c>
      <c r="AJ28" s="60">
        <f t="shared" si="21"/>
        <v>0</v>
      </c>
      <c r="AK28" s="60">
        <v>0</v>
      </c>
      <c r="AL28" s="60">
        <v>15</v>
      </c>
      <c r="AM28" s="62">
        <f t="shared" si="4"/>
        <v>4327.5</v>
      </c>
      <c r="AN28" s="88">
        <f>Stoch_Regimes_4!$E$23</f>
        <v>30</v>
      </c>
      <c r="AO28" s="60">
        <f t="shared" si="22"/>
        <v>1</v>
      </c>
      <c r="AP28" s="49">
        <f t="shared" si="31"/>
        <v>15</v>
      </c>
      <c r="AQ28" s="49">
        <f t="shared" si="23"/>
        <v>15</v>
      </c>
      <c r="AR28" s="60">
        <f t="shared" si="24"/>
        <v>15</v>
      </c>
      <c r="AS28" s="74">
        <f t="shared" si="25"/>
        <v>4927.5</v>
      </c>
      <c r="AU28" t="s">
        <v>150</v>
      </c>
    </row>
    <row r="29" spans="1:47" x14ac:dyDescent="0.25">
      <c r="A29" s="49"/>
      <c r="B29" s="85">
        <v>39326</v>
      </c>
      <c r="C29" s="49">
        <v>299.5</v>
      </c>
      <c r="D29" s="83">
        <v>300</v>
      </c>
      <c r="E29" s="89">
        <v>0</v>
      </c>
      <c r="F29" s="91">
        <f t="shared" si="5"/>
        <v>15</v>
      </c>
      <c r="G29" s="49">
        <f t="shared" si="26"/>
        <v>0</v>
      </c>
      <c r="H29" s="49">
        <f t="shared" si="6"/>
        <v>15</v>
      </c>
      <c r="I29" s="60">
        <f t="shared" si="7"/>
        <v>15</v>
      </c>
      <c r="J29" s="74">
        <f t="shared" si="0"/>
        <v>4492.5</v>
      </c>
      <c r="K29" s="88">
        <f>Stoch_Regimes_4!$E$23</f>
        <v>30</v>
      </c>
      <c r="L29" s="60">
        <f t="shared" si="8"/>
        <v>1</v>
      </c>
      <c r="M29" s="49">
        <f t="shared" si="27"/>
        <v>15</v>
      </c>
      <c r="N29" s="49">
        <f t="shared" si="9"/>
        <v>15</v>
      </c>
      <c r="O29" s="60">
        <f t="shared" si="10"/>
        <v>15</v>
      </c>
      <c r="P29" s="74">
        <f t="shared" si="11"/>
        <v>5092.5</v>
      </c>
      <c r="Q29" s="88">
        <f>Stoch_Regimes_4!$G$23</f>
        <v>60</v>
      </c>
      <c r="R29" s="60">
        <f t="shared" si="12"/>
        <v>3</v>
      </c>
      <c r="S29" s="49">
        <f t="shared" si="28"/>
        <v>45</v>
      </c>
      <c r="T29" s="49">
        <f t="shared" si="13"/>
        <v>15</v>
      </c>
      <c r="U29" s="60">
        <f t="shared" si="14"/>
        <v>15</v>
      </c>
      <c r="V29" s="74">
        <f t="shared" si="1"/>
        <v>6292.5</v>
      </c>
      <c r="W29" s="88">
        <f>Stoch_Regimes_4!$J$23</f>
        <v>60</v>
      </c>
      <c r="X29" s="60">
        <f t="shared" si="15"/>
        <v>3</v>
      </c>
      <c r="Y29" s="49">
        <f t="shared" si="29"/>
        <v>45</v>
      </c>
      <c r="Z29" s="49">
        <f t="shared" si="16"/>
        <v>15</v>
      </c>
      <c r="AA29" s="60">
        <f t="shared" si="17"/>
        <v>15</v>
      </c>
      <c r="AB29" s="74">
        <f t="shared" si="2"/>
        <v>6292.5</v>
      </c>
      <c r="AC29" s="88">
        <f>Stoch_Regimes_4!$M$23</f>
        <v>30</v>
      </c>
      <c r="AD29" s="60">
        <f t="shared" si="18"/>
        <v>1</v>
      </c>
      <c r="AE29" s="49">
        <f t="shared" si="30"/>
        <v>15</v>
      </c>
      <c r="AF29" s="49">
        <f t="shared" si="19"/>
        <v>15</v>
      </c>
      <c r="AG29" s="60">
        <f t="shared" si="20"/>
        <v>15</v>
      </c>
      <c r="AH29" s="74">
        <f t="shared" si="3"/>
        <v>5092.5</v>
      </c>
      <c r="AI29" s="66">
        <v>15</v>
      </c>
      <c r="AJ29" s="60">
        <f t="shared" si="21"/>
        <v>0</v>
      </c>
      <c r="AK29" s="60">
        <v>0</v>
      </c>
      <c r="AL29" s="60">
        <v>15</v>
      </c>
      <c r="AM29" s="62">
        <f t="shared" si="4"/>
        <v>4492.5</v>
      </c>
      <c r="AN29" s="88">
        <f>Stoch_Regimes_4!$E$23</f>
        <v>30</v>
      </c>
      <c r="AO29" s="60">
        <f t="shared" si="22"/>
        <v>1</v>
      </c>
      <c r="AP29" s="49">
        <f t="shared" si="31"/>
        <v>15</v>
      </c>
      <c r="AQ29" s="49">
        <f t="shared" si="23"/>
        <v>15</v>
      </c>
      <c r="AR29" s="60">
        <f t="shared" si="24"/>
        <v>15</v>
      </c>
      <c r="AS29" s="74">
        <f t="shared" si="25"/>
        <v>5092.5</v>
      </c>
      <c r="AU29" t="s">
        <v>151</v>
      </c>
    </row>
    <row r="30" spans="1:47" x14ac:dyDescent="0.25">
      <c r="A30" s="49"/>
      <c r="B30" s="85">
        <v>39356</v>
      </c>
      <c r="C30" s="49">
        <v>329</v>
      </c>
      <c r="D30" s="83">
        <v>350</v>
      </c>
      <c r="E30" s="89">
        <v>0</v>
      </c>
      <c r="F30" s="91">
        <f t="shared" si="5"/>
        <v>15</v>
      </c>
      <c r="G30" s="49">
        <f t="shared" si="26"/>
        <v>0</v>
      </c>
      <c r="H30" s="49">
        <f t="shared" si="6"/>
        <v>15</v>
      </c>
      <c r="I30" s="60">
        <f t="shared" si="7"/>
        <v>15</v>
      </c>
      <c r="J30" s="74">
        <f t="shared" si="0"/>
        <v>4935</v>
      </c>
      <c r="K30" s="88">
        <f>Stoch_Regimes_4!$E$24</f>
        <v>15</v>
      </c>
      <c r="L30" s="60">
        <f t="shared" si="8"/>
        <v>0</v>
      </c>
      <c r="M30" s="49">
        <f t="shared" si="27"/>
        <v>15</v>
      </c>
      <c r="N30" s="49">
        <f t="shared" si="9"/>
        <v>0</v>
      </c>
      <c r="O30" s="60">
        <f t="shared" si="10"/>
        <v>0</v>
      </c>
      <c r="P30" s="74">
        <f t="shared" si="11"/>
        <v>600</v>
      </c>
      <c r="Q30" s="88">
        <f>Stoch_Regimes_4!$G$24</f>
        <v>45</v>
      </c>
      <c r="R30" s="60">
        <f t="shared" si="12"/>
        <v>2</v>
      </c>
      <c r="S30" s="49">
        <f t="shared" si="28"/>
        <v>45</v>
      </c>
      <c r="T30" s="49">
        <f t="shared" si="13"/>
        <v>0</v>
      </c>
      <c r="U30" s="60">
        <f t="shared" si="14"/>
        <v>0</v>
      </c>
      <c r="V30" s="74">
        <f t="shared" si="1"/>
        <v>1800</v>
      </c>
      <c r="W30" s="88">
        <f>Stoch_Regimes_4!$J$24</f>
        <v>60</v>
      </c>
      <c r="X30" s="60">
        <f t="shared" si="15"/>
        <v>3</v>
      </c>
      <c r="Y30" s="49">
        <f t="shared" si="29"/>
        <v>45</v>
      </c>
      <c r="Z30" s="49">
        <f t="shared" si="16"/>
        <v>15</v>
      </c>
      <c r="AA30" s="60">
        <f t="shared" si="17"/>
        <v>15</v>
      </c>
      <c r="AB30" s="74">
        <f t="shared" si="2"/>
        <v>6735</v>
      </c>
      <c r="AC30" s="88">
        <f>Stoch_Regimes_4!$M$24</f>
        <v>15</v>
      </c>
      <c r="AD30" s="60">
        <f t="shared" si="18"/>
        <v>0</v>
      </c>
      <c r="AE30" s="49">
        <f t="shared" si="30"/>
        <v>15</v>
      </c>
      <c r="AF30" s="49">
        <f t="shared" si="19"/>
        <v>0</v>
      </c>
      <c r="AG30" s="60">
        <f t="shared" si="20"/>
        <v>0</v>
      </c>
      <c r="AH30" s="74">
        <f t="shared" si="3"/>
        <v>600</v>
      </c>
      <c r="AI30" s="66">
        <v>15</v>
      </c>
      <c r="AJ30" s="60">
        <f t="shared" si="21"/>
        <v>0</v>
      </c>
      <c r="AK30" s="60">
        <v>0</v>
      </c>
      <c r="AL30" s="60">
        <v>15</v>
      </c>
      <c r="AM30" s="62">
        <f t="shared" si="4"/>
        <v>4935</v>
      </c>
      <c r="AN30" s="88">
        <f>Stoch_Regimes_4!$E$24</f>
        <v>15</v>
      </c>
      <c r="AO30" s="60">
        <f t="shared" si="22"/>
        <v>0</v>
      </c>
      <c r="AP30" s="49">
        <f t="shared" si="31"/>
        <v>15</v>
      </c>
      <c r="AQ30" s="49">
        <f t="shared" si="23"/>
        <v>0</v>
      </c>
      <c r="AR30" s="60">
        <f t="shared" si="24"/>
        <v>0</v>
      </c>
      <c r="AS30" s="74">
        <f t="shared" si="25"/>
        <v>600</v>
      </c>
    </row>
    <row r="31" spans="1:47" x14ac:dyDescent="0.25">
      <c r="A31" s="49"/>
      <c r="B31" s="85">
        <v>39387</v>
      </c>
      <c r="C31" s="49">
        <v>352.5</v>
      </c>
      <c r="D31" s="83">
        <v>350</v>
      </c>
      <c r="E31" s="89">
        <v>0</v>
      </c>
      <c r="F31" s="91">
        <f t="shared" si="5"/>
        <v>15</v>
      </c>
      <c r="G31" s="49">
        <f t="shared" si="26"/>
        <v>0</v>
      </c>
      <c r="H31" s="49">
        <f t="shared" si="6"/>
        <v>15</v>
      </c>
      <c r="I31" s="60">
        <f t="shared" si="7"/>
        <v>15</v>
      </c>
      <c r="J31" s="74">
        <f t="shared" si="0"/>
        <v>5287.5</v>
      </c>
      <c r="K31" s="88">
        <f>Stoch_Regimes_4!$E$24</f>
        <v>15</v>
      </c>
      <c r="L31" s="60">
        <f t="shared" si="8"/>
        <v>0</v>
      </c>
      <c r="M31" s="49">
        <f t="shared" si="27"/>
        <v>0</v>
      </c>
      <c r="N31" s="49">
        <f t="shared" si="9"/>
        <v>15</v>
      </c>
      <c r="O31" s="60">
        <f t="shared" si="10"/>
        <v>15</v>
      </c>
      <c r="P31" s="74">
        <f t="shared" si="11"/>
        <v>5287.5</v>
      </c>
      <c r="Q31" s="88">
        <f>Stoch_Regimes_4!$G$24</f>
        <v>45</v>
      </c>
      <c r="R31" s="60">
        <f t="shared" si="12"/>
        <v>2</v>
      </c>
      <c r="S31" s="49">
        <f t="shared" si="28"/>
        <v>30</v>
      </c>
      <c r="T31" s="49">
        <f t="shared" si="13"/>
        <v>15</v>
      </c>
      <c r="U31" s="60">
        <f t="shared" si="14"/>
        <v>15</v>
      </c>
      <c r="V31" s="74">
        <f t="shared" si="1"/>
        <v>6487.5</v>
      </c>
      <c r="W31" s="88">
        <f>Stoch_Regimes_4!$J$24</f>
        <v>60</v>
      </c>
      <c r="X31" s="60">
        <f t="shared" si="15"/>
        <v>3</v>
      </c>
      <c r="Y31" s="49">
        <f t="shared" si="29"/>
        <v>45</v>
      </c>
      <c r="Z31" s="49">
        <f t="shared" si="16"/>
        <v>15</v>
      </c>
      <c r="AA31" s="60">
        <f t="shared" si="17"/>
        <v>15</v>
      </c>
      <c r="AB31" s="74">
        <f t="shared" si="2"/>
        <v>7087.5</v>
      </c>
      <c r="AC31" s="88">
        <f>Stoch_Regimes_4!$M$24</f>
        <v>15</v>
      </c>
      <c r="AD31" s="60">
        <f t="shared" si="18"/>
        <v>0</v>
      </c>
      <c r="AE31" s="49">
        <f t="shared" si="30"/>
        <v>0</v>
      </c>
      <c r="AF31" s="49">
        <f t="shared" si="19"/>
        <v>15</v>
      </c>
      <c r="AG31" s="60">
        <f t="shared" si="20"/>
        <v>15</v>
      </c>
      <c r="AH31" s="74">
        <f t="shared" si="3"/>
        <v>5287.5</v>
      </c>
      <c r="AI31" s="66">
        <v>15</v>
      </c>
      <c r="AJ31" s="60">
        <f t="shared" si="21"/>
        <v>0</v>
      </c>
      <c r="AK31" s="60">
        <v>0</v>
      </c>
      <c r="AL31" s="60">
        <v>15</v>
      </c>
      <c r="AM31" s="62">
        <f t="shared" si="4"/>
        <v>5287.5</v>
      </c>
      <c r="AN31" s="88">
        <f>Stoch_Regimes_4!$E$24</f>
        <v>15</v>
      </c>
      <c r="AO31" s="60">
        <f t="shared" si="22"/>
        <v>0</v>
      </c>
      <c r="AP31" s="49">
        <f t="shared" si="31"/>
        <v>0</v>
      </c>
      <c r="AQ31" s="49">
        <f t="shared" si="23"/>
        <v>15</v>
      </c>
      <c r="AR31" s="60">
        <f t="shared" si="24"/>
        <v>15</v>
      </c>
      <c r="AS31" s="74">
        <f t="shared" si="25"/>
        <v>5287.5</v>
      </c>
    </row>
    <row r="32" spans="1:47" x14ac:dyDescent="0.25">
      <c r="A32" s="60"/>
      <c r="B32" s="85">
        <v>39417</v>
      </c>
      <c r="C32" s="49">
        <v>374</v>
      </c>
      <c r="D32" s="142">
        <v>350</v>
      </c>
      <c r="E32" s="87">
        <v>3</v>
      </c>
      <c r="F32" s="91">
        <f t="shared" si="5"/>
        <v>60</v>
      </c>
      <c r="G32" s="49">
        <f t="shared" si="26"/>
        <v>0</v>
      </c>
      <c r="H32" s="49">
        <f t="shared" si="6"/>
        <v>60</v>
      </c>
      <c r="I32" s="60">
        <f t="shared" si="7"/>
        <v>60</v>
      </c>
      <c r="J32" s="74">
        <f t="shared" si="0"/>
        <v>22440</v>
      </c>
      <c r="K32" s="88">
        <f>Stoch_Regimes_4!$E$24</f>
        <v>15</v>
      </c>
      <c r="L32" s="60">
        <f t="shared" si="8"/>
        <v>0</v>
      </c>
      <c r="M32" s="49">
        <f t="shared" si="27"/>
        <v>0</v>
      </c>
      <c r="N32" s="49">
        <f t="shared" si="9"/>
        <v>15</v>
      </c>
      <c r="O32" s="60">
        <f t="shared" si="10"/>
        <v>15</v>
      </c>
      <c r="P32" s="74">
        <f t="shared" si="11"/>
        <v>5610</v>
      </c>
      <c r="Q32" s="88">
        <f>Stoch_Regimes_4!$G$24</f>
        <v>45</v>
      </c>
      <c r="R32" s="60">
        <f t="shared" si="12"/>
        <v>2</v>
      </c>
      <c r="S32" s="49">
        <f t="shared" si="28"/>
        <v>30</v>
      </c>
      <c r="T32" s="49">
        <f t="shared" si="13"/>
        <v>15</v>
      </c>
      <c r="U32" s="60">
        <f t="shared" si="14"/>
        <v>15</v>
      </c>
      <c r="V32" s="74">
        <f t="shared" si="1"/>
        <v>6810</v>
      </c>
      <c r="W32" s="88">
        <f>Stoch_Regimes_4!$J$24</f>
        <v>60</v>
      </c>
      <c r="X32" s="60">
        <f t="shared" si="15"/>
        <v>3</v>
      </c>
      <c r="Y32" s="49">
        <f t="shared" si="29"/>
        <v>45</v>
      </c>
      <c r="Z32" s="49">
        <f t="shared" si="16"/>
        <v>15</v>
      </c>
      <c r="AA32" s="60">
        <f t="shared" si="17"/>
        <v>15</v>
      </c>
      <c r="AB32" s="74">
        <f t="shared" si="2"/>
        <v>7410</v>
      </c>
      <c r="AC32" s="88">
        <f>Stoch_Regimes_4!$M$24</f>
        <v>15</v>
      </c>
      <c r="AD32" s="60">
        <f t="shared" si="18"/>
        <v>0</v>
      </c>
      <c r="AE32" s="49">
        <f t="shared" si="30"/>
        <v>0</v>
      </c>
      <c r="AF32" s="49">
        <f t="shared" si="19"/>
        <v>15</v>
      </c>
      <c r="AG32" s="60">
        <f t="shared" si="20"/>
        <v>15</v>
      </c>
      <c r="AH32" s="74">
        <f t="shared" si="3"/>
        <v>5610</v>
      </c>
      <c r="AI32" s="66">
        <v>15</v>
      </c>
      <c r="AJ32" s="60">
        <f t="shared" si="21"/>
        <v>0</v>
      </c>
      <c r="AK32" s="60">
        <v>0</v>
      </c>
      <c r="AL32" s="60">
        <v>15</v>
      </c>
      <c r="AM32" s="62">
        <f t="shared" si="4"/>
        <v>5610</v>
      </c>
      <c r="AN32" s="88">
        <f>Stoch_Regimes_4!$E$24</f>
        <v>15</v>
      </c>
      <c r="AO32" s="60">
        <f t="shared" si="22"/>
        <v>0</v>
      </c>
      <c r="AP32" s="49">
        <f t="shared" si="31"/>
        <v>0</v>
      </c>
      <c r="AQ32" s="49">
        <f t="shared" si="23"/>
        <v>15</v>
      </c>
      <c r="AR32" s="60">
        <f t="shared" si="24"/>
        <v>15</v>
      </c>
      <c r="AS32" s="74">
        <f t="shared" si="25"/>
        <v>5610</v>
      </c>
    </row>
    <row r="33" spans="1:45" x14ac:dyDescent="0.25">
      <c r="A33" s="60"/>
      <c r="B33" s="85">
        <v>39448</v>
      </c>
      <c r="C33" s="49">
        <v>430</v>
      </c>
      <c r="D33" s="142">
        <v>450</v>
      </c>
      <c r="E33" s="87">
        <v>0</v>
      </c>
      <c r="F33" s="91">
        <f t="shared" si="5"/>
        <v>15</v>
      </c>
      <c r="G33" s="49">
        <f t="shared" si="26"/>
        <v>45</v>
      </c>
      <c r="H33" s="49">
        <f t="shared" si="6"/>
        <v>-30</v>
      </c>
      <c r="I33" s="60">
        <f t="shared" si="7"/>
        <v>0</v>
      </c>
      <c r="J33" s="74">
        <f t="shared" si="0"/>
        <v>1800</v>
      </c>
      <c r="K33" s="66">
        <f>Stoch_Regimes_4!$E$26</f>
        <v>15</v>
      </c>
      <c r="L33" s="60">
        <f t="shared" si="8"/>
        <v>0</v>
      </c>
      <c r="M33" s="49">
        <f t="shared" si="27"/>
        <v>0</v>
      </c>
      <c r="N33" s="49">
        <f t="shared" si="9"/>
        <v>15</v>
      </c>
      <c r="O33" s="60">
        <f t="shared" si="10"/>
        <v>15</v>
      </c>
      <c r="P33" s="74">
        <f t="shared" si="11"/>
        <v>6450</v>
      </c>
      <c r="Q33" s="66">
        <f>Stoch_Regimes_4!$G$26</f>
        <v>15</v>
      </c>
      <c r="R33" s="60">
        <f t="shared" si="12"/>
        <v>0</v>
      </c>
      <c r="S33" s="49">
        <f t="shared" si="28"/>
        <v>30</v>
      </c>
      <c r="T33" s="49">
        <f t="shared" si="13"/>
        <v>-15</v>
      </c>
      <c r="U33" s="60">
        <f t="shared" si="14"/>
        <v>0</v>
      </c>
      <c r="V33" s="74">
        <f t="shared" si="1"/>
        <v>1200</v>
      </c>
      <c r="W33" s="66">
        <f>Stoch_Regimes_4!$J$26</f>
        <v>60</v>
      </c>
      <c r="X33" s="60">
        <f t="shared" si="15"/>
        <v>3</v>
      </c>
      <c r="Y33" s="49">
        <f t="shared" si="29"/>
        <v>45</v>
      </c>
      <c r="Z33" s="49">
        <f t="shared" si="16"/>
        <v>15</v>
      </c>
      <c r="AA33" s="60">
        <f t="shared" si="17"/>
        <v>15</v>
      </c>
      <c r="AB33" s="74">
        <f t="shared" si="2"/>
        <v>8250</v>
      </c>
      <c r="AC33" s="66">
        <f>Stoch_Regimes_4!$M$26</f>
        <v>15</v>
      </c>
      <c r="AD33" s="60">
        <f t="shared" si="18"/>
        <v>0</v>
      </c>
      <c r="AE33" s="49">
        <f t="shared" si="30"/>
        <v>0</v>
      </c>
      <c r="AF33" s="49">
        <f t="shared" si="19"/>
        <v>15</v>
      </c>
      <c r="AG33" s="60">
        <f t="shared" si="20"/>
        <v>15</v>
      </c>
      <c r="AH33" s="74">
        <f t="shared" si="3"/>
        <v>6450</v>
      </c>
      <c r="AI33" s="66">
        <v>15</v>
      </c>
      <c r="AJ33" s="60">
        <f t="shared" si="21"/>
        <v>0</v>
      </c>
      <c r="AK33" s="60">
        <v>0</v>
      </c>
      <c r="AL33" s="60">
        <v>15</v>
      </c>
      <c r="AM33" s="62">
        <f t="shared" si="4"/>
        <v>6450</v>
      </c>
      <c r="AN33" s="66">
        <v>15</v>
      </c>
      <c r="AO33" s="60">
        <f t="shared" si="22"/>
        <v>0</v>
      </c>
      <c r="AP33" s="49">
        <f t="shared" si="31"/>
        <v>0</v>
      </c>
      <c r="AQ33" s="49">
        <f t="shared" si="23"/>
        <v>15</v>
      </c>
      <c r="AR33" s="60">
        <f t="shared" si="24"/>
        <v>15</v>
      </c>
      <c r="AS33" s="74">
        <f t="shared" si="25"/>
        <v>6450</v>
      </c>
    </row>
    <row r="34" spans="1:45" x14ac:dyDescent="0.25">
      <c r="A34" s="49"/>
      <c r="B34" s="85">
        <v>39479</v>
      </c>
      <c r="C34" s="49">
        <v>469.5</v>
      </c>
      <c r="D34" s="83">
        <v>450</v>
      </c>
      <c r="E34" s="89">
        <v>3</v>
      </c>
      <c r="F34" s="91">
        <f t="shared" si="5"/>
        <v>60</v>
      </c>
      <c r="G34" s="49">
        <f t="shared" si="26"/>
        <v>30</v>
      </c>
      <c r="H34" s="49">
        <f t="shared" si="6"/>
        <v>30</v>
      </c>
      <c r="I34" s="60">
        <f t="shared" si="7"/>
        <v>30</v>
      </c>
      <c r="J34" s="74">
        <f t="shared" si="0"/>
        <v>15285</v>
      </c>
      <c r="K34" s="66">
        <f>Stoch_Regimes_4!$E$26</f>
        <v>15</v>
      </c>
      <c r="L34" s="60">
        <f t="shared" si="8"/>
        <v>0</v>
      </c>
      <c r="M34" s="49">
        <f t="shared" si="27"/>
        <v>0</v>
      </c>
      <c r="N34" s="49">
        <f t="shared" si="9"/>
        <v>15</v>
      </c>
      <c r="O34" s="60">
        <f t="shared" si="10"/>
        <v>15</v>
      </c>
      <c r="P34" s="74">
        <f t="shared" si="11"/>
        <v>7042.5</v>
      </c>
      <c r="Q34" s="66">
        <f>Stoch_Regimes_4!$G$26</f>
        <v>15</v>
      </c>
      <c r="R34" s="60">
        <f t="shared" si="12"/>
        <v>0</v>
      </c>
      <c r="S34" s="49">
        <f t="shared" si="28"/>
        <v>15</v>
      </c>
      <c r="T34" s="49">
        <f t="shared" si="13"/>
        <v>0</v>
      </c>
      <c r="U34" s="60">
        <f t="shared" si="14"/>
        <v>0</v>
      </c>
      <c r="V34" s="74">
        <f t="shared" si="1"/>
        <v>600</v>
      </c>
      <c r="W34" s="66">
        <f>Stoch_Regimes_4!$J$26</f>
        <v>60</v>
      </c>
      <c r="X34" s="60">
        <f t="shared" si="15"/>
        <v>3</v>
      </c>
      <c r="Y34" s="49">
        <f t="shared" si="29"/>
        <v>45</v>
      </c>
      <c r="Z34" s="49">
        <f t="shared" si="16"/>
        <v>15</v>
      </c>
      <c r="AA34" s="60">
        <f t="shared" si="17"/>
        <v>15</v>
      </c>
      <c r="AB34" s="74">
        <f t="shared" si="2"/>
        <v>8842.5</v>
      </c>
      <c r="AC34" s="66">
        <f>Stoch_Regimes_4!$M$26</f>
        <v>15</v>
      </c>
      <c r="AD34" s="60">
        <f t="shared" si="18"/>
        <v>0</v>
      </c>
      <c r="AE34" s="49">
        <f t="shared" si="30"/>
        <v>0</v>
      </c>
      <c r="AF34" s="49">
        <f t="shared" si="19"/>
        <v>15</v>
      </c>
      <c r="AG34" s="60">
        <f t="shared" si="20"/>
        <v>15</v>
      </c>
      <c r="AH34" s="74">
        <f t="shared" si="3"/>
        <v>7042.5</v>
      </c>
      <c r="AI34" s="66">
        <v>15</v>
      </c>
      <c r="AJ34" s="60">
        <f t="shared" si="21"/>
        <v>0</v>
      </c>
      <c r="AK34" s="60">
        <v>0</v>
      </c>
      <c r="AL34" s="60">
        <v>15</v>
      </c>
      <c r="AM34" s="62">
        <f t="shared" si="4"/>
        <v>7042.5</v>
      </c>
      <c r="AN34" s="66">
        <v>15</v>
      </c>
      <c r="AO34" s="60">
        <f t="shared" si="22"/>
        <v>0</v>
      </c>
      <c r="AP34" s="49">
        <f t="shared" si="31"/>
        <v>0</v>
      </c>
      <c r="AQ34" s="49">
        <f t="shared" si="23"/>
        <v>15</v>
      </c>
      <c r="AR34" s="60">
        <f t="shared" si="24"/>
        <v>15</v>
      </c>
      <c r="AS34" s="74">
        <f t="shared" si="25"/>
        <v>7042.5</v>
      </c>
    </row>
    <row r="35" spans="1:45" x14ac:dyDescent="0.25">
      <c r="A35" s="49"/>
      <c r="B35" s="85">
        <v>39508</v>
      </c>
      <c r="C35" s="49">
        <v>528</v>
      </c>
      <c r="D35" s="83">
        <v>550</v>
      </c>
      <c r="E35" s="89">
        <v>0</v>
      </c>
      <c r="F35" s="91">
        <f t="shared" si="5"/>
        <v>15</v>
      </c>
      <c r="G35" s="49">
        <f t="shared" si="26"/>
        <v>45</v>
      </c>
      <c r="H35" s="49">
        <f t="shared" si="6"/>
        <v>-30</v>
      </c>
      <c r="I35" s="60">
        <f t="shared" si="7"/>
        <v>0</v>
      </c>
      <c r="J35" s="74">
        <f t="shared" si="0"/>
        <v>1800</v>
      </c>
      <c r="K35" s="88">
        <f>Stoch_Regimes_4!$E$28</f>
        <v>30</v>
      </c>
      <c r="L35" s="60">
        <f t="shared" si="8"/>
        <v>1</v>
      </c>
      <c r="M35" s="49">
        <f t="shared" si="27"/>
        <v>0</v>
      </c>
      <c r="N35" s="49">
        <f t="shared" si="9"/>
        <v>30</v>
      </c>
      <c r="O35" s="60">
        <f t="shared" si="10"/>
        <v>30</v>
      </c>
      <c r="P35" s="74">
        <f t="shared" si="11"/>
        <v>15840</v>
      </c>
      <c r="Q35" s="88">
        <f>Stoch_Regimes_4!$G$28</f>
        <v>15</v>
      </c>
      <c r="R35" s="60">
        <f t="shared" si="12"/>
        <v>0</v>
      </c>
      <c r="S35" s="49">
        <f t="shared" si="28"/>
        <v>0</v>
      </c>
      <c r="T35" s="49">
        <f t="shared" si="13"/>
        <v>15</v>
      </c>
      <c r="U35" s="60">
        <f t="shared" si="14"/>
        <v>15</v>
      </c>
      <c r="V35" s="74">
        <f t="shared" si="1"/>
        <v>7920</v>
      </c>
      <c r="W35" s="88">
        <f>Stoch_Regimes_4!$J$28</f>
        <v>45</v>
      </c>
      <c r="X35" s="60">
        <f t="shared" si="15"/>
        <v>2</v>
      </c>
      <c r="Y35" s="49">
        <f t="shared" si="29"/>
        <v>45</v>
      </c>
      <c r="Z35" s="49">
        <f t="shared" si="16"/>
        <v>0</v>
      </c>
      <c r="AA35" s="60">
        <f t="shared" si="17"/>
        <v>0</v>
      </c>
      <c r="AB35" s="74">
        <f t="shared" si="2"/>
        <v>1800</v>
      </c>
      <c r="AC35" s="88">
        <f>Stoch_Regimes_4!$M$28</f>
        <v>15</v>
      </c>
      <c r="AD35" s="60">
        <f t="shared" si="18"/>
        <v>0</v>
      </c>
      <c r="AE35" s="49">
        <f t="shared" si="30"/>
        <v>0</v>
      </c>
      <c r="AF35" s="49">
        <f t="shared" si="19"/>
        <v>15</v>
      </c>
      <c r="AG35" s="60">
        <f t="shared" si="20"/>
        <v>15</v>
      </c>
      <c r="AH35" s="74">
        <f t="shared" si="3"/>
        <v>7920</v>
      </c>
      <c r="AI35" s="66">
        <v>15</v>
      </c>
      <c r="AJ35" s="60">
        <f t="shared" si="21"/>
        <v>0</v>
      </c>
      <c r="AK35" s="60">
        <v>0</v>
      </c>
      <c r="AL35" s="60">
        <v>15</v>
      </c>
      <c r="AM35" s="62">
        <f t="shared" si="4"/>
        <v>7920</v>
      </c>
      <c r="AN35" s="88">
        <f>Stoch_Regimes_4!$E$28</f>
        <v>30</v>
      </c>
      <c r="AO35" s="60">
        <f t="shared" si="22"/>
        <v>1</v>
      </c>
      <c r="AP35" s="49">
        <f t="shared" si="31"/>
        <v>0</v>
      </c>
      <c r="AQ35" s="49">
        <f t="shared" si="23"/>
        <v>30</v>
      </c>
      <c r="AR35" s="60">
        <f t="shared" si="24"/>
        <v>30</v>
      </c>
      <c r="AS35" s="74">
        <f t="shared" si="25"/>
        <v>15840</v>
      </c>
    </row>
    <row r="36" spans="1:45" x14ac:dyDescent="0.25">
      <c r="A36" s="49"/>
      <c r="B36" s="85">
        <v>39539</v>
      </c>
      <c r="C36" s="49">
        <v>550.5</v>
      </c>
      <c r="D36" s="83">
        <v>550</v>
      </c>
      <c r="E36" s="49">
        <v>0</v>
      </c>
      <c r="F36" s="91">
        <f t="shared" si="5"/>
        <v>15</v>
      </c>
      <c r="G36" s="49">
        <f t="shared" si="26"/>
        <v>30</v>
      </c>
      <c r="H36" s="49">
        <f t="shared" si="6"/>
        <v>-15</v>
      </c>
      <c r="I36" s="60">
        <f t="shared" si="7"/>
        <v>0</v>
      </c>
      <c r="J36" s="74">
        <f t="shared" si="0"/>
        <v>1200</v>
      </c>
      <c r="K36" s="88">
        <f>Stoch_Regimes_4!$E$28</f>
        <v>30</v>
      </c>
      <c r="L36" s="60">
        <f t="shared" si="8"/>
        <v>1</v>
      </c>
      <c r="M36" s="49">
        <f t="shared" si="27"/>
        <v>15</v>
      </c>
      <c r="N36" s="49">
        <f t="shared" si="9"/>
        <v>15</v>
      </c>
      <c r="O36" s="60">
        <f t="shared" si="10"/>
        <v>15</v>
      </c>
      <c r="P36" s="74">
        <f t="shared" si="11"/>
        <v>8857.5</v>
      </c>
      <c r="Q36" s="88">
        <f>Stoch_Regimes_4!$G$28</f>
        <v>15</v>
      </c>
      <c r="R36" s="60">
        <f t="shared" si="12"/>
        <v>0</v>
      </c>
      <c r="S36" s="49">
        <f t="shared" si="28"/>
        <v>0</v>
      </c>
      <c r="T36" s="49">
        <f t="shared" si="13"/>
        <v>15</v>
      </c>
      <c r="U36" s="60">
        <f t="shared" si="14"/>
        <v>15</v>
      </c>
      <c r="V36" s="74">
        <f t="shared" si="1"/>
        <v>8257.5</v>
      </c>
      <c r="W36" s="88">
        <f>Stoch_Regimes_4!$J$28</f>
        <v>45</v>
      </c>
      <c r="X36" s="60">
        <f t="shared" si="15"/>
        <v>2</v>
      </c>
      <c r="Y36" s="49">
        <f t="shared" si="29"/>
        <v>30</v>
      </c>
      <c r="Z36" s="49">
        <f t="shared" si="16"/>
        <v>15</v>
      </c>
      <c r="AA36" s="60">
        <f t="shared" si="17"/>
        <v>15</v>
      </c>
      <c r="AB36" s="74">
        <f t="shared" si="2"/>
        <v>9457.5</v>
      </c>
      <c r="AC36" s="88">
        <f>Stoch_Regimes_4!$M$28</f>
        <v>15</v>
      </c>
      <c r="AD36" s="60">
        <f t="shared" si="18"/>
        <v>0</v>
      </c>
      <c r="AE36" s="49">
        <f t="shared" si="30"/>
        <v>0</v>
      </c>
      <c r="AF36" s="49">
        <f t="shared" si="19"/>
        <v>15</v>
      </c>
      <c r="AG36" s="60">
        <f t="shared" si="20"/>
        <v>15</v>
      </c>
      <c r="AH36" s="74">
        <f t="shared" si="3"/>
        <v>8257.5</v>
      </c>
      <c r="AI36" s="66">
        <v>15</v>
      </c>
      <c r="AJ36" s="60">
        <f t="shared" si="21"/>
        <v>0</v>
      </c>
      <c r="AK36" s="60">
        <v>0</v>
      </c>
      <c r="AL36" s="60">
        <v>15</v>
      </c>
      <c r="AM36" s="62">
        <f t="shared" si="4"/>
        <v>8257.5</v>
      </c>
      <c r="AN36" s="88">
        <f>Stoch_Regimes_4!$E$28</f>
        <v>30</v>
      </c>
      <c r="AO36" s="60">
        <f t="shared" si="22"/>
        <v>1</v>
      </c>
      <c r="AP36" s="49">
        <f t="shared" si="31"/>
        <v>15</v>
      </c>
      <c r="AQ36" s="49">
        <f t="shared" si="23"/>
        <v>15</v>
      </c>
      <c r="AR36" s="60">
        <f t="shared" si="24"/>
        <v>15</v>
      </c>
      <c r="AS36" s="74">
        <f t="shared" si="25"/>
        <v>8857.5</v>
      </c>
    </row>
    <row r="37" spans="1:45" x14ac:dyDescent="0.25">
      <c r="A37" s="49"/>
      <c r="B37" s="85">
        <v>39569</v>
      </c>
      <c r="C37" s="49">
        <v>572.5</v>
      </c>
      <c r="D37" s="83">
        <v>550</v>
      </c>
      <c r="E37" s="89">
        <v>0</v>
      </c>
      <c r="F37" s="91">
        <f t="shared" si="5"/>
        <v>15</v>
      </c>
      <c r="G37" s="49">
        <f t="shared" si="26"/>
        <v>15</v>
      </c>
      <c r="H37" s="49">
        <f t="shared" si="6"/>
        <v>0</v>
      </c>
      <c r="I37" s="60">
        <f t="shared" si="7"/>
        <v>0</v>
      </c>
      <c r="J37" s="74">
        <f t="shared" si="0"/>
        <v>600</v>
      </c>
      <c r="K37" s="88">
        <f>Stoch_Regimes_4!$E$28</f>
        <v>30</v>
      </c>
      <c r="L37" s="60">
        <f t="shared" si="8"/>
        <v>1</v>
      </c>
      <c r="M37" s="49">
        <f t="shared" si="27"/>
        <v>15</v>
      </c>
      <c r="N37" s="49">
        <f t="shared" si="9"/>
        <v>15</v>
      </c>
      <c r="O37" s="60">
        <f t="shared" si="10"/>
        <v>15</v>
      </c>
      <c r="P37" s="74">
        <f t="shared" si="11"/>
        <v>9187.5</v>
      </c>
      <c r="Q37" s="88">
        <f>Stoch_Regimes_4!$G$28</f>
        <v>15</v>
      </c>
      <c r="R37" s="60">
        <f t="shared" si="12"/>
        <v>0</v>
      </c>
      <c r="S37" s="49">
        <f t="shared" si="28"/>
        <v>0</v>
      </c>
      <c r="T37" s="49">
        <f t="shared" si="13"/>
        <v>15</v>
      </c>
      <c r="U37" s="60">
        <f t="shared" si="14"/>
        <v>15</v>
      </c>
      <c r="V37" s="74">
        <f t="shared" si="1"/>
        <v>8587.5</v>
      </c>
      <c r="W37" s="88">
        <f>Stoch_Regimes_4!$J$28</f>
        <v>45</v>
      </c>
      <c r="X37" s="60">
        <f t="shared" si="15"/>
        <v>2</v>
      </c>
      <c r="Y37" s="49">
        <f t="shared" si="29"/>
        <v>30</v>
      </c>
      <c r="Z37" s="49">
        <f t="shared" si="16"/>
        <v>15</v>
      </c>
      <c r="AA37" s="60">
        <f t="shared" si="17"/>
        <v>15</v>
      </c>
      <c r="AB37" s="74">
        <f t="shared" si="2"/>
        <v>9787.5</v>
      </c>
      <c r="AC37" s="88">
        <f>Stoch_Regimes_4!$M$28</f>
        <v>15</v>
      </c>
      <c r="AD37" s="60">
        <f t="shared" si="18"/>
        <v>0</v>
      </c>
      <c r="AE37" s="49">
        <f t="shared" si="30"/>
        <v>0</v>
      </c>
      <c r="AF37" s="49">
        <f t="shared" si="19"/>
        <v>15</v>
      </c>
      <c r="AG37" s="60">
        <f t="shared" si="20"/>
        <v>15</v>
      </c>
      <c r="AH37" s="74">
        <f t="shared" si="3"/>
        <v>8587.5</v>
      </c>
      <c r="AI37" s="66">
        <v>15</v>
      </c>
      <c r="AJ37" s="60">
        <f t="shared" si="21"/>
        <v>0</v>
      </c>
      <c r="AK37" s="60">
        <v>0</v>
      </c>
      <c r="AL37" s="60">
        <v>15</v>
      </c>
      <c r="AM37" s="62">
        <f t="shared" si="4"/>
        <v>8587.5</v>
      </c>
      <c r="AN37" s="88">
        <f>Stoch_Regimes_4!$E$28</f>
        <v>30</v>
      </c>
      <c r="AO37" s="60">
        <f t="shared" si="22"/>
        <v>1</v>
      </c>
      <c r="AP37" s="49">
        <f t="shared" si="31"/>
        <v>15</v>
      </c>
      <c r="AQ37" s="49">
        <f t="shared" si="23"/>
        <v>15</v>
      </c>
      <c r="AR37" s="60">
        <f t="shared" si="24"/>
        <v>15</v>
      </c>
      <c r="AS37" s="74">
        <f t="shared" si="25"/>
        <v>9187.5</v>
      </c>
    </row>
    <row r="38" spans="1:45" x14ac:dyDescent="0.25">
      <c r="A38" s="49"/>
      <c r="B38" s="85">
        <v>39600</v>
      </c>
      <c r="C38" s="49">
        <v>571.5</v>
      </c>
      <c r="D38" s="83">
        <v>550</v>
      </c>
      <c r="E38" s="89">
        <v>1</v>
      </c>
      <c r="F38" s="91">
        <f t="shared" si="5"/>
        <v>30</v>
      </c>
      <c r="G38" s="49">
        <f t="shared" si="26"/>
        <v>0</v>
      </c>
      <c r="H38" s="49">
        <f t="shared" si="6"/>
        <v>30</v>
      </c>
      <c r="I38" s="60">
        <f t="shared" si="7"/>
        <v>30</v>
      </c>
      <c r="J38" s="74">
        <f t="shared" si="0"/>
        <v>17145</v>
      </c>
      <c r="K38" s="88">
        <f>Stoch_Regimes_4!$E$28</f>
        <v>30</v>
      </c>
      <c r="L38" s="60">
        <f t="shared" si="8"/>
        <v>1</v>
      </c>
      <c r="M38" s="49">
        <f t="shared" si="27"/>
        <v>15</v>
      </c>
      <c r="N38" s="49">
        <f t="shared" si="9"/>
        <v>15</v>
      </c>
      <c r="O38" s="60">
        <f t="shared" si="10"/>
        <v>15</v>
      </c>
      <c r="P38" s="74">
        <f t="shared" si="11"/>
        <v>9172.5</v>
      </c>
      <c r="Q38" s="88">
        <f>Stoch_Regimes_4!$G$28</f>
        <v>15</v>
      </c>
      <c r="R38" s="60">
        <f t="shared" si="12"/>
        <v>0</v>
      </c>
      <c r="S38" s="49">
        <f t="shared" si="28"/>
        <v>0</v>
      </c>
      <c r="T38" s="49">
        <f t="shared" si="13"/>
        <v>15</v>
      </c>
      <c r="U38" s="60">
        <f t="shared" si="14"/>
        <v>15</v>
      </c>
      <c r="V38" s="74">
        <f t="shared" si="1"/>
        <v>8572.5</v>
      </c>
      <c r="W38" s="88">
        <f>Stoch_Regimes_4!$J$28</f>
        <v>45</v>
      </c>
      <c r="X38" s="60">
        <f t="shared" si="15"/>
        <v>2</v>
      </c>
      <c r="Y38" s="49">
        <f t="shared" si="29"/>
        <v>30</v>
      </c>
      <c r="Z38" s="49">
        <f t="shared" si="16"/>
        <v>15</v>
      </c>
      <c r="AA38" s="60">
        <f t="shared" si="17"/>
        <v>15</v>
      </c>
      <c r="AB38" s="74">
        <f t="shared" si="2"/>
        <v>9772.5</v>
      </c>
      <c r="AC38" s="88">
        <f>Stoch_Regimes_4!$M$28</f>
        <v>15</v>
      </c>
      <c r="AD38" s="60">
        <f t="shared" si="18"/>
        <v>0</v>
      </c>
      <c r="AE38" s="49">
        <f t="shared" si="30"/>
        <v>0</v>
      </c>
      <c r="AF38" s="49">
        <f t="shared" si="19"/>
        <v>15</v>
      </c>
      <c r="AG38" s="60">
        <f t="shared" si="20"/>
        <v>15</v>
      </c>
      <c r="AH38" s="74">
        <f t="shared" si="3"/>
        <v>8572.5</v>
      </c>
      <c r="AI38" s="66">
        <v>15</v>
      </c>
      <c r="AJ38" s="60">
        <f t="shared" si="21"/>
        <v>0</v>
      </c>
      <c r="AK38" s="60">
        <v>0</v>
      </c>
      <c r="AL38" s="60">
        <v>15</v>
      </c>
      <c r="AM38" s="62">
        <f t="shared" si="4"/>
        <v>8572.5</v>
      </c>
      <c r="AN38" s="88">
        <f>Stoch_Regimes_4!$E$28</f>
        <v>30</v>
      </c>
      <c r="AO38" s="60">
        <f t="shared" si="22"/>
        <v>1</v>
      </c>
      <c r="AP38" s="49">
        <f t="shared" si="31"/>
        <v>15</v>
      </c>
      <c r="AQ38" s="49">
        <f t="shared" si="23"/>
        <v>15</v>
      </c>
      <c r="AR38" s="60">
        <f t="shared" si="24"/>
        <v>15</v>
      </c>
      <c r="AS38" s="74">
        <f t="shared" si="25"/>
        <v>9172.5</v>
      </c>
    </row>
    <row r="39" spans="1:45" x14ac:dyDescent="0.25">
      <c r="A39" s="60"/>
      <c r="B39" s="85">
        <v>39630</v>
      </c>
      <c r="C39" s="49">
        <v>674.5</v>
      </c>
      <c r="D39" s="142">
        <v>650</v>
      </c>
      <c r="E39" s="87">
        <v>0</v>
      </c>
      <c r="F39" s="91">
        <f t="shared" si="5"/>
        <v>15</v>
      </c>
      <c r="G39" s="49">
        <f t="shared" si="26"/>
        <v>15</v>
      </c>
      <c r="H39" s="49">
        <f t="shared" si="6"/>
        <v>0</v>
      </c>
      <c r="I39" s="60">
        <f t="shared" si="7"/>
        <v>0</v>
      </c>
      <c r="J39" s="74">
        <f t="shared" si="0"/>
        <v>600</v>
      </c>
      <c r="K39" s="88">
        <f>Stoch_Regimes_4!$E$30</f>
        <v>15</v>
      </c>
      <c r="L39" s="60">
        <f t="shared" si="8"/>
        <v>0</v>
      </c>
      <c r="M39" s="49">
        <f t="shared" si="27"/>
        <v>15</v>
      </c>
      <c r="N39" s="49">
        <f t="shared" si="9"/>
        <v>0</v>
      </c>
      <c r="O39" s="60">
        <f t="shared" si="10"/>
        <v>0</v>
      </c>
      <c r="P39" s="74">
        <f t="shared" si="11"/>
        <v>600</v>
      </c>
      <c r="Q39" s="88">
        <f>Stoch_Regimes_4!$G$30</f>
        <v>15</v>
      </c>
      <c r="R39" s="60">
        <f t="shared" si="12"/>
        <v>0</v>
      </c>
      <c r="S39" s="49">
        <f t="shared" si="28"/>
        <v>0</v>
      </c>
      <c r="T39" s="49">
        <f t="shared" si="13"/>
        <v>15</v>
      </c>
      <c r="U39" s="60">
        <f t="shared" si="14"/>
        <v>15</v>
      </c>
      <c r="V39" s="74">
        <f t="shared" si="1"/>
        <v>10117.5</v>
      </c>
      <c r="W39" s="88">
        <f>Stoch_Regimes_4!$J$30</f>
        <v>15</v>
      </c>
      <c r="X39" s="60">
        <f t="shared" si="15"/>
        <v>0</v>
      </c>
      <c r="Y39" s="49">
        <f t="shared" si="29"/>
        <v>30</v>
      </c>
      <c r="Z39" s="49">
        <f t="shared" si="16"/>
        <v>-15</v>
      </c>
      <c r="AA39" s="60">
        <f t="shared" si="17"/>
        <v>0</v>
      </c>
      <c r="AB39" s="74">
        <f t="shared" si="2"/>
        <v>1200</v>
      </c>
      <c r="AC39" s="88">
        <f>Stoch_Regimes_4!$M$30</f>
        <v>15</v>
      </c>
      <c r="AD39" s="60">
        <f t="shared" si="18"/>
        <v>0</v>
      </c>
      <c r="AE39" s="49">
        <f t="shared" si="30"/>
        <v>0</v>
      </c>
      <c r="AF39" s="49">
        <f t="shared" si="19"/>
        <v>15</v>
      </c>
      <c r="AG39" s="60">
        <f t="shared" si="20"/>
        <v>15</v>
      </c>
      <c r="AH39" s="74">
        <f t="shared" si="3"/>
        <v>10117.5</v>
      </c>
      <c r="AI39" s="66">
        <v>15</v>
      </c>
      <c r="AJ39" s="60">
        <f t="shared" si="21"/>
        <v>0</v>
      </c>
      <c r="AK39" s="60">
        <v>0</v>
      </c>
      <c r="AL39" s="60">
        <v>15</v>
      </c>
      <c r="AM39" s="62">
        <f t="shared" si="4"/>
        <v>10117.5</v>
      </c>
      <c r="AN39" s="88">
        <f>Stoch_Regimes_4!$E$30</f>
        <v>15</v>
      </c>
      <c r="AO39" s="60">
        <f t="shared" si="22"/>
        <v>0</v>
      </c>
      <c r="AP39" s="49">
        <f t="shared" si="31"/>
        <v>15</v>
      </c>
      <c r="AQ39" s="49">
        <f t="shared" si="23"/>
        <v>0</v>
      </c>
      <c r="AR39" s="60">
        <f t="shared" si="24"/>
        <v>0</v>
      </c>
      <c r="AS39" s="74">
        <f t="shared" si="25"/>
        <v>600</v>
      </c>
    </row>
    <row r="40" spans="1:45" x14ac:dyDescent="0.25">
      <c r="A40" s="60"/>
      <c r="B40" s="85">
        <v>39661</v>
      </c>
      <c r="C40" s="49">
        <v>515</v>
      </c>
      <c r="D40" s="142">
        <v>500</v>
      </c>
      <c r="E40" s="87">
        <v>0</v>
      </c>
      <c r="F40" s="91">
        <f t="shared" si="5"/>
        <v>15</v>
      </c>
      <c r="G40" s="49">
        <f t="shared" si="26"/>
        <v>0</v>
      </c>
      <c r="H40" s="49">
        <f t="shared" si="6"/>
        <v>15</v>
      </c>
      <c r="I40" s="60">
        <f t="shared" si="7"/>
        <v>15</v>
      </c>
      <c r="J40" s="74">
        <f t="shared" si="0"/>
        <v>7725</v>
      </c>
      <c r="K40" s="66">
        <f>Stoch_Regimes_4!$E$27</f>
        <v>30</v>
      </c>
      <c r="L40" s="60">
        <f t="shared" si="8"/>
        <v>1</v>
      </c>
      <c r="M40" s="49">
        <f t="shared" si="27"/>
        <v>0</v>
      </c>
      <c r="N40" s="49">
        <f t="shared" si="9"/>
        <v>30</v>
      </c>
      <c r="O40" s="60">
        <f t="shared" si="10"/>
        <v>30</v>
      </c>
      <c r="P40" s="74">
        <f t="shared" si="11"/>
        <v>15450</v>
      </c>
      <c r="Q40" s="66">
        <f>Stoch_Regimes_4!$G$27</f>
        <v>15</v>
      </c>
      <c r="R40" s="60">
        <f t="shared" si="12"/>
        <v>0</v>
      </c>
      <c r="S40" s="49">
        <f t="shared" si="28"/>
        <v>0</v>
      </c>
      <c r="T40" s="49">
        <f t="shared" si="13"/>
        <v>15</v>
      </c>
      <c r="U40" s="60">
        <f t="shared" si="14"/>
        <v>15</v>
      </c>
      <c r="V40" s="74">
        <f t="shared" si="1"/>
        <v>7725</v>
      </c>
      <c r="W40" s="66">
        <f>Stoch_Regimes_4!$J$27</f>
        <v>60</v>
      </c>
      <c r="X40" s="60">
        <f t="shared" si="15"/>
        <v>3</v>
      </c>
      <c r="Y40" s="49">
        <f t="shared" si="29"/>
        <v>15</v>
      </c>
      <c r="Z40" s="49">
        <f t="shared" si="16"/>
        <v>45</v>
      </c>
      <c r="AA40" s="60">
        <f t="shared" si="17"/>
        <v>45</v>
      </c>
      <c r="AB40" s="74">
        <f t="shared" si="2"/>
        <v>23775</v>
      </c>
      <c r="AC40" s="66">
        <f>Stoch_Regimes_4!$M$27</f>
        <v>15</v>
      </c>
      <c r="AD40" s="60">
        <f t="shared" si="18"/>
        <v>0</v>
      </c>
      <c r="AE40" s="49">
        <f t="shared" si="30"/>
        <v>0</v>
      </c>
      <c r="AF40" s="49">
        <f t="shared" si="19"/>
        <v>15</v>
      </c>
      <c r="AG40" s="60">
        <f t="shared" si="20"/>
        <v>15</v>
      </c>
      <c r="AH40" s="74">
        <f t="shared" si="3"/>
        <v>7725</v>
      </c>
      <c r="AI40" s="66">
        <v>15</v>
      </c>
      <c r="AJ40" s="60">
        <f t="shared" si="21"/>
        <v>0</v>
      </c>
      <c r="AK40" s="60">
        <v>0</v>
      </c>
      <c r="AL40" s="60">
        <v>15</v>
      </c>
      <c r="AM40" s="62">
        <f t="shared" si="4"/>
        <v>7725</v>
      </c>
      <c r="AN40" s="66">
        <v>15</v>
      </c>
      <c r="AO40" s="60">
        <f t="shared" si="22"/>
        <v>0</v>
      </c>
      <c r="AP40" s="49">
        <f t="shared" si="31"/>
        <v>0</v>
      </c>
      <c r="AQ40" s="49">
        <f t="shared" si="23"/>
        <v>15</v>
      </c>
      <c r="AR40" s="60">
        <f t="shared" si="24"/>
        <v>15</v>
      </c>
      <c r="AS40" s="74">
        <f t="shared" si="25"/>
        <v>7725</v>
      </c>
    </row>
    <row r="41" spans="1:45" x14ac:dyDescent="0.25">
      <c r="A41" s="49"/>
      <c r="B41" s="85">
        <v>39692</v>
      </c>
      <c r="C41" s="49">
        <v>534.5</v>
      </c>
      <c r="D41" s="83">
        <v>550</v>
      </c>
      <c r="E41" s="89">
        <v>0</v>
      </c>
      <c r="F41" s="91">
        <f t="shared" si="5"/>
        <v>15</v>
      </c>
      <c r="G41" s="49">
        <f t="shared" si="26"/>
        <v>0</v>
      </c>
      <c r="H41" s="49">
        <f t="shared" si="6"/>
        <v>15</v>
      </c>
      <c r="I41" s="60">
        <f t="shared" si="7"/>
        <v>15</v>
      </c>
      <c r="J41" s="74">
        <f t="shared" si="0"/>
        <v>8017.5</v>
      </c>
      <c r="K41" s="88">
        <f>Stoch_Regimes_4!$E$28</f>
        <v>30</v>
      </c>
      <c r="L41" s="60">
        <f t="shared" si="8"/>
        <v>1</v>
      </c>
      <c r="M41" s="49">
        <f t="shared" si="27"/>
        <v>15</v>
      </c>
      <c r="N41" s="49">
        <f t="shared" si="9"/>
        <v>15</v>
      </c>
      <c r="O41" s="60">
        <f t="shared" si="10"/>
        <v>15</v>
      </c>
      <c r="P41" s="74">
        <f t="shared" si="11"/>
        <v>8617.5</v>
      </c>
      <c r="Q41" s="88">
        <f>Stoch_Regimes_4!$G$28</f>
        <v>15</v>
      </c>
      <c r="R41" s="60">
        <f t="shared" si="12"/>
        <v>0</v>
      </c>
      <c r="S41" s="49">
        <f t="shared" si="28"/>
        <v>0</v>
      </c>
      <c r="T41" s="49">
        <f t="shared" si="13"/>
        <v>15</v>
      </c>
      <c r="U41" s="60">
        <f t="shared" si="14"/>
        <v>15</v>
      </c>
      <c r="V41" s="74">
        <f t="shared" si="1"/>
        <v>8017.5</v>
      </c>
      <c r="W41" s="88">
        <f>Stoch_Regimes_4!$J$28</f>
        <v>45</v>
      </c>
      <c r="X41" s="60">
        <f t="shared" si="15"/>
        <v>2</v>
      </c>
      <c r="Y41" s="49">
        <f t="shared" si="29"/>
        <v>45</v>
      </c>
      <c r="Z41" s="49">
        <f t="shared" si="16"/>
        <v>0</v>
      </c>
      <c r="AA41" s="60">
        <f t="shared" si="17"/>
        <v>0</v>
      </c>
      <c r="AB41" s="74">
        <f t="shared" si="2"/>
        <v>1800</v>
      </c>
      <c r="AC41" s="88">
        <f>Stoch_Regimes_4!$M$28</f>
        <v>15</v>
      </c>
      <c r="AD41" s="60">
        <f t="shared" si="18"/>
        <v>0</v>
      </c>
      <c r="AE41" s="49">
        <f t="shared" si="30"/>
        <v>0</v>
      </c>
      <c r="AF41" s="49">
        <f t="shared" si="19"/>
        <v>15</v>
      </c>
      <c r="AG41" s="60">
        <f t="shared" si="20"/>
        <v>15</v>
      </c>
      <c r="AH41" s="74">
        <f t="shared" si="3"/>
        <v>8017.5</v>
      </c>
      <c r="AI41" s="66">
        <v>15</v>
      </c>
      <c r="AJ41" s="60">
        <f t="shared" si="21"/>
        <v>0</v>
      </c>
      <c r="AK41" s="60">
        <v>0</v>
      </c>
      <c r="AL41" s="60">
        <v>15</v>
      </c>
      <c r="AM41" s="62">
        <f t="shared" si="4"/>
        <v>8017.5</v>
      </c>
      <c r="AN41" s="88">
        <v>15</v>
      </c>
      <c r="AO41" s="60">
        <f t="shared" si="22"/>
        <v>0</v>
      </c>
      <c r="AP41" s="49">
        <f t="shared" si="31"/>
        <v>0</v>
      </c>
      <c r="AQ41" s="49">
        <f t="shared" si="23"/>
        <v>15</v>
      </c>
      <c r="AR41" s="60">
        <f t="shared" si="24"/>
        <v>15</v>
      </c>
      <c r="AS41" s="74">
        <f t="shared" si="25"/>
        <v>8017.5</v>
      </c>
    </row>
    <row r="42" spans="1:45" x14ac:dyDescent="0.25">
      <c r="A42" s="49"/>
      <c r="B42" s="85">
        <v>39722</v>
      </c>
      <c r="C42" s="49">
        <v>437</v>
      </c>
      <c r="D42" s="83">
        <v>450</v>
      </c>
      <c r="E42" s="89">
        <v>0</v>
      </c>
      <c r="F42" s="91">
        <f t="shared" si="5"/>
        <v>15</v>
      </c>
      <c r="G42" s="49">
        <f t="shared" si="26"/>
        <v>0</v>
      </c>
      <c r="H42" s="49">
        <f t="shared" si="6"/>
        <v>15</v>
      </c>
      <c r="I42" s="60">
        <f t="shared" si="7"/>
        <v>15</v>
      </c>
      <c r="J42" s="74">
        <f t="shared" si="0"/>
        <v>6555</v>
      </c>
      <c r="K42" s="66">
        <f>Stoch_Regimes_4!$E$26</f>
        <v>15</v>
      </c>
      <c r="L42" s="60">
        <f t="shared" si="8"/>
        <v>0</v>
      </c>
      <c r="M42" s="49">
        <f t="shared" si="27"/>
        <v>15</v>
      </c>
      <c r="N42" s="49">
        <f t="shared" si="9"/>
        <v>0</v>
      </c>
      <c r="O42" s="60">
        <f t="shared" si="10"/>
        <v>0</v>
      </c>
      <c r="P42" s="74">
        <f t="shared" si="11"/>
        <v>600</v>
      </c>
      <c r="Q42" s="66">
        <f>Stoch_Regimes_4!$G$26</f>
        <v>15</v>
      </c>
      <c r="R42" s="60">
        <f t="shared" si="12"/>
        <v>0</v>
      </c>
      <c r="S42" s="49">
        <f t="shared" si="28"/>
        <v>0</v>
      </c>
      <c r="T42" s="49">
        <f t="shared" si="13"/>
        <v>15</v>
      </c>
      <c r="U42" s="60">
        <f t="shared" si="14"/>
        <v>15</v>
      </c>
      <c r="V42" s="74">
        <f t="shared" si="1"/>
        <v>6555</v>
      </c>
      <c r="W42" s="66">
        <f>Stoch_Regimes_4!$J$26</f>
        <v>60</v>
      </c>
      <c r="X42" s="60">
        <f t="shared" si="15"/>
        <v>3</v>
      </c>
      <c r="Y42" s="49">
        <f t="shared" si="29"/>
        <v>30</v>
      </c>
      <c r="Z42" s="49">
        <f t="shared" si="16"/>
        <v>30</v>
      </c>
      <c r="AA42" s="60">
        <f t="shared" si="17"/>
        <v>30</v>
      </c>
      <c r="AB42" s="74">
        <f t="shared" si="2"/>
        <v>14310</v>
      </c>
      <c r="AC42" s="66">
        <f>Stoch_Regimes_4!$M$26</f>
        <v>15</v>
      </c>
      <c r="AD42" s="60">
        <f t="shared" si="18"/>
        <v>0</v>
      </c>
      <c r="AE42" s="49">
        <f t="shared" si="30"/>
        <v>0</v>
      </c>
      <c r="AF42" s="49">
        <f t="shared" si="19"/>
        <v>15</v>
      </c>
      <c r="AG42" s="60">
        <f t="shared" si="20"/>
        <v>15</v>
      </c>
      <c r="AH42" s="74">
        <f t="shared" si="3"/>
        <v>6555</v>
      </c>
      <c r="AI42" s="66">
        <v>15</v>
      </c>
      <c r="AJ42" s="60">
        <f t="shared" si="21"/>
        <v>0</v>
      </c>
      <c r="AK42" s="60">
        <v>0</v>
      </c>
      <c r="AL42" s="60">
        <v>15</v>
      </c>
      <c r="AM42" s="62">
        <f t="shared" si="4"/>
        <v>6555</v>
      </c>
      <c r="AN42" s="66">
        <f>Stoch_Regimes_4!$E$26</f>
        <v>15</v>
      </c>
      <c r="AO42" s="60">
        <f t="shared" si="22"/>
        <v>0</v>
      </c>
      <c r="AP42" s="49">
        <f t="shared" si="31"/>
        <v>0</v>
      </c>
      <c r="AQ42" s="49">
        <f t="shared" si="23"/>
        <v>15</v>
      </c>
      <c r="AR42" s="60">
        <f t="shared" si="24"/>
        <v>15</v>
      </c>
      <c r="AS42" s="74">
        <f t="shared" si="25"/>
        <v>6555</v>
      </c>
    </row>
    <row r="43" spans="1:45" x14ac:dyDescent="0.25">
      <c r="A43" s="49"/>
      <c r="B43" s="85">
        <v>39753</v>
      </c>
      <c r="C43" s="49">
        <v>365.5</v>
      </c>
      <c r="D43" s="83">
        <v>350</v>
      </c>
      <c r="E43" s="89">
        <v>0</v>
      </c>
      <c r="F43" s="91">
        <f t="shared" si="5"/>
        <v>15</v>
      </c>
      <c r="G43" s="49">
        <f t="shared" si="26"/>
        <v>0</v>
      </c>
      <c r="H43" s="49">
        <f t="shared" si="6"/>
        <v>15</v>
      </c>
      <c r="I43" s="60">
        <f t="shared" si="7"/>
        <v>15</v>
      </c>
      <c r="J43" s="74">
        <f t="shared" si="0"/>
        <v>5482.5</v>
      </c>
      <c r="K43" s="88">
        <f>Stoch_Regimes_4!$E$24</f>
        <v>15</v>
      </c>
      <c r="L43" s="60">
        <f t="shared" si="8"/>
        <v>0</v>
      </c>
      <c r="M43" s="49">
        <f t="shared" si="27"/>
        <v>0</v>
      </c>
      <c r="N43" s="49">
        <f t="shared" si="9"/>
        <v>15</v>
      </c>
      <c r="O43" s="60">
        <f t="shared" si="10"/>
        <v>15</v>
      </c>
      <c r="P43" s="74">
        <f t="shared" si="11"/>
        <v>5482.5</v>
      </c>
      <c r="Q43" s="88">
        <f>Stoch_Regimes_4!$G$24</f>
        <v>45</v>
      </c>
      <c r="R43" s="60">
        <f t="shared" si="12"/>
        <v>2</v>
      </c>
      <c r="S43" s="49">
        <f t="shared" si="28"/>
        <v>0</v>
      </c>
      <c r="T43" s="49">
        <f t="shared" si="13"/>
        <v>45</v>
      </c>
      <c r="U43" s="60">
        <f t="shared" si="14"/>
        <v>45</v>
      </c>
      <c r="V43" s="74">
        <f t="shared" si="1"/>
        <v>16447.5</v>
      </c>
      <c r="W43" s="88">
        <f>Stoch_Regimes_4!$J$24</f>
        <v>60</v>
      </c>
      <c r="X43" s="60">
        <f t="shared" si="15"/>
        <v>3</v>
      </c>
      <c r="Y43" s="49">
        <f t="shared" si="29"/>
        <v>45</v>
      </c>
      <c r="Z43" s="49">
        <f t="shared" si="16"/>
        <v>15</v>
      </c>
      <c r="AA43" s="60">
        <f t="shared" si="17"/>
        <v>15</v>
      </c>
      <c r="AB43" s="74">
        <f t="shared" si="2"/>
        <v>7282.5</v>
      </c>
      <c r="AC43" s="88">
        <f>Stoch_Regimes_4!$M$24</f>
        <v>15</v>
      </c>
      <c r="AD43" s="60">
        <f t="shared" si="18"/>
        <v>0</v>
      </c>
      <c r="AE43" s="49">
        <f t="shared" si="30"/>
        <v>0</v>
      </c>
      <c r="AF43" s="49">
        <f t="shared" si="19"/>
        <v>15</v>
      </c>
      <c r="AG43" s="60">
        <f t="shared" si="20"/>
        <v>15</v>
      </c>
      <c r="AH43" s="74">
        <f t="shared" si="3"/>
        <v>5482.5</v>
      </c>
      <c r="AI43" s="66">
        <v>15</v>
      </c>
      <c r="AJ43" s="60">
        <f t="shared" si="21"/>
        <v>0</v>
      </c>
      <c r="AK43" s="60">
        <v>0</v>
      </c>
      <c r="AL43" s="60">
        <v>15</v>
      </c>
      <c r="AM43" s="62">
        <f t="shared" si="4"/>
        <v>5482.5</v>
      </c>
      <c r="AN43" s="88">
        <f>Stoch_Regimes_4!$E$24</f>
        <v>15</v>
      </c>
      <c r="AO43" s="60">
        <f t="shared" si="22"/>
        <v>0</v>
      </c>
      <c r="AP43" s="49">
        <f t="shared" si="31"/>
        <v>0</v>
      </c>
      <c r="AQ43" s="49">
        <f t="shared" si="23"/>
        <v>15</v>
      </c>
      <c r="AR43" s="60">
        <f t="shared" si="24"/>
        <v>15</v>
      </c>
      <c r="AS43" s="74">
        <f t="shared" si="25"/>
        <v>5482.5</v>
      </c>
    </row>
    <row r="44" spans="1:45" x14ac:dyDescent="0.25">
      <c r="A44" s="49"/>
      <c r="B44" s="85">
        <v>39783</v>
      </c>
      <c r="C44" s="49">
        <v>308</v>
      </c>
      <c r="D44" s="83">
        <v>300</v>
      </c>
      <c r="E44" s="89">
        <v>1</v>
      </c>
      <c r="F44" s="91">
        <f t="shared" si="5"/>
        <v>30</v>
      </c>
      <c r="G44" s="49">
        <f t="shared" si="26"/>
        <v>0</v>
      </c>
      <c r="H44" s="49">
        <f t="shared" si="6"/>
        <v>30</v>
      </c>
      <c r="I44" s="60">
        <f t="shared" si="7"/>
        <v>30</v>
      </c>
      <c r="J44" s="74">
        <f t="shared" si="0"/>
        <v>9240</v>
      </c>
      <c r="K44" s="88">
        <f>Stoch_Regimes_4!$E$23</f>
        <v>30</v>
      </c>
      <c r="L44" s="60">
        <f t="shared" si="8"/>
        <v>1</v>
      </c>
      <c r="M44" s="49">
        <f t="shared" si="27"/>
        <v>0</v>
      </c>
      <c r="N44" s="49">
        <f t="shared" si="9"/>
        <v>30</v>
      </c>
      <c r="O44" s="60">
        <f t="shared" si="10"/>
        <v>30</v>
      </c>
      <c r="P44" s="74">
        <f t="shared" si="11"/>
        <v>9240</v>
      </c>
      <c r="Q44" s="88">
        <f>Stoch_Regimes_4!$G$23</f>
        <v>60</v>
      </c>
      <c r="R44" s="60">
        <f t="shared" si="12"/>
        <v>3</v>
      </c>
      <c r="S44" s="49">
        <f t="shared" si="28"/>
        <v>30</v>
      </c>
      <c r="T44" s="49">
        <f t="shared" si="13"/>
        <v>30</v>
      </c>
      <c r="U44" s="60">
        <f t="shared" si="14"/>
        <v>30</v>
      </c>
      <c r="V44" s="74">
        <f t="shared" si="1"/>
        <v>10440</v>
      </c>
      <c r="W44" s="88">
        <f>Stoch_Regimes_4!$J$23</f>
        <v>60</v>
      </c>
      <c r="X44" s="60">
        <f t="shared" si="15"/>
        <v>3</v>
      </c>
      <c r="Y44" s="49">
        <f t="shared" si="29"/>
        <v>45</v>
      </c>
      <c r="Z44" s="49">
        <f t="shared" si="16"/>
        <v>15</v>
      </c>
      <c r="AA44" s="60">
        <f t="shared" si="17"/>
        <v>15</v>
      </c>
      <c r="AB44" s="74">
        <f t="shared" si="2"/>
        <v>6420</v>
      </c>
      <c r="AC44" s="88">
        <f>Stoch_Regimes_4!$M$23</f>
        <v>30</v>
      </c>
      <c r="AD44" s="60">
        <f t="shared" si="18"/>
        <v>1</v>
      </c>
      <c r="AE44" s="49">
        <f t="shared" si="30"/>
        <v>0</v>
      </c>
      <c r="AF44" s="49">
        <f t="shared" si="19"/>
        <v>30</v>
      </c>
      <c r="AG44" s="60">
        <f t="shared" si="20"/>
        <v>30</v>
      </c>
      <c r="AH44" s="74">
        <f t="shared" si="3"/>
        <v>9240</v>
      </c>
      <c r="AI44" s="66">
        <v>15</v>
      </c>
      <c r="AJ44" s="60">
        <f t="shared" si="21"/>
        <v>0</v>
      </c>
      <c r="AK44" s="60">
        <v>0</v>
      </c>
      <c r="AL44" s="60">
        <v>15</v>
      </c>
      <c r="AM44" s="62">
        <f t="shared" si="4"/>
        <v>4620</v>
      </c>
      <c r="AN44" s="88">
        <f>Stoch_Regimes_4!$E$23</f>
        <v>30</v>
      </c>
      <c r="AO44" s="60">
        <f t="shared" si="22"/>
        <v>1</v>
      </c>
      <c r="AP44" s="49">
        <f t="shared" si="31"/>
        <v>0</v>
      </c>
      <c r="AQ44" s="49">
        <f t="shared" si="23"/>
        <v>30</v>
      </c>
      <c r="AR44" s="60">
        <f t="shared" si="24"/>
        <v>30</v>
      </c>
      <c r="AS44" s="74">
        <f t="shared" si="25"/>
        <v>9240</v>
      </c>
    </row>
    <row r="45" spans="1:45" x14ac:dyDescent="0.25">
      <c r="A45" s="49"/>
      <c r="B45" s="85">
        <v>39814</v>
      </c>
      <c r="C45" s="49">
        <v>378.5</v>
      </c>
      <c r="D45" s="83">
        <v>400</v>
      </c>
      <c r="E45" s="49">
        <v>0</v>
      </c>
      <c r="F45" s="91">
        <f t="shared" si="5"/>
        <v>15</v>
      </c>
      <c r="G45" s="49">
        <f t="shared" si="26"/>
        <v>15</v>
      </c>
      <c r="H45" s="49">
        <f t="shared" si="6"/>
        <v>0</v>
      </c>
      <c r="I45" s="60">
        <f t="shared" si="7"/>
        <v>0</v>
      </c>
      <c r="J45" s="74">
        <f t="shared" si="0"/>
        <v>600</v>
      </c>
      <c r="K45" s="66">
        <f>Stoch_Regimes_4!$E$25</f>
        <v>15</v>
      </c>
      <c r="L45" s="60">
        <f t="shared" si="8"/>
        <v>0</v>
      </c>
      <c r="M45" s="49">
        <f t="shared" si="27"/>
        <v>15</v>
      </c>
      <c r="N45" s="49">
        <f t="shared" si="9"/>
        <v>0</v>
      </c>
      <c r="O45" s="60">
        <f t="shared" si="10"/>
        <v>0</v>
      </c>
      <c r="P45" s="74">
        <f t="shared" si="11"/>
        <v>600</v>
      </c>
      <c r="Q45" s="66">
        <f>Stoch_Regimes_4!$G$25</f>
        <v>30</v>
      </c>
      <c r="R45" s="60">
        <f t="shared" si="12"/>
        <v>1</v>
      </c>
      <c r="S45" s="49">
        <f t="shared" si="28"/>
        <v>45</v>
      </c>
      <c r="T45" s="49">
        <f t="shared" si="13"/>
        <v>-15</v>
      </c>
      <c r="U45" s="60">
        <f t="shared" si="14"/>
        <v>0</v>
      </c>
      <c r="V45" s="74">
        <f t="shared" si="1"/>
        <v>1800</v>
      </c>
      <c r="W45" s="66">
        <f>Stoch_Regimes_4!$J$25</f>
        <v>60</v>
      </c>
      <c r="X45" s="60">
        <f t="shared" si="15"/>
        <v>3</v>
      </c>
      <c r="Y45" s="49">
        <f t="shared" si="29"/>
        <v>45</v>
      </c>
      <c r="Z45" s="49">
        <f t="shared" si="16"/>
        <v>15</v>
      </c>
      <c r="AA45" s="60">
        <f t="shared" si="17"/>
        <v>15</v>
      </c>
      <c r="AB45" s="74">
        <f t="shared" si="2"/>
        <v>7477.5</v>
      </c>
      <c r="AC45" s="66">
        <f>Stoch_Regimes_4!$M$25</f>
        <v>15</v>
      </c>
      <c r="AD45" s="60">
        <f t="shared" si="18"/>
        <v>0</v>
      </c>
      <c r="AE45" s="49">
        <f t="shared" si="30"/>
        <v>15</v>
      </c>
      <c r="AF45" s="49">
        <f t="shared" si="19"/>
        <v>0</v>
      </c>
      <c r="AG45" s="60">
        <f t="shared" si="20"/>
        <v>0</v>
      </c>
      <c r="AH45" s="74">
        <f t="shared" si="3"/>
        <v>600</v>
      </c>
      <c r="AI45" s="66">
        <v>15</v>
      </c>
      <c r="AJ45" s="60">
        <f t="shared" si="21"/>
        <v>0</v>
      </c>
      <c r="AK45" s="60">
        <v>0</v>
      </c>
      <c r="AL45" s="60">
        <v>15</v>
      </c>
      <c r="AM45" s="62">
        <f t="shared" si="4"/>
        <v>5677.5</v>
      </c>
      <c r="AN45" s="66">
        <f>Stoch_Regimes_4!$E$25</f>
        <v>15</v>
      </c>
      <c r="AO45" s="60">
        <f t="shared" si="22"/>
        <v>0</v>
      </c>
      <c r="AP45" s="49">
        <f t="shared" si="31"/>
        <v>15</v>
      </c>
      <c r="AQ45" s="49">
        <f t="shared" si="23"/>
        <v>0</v>
      </c>
      <c r="AR45" s="60">
        <f t="shared" si="24"/>
        <v>0</v>
      </c>
      <c r="AS45" s="74">
        <f t="shared" si="25"/>
        <v>600</v>
      </c>
    </row>
    <row r="46" spans="1:45" x14ac:dyDescent="0.25">
      <c r="A46" s="49"/>
      <c r="B46" s="85">
        <v>39845</v>
      </c>
      <c r="C46" s="49">
        <v>345.5</v>
      </c>
      <c r="D46" s="83">
        <v>350</v>
      </c>
      <c r="E46" s="49">
        <v>0</v>
      </c>
      <c r="F46" s="91">
        <f t="shared" si="5"/>
        <v>15</v>
      </c>
      <c r="G46" s="49">
        <f t="shared" si="26"/>
        <v>0</v>
      </c>
      <c r="H46" s="49">
        <f t="shared" si="6"/>
        <v>15</v>
      </c>
      <c r="I46" s="60">
        <f t="shared" si="7"/>
        <v>15</v>
      </c>
      <c r="J46" s="74">
        <f t="shared" si="0"/>
        <v>5182.5</v>
      </c>
      <c r="K46" s="66">
        <f>Stoch_Regimes_4!$E$24</f>
        <v>15</v>
      </c>
      <c r="L46" s="60">
        <f t="shared" si="8"/>
        <v>0</v>
      </c>
      <c r="M46" s="49">
        <f t="shared" si="27"/>
        <v>0</v>
      </c>
      <c r="N46" s="49">
        <f t="shared" si="9"/>
        <v>15</v>
      </c>
      <c r="O46" s="60">
        <f t="shared" si="10"/>
        <v>15</v>
      </c>
      <c r="P46" s="74">
        <f t="shared" si="11"/>
        <v>5182.5</v>
      </c>
      <c r="Q46" s="66">
        <f>Stoch_Regimes_4!$G$24</f>
        <v>45</v>
      </c>
      <c r="R46" s="60">
        <f t="shared" si="12"/>
        <v>2</v>
      </c>
      <c r="S46" s="49">
        <f t="shared" si="28"/>
        <v>30</v>
      </c>
      <c r="T46" s="49">
        <f t="shared" si="13"/>
        <v>15</v>
      </c>
      <c r="U46" s="60">
        <f t="shared" si="14"/>
        <v>15</v>
      </c>
      <c r="V46" s="74">
        <f t="shared" si="1"/>
        <v>6382.5</v>
      </c>
      <c r="W46" s="66">
        <f>Stoch_Regimes_4!$J$24</f>
        <v>60</v>
      </c>
      <c r="X46" s="60">
        <f t="shared" si="15"/>
        <v>3</v>
      </c>
      <c r="Y46" s="49">
        <f t="shared" si="29"/>
        <v>45</v>
      </c>
      <c r="Z46" s="49">
        <f t="shared" si="16"/>
        <v>15</v>
      </c>
      <c r="AA46" s="60">
        <f t="shared" si="17"/>
        <v>15</v>
      </c>
      <c r="AB46" s="74">
        <f t="shared" si="2"/>
        <v>6982.5</v>
      </c>
      <c r="AC46" s="66">
        <f>Stoch_Regimes_4!$M$24</f>
        <v>15</v>
      </c>
      <c r="AD46" s="60">
        <f t="shared" si="18"/>
        <v>0</v>
      </c>
      <c r="AE46" s="49">
        <f t="shared" si="30"/>
        <v>0</v>
      </c>
      <c r="AF46" s="49">
        <f t="shared" si="19"/>
        <v>15</v>
      </c>
      <c r="AG46" s="60">
        <f t="shared" si="20"/>
        <v>15</v>
      </c>
      <c r="AH46" s="74">
        <f t="shared" si="3"/>
        <v>5182.5</v>
      </c>
      <c r="AI46" s="66">
        <v>15</v>
      </c>
      <c r="AJ46" s="60">
        <f t="shared" si="21"/>
        <v>0</v>
      </c>
      <c r="AK46" s="60">
        <v>0</v>
      </c>
      <c r="AL46" s="60">
        <v>15</v>
      </c>
      <c r="AM46" s="62">
        <f t="shared" si="4"/>
        <v>5182.5</v>
      </c>
      <c r="AN46" s="66">
        <f>Stoch_Regimes_4!$E$24</f>
        <v>15</v>
      </c>
      <c r="AO46" s="60">
        <f t="shared" si="22"/>
        <v>0</v>
      </c>
      <c r="AP46" s="49">
        <f t="shared" si="31"/>
        <v>0</v>
      </c>
      <c r="AQ46" s="49">
        <f t="shared" si="23"/>
        <v>15</v>
      </c>
      <c r="AR46" s="60">
        <f t="shared" si="24"/>
        <v>15</v>
      </c>
      <c r="AS46" s="74">
        <f t="shared" si="25"/>
        <v>5182.5</v>
      </c>
    </row>
    <row r="47" spans="1:45" x14ac:dyDescent="0.25">
      <c r="A47" s="49"/>
      <c r="B47" s="85">
        <v>39873</v>
      </c>
      <c r="C47" s="49">
        <v>330.5</v>
      </c>
      <c r="D47" s="83">
        <v>350</v>
      </c>
      <c r="E47" s="49">
        <v>1</v>
      </c>
      <c r="F47" s="91">
        <f t="shared" si="5"/>
        <v>30</v>
      </c>
      <c r="G47" s="49">
        <f t="shared" si="26"/>
        <v>0</v>
      </c>
      <c r="H47" s="49">
        <f t="shared" si="6"/>
        <v>30</v>
      </c>
      <c r="I47" s="60">
        <f t="shared" si="7"/>
        <v>30</v>
      </c>
      <c r="J47" s="74">
        <f t="shared" si="0"/>
        <v>9915</v>
      </c>
      <c r="K47" s="66">
        <f>Stoch_Regimes_4!$E$24</f>
        <v>15</v>
      </c>
      <c r="L47" s="60">
        <f t="shared" si="8"/>
        <v>0</v>
      </c>
      <c r="M47" s="49">
        <f t="shared" si="27"/>
        <v>0</v>
      </c>
      <c r="N47" s="49">
        <f t="shared" si="9"/>
        <v>15</v>
      </c>
      <c r="O47" s="60">
        <f t="shared" si="10"/>
        <v>15</v>
      </c>
      <c r="P47" s="74">
        <f t="shared" si="11"/>
        <v>4957.5</v>
      </c>
      <c r="Q47" s="66">
        <f>Stoch_Regimes_4!$G$24</f>
        <v>45</v>
      </c>
      <c r="R47" s="60">
        <f t="shared" si="12"/>
        <v>2</v>
      </c>
      <c r="S47" s="49">
        <f t="shared" si="28"/>
        <v>30</v>
      </c>
      <c r="T47" s="49">
        <f t="shared" si="13"/>
        <v>15</v>
      </c>
      <c r="U47" s="60">
        <f t="shared" si="14"/>
        <v>15</v>
      </c>
      <c r="V47" s="74">
        <f t="shared" si="1"/>
        <v>6157.5</v>
      </c>
      <c r="W47" s="66">
        <f>Stoch_Regimes_4!$J$24</f>
        <v>60</v>
      </c>
      <c r="X47" s="60">
        <f t="shared" si="15"/>
        <v>3</v>
      </c>
      <c r="Y47" s="49">
        <f t="shared" si="29"/>
        <v>45</v>
      </c>
      <c r="Z47" s="49">
        <f t="shared" si="16"/>
        <v>15</v>
      </c>
      <c r="AA47" s="60">
        <f t="shared" si="17"/>
        <v>15</v>
      </c>
      <c r="AB47" s="74">
        <f t="shared" si="2"/>
        <v>6757.5</v>
      </c>
      <c r="AC47" s="66">
        <f>Stoch_Regimes_4!$M$24</f>
        <v>15</v>
      </c>
      <c r="AD47" s="60">
        <f t="shared" si="18"/>
        <v>0</v>
      </c>
      <c r="AE47" s="49">
        <f t="shared" si="30"/>
        <v>0</v>
      </c>
      <c r="AF47" s="49">
        <f t="shared" si="19"/>
        <v>15</v>
      </c>
      <c r="AG47" s="60">
        <f t="shared" si="20"/>
        <v>15</v>
      </c>
      <c r="AH47" s="74">
        <f t="shared" si="3"/>
        <v>4957.5</v>
      </c>
      <c r="AI47" s="66">
        <v>15</v>
      </c>
      <c r="AJ47" s="60">
        <f t="shared" si="21"/>
        <v>0</v>
      </c>
      <c r="AK47" s="60">
        <v>0</v>
      </c>
      <c r="AL47" s="60">
        <v>15</v>
      </c>
      <c r="AM47" s="62">
        <f t="shared" si="4"/>
        <v>4957.5</v>
      </c>
      <c r="AN47" s="66">
        <f>Stoch_Regimes_4!$E$24</f>
        <v>15</v>
      </c>
      <c r="AO47" s="60">
        <f t="shared" si="22"/>
        <v>0</v>
      </c>
      <c r="AP47" s="49">
        <f t="shared" si="31"/>
        <v>0</v>
      </c>
      <c r="AQ47" s="49">
        <f t="shared" si="23"/>
        <v>15</v>
      </c>
      <c r="AR47" s="60">
        <f t="shared" si="24"/>
        <v>15</v>
      </c>
      <c r="AS47" s="74">
        <f t="shared" si="25"/>
        <v>4957.5</v>
      </c>
    </row>
    <row r="48" spans="1:45" x14ac:dyDescent="0.25">
      <c r="A48" s="49"/>
      <c r="B48" s="85">
        <v>39904</v>
      </c>
      <c r="C48" s="49">
        <v>385</v>
      </c>
      <c r="D48" s="83">
        <v>400</v>
      </c>
      <c r="E48" s="49">
        <v>0</v>
      </c>
      <c r="F48" s="91">
        <f t="shared" si="5"/>
        <v>15</v>
      </c>
      <c r="G48" s="49">
        <f t="shared" si="26"/>
        <v>15</v>
      </c>
      <c r="H48" s="49">
        <f t="shared" si="6"/>
        <v>0</v>
      </c>
      <c r="I48" s="60">
        <f t="shared" si="7"/>
        <v>0</v>
      </c>
      <c r="J48" s="74">
        <f t="shared" si="0"/>
        <v>600</v>
      </c>
      <c r="K48" s="66">
        <f>Stoch_Regimes_4!$E$25</f>
        <v>15</v>
      </c>
      <c r="L48" s="60">
        <f t="shared" si="8"/>
        <v>0</v>
      </c>
      <c r="M48" s="49">
        <f t="shared" si="27"/>
        <v>0</v>
      </c>
      <c r="N48" s="49">
        <f t="shared" si="9"/>
        <v>15</v>
      </c>
      <c r="O48" s="60">
        <f t="shared" si="10"/>
        <v>15</v>
      </c>
      <c r="P48" s="74">
        <f t="shared" si="11"/>
        <v>5775</v>
      </c>
      <c r="Q48" s="66">
        <f>Stoch_Regimes_4!$G$25</f>
        <v>30</v>
      </c>
      <c r="R48" s="60">
        <f t="shared" si="12"/>
        <v>1</v>
      </c>
      <c r="S48" s="49">
        <f t="shared" si="28"/>
        <v>30</v>
      </c>
      <c r="T48" s="49">
        <f t="shared" si="13"/>
        <v>0</v>
      </c>
      <c r="U48" s="60">
        <f t="shared" si="14"/>
        <v>0</v>
      </c>
      <c r="V48" s="74">
        <f t="shared" si="1"/>
        <v>1200</v>
      </c>
      <c r="W48" s="66">
        <f>Stoch_Regimes_4!$J$25</f>
        <v>60</v>
      </c>
      <c r="X48" s="60">
        <f t="shared" si="15"/>
        <v>3</v>
      </c>
      <c r="Y48" s="49">
        <f t="shared" si="29"/>
        <v>45</v>
      </c>
      <c r="Z48" s="49">
        <f t="shared" si="16"/>
        <v>15</v>
      </c>
      <c r="AA48" s="60">
        <f t="shared" si="17"/>
        <v>15</v>
      </c>
      <c r="AB48" s="74">
        <f t="shared" si="2"/>
        <v>7575</v>
      </c>
      <c r="AC48" s="66">
        <f>Stoch_Regimes_4!$M$25</f>
        <v>15</v>
      </c>
      <c r="AD48" s="60">
        <f t="shared" si="18"/>
        <v>0</v>
      </c>
      <c r="AE48" s="49">
        <f t="shared" si="30"/>
        <v>0</v>
      </c>
      <c r="AF48" s="49">
        <f t="shared" si="19"/>
        <v>15</v>
      </c>
      <c r="AG48" s="60">
        <f t="shared" si="20"/>
        <v>15</v>
      </c>
      <c r="AH48" s="74">
        <f t="shared" si="3"/>
        <v>5775</v>
      </c>
      <c r="AI48" s="66">
        <v>15</v>
      </c>
      <c r="AJ48" s="60">
        <f t="shared" si="21"/>
        <v>0</v>
      </c>
      <c r="AK48" s="60">
        <v>0</v>
      </c>
      <c r="AL48" s="60">
        <v>15</v>
      </c>
      <c r="AM48" s="62">
        <f t="shared" si="4"/>
        <v>5775</v>
      </c>
      <c r="AN48" s="66">
        <f>Stoch_Regimes_4!$E$25</f>
        <v>15</v>
      </c>
      <c r="AO48" s="60">
        <f t="shared" si="22"/>
        <v>0</v>
      </c>
      <c r="AP48" s="49">
        <f t="shared" si="31"/>
        <v>0</v>
      </c>
      <c r="AQ48" s="49">
        <f t="shared" si="23"/>
        <v>15</v>
      </c>
      <c r="AR48" s="60">
        <f t="shared" si="24"/>
        <v>15</v>
      </c>
      <c r="AS48" s="74">
        <f t="shared" si="25"/>
        <v>5775</v>
      </c>
    </row>
    <row r="49" spans="1:45" x14ac:dyDescent="0.25">
      <c r="A49" s="49"/>
      <c r="B49" s="85">
        <v>39934</v>
      </c>
      <c r="C49" s="60">
        <v>391</v>
      </c>
      <c r="D49" s="142">
        <v>400</v>
      </c>
      <c r="E49" s="49">
        <v>0</v>
      </c>
      <c r="F49" s="92">
        <f t="shared" si="5"/>
        <v>15</v>
      </c>
      <c r="G49" s="49">
        <f t="shared" si="26"/>
        <v>0</v>
      </c>
      <c r="H49" s="49">
        <f t="shared" si="6"/>
        <v>15</v>
      </c>
      <c r="I49" s="60">
        <f t="shared" si="7"/>
        <v>15</v>
      </c>
      <c r="J49" s="74">
        <f t="shared" si="0"/>
        <v>5865</v>
      </c>
      <c r="K49" s="66">
        <f>Stoch_Regimes_4!$E$25</f>
        <v>15</v>
      </c>
      <c r="L49" s="60">
        <f t="shared" si="8"/>
        <v>0</v>
      </c>
      <c r="M49" s="49">
        <f t="shared" si="27"/>
        <v>0</v>
      </c>
      <c r="N49" s="49">
        <f t="shared" si="9"/>
        <v>15</v>
      </c>
      <c r="O49" s="60">
        <f t="shared" si="10"/>
        <v>15</v>
      </c>
      <c r="P49" s="74">
        <f t="shared" si="11"/>
        <v>5865</v>
      </c>
      <c r="Q49" s="66">
        <f>Stoch_Regimes_4!$G$25</f>
        <v>30</v>
      </c>
      <c r="R49" s="60">
        <f t="shared" si="12"/>
        <v>1</v>
      </c>
      <c r="S49" s="49">
        <f t="shared" si="28"/>
        <v>15</v>
      </c>
      <c r="T49" s="49">
        <f t="shared" si="13"/>
        <v>15</v>
      </c>
      <c r="U49" s="60">
        <f t="shared" si="14"/>
        <v>15</v>
      </c>
      <c r="V49" s="74">
        <f t="shared" si="1"/>
        <v>6465</v>
      </c>
      <c r="W49" s="66">
        <f>Stoch_Regimes_4!$J$25</f>
        <v>60</v>
      </c>
      <c r="X49" s="60">
        <f t="shared" si="15"/>
        <v>3</v>
      </c>
      <c r="Y49" s="49">
        <f t="shared" si="29"/>
        <v>45</v>
      </c>
      <c r="Z49" s="49">
        <f t="shared" si="16"/>
        <v>15</v>
      </c>
      <c r="AA49" s="60">
        <f t="shared" si="17"/>
        <v>15</v>
      </c>
      <c r="AB49" s="74">
        <f t="shared" si="2"/>
        <v>7665</v>
      </c>
      <c r="AC49" s="66">
        <f>Stoch_Regimes_4!$M$25</f>
        <v>15</v>
      </c>
      <c r="AD49" s="60">
        <f t="shared" si="18"/>
        <v>0</v>
      </c>
      <c r="AE49" s="49">
        <f t="shared" si="30"/>
        <v>0</v>
      </c>
      <c r="AF49" s="49">
        <f t="shared" si="19"/>
        <v>15</v>
      </c>
      <c r="AG49" s="60">
        <f t="shared" si="20"/>
        <v>15</v>
      </c>
      <c r="AH49" s="74">
        <f t="shared" si="3"/>
        <v>5865</v>
      </c>
      <c r="AI49" s="66">
        <v>15</v>
      </c>
      <c r="AJ49" s="60">
        <f t="shared" si="21"/>
        <v>0</v>
      </c>
      <c r="AK49" s="60">
        <v>0</v>
      </c>
      <c r="AL49" s="60">
        <v>15</v>
      </c>
      <c r="AM49" s="62">
        <f t="shared" si="4"/>
        <v>5865</v>
      </c>
      <c r="AN49" s="66">
        <f>Stoch_Regimes_4!$E$25</f>
        <v>15</v>
      </c>
      <c r="AO49" s="60">
        <f t="shared" si="22"/>
        <v>0</v>
      </c>
      <c r="AP49" s="49">
        <f t="shared" si="31"/>
        <v>0</v>
      </c>
      <c r="AQ49" s="49">
        <f t="shared" si="23"/>
        <v>15</v>
      </c>
      <c r="AR49" s="60">
        <f t="shared" si="24"/>
        <v>15</v>
      </c>
      <c r="AS49" s="74">
        <f t="shared" si="25"/>
        <v>5865</v>
      </c>
    </row>
    <row r="50" spans="1:45" x14ac:dyDescent="0.25">
      <c r="A50" s="49"/>
      <c r="B50" s="85">
        <v>39965</v>
      </c>
      <c r="C50" s="49">
        <v>425.5</v>
      </c>
      <c r="D50" s="83">
        <v>450</v>
      </c>
      <c r="E50" s="49">
        <v>0</v>
      </c>
      <c r="F50" s="91">
        <f t="shared" si="5"/>
        <v>15</v>
      </c>
      <c r="G50" s="49">
        <f t="shared" si="26"/>
        <v>0</v>
      </c>
      <c r="H50" s="49">
        <f t="shared" si="6"/>
        <v>15</v>
      </c>
      <c r="I50" s="60">
        <f t="shared" si="7"/>
        <v>15</v>
      </c>
      <c r="J50" s="74">
        <f t="shared" si="0"/>
        <v>6382.5</v>
      </c>
      <c r="K50" s="66">
        <f>Stoch_Regimes_4!$E$26</f>
        <v>15</v>
      </c>
      <c r="L50" s="60">
        <f t="shared" si="8"/>
        <v>0</v>
      </c>
      <c r="M50" s="49">
        <f t="shared" si="27"/>
        <v>0</v>
      </c>
      <c r="N50" s="49">
        <f t="shared" si="9"/>
        <v>15</v>
      </c>
      <c r="O50" s="60">
        <f t="shared" si="10"/>
        <v>15</v>
      </c>
      <c r="P50" s="74">
        <f t="shared" si="11"/>
        <v>6382.5</v>
      </c>
      <c r="Q50" s="66">
        <f>Stoch_Regimes_4!$G$26</f>
        <v>15</v>
      </c>
      <c r="R50" s="60">
        <f t="shared" si="12"/>
        <v>0</v>
      </c>
      <c r="S50" s="49">
        <f t="shared" si="28"/>
        <v>15</v>
      </c>
      <c r="T50" s="49">
        <f t="shared" si="13"/>
        <v>0</v>
      </c>
      <c r="U50" s="60">
        <f t="shared" si="14"/>
        <v>0</v>
      </c>
      <c r="V50" s="74">
        <f t="shared" si="1"/>
        <v>600</v>
      </c>
      <c r="W50" s="66">
        <f>Stoch_Regimes_4!$J$26</f>
        <v>60</v>
      </c>
      <c r="X50" s="60">
        <f t="shared" si="15"/>
        <v>3</v>
      </c>
      <c r="Y50" s="49">
        <f t="shared" si="29"/>
        <v>45</v>
      </c>
      <c r="Z50" s="49">
        <f t="shared" si="16"/>
        <v>15</v>
      </c>
      <c r="AA50" s="60">
        <f t="shared" si="17"/>
        <v>15</v>
      </c>
      <c r="AB50" s="74">
        <f t="shared" si="2"/>
        <v>8182.5</v>
      </c>
      <c r="AC50" s="66">
        <f>Stoch_Regimes_4!$M$26</f>
        <v>15</v>
      </c>
      <c r="AD50" s="60">
        <f t="shared" si="18"/>
        <v>0</v>
      </c>
      <c r="AE50" s="49">
        <f t="shared" si="30"/>
        <v>0</v>
      </c>
      <c r="AF50" s="49">
        <f t="shared" si="19"/>
        <v>15</v>
      </c>
      <c r="AG50" s="60">
        <f t="shared" si="20"/>
        <v>15</v>
      </c>
      <c r="AH50" s="74">
        <f t="shared" si="3"/>
        <v>6382.5</v>
      </c>
      <c r="AI50" s="66">
        <v>15</v>
      </c>
      <c r="AJ50" s="60">
        <f t="shared" si="21"/>
        <v>0</v>
      </c>
      <c r="AK50" s="60">
        <v>0</v>
      </c>
      <c r="AL50" s="60">
        <v>15</v>
      </c>
      <c r="AM50" s="62">
        <f t="shared" si="4"/>
        <v>6382.5</v>
      </c>
      <c r="AN50" s="66">
        <f>Stoch_Regimes_4!$E$26</f>
        <v>15</v>
      </c>
      <c r="AO50" s="60">
        <f t="shared" si="22"/>
        <v>0</v>
      </c>
      <c r="AP50" s="49">
        <f t="shared" si="31"/>
        <v>0</v>
      </c>
      <c r="AQ50" s="49">
        <f t="shared" si="23"/>
        <v>15</v>
      </c>
      <c r="AR50" s="60">
        <f t="shared" si="24"/>
        <v>15</v>
      </c>
      <c r="AS50" s="74">
        <f t="shared" si="25"/>
        <v>6382.5</v>
      </c>
    </row>
    <row r="51" spans="1:45" x14ac:dyDescent="0.25">
      <c r="A51" s="49"/>
      <c r="B51" s="85">
        <v>39995</v>
      </c>
      <c r="C51" s="49">
        <v>340</v>
      </c>
      <c r="D51" s="83">
        <v>350</v>
      </c>
      <c r="E51" s="49">
        <v>0</v>
      </c>
      <c r="F51" s="91">
        <f>IF(E51=0,15,IF(E51=1,30,IF(E51=2,45,IF(E51=3,60))))</f>
        <v>15</v>
      </c>
      <c r="G51" s="49">
        <f t="shared" si="26"/>
        <v>0</v>
      </c>
      <c r="H51" s="49">
        <f t="shared" si="6"/>
        <v>15</v>
      </c>
      <c r="I51" s="60">
        <f t="shared" si="7"/>
        <v>15</v>
      </c>
      <c r="J51" s="74">
        <f t="shared" si="0"/>
        <v>5100</v>
      </c>
      <c r="K51" s="66">
        <f>Stoch_Regimes_4!$E$24</f>
        <v>15</v>
      </c>
      <c r="L51" s="60">
        <f t="shared" si="8"/>
        <v>0</v>
      </c>
      <c r="M51" s="49">
        <f t="shared" si="27"/>
        <v>0</v>
      </c>
      <c r="N51" s="49">
        <f t="shared" si="9"/>
        <v>15</v>
      </c>
      <c r="O51" s="60">
        <f t="shared" si="10"/>
        <v>15</v>
      </c>
      <c r="P51" s="74">
        <f t="shared" si="11"/>
        <v>5100</v>
      </c>
      <c r="Q51" s="66">
        <f>Stoch_Regimes_4!$G$24</f>
        <v>45</v>
      </c>
      <c r="R51" s="60">
        <f t="shared" si="12"/>
        <v>2</v>
      </c>
      <c r="S51" s="49">
        <f t="shared" si="28"/>
        <v>0</v>
      </c>
      <c r="T51" s="49">
        <f t="shared" si="13"/>
        <v>45</v>
      </c>
      <c r="U51" s="60">
        <f t="shared" si="14"/>
        <v>45</v>
      </c>
      <c r="V51" s="74">
        <f t="shared" si="1"/>
        <v>15300</v>
      </c>
      <c r="W51" s="66">
        <f>Stoch_Regimes_4!$J$24</f>
        <v>60</v>
      </c>
      <c r="X51" s="60">
        <f t="shared" si="15"/>
        <v>3</v>
      </c>
      <c r="Y51" s="49">
        <f t="shared" si="29"/>
        <v>45</v>
      </c>
      <c r="Z51" s="49">
        <f t="shared" si="16"/>
        <v>15</v>
      </c>
      <c r="AA51" s="60">
        <f t="shared" si="17"/>
        <v>15</v>
      </c>
      <c r="AB51" s="74">
        <f t="shared" si="2"/>
        <v>6900</v>
      </c>
      <c r="AC51" s="66">
        <f>Stoch_Regimes_4!$M$24</f>
        <v>15</v>
      </c>
      <c r="AD51" s="60">
        <f t="shared" si="18"/>
        <v>0</v>
      </c>
      <c r="AE51" s="49">
        <f t="shared" si="30"/>
        <v>0</v>
      </c>
      <c r="AF51" s="49">
        <f t="shared" si="19"/>
        <v>15</v>
      </c>
      <c r="AG51" s="60">
        <f t="shared" si="20"/>
        <v>15</v>
      </c>
      <c r="AH51" s="74">
        <f t="shared" si="3"/>
        <v>5100</v>
      </c>
      <c r="AI51" s="66">
        <v>15</v>
      </c>
      <c r="AJ51" s="60">
        <f t="shared" si="21"/>
        <v>0</v>
      </c>
      <c r="AK51" s="60">
        <v>0</v>
      </c>
      <c r="AL51" s="60">
        <v>15</v>
      </c>
      <c r="AM51" s="62">
        <f t="shared" si="4"/>
        <v>5100</v>
      </c>
      <c r="AN51" s="66">
        <f>Stoch_Regimes_4!$E$24</f>
        <v>15</v>
      </c>
      <c r="AO51" s="60">
        <f t="shared" si="22"/>
        <v>0</v>
      </c>
      <c r="AP51" s="49">
        <f t="shared" si="31"/>
        <v>0</v>
      </c>
      <c r="AQ51" s="49">
        <f t="shared" si="23"/>
        <v>15</v>
      </c>
      <c r="AR51" s="60">
        <f t="shared" si="24"/>
        <v>15</v>
      </c>
      <c r="AS51" s="74">
        <f t="shared" si="25"/>
        <v>5100</v>
      </c>
    </row>
    <row r="52" spans="1:45" x14ac:dyDescent="0.25">
      <c r="A52" s="49"/>
      <c r="B52" s="85">
        <v>40026</v>
      </c>
      <c r="C52" s="49">
        <v>351.5</v>
      </c>
      <c r="D52" s="83">
        <v>350</v>
      </c>
      <c r="E52" s="49">
        <v>0</v>
      </c>
      <c r="F52" s="91">
        <f>IF(E52=0,15,IF(E52=1,30,IF(E52=2,45,IF(E52=3,60))))</f>
        <v>15</v>
      </c>
      <c r="G52" s="49">
        <f t="shared" si="26"/>
        <v>0</v>
      </c>
      <c r="H52" s="49">
        <f t="shared" si="6"/>
        <v>15</v>
      </c>
      <c r="I52" s="60">
        <f t="shared" si="7"/>
        <v>15</v>
      </c>
      <c r="J52" s="74">
        <f t="shared" si="0"/>
        <v>5272.5</v>
      </c>
      <c r="K52" s="66">
        <f>Stoch_Regimes_4!$E$24</f>
        <v>15</v>
      </c>
      <c r="L52" s="60">
        <f t="shared" si="8"/>
        <v>0</v>
      </c>
      <c r="M52" s="49">
        <f t="shared" si="27"/>
        <v>0</v>
      </c>
      <c r="N52" s="49">
        <f t="shared" si="9"/>
        <v>15</v>
      </c>
      <c r="O52" s="60">
        <f t="shared" si="10"/>
        <v>15</v>
      </c>
      <c r="P52" s="74">
        <f t="shared" si="11"/>
        <v>5272.5</v>
      </c>
      <c r="Q52" s="66">
        <f>Stoch_Regimes_4!$G$24</f>
        <v>45</v>
      </c>
      <c r="R52" s="60">
        <f t="shared" si="12"/>
        <v>2</v>
      </c>
      <c r="S52" s="49">
        <f t="shared" si="28"/>
        <v>30</v>
      </c>
      <c r="T52" s="49">
        <f t="shared" si="13"/>
        <v>15</v>
      </c>
      <c r="U52" s="60">
        <f t="shared" si="14"/>
        <v>15</v>
      </c>
      <c r="V52" s="74">
        <f t="shared" si="1"/>
        <v>6472.5</v>
      </c>
      <c r="W52" s="66">
        <f>Stoch_Regimes_4!$J$24</f>
        <v>60</v>
      </c>
      <c r="X52" s="60">
        <f t="shared" si="15"/>
        <v>3</v>
      </c>
      <c r="Y52" s="49">
        <f t="shared" si="29"/>
        <v>45</v>
      </c>
      <c r="Z52" s="49">
        <f t="shared" si="16"/>
        <v>15</v>
      </c>
      <c r="AA52" s="60">
        <f t="shared" si="17"/>
        <v>15</v>
      </c>
      <c r="AB52" s="74">
        <f t="shared" si="2"/>
        <v>7072.5</v>
      </c>
      <c r="AC52" s="66">
        <f>Stoch_Regimes_4!$M$24</f>
        <v>15</v>
      </c>
      <c r="AD52" s="60">
        <f t="shared" si="18"/>
        <v>0</v>
      </c>
      <c r="AE52" s="49">
        <f t="shared" si="30"/>
        <v>0</v>
      </c>
      <c r="AF52" s="49">
        <f t="shared" si="19"/>
        <v>15</v>
      </c>
      <c r="AG52" s="60">
        <f t="shared" si="20"/>
        <v>15</v>
      </c>
      <c r="AH52" s="74">
        <f t="shared" si="3"/>
        <v>5272.5</v>
      </c>
      <c r="AI52" s="66">
        <v>15</v>
      </c>
      <c r="AJ52" s="60">
        <f t="shared" si="21"/>
        <v>0</v>
      </c>
      <c r="AK52" s="60">
        <v>0</v>
      </c>
      <c r="AL52" s="60">
        <v>15</v>
      </c>
      <c r="AM52" s="62">
        <f t="shared" si="4"/>
        <v>5272.5</v>
      </c>
      <c r="AN52" s="66">
        <f>Stoch_Regimes_4!$E$24</f>
        <v>15</v>
      </c>
      <c r="AO52" s="60">
        <f t="shared" si="22"/>
        <v>0</v>
      </c>
      <c r="AP52" s="49">
        <f t="shared" si="31"/>
        <v>0</v>
      </c>
      <c r="AQ52" s="49">
        <f t="shared" si="23"/>
        <v>15</v>
      </c>
      <c r="AR52" s="60">
        <f t="shared" si="24"/>
        <v>15</v>
      </c>
      <c r="AS52" s="74">
        <f t="shared" si="25"/>
        <v>5272.5</v>
      </c>
    </row>
    <row r="53" spans="1:45" x14ac:dyDescent="0.25">
      <c r="A53" s="60"/>
      <c r="B53" s="85">
        <v>40057</v>
      </c>
      <c r="C53" s="49">
        <v>307.5</v>
      </c>
      <c r="D53" s="142">
        <v>300</v>
      </c>
      <c r="E53" s="60">
        <v>0</v>
      </c>
      <c r="F53" s="91">
        <f t="shared" si="5"/>
        <v>15</v>
      </c>
      <c r="G53" s="49">
        <f t="shared" si="26"/>
        <v>0</v>
      </c>
      <c r="H53" s="49">
        <f t="shared" si="6"/>
        <v>15</v>
      </c>
      <c r="I53" s="60">
        <f t="shared" si="7"/>
        <v>15</v>
      </c>
      <c r="J53" s="74">
        <f t="shared" si="0"/>
        <v>4612.5</v>
      </c>
      <c r="K53" s="66">
        <f>Stoch_Regimes_4!$E$23</f>
        <v>30</v>
      </c>
      <c r="L53" s="60">
        <f t="shared" si="8"/>
        <v>1</v>
      </c>
      <c r="M53" s="49">
        <f t="shared" si="27"/>
        <v>0</v>
      </c>
      <c r="N53" s="49">
        <f t="shared" si="9"/>
        <v>30</v>
      </c>
      <c r="O53" s="60">
        <f t="shared" si="10"/>
        <v>30</v>
      </c>
      <c r="P53" s="74">
        <f t="shared" si="11"/>
        <v>9225</v>
      </c>
      <c r="Q53" s="66">
        <f>Stoch_Regimes_4!$G$23</f>
        <v>60</v>
      </c>
      <c r="R53" s="60">
        <f t="shared" si="12"/>
        <v>3</v>
      </c>
      <c r="S53" s="49">
        <f t="shared" si="28"/>
        <v>30</v>
      </c>
      <c r="T53" s="49">
        <f t="shared" si="13"/>
        <v>30</v>
      </c>
      <c r="U53" s="60">
        <f t="shared" si="14"/>
        <v>30</v>
      </c>
      <c r="V53" s="74">
        <f t="shared" ref="V53:V84" si="32">S53*$C$4+U53*C53</f>
        <v>10425</v>
      </c>
      <c r="W53" s="66">
        <f>Stoch_Regimes_4!$J$23</f>
        <v>60</v>
      </c>
      <c r="X53" s="60">
        <f t="shared" si="15"/>
        <v>3</v>
      </c>
      <c r="Y53" s="49">
        <f t="shared" si="29"/>
        <v>45</v>
      </c>
      <c r="Z53" s="49">
        <f t="shared" si="16"/>
        <v>15</v>
      </c>
      <c r="AA53" s="60">
        <f t="shared" si="17"/>
        <v>15</v>
      </c>
      <c r="AB53" s="74">
        <f t="shared" ref="AB53:AB84" si="33">Y53*$C$4+AA53*C53</f>
        <v>6412.5</v>
      </c>
      <c r="AC53" s="66">
        <f>Stoch_Regimes_4!$M$23</f>
        <v>30</v>
      </c>
      <c r="AD53" s="60">
        <f t="shared" si="18"/>
        <v>1</v>
      </c>
      <c r="AE53" s="49">
        <f t="shared" si="30"/>
        <v>0</v>
      </c>
      <c r="AF53" s="49">
        <f t="shared" si="19"/>
        <v>30</v>
      </c>
      <c r="AG53" s="60">
        <f t="shared" si="20"/>
        <v>30</v>
      </c>
      <c r="AH53" s="74">
        <f t="shared" ref="AH53:AH84" si="34">AE53*$C$4+AG53*C53</f>
        <v>9225</v>
      </c>
      <c r="AI53" s="66">
        <v>15</v>
      </c>
      <c r="AJ53" s="60">
        <f t="shared" si="21"/>
        <v>0</v>
      </c>
      <c r="AK53" s="60">
        <v>0</v>
      </c>
      <c r="AL53" s="60">
        <v>15</v>
      </c>
      <c r="AM53" s="62">
        <f t="shared" ref="AM53:AM84" si="35">AL53*C53+AK53*$C$4</f>
        <v>4612.5</v>
      </c>
      <c r="AN53" s="66">
        <f>Stoch_Regimes_4!$E$23</f>
        <v>30</v>
      </c>
      <c r="AO53" s="60">
        <f t="shared" si="22"/>
        <v>1</v>
      </c>
      <c r="AP53" s="49">
        <f t="shared" si="31"/>
        <v>0</v>
      </c>
      <c r="AQ53" s="49">
        <f t="shared" si="23"/>
        <v>30</v>
      </c>
      <c r="AR53" s="60">
        <f t="shared" si="24"/>
        <v>30</v>
      </c>
      <c r="AS53" s="74">
        <f t="shared" si="25"/>
        <v>9225</v>
      </c>
    </row>
    <row r="54" spans="1:45" x14ac:dyDescent="0.25">
      <c r="A54" s="49"/>
      <c r="B54" s="85">
        <v>40087</v>
      </c>
      <c r="C54" s="49">
        <v>322</v>
      </c>
      <c r="D54" s="83">
        <v>300</v>
      </c>
      <c r="E54" s="49">
        <v>0</v>
      </c>
      <c r="F54" s="91">
        <f t="shared" si="5"/>
        <v>15</v>
      </c>
      <c r="G54" s="49">
        <f t="shared" si="26"/>
        <v>0</v>
      </c>
      <c r="H54" s="49">
        <f t="shared" si="6"/>
        <v>15</v>
      </c>
      <c r="I54" s="60">
        <f t="shared" si="7"/>
        <v>15</v>
      </c>
      <c r="J54" s="74">
        <f t="shared" si="0"/>
        <v>4830</v>
      </c>
      <c r="K54" s="66">
        <f>Stoch_Regimes_4!$E$23</f>
        <v>30</v>
      </c>
      <c r="L54" s="60">
        <f t="shared" si="8"/>
        <v>1</v>
      </c>
      <c r="M54" s="49">
        <f t="shared" si="27"/>
        <v>15</v>
      </c>
      <c r="N54" s="49">
        <f t="shared" si="9"/>
        <v>15</v>
      </c>
      <c r="O54" s="60">
        <f t="shared" si="10"/>
        <v>15</v>
      </c>
      <c r="P54" s="74">
        <f t="shared" si="11"/>
        <v>5430</v>
      </c>
      <c r="Q54" s="66">
        <f>Stoch_Regimes_4!$G$23</f>
        <v>60</v>
      </c>
      <c r="R54" s="60">
        <f t="shared" si="12"/>
        <v>3</v>
      </c>
      <c r="S54" s="49">
        <f t="shared" si="28"/>
        <v>45</v>
      </c>
      <c r="T54" s="49">
        <f t="shared" si="13"/>
        <v>15</v>
      </c>
      <c r="U54" s="60">
        <f t="shared" si="14"/>
        <v>15</v>
      </c>
      <c r="V54" s="74">
        <f t="shared" si="32"/>
        <v>6630</v>
      </c>
      <c r="W54" s="66">
        <f>Stoch_Regimes_4!$J$23</f>
        <v>60</v>
      </c>
      <c r="X54" s="60">
        <f t="shared" si="15"/>
        <v>3</v>
      </c>
      <c r="Y54" s="49">
        <f t="shared" si="29"/>
        <v>45</v>
      </c>
      <c r="Z54" s="49">
        <f t="shared" si="16"/>
        <v>15</v>
      </c>
      <c r="AA54" s="60">
        <f t="shared" si="17"/>
        <v>15</v>
      </c>
      <c r="AB54" s="74">
        <f t="shared" si="33"/>
        <v>6630</v>
      </c>
      <c r="AC54" s="66">
        <f>Stoch_Regimes_4!$M$23</f>
        <v>30</v>
      </c>
      <c r="AD54" s="60">
        <f t="shared" si="18"/>
        <v>1</v>
      </c>
      <c r="AE54" s="49">
        <f t="shared" si="30"/>
        <v>15</v>
      </c>
      <c r="AF54" s="49">
        <f t="shared" si="19"/>
        <v>15</v>
      </c>
      <c r="AG54" s="60">
        <f t="shared" si="20"/>
        <v>15</v>
      </c>
      <c r="AH54" s="74">
        <f t="shared" si="34"/>
        <v>5430</v>
      </c>
      <c r="AI54" s="66">
        <v>15</v>
      </c>
      <c r="AJ54" s="60">
        <f t="shared" si="21"/>
        <v>0</v>
      </c>
      <c r="AK54" s="60">
        <v>0</v>
      </c>
      <c r="AL54" s="60">
        <v>15</v>
      </c>
      <c r="AM54" s="62">
        <f t="shared" si="35"/>
        <v>4830</v>
      </c>
      <c r="AN54" s="66">
        <f>Stoch_Regimes_4!$E$23</f>
        <v>30</v>
      </c>
      <c r="AO54" s="60">
        <f t="shared" si="22"/>
        <v>1</v>
      </c>
      <c r="AP54" s="49">
        <f t="shared" si="31"/>
        <v>15</v>
      </c>
      <c r="AQ54" s="49">
        <f t="shared" si="23"/>
        <v>15</v>
      </c>
      <c r="AR54" s="60">
        <f t="shared" si="24"/>
        <v>15</v>
      </c>
      <c r="AS54" s="74">
        <f t="shared" si="25"/>
        <v>5430</v>
      </c>
    </row>
    <row r="55" spans="1:45" x14ac:dyDescent="0.25">
      <c r="A55" s="49"/>
      <c r="B55" s="85">
        <v>40118</v>
      </c>
      <c r="C55" s="49">
        <v>360</v>
      </c>
      <c r="D55" s="62">
        <v>350</v>
      </c>
      <c r="E55" s="49">
        <v>0</v>
      </c>
      <c r="F55" s="91">
        <f>IF(E55=0,15,IF(E55=1,30,IF(E55=2,45,IF(E55=3,60))))</f>
        <v>15</v>
      </c>
      <c r="G55" s="49">
        <f t="shared" si="26"/>
        <v>0</v>
      </c>
      <c r="H55" s="49">
        <f t="shared" si="6"/>
        <v>15</v>
      </c>
      <c r="I55" s="60">
        <f t="shared" si="7"/>
        <v>15</v>
      </c>
      <c r="J55" s="74">
        <f t="shared" si="0"/>
        <v>5400</v>
      </c>
      <c r="K55" s="66">
        <f>Stoch_Regimes_4!$E$24</f>
        <v>15</v>
      </c>
      <c r="L55" s="60">
        <f t="shared" si="8"/>
        <v>0</v>
      </c>
      <c r="M55" s="49">
        <f t="shared" si="27"/>
        <v>15</v>
      </c>
      <c r="N55" s="49">
        <f t="shared" si="9"/>
        <v>0</v>
      </c>
      <c r="O55" s="60">
        <f t="shared" si="10"/>
        <v>0</v>
      </c>
      <c r="P55" s="74">
        <f t="shared" si="11"/>
        <v>600</v>
      </c>
      <c r="Q55" s="66">
        <f>Stoch_Regimes_4!$G$24</f>
        <v>45</v>
      </c>
      <c r="R55" s="60">
        <f t="shared" si="12"/>
        <v>2</v>
      </c>
      <c r="S55" s="49">
        <f t="shared" si="28"/>
        <v>45</v>
      </c>
      <c r="T55" s="49">
        <f t="shared" si="13"/>
        <v>0</v>
      </c>
      <c r="U55" s="60">
        <f t="shared" si="14"/>
        <v>0</v>
      </c>
      <c r="V55" s="84">
        <f t="shared" si="32"/>
        <v>1800</v>
      </c>
      <c r="W55" s="66">
        <f>Stoch_Regimes_4!$J$24</f>
        <v>60</v>
      </c>
      <c r="X55" s="60">
        <f t="shared" si="15"/>
        <v>3</v>
      </c>
      <c r="Y55" s="49">
        <f t="shared" si="29"/>
        <v>45</v>
      </c>
      <c r="Z55" s="49">
        <f t="shared" si="16"/>
        <v>15</v>
      </c>
      <c r="AA55" s="60">
        <f t="shared" si="17"/>
        <v>15</v>
      </c>
      <c r="AB55" s="74">
        <f t="shared" si="33"/>
        <v>7200</v>
      </c>
      <c r="AC55" s="66">
        <f>Stoch_Regimes_4!$M$24</f>
        <v>15</v>
      </c>
      <c r="AD55" s="60">
        <f t="shared" si="18"/>
        <v>0</v>
      </c>
      <c r="AE55" s="49">
        <f t="shared" si="30"/>
        <v>15</v>
      </c>
      <c r="AF55" s="49">
        <f t="shared" si="19"/>
        <v>0</v>
      </c>
      <c r="AG55" s="60">
        <f t="shared" si="20"/>
        <v>0</v>
      </c>
      <c r="AH55" s="74">
        <f t="shared" si="34"/>
        <v>600</v>
      </c>
      <c r="AI55" s="66">
        <v>15</v>
      </c>
      <c r="AJ55" s="60">
        <f t="shared" si="21"/>
        <v>0</v>
      </c>
      <c r="AK55" s="60">
        <v>0</v>
      </c>
      <c r="AL55" s="60">
        <v>15</v>
      </c>
      <c r="AM55" s="62">
        <f t="shared" si="35"/>
        <v>5400</v>
      </c>
      <c r="AN55" s="66">
        <f>Stoch_Regimes_4!$E$24</f>
        <v>15</v>
      </c>
      <c r="AO55" s="60">
        <f t="shared" si="22"/>
        <v>0</v>
      </c>
      <c r="AP55" s="49">
        <f t="shared" si="31"/>
        <v>15</v>
      </c>
      <c r="AQ55" s="49">
        <f t="shared" si="23"/>
        <v>0</v>
      </c>
      <c r="AR55" s="60">
        <f t="shared" si="24"/>
        <v>0</v>
      </c>
      <c r="AS55" s="74">
        <f t="shared" si="25"/>
        <v>600</v>
      </c>
    </row>
    <row r="56" spans="1:45" x14ac:dyDescent="0.25">
      <c r="A56" s="49"/>
      <c r="B56" s="85">
        <v>40148</v>
      </c>
      <c r="C56" s="49">
        <v>371</v>
      </c>
      <c r="D56" s="62">
        <v>350</v>
      </c>
      <c r="E56" s="49">
        <v>0</v>
      </c>
      <c r="F56" s="91">
        <f>IF(E56=0,15,IF(E56=1,30,IF(E56=2,45,IF(E56=3,60))))</f>
        <v>15</v>
      </c>
      <c r="G56" s="49">
        <f t="shared" si="26"/>
        <v>0</v>
      </c>
      <c r="H56" s="49">
        <f t="shared" si="6"/>
        <v>15</v>
      </c>
      <c r="I56" s="60">
        <f t="shared" si="7"/>
        <v>15</v>
      </c>
      <c r="J56" s="74">
        <f t="shared" si="0"/>
        <v>5565</v>
      </c>
      <c r="K56" s="66">
        <f>Stoch_Regimes_4!$E$24</f>
        <v>15</v>
      </c>
      <c r="L56" s="60">
        <f t="shared" si="8"/>
        <v>0</v>
      </c>
      <c r="M56" s="49">
        <f t="shared" si="27"/>
        <v>0</v>
      </c>
      <c r="N56" s="49">
        <f t="shared" si="9"/>
        <v>15</v>
      </c>
      <c r="O56" s="60">
        <f t="shared" si="10"/>
        <v>15</v>
      </c>
      <c r="P56" s="74">
        <f t="shared" si="11"/>
        <v>5565</v>
      </c>
      <c r="Q56" s="66">
        <f>Stoch_Regimes_4!$G$24</f>
        <v>45</v>
      </c>
      <c r="R56" s="60">
        <f t="shared" si="12"/>
        <v>2</v>
      </c>
      <c r="S56" s="49">
        <f t="shared" si="28"/>
        <v>30</v>
      </c>
      <c r="T56" s="49">
        <f t="shared" si="13"/>
        <v>15</v>
      </c>
      <c r="U56" s="60">
        <f t="shared" si="14"/>
        <v>15</v>
      </c>
      <c r="V56" s="84">
        <f t="shared" si="32"/>
        <v>6765</v>
      </c>
      <c r="W56" s="66">
        <f>Stoch_Regimes_4!$J$24</f>
        <v>60</v>
      </c>
      <c r="X56" s="60">
        <f t="shared" si="15"/>
        <v>3</v>
      </c>
      <c r="Y56" s="49">
        <f t="shared" si="29"/>
        <v>45</v>
      </c>
      <c r="Z56" s="49">
        <f t="shared" si="16"/>
        <v>15</v>
      </c>
      <c r="AA56" s="60">
        <f t="shared" si="17"/>
        <v>15</v>
      </c>
      <c r="AB56" s="74">
        <f t="shared" si="33"/>
        <v>7365</v>
      </c>
      <c r="AC56" s="66">
        <f>Stoch_Regimes_4!$M$24</f>
        <v>15</v>
      </c>
      <c r="AD56" s="60">
        <f t="shared" si="18"/>
        <v>0</v>
      </c>
      <c r="AE56" s="49">
        <f t="shared" si="30"/>
        <v>0</v>
      </c>
      <c r="AF56" s="49">
        <f t="shared" si="19"/>
        <v>15</v>
      </c>
      <c r="AG56" s="60">
        <f t="shared" si="20"/>
        <v>15</v>
      </c>
      <c r="AH56" s="74">
        <f t="shared" si="34"/>
        <v>5565</v>
      </c>
      <c r="AI56" s="66">
        <v>15</v>
      </c>
      <c r="AJ56" s="60">
        <f t="shared" si="21"/>
        <v>0</v>
      </c>
      <c r="AK56" s="60">
        <v>0</v>
      </c>
      <c r="AL56" s="60">
        <v>15</v>
      </c>
      <c r="AM56" s="62">
        <f t="shared" si="35"/>
        <v>5565</v>
      </c>
      <c r="AN56" s="66">
        <f>Stoch_Regimes_4!$E$24</f>
        <v>15</v>
      </c>
      <c r="AO56" s="60">
        <f t="shared" si="22"/>
        <v>0</v>
      </c>
      <c r="AP56" s="49">
        <f t="shared" si="31"/>
        <v>0</v>
      </c>
      <c r="AQ56" s="49">
        <f t="shared" si="23"/>
        <v>15</v>
      </c>
      <c r="AR56" s="60">
        <f t="shared" si="24"/>
        <v>15</v>
      </c>
      <c r="AS56" s="74">
        <f t="shared" si="25"/>
        <v>5565</v>
      </c>
    </row>
    <row r="57" spans="1:45" x14ac:dyDescent="0.25">
      <c r="A57" s="49"/>
      <c r="B57" s="85">
        <v>40179</v>
      </c>
      <c r="C57" s="49">
        <v>377</v>
      </c>
      <c r="D57" s="62">
        <v>400</v>
      </c>
      <c r="E57" s="49">
        <v>0</v>
      </c>
      <c r="F57" s="91">
        <f t="shared" ref="F57" si="36">IF(E57=0,15,IF(E57=1,30,IF(E57=2,45,IF(E57=3,60))))</f>
        <v>15</v>
      </c>
      <c r="G57" s="49">
        <f t="shared" si="26"/>
        <v>0</v>
      </c>
      <c r="H57" s="49">
        <f t="shared" si="6"/>
        <v>15</v>
      </c>
      <c r="I57" s="60">
        <f t="shared" si="7"/>
        <v>15</v>
      </c>
      <c r="J57" s="74">
        <f t="shared" si="0"/>
        <v>5655</v>
      </c>
      <c r="K57" s="66">
        <f>Stoch_Regimes_4!$E$25</f>
        <v>15</v>
      </c>
      <c r="L57" s="60">
        <f t="shared" si="8"/>
        <v>0</v>
      </c>
      <c r="M57" s="49">
        <f t="shared" si="27"/>
        <v>0</v>
      </c>
      <c r="N57" s="49">
        <f t="shared" si="9"/>
        <v>15</v>
      </c>
      <c r="O57" s="60">
        <f t="shared" si="10"/>
        <v>15</v>
      </c>
      <c r="P57" s="74">
        <f t="shared" si="11"/>
        <v>5655</v>
      </c>
      <c r="Q57" s="66">
        <f>Stoch_Regimes_4!$G$25</f>
        <v>30</v>
      </c>
      <c r="R57" s="60">
        <f t="shared" si="12"/>
        <v>1</v>
      </c>
      <c r="S57" s="49">
        <f t="shared" si="28"/>
        <v>30</v>
      </c>
      <c r="T57" s="49">
        <f t="shared" si="13"/>
        <v>0</v>
      </c>
      <c r="U57" s="60">
        <f t="shared" si="14"/>
        <v>0</v>
      </c>
      <c r="V57" s="84">
        <f t="shared" si="32"/>
        <v>1200</v>
      </c>
      <c r="W57" s="66">
        <f>Stoch_Regimes_4!$J$25</f>
        <v>60</v>
      </c>
      <c r="X57" s="60">
        <f t="shared" si="15"/>
        <v>3</v>
      </c>
      <c r="Y57" s="49">
        <f t="shared" si="29"/>
        <v>45</v>
      </c>
      <c r="Z57" s="49">
        <f t="shared" si="16"/>
        <v>15</v>
      </c>
      <c r="AA57" s="60">
        <f t="shared" si="17"/>
        <v>15</v>
      </c>
      <c r="AB57" s="74">
        <f t="shared" si="33"/>
        <v>7455</v>
      </c>
      <c r="AC57" s="66">
        <f>Stoch_Regimes_4!$M$25</f>
        <v>15</v>
      </c>
      <c r="AD57" s="60">
        <f t="shared" si="18"/>
        <v>0</v>
      </c>
      <c r="AE57" s="49">
        <f t="shared" si="30"/>
        <v>0</v>
      </c>
      <c r="AF57" s="49">
        <f t="shared" si="19"/>
        <v>15</v>
      </c>
      <c r="AG57" s="60">
        <f t="shared" si="20"/>
        <v>15</v>
      </c>
      <c r="AH57" s="74">
        <f t="shared" si="34"/>
        <v>5655</v>
      </c>
      <c r="AI57" s="66">
        <v>15</v>
      </c>
      <c r="AJ57" s="60">
        <f t="shared" si="21"/>
        <v>0</v>
      </c>
      <c r="AK57" s="60">
        <v>0</v>
      </c>
      <c r="AL57" s="60">
        <v>15</v>
      </c>
      <c r="AM57" s="62">
        <f t="shared" si="35"/>
        <v>5655</v>
      </c>
      <c r="AN57" s="66">
        <f>Stoch_Regimes_4!$E$25</f>
        <v>15</v>
      </c>
      <c r="AO57" s="60">
        <f t="shared" si="22"/>
        <v>0</v>
      </c>
      <c r="AP57" s="49">
        <f t="shared" si="31"/>
        <v>0</v>
      </c>
      <c r="AQ57" s="49">
        <f t="shared" si="23"/>
        <v>15</v>
      </c>
      <c r="AR57" s="60">
        <f t="shared" si="24"/>
        <v>15</v>
      </c>
      <c r="AS57" s="74">
        <f t="shared" si="25"/>
        <v>5655</v>
      </c>
    </row>
    <row r="58" spans="1:45" x14ac:dyDescent="0.25">
      <c r="A58" s="49"/>
      <c r="B58" s="85">
        <v>40210</v>
      </c>
      <c r="C58" s="49">
        <v>331</v>
      </c>
      <c r="D58" s="62">
        <v>350</v>
      </c>
      <c r="E58" s="49">
        <v>0</v>
      </c>
      <c r="F58" s="91">
        <f>IF(E58=0,15,IF(E58=1,30,IF(E58=2,45,IF(E58=3,60))))</f>
        <v>15</v>
      </c>
      <c r="G58" s="49">
        <f t="shared" si="26"/>
        <v>0</v>
      </c>
      <c r="H58" s="49">
        <f t="shared" si="6"/>
        <v>15</v>
      </c>
      <c r="I58" s="60">
        <f t="shared" si="7"/>
        <v>15</v>
      </c>
      <c r="J58" s="74">
        <f t="shared" si="0"/>
        <v>4965</v>
      </c>
      <c r="K58" s="66">
        <f>Stoch_Regimes_4!$E$24</f>
        <v>15</v>
      </c>
      <c r="L58" s="60">
        <f t="shared" si="8"/>
        <v>0</v>
      </c>
      <c r="M58" s="49">
        <f t="shared" si="27"/>
        <v>0</v>
      </c>
      <c r="N58" s="49">
        <f t="shared" si="9"/>
        <v>15</v>
      </c>
      <c r="O58" s="60">
        <f t="shared" si="10"/>
        <v>15</v>
      </c>
      <c r="P58" s="74">
        <f t="shared" si="11"/>
        <v>4965</v>
      </c>
      <c r="Q58" s="66">
        <f>Stoch_Regimes_4!$G$24</f>
        <v>45</v>
      </c>
      <c r="R58" s="60">
        <f t="shared" si="12"/>
        <v>2</v>
      </c>
      <c r="S58" s="49">
        <f t="shared" si="28"/>
        <v>15</v>
      </c>
      <c r="T58" s="49">
        <f t="shared" si="13"/>
        <v>30</v>
      </c>
      <c r="U58" s="60">
        <f t="shared" si="14"/>
        <v>30</v>
      </c>
      <c r="V58" s="84">
        <f t="shared" si="32"/>
        <v>10530</v>
      </c>
      <c r="W58" s="66">
        <f>Stoch_Regimes_4!$J$24</f>
        <v>60</v>
      </c>
      <c r="X58" s="60">
        <f t="shared" si="15"/>
        <v>3</v>
      </c>
      <c r="Y58" s="49">
        <f t="shared" si="29"/>
        <v>45</v>
      </c>
      <c r="Z58" s="49">
        <f t="shared" si="16"/>
        <v>15</v>
      </c>
      <c r="AA58" s="60">
        <f t="shared" si="17"/>
        <v>15</v>
      </c>
      <c r="AB58" s="74">
        <f t="shared" si="33"/>
        <v>6765</v>
      </c>
      <c r="AC58" s="66">
        <f>Stoch_Regimes_4!$M$24</f>
        <v>15</v>
      </c>
      <c r="AD58" s="60">
        <f t="shared" si="18"/>
        <v>0</v>
      </c>
      <c r="AE58" s="49">
        <f t="shared" si="30"/>
        <v>0</v>
      </c>
      <c r="AF58" s="49">
        <f t="shared" si="19"/>
        <v>15</v>
      </c>
      <c r="AG58" s="60">
        <f t="shared" si="20"/>
        <v>15</v>
      </c>
      <c r="AH58" s="74">
        <f t="shared" si="34"/>
        <v>4965</v>
      </c>
      <c r="AI58" s="66">
        <v>15</v>
      </c>
      <c r="AJ58" s="60">
        <f t="shared" si="21"/>
        <v>0</v>
      </c>
      <c r="AK58" s="60">
        <v>0</v>
      </c>
      <c r="AL58" s="60">
        <v>15</v>
      </c>
      <c r="AM58" s="62">
        <f t="shared" si="35"/>
        <v>4965</v>
      </c>
      <c r="AN58" s="66">
        <f>Stoch_Regimes_4!$E$24</f>
        <v>15</v>
      </c>
      <c r="AO58" s="60">
        <f t="shared" si="22"/>
        <v>0</v>
      </c>
      <c r="AP58" s="49">
        <f t="shared" si="31"/>
        <v>0</v>
      </c>
      <c r="AQ58" s="49">
        <f t="shared" si="23"/>
        <v>15</v>
      </c>
      <c r="AR58" s="60">
        <f t="shared" si="24"/>
        <v>15</v>
      </c>
      <c r="AS58" s="74">
        <f t="shared" si="25"/>
        <v>4965</v>
      </c>
    </row>
    <row r="59" spans="1:45" x14ac:dyDescent="0.25">
      <c r="A59" s="49"/>
      <c r="B59" s="85">
        <v>40238</v>
      </c>
      <c r="C59" s="49">
        <v>354</v>
      </c>
      <c r="D59" s="62">
        <v>350</v>
      </c>
      <c r="E59" s="49">
        <v>0</v>
      </c>
      <c r="F59" s="91">
        <f>IF(E59=0,15,IF(E59=1,30,IF(E59=2,45,IF(E59=3,60))))</f>
        <v>15</v>
      </c>
      <c r="G59" s="49">
        <f t="shared" si="26"/>
        <v>0</v>
      </c>
      <c r="H59" s="49">
        <f t="shared" si="6"/>
        <v>15</v>
      </c>
      <c r="I59" s="60">
        <f t="shared" si="7"/>
        <v>15</v>
      </c>
      <c r="J59" s="74">
        <f t="shared" si="0"/>
        <v>5310</v>
      </c>
      <c r="K59" s="66">
        <f>Stoch_Regimes_4!$E$24</f>
        <v>15</v>
      </c>
      <c r="L59" s="60">
        <f t="shared" si="8"/>
        <v>0</v>
      </c>
      <c r="M59" s="49">
        <f t="shared" si="27"/>
        <v>0</v>
      </c>
      <c r="N59" s="49">
        <f t="shared" si="9"/>
        <v>15</v>
      </c>
      <c r="O59" s="60">
        <f t="shared" si="10"/>
        <v>15</v>
      </c>
      <c r="P59" s="74">
        <f t="shared" si="11"/>
        <v>5310</v>
      </c>
      <c r="Q59" s="66">
        <f>Stoch_Regimes_4!$G$24</f>
        <v>45</v>
      </c>
      <c r="R59" s="60">
        <f t="shared" si="12"/>
        <v>2</v>
      </c>
      <c r="S59" s="49">
        <f t="shared" si="28"/>
        <v>30</v>
      </c>
      <c r="T59" s="49">
        <f t="shared" si="13"/>
        <v>15</v>
      </c>
      <c r="U59" s="60">
        <f t="shared" si="14"/>
        <v>15</v>
      </c>
      <c r="V59" s="74">
        <f t="shared" si="32"/>
        <v>6510</v>
      </c>
      <c r="W59" s="66">
        <f>Stoch_Regimes_4!$J$24</f>
        <v>60</v>
      </c>
      <c r="X59" s="60">
        <f t="shared" si="15"/>
        <v>3</v>
      </c>
      <c r="Y59" s="49">
        <f t="shared" si="29"/>
        <v>45</v>
      </c>
      <c r="Z59" s="49">
        <f t="shared" si="16"/>
        <v>15</v>
      </c>
      <c r="AA59" s="60">
        <f t="shared" si="17"/>
        <v>15</v>
      </c>
      <c r="AB59" s="74">
        <f t="shared" si="33"/>
        <v>7110</v>
      </c>
      <c r="AC59" s="66">
        <f>Stoch_Regimes_4!$M$24</f>
        <v>15</v>
      </c>
      <c r="AD59" s="60">
        <f t="shared" si="18"/>
        <v>0</v>
      </c>
      <c r="AE59" s="49">
        <f t="shared" si="30"/>
        <v>0</v>
      </c>
      <c r="AF59" s="49">
        <f t="shared" si="19"/>
        <v>15</v>
      </c>
      <c r="AG59" s="60">
        <f t="shared" si="20"/>
        <v>15</v>
      </c>
      <c r="AH59" s="74">
        <f t="shared" si="34"/>
        <v>5310</v>
      </c>
      <c r="AI59" s="66">
        <v>15</v>
      </c>
      <c r="AJ59" s="60">
        <f t="shared" si="21"/>
        <v>0</v>
      </c>
      <c r="AK59" s="60">
        <v>0</v>
      </c>
      <c r="AL59" s="60">
        <v>15</v>
      </c>
      <c r="AM59" s="62">
        <f t="shared" si="35"/>
        <v>5310</v>
      </c>
      <c r="AN59" s="66">
        <f>Stoch_Regimes_4!$E$24</f>
        <v>15</v>
      </c>
      <c r="AO59" s="60">
        <f t="shared" si="22"/>
        <v>0</v>
      </c>
      <c r="AP59" s="49">
        <f t="shared" si="31"/>
        <v>0</v>
      </c>
      <c r="AQ59" s="49">
        <f t="shared" si="23"/>
        <v>15</v>
      </c>
      <c r="AR59" s="60">
        <f t="shared" si="24"/>
        <v>15</v>
      </c>
      <c r="AS59" s="74">
        <f t="shared" si="25"/>
        <v>5310</v>
      </c>
    </row>
    <row r="60" spans="1:45" x14ac:dyDescent="0.25">
      <c r="A60" s="49"/>
      <c r="B60" s="85">
        <v>40269</v>
      </c>
      <c r="C60" s="49">
        <v>321.5</v>
      </c>
      <c r="D60" s="62">
        <v>300</v>
      </c>
      <c r="E60" s="49">
        <v>0</v>
      </c>
      <c r="F60" s="91">
        <f t="shared" ref="F60" si="37">IF(E60=0,15,IF(E60=1,30,IF(E60=2,45,IF(E60=3,60))))</f>
        <v>15</v>
      </c>
      <c r="G60" s="49">
        <f t="shared" si="26"/>
        <v>0</v>
      </c>
      <c r="H60" s="49">
        <f t="shared" si="6"/>
        <v>15</v>
      </c>
      <c r="I60" s="60">
        <f t="shared" si="7"/>
        <v>15</v>
      </c>
      <c r="J60" s="74">
        <f t="shared" si="0"/>
        <v>4822.5</v>
      </c>
      <c r="K60" s="66">
        <f>Stoch_Regimes_4!$E$23</f>
        <v>30</v>
      </c>
      <c r="L60" s="60">
        <f t="shared" si="8"/>
        <v>1</v>
      </c>
      <c r="M60" s="49">
        <f t="shared" si="27"/>
        <v>0</v>
      </c>
      <c r="N60" s="49">
        <f t="shared" si="9"/>
        <v>30</v>
      </c>
      <c r="O60" s="60">
        <f t="shared" si="10"/>
        <v>30</v>
      </c>
      <c r="P60" s="74">
        <f t="shared" si="11"/>
        <v>9645</v>
      </c>
      <c r="Q60" s="66">
        <f>Stoch_Regimes_4!$G$23</f>
        <v>60</v>
      </c>
      <c r="R60" s="60">
        <f t="shared" si="12"/>
        <v>3</v>
      </c>
      <c r="S60" s="49">
        <f t="shared" si="28"/>
        <v>30</v>
      </c>
      <c r="T60" s="49">
        <f t="shared" si="13"/>
        <v>30</v>
      </c>
      <c r="U60" s="60">
        <f t="shared" si="14"/>
        <v>30</v>
      </c>
      <c r="V60" s="74">
        <f t="shared" si="32"/>
        <v>10845</v>
      </c>
      <c r="W60" s="66">
        <f>Stoch_Regimes_4!$J$23</f>
        <v>60</v>
      </c>
      <c r="X60" s="60">
        <f t="shared" si="15"/>
        <v>3</v>
      </c>
      <c r="Y60" s="49">
        <f t="shared" si="29"/>
        <v>45</v>
      </c>
      <c r="Z60" s="49">
        <f t="shared" si="16"/>
        <v>15</v>
      </c>
      <c r="AA60" s="60">
        <f t="shared" si="17"/>
        <v>15</v>
      </c>
      <c r="AB60" s="74">
        <f t="shared" si="33"/>
        <v>6622.5</v>
      </c>
      <c r="AC60" s="66">
        <f>Stoch_Regimes_4!$M$23</f>
        <v>30</v>
      </c>
      <c r="AD60" s="60">
        <f t="shared" si="18"/>
        <v>1</v>
      </c>
      <c r="AE60" s="49">
        <f t="shared" si="30"/>
        <v>0</v>
      </c>
      <c r="AF60" s="49">
        <f t="shared" si="19"/>
        <v>30</v>
      </c>
      <c r="AG60" s="60">
        <f t="shared" si="20"/>
        <v>30</v>
      </c>
      <c r="AH60" s="74">
        <f t="shared" si="34"/>
        <v>9645</v>
      </c>
      <c r="AI60" s="66">
        <v>15</v>
      </c>
      <c r="AJ60" s="60">
        <f t="shared" si="21"/>
        <v>0</v>
      </c>
      <c r="AK60" s="60">
        <v>0</v>
      </c>
      <c r="AL60" s="60">
        <v>15</v>
      </c>
      <c r="AM60" s="62">
        <f t="shared" si="35"/>
        <v>4822.5</v>
      </c>
      <c r="AN60" s="66">
        <f>Stoch_Regimes_4!$E$23</f>
        <v>30</v>
      </c>
      <c r="AO60" s="60">
        <f t="shared" si="22"/>
        <v>1</v>
      </c>
      <c r="AP60" s="49">
        <f t="shared" si="31"/>
        <v>0</v>
      </c>
      <c r="AQ60" s="49">
        <f t="shared" si="23"/>
        <v>30</v>
      </c>
      <c r="AR60" s="60">
        <f t="shared" si="24"/>
        <v>30</v>
      </c>
      <c r="AS60" s="74">
        <f t="shared" si="25"/>
        <v>9645</v>
      </c>
    </row>
    <row r="61" spans="1:45" x14ac:dyDescent="0.25">
      <c r="A61" s="49"/>
      <c r="B61" s="85">
        <v>40299</v>
      </c>
      <c r="C61" s="49">
        <v>347</v>
      </c>
      <c r="D61" s="62">
        <v>350</v>
      </c>
      <c r="E61" s="49">
        <v>0</v>
      </c>
      <c r="F61" s="91">
        <f>IF(E61=0,15,IF(E61=1,30,IF(E61=2,45,IF(E61=3,60))))</f>
        <v>15</v>
      </c>
      <c r="G61" s="49">
        <f t="shared" si="26"/>
        <v>0</v>
      </c>
      <c r="H61" s="49">
        <f t="shared" si="6"/>
        <v>15</v>
      </c>
      <c r="I61" s="60">
        <f t="shared" si="7"/>
        <v>15</v>
      </c>
      <c r="J61" s="74">
        <f t="shared" si="0"/>
        <v>5205</v>
      </c>
      <c r="K61" s="66">
        <f>Stoch_Regimes_4!$E$24</f>
        <v>15</v>
      </c>
      <c r="L61" s="60">
        <f t="shared" si="8"/>
        <v>0</v>
      </c>
      <c r="M61" s="49">
        <f t="shared" si="27"/>
        <v>15</v>
      </c>
      <c r="N61" s="49">
        <f t="shared" si="9"/>
        <v>0</v>
      </c>
      <c r="O61" s="60">
        <f t="shared" si="10"/>
        <v>0</v>
      </c>
      <c r="P61" s="74">
        <f t="shared" si="11"/>
        <v>600</v>
      </c>
      <c r="Q61" s="66">
        <f>Stoch_Regimes_4!$G$24</f>
        <v>45</v>
      </c>
      <c r="R61" s="60">
        <f t="shared" si="12"/>
        <v>2</v>
      </c>
      <c r="S61" s="49">
        <f t="shared" si="28"/>
        <v>45</v>
      </c>
      <c r="T61" s="49">
        <f t="shared" si="13"/>
        <v>0</v>
      </c>
      <c r="U61" s="60">
        <f t="shared" si="14"/>
        <v>0</v>
      </c>
      <c r="V61" s="74">
        <f t="shared" si="32"/>
        <v>1800</v>
      </c>
      <c r="W61" s="66">
        <f>Stoch_Regimes_4!$J$24</f>
        <v>60</v>
      </c>
      <c r="X61" s="60">
        <f t="shared" si="15"/>
        <v>3</v>
      </c>
      <c r="Y61" s="49">
        <f t="shared" si="29"/>
        <v>45</v>
      </c>
      <c r="Z61" s="49">
        <f t="shared" si="16"/>
        <v>15</v>
      </c>
      <c r="AA61" s="60">
        <f t="shared" si="17"/>
        <v>15</v>
      </c>
      <c r="AB61" s="74">
        <f t="shared" si="33"/>
        <v>7005</v>
      </c>
      <c r="AC61" s="66">
        <f>Stoch_Regimes_4!$M$24</f>
        <v>15</v>
      </c>
      <c r="AD61" s="60">
        <f t="shared" si="18"/>
        <v>0</v>
      </c>
      <c r="AE61" s="49">
        <f t="shared" si="30"/>
        <v>15</v>
      </c>
      <c r="AF61" s="49">
        <f t="shared" si="19"/>
        <v>0</v>
      </c>
      <c r="AG61" s="60">
        <f t="shared" si="20"/>
        <v>0</v>
      </c>
      <c r="AH61" s="74">
        <f t="shared" si="34"/>
        <v>600</v>
      </c>
      <c r="AI61" s="66">
        <v>15</v>
      </c>
      <c r="AJ61" s="60">
        <f t="shared" si="21"/>
        <v>0</v>
      </c>
      <c r="AK61" s="60">
        <v>0</v>
      </c>
      <c r="AL61" s="60">
        <v>15</v>
      </c>
      <c r="AM61" s="62">
        <f t="shared" si="35"/>
        <v>5205</v>
      </c>
      <c r="AN61" s="66">
        <f>Stoch_Regimes_4!$E$24</f>
        <v>15</v>
      </c>
      <c r="AO61" s="60">
        <f t="shared" si="22"/>
        <v>0</v>
      </c>
      <c r="AP61" s="49">
        <f t="shared" si="31"/>
        <v>15</v>
      </c>
      <c r="AQ61" s="49">
        <f t="shared" si="23"/>
        <v>0</v>
      </c>
      <c r="AR61" s="60">
        <f t="shared" si="24"/>
        <v>0</v>
      </c>
      <c r="AS61" s="74">
        <f t="shared" si="25"/>
        <v>600</v>
      </c>
    </row>
    <row r="62" spans="1:45" x14ac:dyDescent="0.25">
      <c r="A62" s="49"/>
      <c r="B62" s="85">
        <v>40330</v>
      </c>
      <c r="C62" s="49">
        <v>329.5</v>
      </c>
      <c r="D62" s="62">
        <v>350</v>
      </c>
      <c r="E62" s="49">
        <v>0</v>
      </c>
      <c r="F62" s="91">
        <f>IF(E62=0,15,IF(E62=1,30,IF(E62=2,45,IF(E62=3,60))))</f>
        <v>15</v>
      </c>
      <c r="G62" s="49">
        <f t="shared" si="26"/>
        <v>0</v>
      </c>
      <c r="H62" s="49">
        <f t="shared" si="6"/>
        <v>15</v>
      </c>
      <c r="I62" s="60">
        <f t="shared" si="7"/>
        <v>15</v>
      </c>
      <c r="J62" s="74">
        <f t="shared" si="0"/>
        <v>4942.5</v>
      </c>
      <c r="K62" s="66">
        <f>Stoch_Regimes_4!$E$24</f>
        <v>15</v>
      </c>
      <c r="L62" s="60">
        <f t="shared" si="8"/>
        <v>0</v>
      </c>
      <c r="M62" s="49">
        <f t="shared" si="27"/>
        <v>0</v>
      </c>
      <c r="N62" s="49">
        <f t="shared" si="9"/>
        <v>15</v>
      </c>
      <c r="O62" s="60">
        <f t="shared" si="10"/>
        <v>15</v>
      </c>
      <c r="P62" s="74">
        <f t="shared" si="11"/>
        <v>4942.5</v>
      </c>
      <c r="Q62" s="66">
        <f>Stoch_Regimes_4!$G$24</f>
        <v>45</v>
      </c>
      <c r="R62" s="60">
        <f t="shared" si="12"/>
        <v>2</v>
      </c>
      <c r="S62" s="49">
        <f t="shared" si="28"/>
        <v>30</v>
      </c>
      <c r="T62" s="49">
        <f t="shared" si="13"/>
        <v>15</v>
      </c>
      <c r="U62" s="60">
        <f t="shared" si="14"/>
        <v>15</v>
      </c>
      <c r="V62" s="74">
        <f t="shared" si="32"/>
        <v>6142.5</v>
      </c>
      <c r="W62" s="66">
        <f>Stoch_Regimes_4!$J$24</f>
        <v>60</v>
      </c>
      <c r="X62" s="60">
        <f t="shared" si="15"/>
        <v>3</v>
      </c>
      <c r="Y62" s="49">
        <f t="shared" si="29"/>
        <v>45</v>
      </c>
      <c r="Z62" s="49">
        <f t="shared" si="16"/>
        <v>15</v>
      </c>
      <c r="AA62" s="60">
        <f t="shared" si="17"/>
        <v>15</v>
      </c>
      <c r="AB62" s="74">
        <f t="shared" si="33"/>
        <v>6742.5</v>
      </c>
      <c r="AC62" s="66">
        <f>Stoch_Regimes_4!$M$24</f>
        <v>15</v>
      </c>
      <c r="AD62" s="60">
        <f t="shared" si="18"/>
        <v>0</v>
      </c>
      <c r="AE62" s="49">
        <f t="shared" si="30"/>
        <v>0</v>
      </c>
      <c r="AF62" s="49">
        <f t="shared" si="19"/>
        <v>15</v>
      </c>
      <c r="AG62" s="60">
        <f t="shared" si="20"/>
        <v>15</v>
      </c>
      <c r="AH62" s="74">
        <f t="shared" si="34"/>
        <v>4942.5</v>
      </c>
      <c r="AI62" s="66">
        <v>15</v>
      </c>
      <c r="AJ62" s="60">
        <f t="shared" si="21"/>
        <v>0</v>
      </c>
      <c r="AK62" s="60">
        <v>0</v>
      </c>
      <c r="AL62" s="60">
        <v>15</v>
      </c>
      <c r="AM62" s="62">
        <f t="shared" si="35"/>
        <v>4942.5</v>
      </c>
      <c r="AN62" s="66">
        <f>Stoch_Regimes_4!$E$24</f>
        <v>15</v>
      </c>
      <c r="AO62" s="60">
        <f t="shared" si="22"/>
        <v>0</v>
      </c>
      <c r="AP62" s="49">
        <f t="shared" si="31"/>
        <v>0</v>
      </c>
      <c r="AQ62" s="49">
        <f t="shared" si="23"/>
        <v>15</v>
      </c>
      <c r="AR62" s="60">
        <f t="shared" si="24"/>
        <v>15</v>
      </c>
      <c r="AS62" s="74">
        <f t="shared" si="25"/>
        <v>4942.5</v>
      </c>
    </row>
    <row r="63" spans="1:45" x14ac:dyDescent="0.25">
      <c r="A63" s="49"/>
      <c r="B63" s="85">
        <v>40360</v>
      </c>
      <c r="C63" s="49">
        <v>342</v>
      </c>
      <c r="D63" s="62">
        <v>350</v>
      </c>
      <c r="E63" s="49">
        <v>0</v>
      </c>
      <c r="F63" s="91">
        <f>IF(E63=0,15,IF(E63=1,30,IF(E63=2,45,IF(E63=3,60))))</f>
        <v>15</v>
      </c>
      <c r="G63" s="49">
        <f t="shared" si="26"/>
        <v>0</v>
      </c>
      <c r="H63" s="49">
        <f t="shared" si="6"/>
        <v>15</v>
      </c>
      <c r="I63" s="60">
        <f t="shared" si="7"/>
        <v>15</v>
      </c>
      <c r="J63" s="74">
        <f t="shared" si="0"/>
        <v>5130</v>
      </c>
      <c r="K63" s="66">
        <f>Stoch_Regimes_4!$E$24</f>
        <v>15</v>
      </c>
      <c r="L63" s="60">
        <f t="shared" si="8"/>
        <v>0</v>
      </c>
      <c r="M63" s="49">
        <f t="shared" si="27"/>
        <v>0</v>
      </c>
      <c r="N63" s="49">
        <f t="shared" si="9"/>
        <v>15</v>
      </c>
      <c r="O63" s="60">
        <f t="shared" si="10"/>
        <v>15</v>
      </c>
      <c r="P63" s="74">
        <f t="shared" si="11"/>
        <v>5130</v>
      </c>
      <c r="Q63" s="66">
        <f>Stoch_Regimes_4!$G$24</f>
        <v>45</v>
      </c>
      <c r="R63" s="60">
        <f t="shared" si="12"/>
        <v>2</v>
      </c>
      <c r="S63" s="49">
        <f t="shared" si="28"/>
        <v>30</v>
      </c>
      <c r="T63" s="49">
        <f t="shared" si="13"/>
        <v>15</v>
      </c>
      <c r="U63" s="60">
        <f t="shared" si="14"/>
        <v>15</v>
      </c>
      <c r="V63" s="74">
        <f t="shared" si="32"/>
        <v>6330</v>
      </c>
      <c r="W63" s="66">
        <f>Stoch_Regimes_4!$J$24</f>
        <v>60</v>
      </c>
      <c r="X63" s="60">
        <f t="shared" si="15"/>
        <v>3</v>
      </c>
      <c r="Y63" s="49">
        <f t="shared" si="29"/>
        <v>45</v>
      </c>
      <c r="Z63" s="49">
        <f t="shared" si="16"/>
        <v>15</v>
      </c>
      <c r="AA63" s="60">
        <f t="shared" si="17"/>
        <v>15</v>
      </c>
      <c r="AB63" s="74">
        <f t="shared" si="33"/>
        <v>6930</v>
      </c>
      <c r="AC63" s="66">
        <f>Stoch_Regimes_4!$M$24</f>
        <v>15</v>
      </c>
      <c r="AD63" s="60">
        <f t="shared" si="18"/>
        <v>0</v>
      </c>
      <c r="AE63" s="49">
        <f t="shared" si="30"/>
        <v>0</v>
      </c>
      <c r="AF63" s="49">
        <f t="shared" si="19"/>
        <v>15</v>
      </c>
      <c r="AG63" s="60">
        <f t="shared" si="20"/>
        <v>15</v>
      </c>
      <c r="AH63" s="74">
        <f t="shared" si="34"/>
        <v>5130</v>
      </c>
      <c r="AI63" s="66">
        <v>15</v>
      </c>
      <c r="AJ63" s="60">
        <f t="shared" si="21"/>
        <v>0</v>
      </c>
      <c r="AK63" s="60">
        <v>0</v>
      </c>
      <c r="AL63" s="60">
        <v>15</v>
      </c>
      <c r="AM63" s="62">
        <f t="shared" si="35"/>
        <v>5130</v>
      </c>
      <c r="AN63" s="66">
        <f>Stoch_Regimes_4!$E$24</f>
        <v>15</v>
      </c>
      <c r="AO63" s="60">
        <f t="shared" si="22"/>
        <v>0</v>
      </c>
      <c r="AP63" s="49">
        <f t="shared" si="31"/>
        <v>0</v>
      </c>
      <c r="AQ63" s="49">
        <f t="shared" si="23"/>
        <v>15</v>
      </c>
      <c r="AR63" s="60">
        <f t="shared" si="24"/>
        <v>15</v>
      </c>
      <c r="AS63" s="74">
        <f t="shared" si="25"/>
        <v>5130</v>
      </c>
    </row>
    <row r="64" spans="1:45" x14ac:dyDescent="0.25">
      <c r="A64" s="49"/>
      <c r="B64" s="85">
        <v>40391</v>
      </c>
      <c r="C64" s="49">
        <v>363</v>
      </c>
      <c r="D64" s="62">
        <v>350</v>
      </c>
      <c r="E64" s="49">
        <v>0</v>
      </c>
      <c r="F64" s="91">
        <f>IF(E64=0,15,IF(E64=1,30,IF(E64=2,45,IF(E64=3,60))))</f>
        <v>15</v>
      </c>
      <c r="G64" s="49">
        <f t="shared" si="26"/>
        <v>0</v>
      </c>
      <c r="H64" s="49">
        <f t="shared" si="6"/>
        <v>15</v>
      </c>
      <c r="I64" s="60">
        <f t="shared" si="7"/>
        <v>15</v>
      </c>
      <c r="J64" s="74">
        <f t="shared" si="0"/>
        <v>5445</v>
      </c>
      <c r="K64" s="66">
        <f>Stoch_Regimes_4!$E$24</f>
        <v>15</v>
      </c>
      <c r="L64" s="60">
        <f t="shared" si="8"/>
        <v>0</v>
      </c>
      <c r="M64" s="49">
        <f t="shared" si="27"/>
        <v>0</v>
      </c>
      <c r="N64" s="49">
        <f t="shared" si="9"/>
        <v>15</v>
      </c>
      <c r="O64" s="60">
        <f t="shared" si="10"/>
        <v>15</v>
      </c>
      <c r="P64" s="74">
        <f t="shared" si="11"/>
        <v>5445</v>
      </c>
      <c r="Q64" s="66">
        <f>Stoch_Regimes_4!$G$24</f>
        <v>45</v>
      </c>
      <c r="R64" s="60">
        <f t="shared" si="12"/>
        <v>2</v>
      </c>
      <c r="S64" s="49">
        <f t="shared" si="28"/>
        <v>30</v>
      </c>
      <c r="T64" s="49">
        <f t="shared" si="13"/>
        <v>15</v>
      </c>
      <c r="U64" s="60">
        <f t="shared" si="14"/>
        <v>15</v>
      </c>
      <c r="V64" s="74">
        <f t="shared" si="32"/>
        <v>6645</v>
      </c>
      <c r="W64" s="66">
        <f>Stoch_Regimes_4!$J$24</f>
        <v>60</v>
      </c>
      <c r="X64" s="60">
        <f t="shared" si="15"/>
        <v>3</v>
      </c>
      <c r="Y64" s="49">
        <f t="shared" si="29"/>
        <v>45</v>
      </c>
      <c r="Z64" s="49">
        <f t="shared" si="16"/>
        <v>15</v>
      </c>
      <c r="AA64" s="60">
        <f t="shared" si="17"/>
        <v>15</v>
      </c>
      <c r="AB64" s="74">
        <f t="shared" si="33"/>
        <v>7245</v>
      </c>
      <c r="AC64" s="66">
        <f>Stoch_Regimes_4!$M$24</f>
        <v>15</v>
      </c>
      <c r="AD64" s="60">
        <f t="shared" si="18"/>
        <v>0</v>
      </c>
      <c r="AE64" s="49">
        <f t="shared" si="30"/>
        <v>0</v>
      </c>
      <c r="AF64" s="49">
        <f t="shared" si="19"/>
        <v>15</v>
      </c>
      <c r="AG64" s="60">
        <f t="shared" si="20"/>
        <v>15</v>
      </c>
      <c r="AH64" s="74">
        <f t="shared" si="34"/>
        <v>5445</v>
      </c>
      <c r="AI64" s="66">
        <v>15</v>
      </c>
      <c r="AJ64" s="60">
        <f t="shared" si="21"/>
        <v>0</v>
      </c>
      <c r="AK64" s="60">
        <v>0</v>
      </c>
      <c r="AL64" s="60">
        <v>15</v>
      </c>
      <c r="AM64" s="62">
        <f t="shared" si="35"/>
        <v>5445</v>
      </c>
      <c r="AN64" s="66">
        <f>Stoch_Regimes_4!$E$24</f>
        <v>15</v>
      </c>
      <c r="AO64" s="60">
        <f t="shared" si="22"/>
        <v>0</v>
      </c>
      <c r="AP64" s="49">
        <f t="shared" si="31"/>
        <v>0</v>
      </c>
      <c r="AQ64" s="49">
        <f t="shared" si="23"/>
        <v>15</v>
      </c>
      <c r="AR64" s="60">
        <f t="shared" si="24"/>
        <v>15</v>
      </c>
      <c r="AS64" s="74">
        <f t="shared" si="25"/>
        <v>5445</v>
      </c>
    </row>
    <row r="65" spans="1:45" x14ac:dyDescent="0.25">
      <c r="A65" s="49"/>
      <c r="B65" s="85">
        <v>40422</v>
      </c>
      <c r="C65" s="49">
        <v>393.5</v>
      </c>
      <c r="D65" s="62">
        <v>400</v>
      </c>
      <c r="E65" s="49">
        <v>3</v>
      </c>
      <c r="F65" s="91">
        <f t="shared" ref="F65:F87" si="38">IF(E65=0,15,IF(E65=1,30,IF(E65=2,45,IF(E65=3,60))))</f>
        <v>60</v>
      </c>
      <c r="G65" s="49">
        <f t="shared" si="26"/>
        <v>0</v>
      </c>
      <c r="H65" s="49">
        <f t="shared" si="6"/>
        <v>60</v>
      </c>
      <c r="I65" s="60">
        <f t="shared" si="7"/>
        <v>60</v>
      </c>
      <c r="J65" s="74">
        <f t="shared" si="0"/>
        <v>23610</v>
      </c>
      <c r="K65" s="66">
        <f>Stoch_Regimes_4!$E$25</f>
        <v>15</v>
      </c>
      <c r="L65" s="60">
        <f t="shared" si="8"/>
        <v>0</v>
      </c>
      <c r="M65" s="49">
        <f t="shared" si="27"/>
        <v>0</v>
      </c>
      <c r="N65" s="49">
        <f t="shared" si="9"/>
        <v>15</v>
      </c>
      <c r="O65" s="60">
        <f t="shared" si="10"/>
        <v>15</v>
      </c>
      <c r="P65" s="74">
        <f t="shared" si="11"/>
        <v>5902.5</v>
      </c>
      <c r="Q65" s="66">
        <f>Stoch_Regimes_4!$G$25</f>
        <v>30</v>
      </c>
      <c r="R65" s="60">
        <f t="shared" si="12"/>
        <v>1</v>
      </c>
      <c r="S65" s="49">
        <f t="shared" si="28"/>
        <v>30</v>
      </c>
      <c r="T65" s="49">
        <f t="shared" si="13"/>
        <v>0</v>
      </c>
      <c r="U65" s="60">
        <f t="shared" si="14"/>
        <v>0</v>
      </c>
      <c r="V65" s="74">
        <f t="shared" si="32"/>
        <v>1200</v>
      </c>
      <c r="W65" s="66">
        <f>Stoch_Regimes_4!$J$25</f>
        <v>60</v>
      </c>
      <c r="X65" s="60">
        <f t="shared" si="15"/>
        <v>3</v>
      </c>
      <c r="Y65" s="49">
        <f t="shared" si="29"/>
        <v>45</v>
      </c>
      <c r="Z65" s="49">
        <f t="shared" si="16"/>
        <v>15</v>
      </c>
      <c r="AA65" s="60">
        <f t="shared" si="17"/>
        <v>15</v>
      </c>
      <c r="AB65" s="74">
        <f t="shared" si="33"/>
        <v>7702.5</v>
      </c>
      <c r="AC65" s="66">
        <f>Stoch_Regimes_4!$M$25</f>
        <v>15</v>
      </c>
      <c r="AD65" s="60">
        <f t="shared" si="18"/>
        <v>0</v>
      </c>
      <c r="AE65" s="49">
        <f t="shared" si="30"/>
        <v>0</v>
      </c>
      <c r="AF65" s="49">
        <f t="shared" si="19"/>
        <v>15</v>
      </c>
      <c r="AG65" s="60">
        <f t="shared" si="20"/>
        <v>15</v>
      </c>
      <c r="AH65" s="74">
        <f t="shared" si="34"/>
        <v>5902.5</v>
      </c>
      <c r="AI65" s="66">
        <v>15</v>
      </c>
      <c r="AJ65" s="60">
        <f t="shared" si="21"/>
        <v>0</v>
      </c>
      <c r="AK65" s="60">
        <v>0</v>
      </c>
      <c r="AL65" s="60">
        <v>15</v>
      </c>
      <c r="AM65" s="62">
        <f t="shared" si="35"/>
        <v>5902.5</v>
      </c>
      <c r="AN65" s="66">
        <v>15</v>
      </c>
      <c r="AO65" s="60">
        <f t="shared" si="22"/>
        <v>0</v>
      </c>
      <c r="AP65" s="49">
        <f t="shared" si="31"/>
        <v>0</v>
      </c>
      <c r="AQ65" s="49">
        <f t="shared" si="23"/>
        <v>15</v>
      </c>
      <c r="AR65" s="60">
        <f t="shared" si="24"/>
        <v>15</v>
      </c>
      <c r="AS65" s="74">
        <f t="shared" si="25"/>
        <v>5902.5</v>
      </c>
    </row>
    <row r="66" spans="1:45" x14ac:dyDescent="0.25">
      <c r="A66" s="49"/>
      <c r="B66" s="85">
        <v>40452</v>
      </c>
      <c r="C66" s="49">
        <v>440.5</v>
      </c>
      <c r="D66" s="62">
        <v>450</v>
      </c>
      <c r="E66" s="49">
        <v>3</v>
      </c>
      <c r="F66" s="91">
        <f t="shared" si="38"/>
        <v>60</v>
      </c>
      <c r="G66" s="49">
        <f t="shared" si="26"/>
        <v>45</v>
      </c>
      <c r="H66" s="49">
        <f t="shared" si="6"/>
        <v>15</v>
      </c>
      <c r="I66" s="60">
        <f t="shared" si="7"/>
        <v>15</v>
      </c>
      <c r="J66" s="74">
        <f t="shared" si="0"/>
        <v>8407.5</v>
      </c>
      <c r="K66" s="66">
        <f>Stoch_Regimes_4!$E$26</f>
        <v>15</v>
      </c>
      <c r="L66" s="60">
        <f t="shared" si="8"/>
        <v>0</v>
      </c>
      <c r="M66" s="49">
        <f t="shared" si="27"/>
        <v>0</v>
      </c>
      <c r="N66" s="49">
        <f t="shared" si="9"/>
        <v>15</v>
      </c>
      <c r="O66" s="60">
        <f t="shared" si="10"/>
        <v>15</v>
      </c>
      <c r="P66" s="74">
        <f t="shared" si="11"/>
        <v>6607.5</v>
      </c>
      <c r="Q66" s="66">
        <f>Stoch_Regimes_4!$G$26</f>
        <v>15</v>
      </c>
      <c r="R66" s="60">
        <f t="shared" si="12"/>
        <v>0</v>
      </c>
      <c r="S66" s="49">
        <f t="shared" si="28"/>
        <v>15</v>
      </c>
      <c r="T66" s="49">
        <f t="shared" si="13"/>
        <v>0</v>
      </c>
      <c r="U66" s="60">
        <f t="shared" si="14"/>
        <v>0</v>
      </c>
      <c r="V66" s="74">
        <f t="shared" si="32"/>
        <v>600</v>
      </c>
      <c r="W66" s="66">
        <f>Stoch_Regimes_4!$J$26</f>
        <v>60</v>
      </c>
      <c r="X66" s="60">
        <f t="shared" si="15"/>
        <v>3</v>
      </c>
      <c r="Y66" s="49">
        <f t="shared" si="29"/>
        <v>45</v>
      </c>
      <c r="Z66" s="49">
        <f t="shared" si="16"/>
        <v>15</v>
      </c>
      <c r="AA66" s="60">
        <f t="shared" si="17"/>
        <v>15</v>
      </c>
      <c r="AB66" s="74">
        <f t="shared" si="33"/>
        <v>8407.5</v>
      </c>
      <c r="AC66" s="66">
        <f>Stoch_Regimes_4!$M$26</f>
        <v>15</v>
      </c>
      <c r="AD66" s="60">
        <f t="shared" si="18"/>
        <v>0</v>
      </c>
      <c r="AE66" s="49">
        <f t="shared" si="30"/>
        <v>0</v>
      </c>
      <c r="AF66" s="49">
        <f t="shared" si="19"/>
        <v>15</v>
      </c>
      <c r="AG66" s="60">
        <f t="shared" si="20"/>
        <v>15</v>
      </c>
      <c r="AH66" s="74">
        <f t="shared" si="34"/>
        <v>6607.5</v>
      </c>
      <c r="AI66" s="66">
        <v>15</v>
      </c>
      <c r="AJ66" s="60">
        <f t="shared" si="21"/>
        <v>0</v>
      </c>
      <c r="AK66" s="60">
        <v>0</v>
      </c>
      <c r="AL66" s="60">
        <v>15</v>
      </c>
      <c r="AM66" s="62">
        <f t="shared" si="35"/>
        <v>6607.5</v>
      </c>
      <c r="AN66" s="66">
        <v>15</v>
      </c>
      <c r="AO66" s="60">
        <f t="shared" si="22"/>
        <v>0</v>
      </c>
      <c r="AP66" s="49">
        <f t="shared" si="31"/>
        <v>0</v>
      </c>
      <c r="AQ66" s="49">
        <f t="shared" si="23"/>
        <v>15</v>
      </c>
      <c r="AR66" s="60">
        <f t="shared" si="24"/>
        <v>15</v>
      </c>
      <c r="AS66" s="74">
        <f t="shared" si="25"/>
        <v>6607.5</v>
      </c>
    </row>
    <row r="67" spans="1:45" x14ac:dyDescent="0.25">
      <c r="A67" s="49"/>
      <c r="B67" s="85">
        <v>40483</v>
      </c>
      <c r="C67" s="49">
        <v>556</v>
      </c>
      <c r="D67" s="62">
        <v>550</v>
      </c>
      <c r="E67" s="49">
        <v>0</v>
      </c>
      <c r="F67" s="91">
        <f t="shared" si="38"/>
        <v>15</v>
      </c>
      <c r="G67" s="49">
        <f t="shared" si="26"/>
        <v>45</v>
      </c>
      <c r="H67" s="49">
        <f t="shared" si="6"/>
        <v>-30</v>
      </c>
      <c r="I67" s="60">
        <f t="shared" si="7"/>
        <v>0</v>
      </c>
      <c r="J67" s="74">
        <f t="shared" si="0"/>
        <v>1800</v>
      </c>
      <c r="K67" s="88">
        <f>Stoch_Regimes_4!$E$28</f>
        <v>30</v>
      </c>
      <c r="L67" s="60">
        <f t="shared" si="8"/>
        <v>1</v>
      </c>
      <c r="M67" s="49">
        <f t="shared" si="27"/>
        <v>0</v>
      </c>
      <c r="N67" s="49">
        <f t="shared" si="9"/>
        <v>30</v>
      </c>
      <c r="O67" s="60">
        <f t="shared" si="10"/>
        <v>30</v>
      </c>
      <c r="P67" s="74">
        <f t="shared" si="11"/>
        <v>16680</v>
      </c>
      <c r="Q67" s="88">
        <f>Stoch_Regimes_4!$G$28</f>
        <v>15</v>
      </c>
      <c r="R67" s="60">
        <f t="shared" si="12"/>
        <v>0</v>
      </c>
      <c r="S67" s="49">
        <f t="shared" si="28"/>
        <v>0</v>
      </c>
      <c r="T67" s="49">
        <f t="shared" si="13"/>
        <v>15</v>
      </c>
      <c r="U67" s="60">
        <f t="shared" si="14"/>
        <v>15</v>
      </c>
      <c r="V67" s="74">
        <f t="shared" si="32"/>
        <v>8340</v>
      </c>
      <c r="W67" s="88">
        <f>Stoch_Regimes_4!$J$28</f>
        <v>45</v>
      </c>
      <c r="X67" s="60">
        <f t="shared" si="15"/>
        <v>2</v>
      </c>
      <c r="Y67" s="49">
        <f t="shared" si="29"/>
        <v>45</v>
      </c>
      <c r="Z67" s="49">
        <f t="shared" si="16"/>
        <v>0</v>
      </c>
      <c r="AA67" s="60">
        <f t="shared" si="17"/>
        <v>0</v>
      </c>
      <c r="AB67" s="74">
        <f t="shared" si="33"/>
        <v>1800</v>
      </c>
      <c r="AC67" s="88">
        <f>Stoch_Regimes_4!$M$28</f>
        <v>15</v>
      </c>
      <c r="AD67" s="60">
        <f t="shared" si="18"/>
        <v>0</v>
      </c>
      <c r="AE67" s="49">
        <f t="shared" si="30"/>
        <v>0</v>
      </c>
      <c r="AF67" s="49">
        <f t="shared" si="19"/>
        <v>15</v>
      </c>
      <c r="AG67" s="60">
        <f t="shared" si="20"/>
        <v>15</v>
      </c>
      <c r="AH67" s="74">
        <f t="shared" si="34"/>
        <v>8340</v>
      </c>
      <c r="AI67" s="66">
        <v>15</v>
      </c>
      <c r="AJ67" s="60">
        <f t="shared" si="21"/>
        <v>0</v>
      </c>
      <c r="AK67" s="60">
        <v>0</v>
      </c>
      <c r="AL67" s="60">
        <v>15</v>
      </c>
      <c r="AM67" s="62">
        <f t="shared" si="35"/>
        <v>8340</v>
      </c>
      <c r="AN67" s="88">
        <f>Stoch_Regimes_4!$E$28</f>
        <v>30</v>
      </c>
      <c r="AO67" s="60">
        <f t="shared" si="22"/>
        <v>1</v>
      </c>
      <c r="AP67" s="49">
        <f t="shared" si="31"/>
        <v>0</v>
      </c>
      <c r="AQ67" s="49">
        <f t="shared" si="23"/>
        <v>30</v>
      </c>
      <c r="AR67" s="60">
        <f t="shared" si="24"/>
        <v>30</v>
      </c>
      <c r="AS67" s="74">
        <f t="shared" si="25"/>
        <v>16680</v>
      </c>
    </row>
    <row r="68" spans="1:45" x14ac:dyDescent="0.25">
      <c r="A68" s="49"/>
      <c r="B68" s="85">
        <v>40513</v>
      </c>
      <c r="C68" s="49">
        <v>539</v>
      </c>
      <c r="D68" s="62">
        <v>550</v>
      </c>
      <c r="E68" s="49">
        <v>3</v>
      </c>
      <c r="F68" s="91">
        <f t="shared" si="38"/>
        <v>60</v>
      </c>
      <c r="G68" s="49">
        <f t="shared" si="26"/>
        <v>30</v>
      </c>
      <c r="H68" s="49">
        <f t="shared" si="6"/>
        <v>30</v>
      </c>
      <c r="I68" s="60">
        <f t="shared" si="7"/>
        <v>30</v>
      </c>
      <c r="J68" s="74">
        <f t="shared" si="0"/>
        <v>17370</v>
      </c>
      <c r="K68" s="88">
        <f>Stoch_Regimes_4!$E$28</f>
        <v>30</v>
      </c>
      <c r="L68" s="60">
        <f t="shared" si="8"/>
        <v>1</v>
      </c>
      <c r="M68" s="49">
        <f t="shared" si="27"/>
        <v>15</v>
      </c>
      <c r="N68" s="49">
        <f t="shared" si="9"/>
        <v>15</v>
      </c>
      <c r="O68" s="60">
        <f t="shared" si="10"/>
        <v>15</v>
      </c>
      <c r="P68" s="74">
        <f t="shared" si="11"/>
        <v>8685</v>
      </c>
      <c r="Q68" s="88">
        <f>Stoch_Regimes_4!$G$28</f>
        <v>15</v>
      </c>
      <c r="R68" s="60">
        <f t="shared" si="12"/>
        <v>0</v>
      </c>
      <c r="S68" s="49">
        <f t="shared" si="28"/>
        <v>0</v>
      </c>
      <c r="T68" s="49">
        <f t="shared" si="13"/>
        <v>15</v>
      </c>
      <c r="U68" s="60">
        <f t="shared" si="14"/>
        <v>15</v>
      </c>
      <c r="V68" s="74">
        <f t="shared" si="32"/>
        <v>8085</v>
      </c>
      <c r="W68" s="88">
        <f>Stoch_Regimes_4!$J$28</f>
        <v>45</v>
      </c>
      <c r="X68" s="60">
        <f t="shared" si="15"/>
        <v>2</v>
      </c>
      <c r="Y68" s="49">
        <f t="shared" si="29"/>
        <v>30</v>
      </c>
      <c r="Z68" s="49">
        <f t="shared" si="16"/>
        <v>15</v>
      </c>
      <c r="AA68" s="60">
        <f t="shared" si="17"/>
        <v>15</v>
      </c>
      <c r="AB68" s="74">
        <f t="shared" si="33"/>
        <v>9285</v>
      </c>
      <c r="AC68" s="88">
        <f>Stoch_Regimes_4!$M$28</f>
        <v>15</v>
      </c>
      <c r="AD68" s="60">
        <f t="shared" si="18"/>
        <v>0</v>
      </c>
      <c r="AE68" s="49">
        <f t="shared" si="30"/>
        <v>0</v>
      </c>
      <c r="AF68" s="49">
        <f t="shared" si="19"/>
        <v>15</v>
      </c>
      <c r="AG68" s="60">
        <f t="shared" si="20"/>
        <v>15</v>
      </c>
      <c r="AH68" s="74">
        <f t="shared" si="34"/>
        <v>8085</v>
      </c>
      <c r="AI68" s="66">
        <v>15</v>
      </c>
      <c r="AJ68" s="60">
        <f t="shared" si="21"/>
        <v>0</v>
      </c>
      <c r="AK68" s="60">
        <v>0</v>
      </c>
      <c r="AL68" s="60">
        <v>15</v>
      </c>
      <c r="AM68" s="62">
        <f t="shared" si="35"/>
        <v>8085</v>
      </c>
      <c r="AN68" s="88">
        <f>Stoch_Regimes_4!$E$28</f>
        <v>30</v>
      </c>
      <c r="AO68" s="60">
        <f t="shared" si="22"/>
        <v>1</v>
      </c>
      <c r="AP68" s="49">
        <f t="shared" si="31"/>
        <v>15</v>
      </c>
      <c r="AQ68" s="49">
        <f t="shared" si="23"/>
        <v>15</v>
      </c>
      <c r="AR68" s="60">
        <f t="shared" si="24"/>
        <v>15</v>
      </c>
      <c r="AS68" s="74">
        <f t="shared" si="25"/>
        <v>8685</v>
      </c>
    </row>
    <row r="69" spans="1:45" x14ac:dyDescent="0.25">
      <c r="A69" s="49"/>
      <c r="B69" s="85">
        <v>40544</v>
      </c>
      <c r="C69" s="49">
        <v>597.5</v>
      </c>
      <c r="D69" s="62">
        <v>600</v>
      </c>
      <c r="E69" s="49">
        <v>0</v>
      </c>
      <c r="F69" s="91">
        <f t="shared" si="38"/>
        <v>15</v>
      </c>
      <c r="G69" s="49">
        <f t="shared" si="26"/>
        <v>45</v>
      </c>
      <c r="H69" s="49">
        <f t="shared" si="6"/>
        <v>-30</v>
      </c>
      <c r="I69" s="60">
        <f t="shared" si="7"/>
        <v>0</v>
      </c>
      <c r="J69" s="74">
        <f t="shared" si="0"/>
        <v>1800</v>
      </c>
      <c r="K69" s="66">
        <f>Stoch_Regimes_4!$E$29</f>
        <v>15</v>
      </c>
      <c r="L69" s="60">
        <f t="shared" si="8"/>
        <v>0</v>
      </c>
      <c r="M69" s="49">
        <f t="shared" si="27"/>
        <v>15</v>
      </c>
      <c r="N69" s="49">
        <f t="shared" si="9"/>
        <v>0</v>
      </c>
      <c r="O69" s="60">
        <f t="shared" si="10"/>
        <v>0</v>
      </c>
      <c r="P69" s="74">
        <f t="shared" si="11"/>
        <v>600</v>
      </c>
      <c r="Q69" s="66">
        <f>Stoch_Regimes_4!$G$29</f>
        <v>15</v>
      </c>
      <c r="R69" s="60">
        <f t="shared" si="12"/>
        <v>0</v>
      </c>
      <c r="S69" s="49">
        <f t="shared" si="28"/>
        <v>0</v>
      </c>
      <c r="T69" s="49">
        <f t="shared" si="13"/>
        <v>15</v>
      </c>
      <c r="U69" s="60">
        <f t="shared" si="14"/>
        <v>15</v>
      </c>
      <c r="V69" s="74">
        <f t="shared" si="32"/>
        <v>8962.5</v>
      </c>
      <c r="W69" s="66">
        <f>Stoch_Regimes_4!$J$29</f>
        <v>30</v>
      </c>
      <c r="X69" s="60">
        <f t="shared" si="15"/>
        <v>1</v>
      </c>
      <c r="Y69" s="49">
        <f t="shared" si="29"/>
        <v>30</v>
      </c>
      <c r="Z69" s="49">
        <f t="shared" si="16"/>
        <v>0</v>
      </c>
      <c r="AA69" s="60">
        <f t="shared" si="17"/>
        <v>0</v>
      </c>
      <c r="AB69" s="74">
        <f t="shared" si="33"/>
        <v>1200</v>
      </c>
      <c r="AC69" s="66">
        <f>Stoch_Regimes_4!$M$29</f>
        <v>15</v>
      </c>
      <c r="AD69" s="60">
        <f t="shared" si="18"/>
        <v>0</v>
      </c>
      <c r="AE69" s="49">
        <f t="shared" si="30"/>
        <v>0</v>
      </c>
      <c r="AF69" s="49">
        <f t="shared" si="19"/>
        <v>15</v>
      </c>
      <c r="AG69" s="60">
        <f t="shared" si="20"/>
        <v>15</v>
      </c>
      <c r="AH69" s="74">
        <f t="shared" si="34"/>
        <v>8962.5</v>
      </c>
      <c r="AI69" s="66">
        <v>15</v>
      </c>
      <c r="AJ69" s="60">
        <f t="shared" si="21"/>
        <v>0</v>
      </c>
      <c r="AK69" s="60">
        <v>0</v>
      </c>
      <c r="AL69" s="60">
        <v>15</v>
      </c>
      <c r="AM69" s="62">
        <f t="shared" si="35"/>
        <v>8962.5</v>
      </c>
      <c r="AN69" s="66">
        <f>Stoch_Regimes_4!$E$29</f>
        <v>15</v>
      </c>
      <c r="AO69" s="60">
        <f t="shared" si="22"/>
        <v>0</v>
      </c>
      <c r="AP69" s="49">
        <f t="shared" si="31"/>
        <v>15</v>
      </c>
      <c r="AQ69" s="49">
        <f t="shared" si="23"/>
        <v>0</v>
      </c>
      <c r="AR69" s="60">
        <f t="shared" si="24"/>
        <v>0</v>
      </c>
      <c r="AS69" s="74">
        <f t="shared" si="25"/>
        <v>600</v>
      </c>
    </row>
    <row r="70" spans="1:45" x14ac:dyDescent="0.25">
      <c r="A70" s="49"/>
      <c r="B70" s="85">
        <v>40575</v>
      </c>
      <c r="C70" s="49">
        <v>634.5</v>
      </c>
      <c r="D70" s="62">
        <v>650</v>
      </c>
      <c r="E70" s="49">
        <v>2</v>
      </c>
      <c r="F70" s="91">
        <f t="shared" si="38"/>
        <v>45</v>
      </c>
      <c r="G70" s="49">
        <f t="shared" si="26"/>
        <v>30</v>
      </c>
      <c r="H70" s="49">
        <f t="shared" si="6"/>
        <v>15</v>
      </c>
      <c r="I70" s="60">
        <f t="shared" si="7"/>
        <v>15</v>
      </c>
      <c r="J70" s="74">
        <f t="shared" si="0"/>
        <v>10717.5</v>
      </c>
      <c r="K70" s="88">
        <f>Stoch_Regimes_4!$E$30</f>
        <v>15</v>
      </c>
      <c r="L70" s="60">
        <f t="shared" si="8"/>
        <v>0</v>
      </c>
      <c r="M70" s="49">
        <f t="shared" si="27"/>
        <v>0</v>
      </c>
      <c r="N70" s="49">
        <f t="shared" si="9"/>
        <v>15</v>
      </c>
      <c r="O70" s="60">
        <f t="shared" si="10"/>
        <v>15</v>
      </c>
      <c r="P70" s="74">
        <f t="shared" si="11"/>
        <v>9517.5</v>
      </c>
      <c r="Q70" s="88">
        <f>Stoch_Regimes_4!$G$30</f>
        <v>15</v>
      </c>
      <c r="R70" s="60">
        <f t="shared" si="12"/>
        <v>0</v>
      </c>
      <c r="S70" s="49">
        <f t="shared" si="28"/>
        <v>0</v>
      </c>
      <c r="T70" s="49">
        <f t="shared" si="13"/>
        <v>15</v>
      </c>
      <c r="U70" s="60">
        <f t="shared" si="14"/>
        <v>15</v>
      </c>
      <c r="V70" s="74">
        <f t="shared" si="32"/>
        <v>9517.5</v>
      </c>
      <c r="W70" s="88">
        <f>Stoch_Regimes_4!$J$30</f>
        <v>15</v>
      </c>
      <c r="X70" s="60">
        <f t="shared" si="15"/>
        <v>0</v>
      </c>
      <c r="Y70" s="49">
        <f t="shared" si="29"/>
        <v>15</v>
      </c>
      <c r="Z70" s="49">
        <f t="shared" si="16"/>
        <v>0</v>
      </c>
      <c r="AA70" s="60">
        <f t="shared" si="17"/>
        <v>0</v>
      </c>
      <c r="AB70" s="74">
        <f t="shared" si="33"/>
        <v>600</v>
      </c>
      <c r="AC70" s="88">
        <f>Stoch_Regimes_4!$M$30</f>
        <v>15</v>
      </c>
      <c r="AD70" s="60">
        <f t="shared" si="18"/>
        <v>0</v>
      </c>
      <c r="AE70" s="49">
        <f t="shared" si="30"/>
        <v>0</v>
      </c>
      <c r="AF70" s="49">
        <f t="shared" si="19"/>
        <v>15</v>
      </c>
      <c r="AG70" s="60">
        <f t="shared" si="20"/>
        <v>15</v>
      </c>
      <c r="AH70" s="74">
        <f t="shared" si="34"/>
        <v>9517.5</v>
      </c>
      <c r="AI70" s="66">
        <v>15</v>
      </c>
      <c r="AJ70" s="60">
        <f t="shared" si="21"/>
        <v>0</v>
      </c>
      <c r="AK70" s="60">
        <v>0</v>
      </c>
      <c r="AL70" s="60">
        <v>15</v>
      </c>
      <c r="AM70" s="62">
        <f t="shared" si="35"/>
        <v>9517.5</v>
      </c>
      <c r="AN70" s="88">
        <f>Stoch_Regimes_4!$E$30</f>
        <v>15</v>
      </c>
      <c r="AO70" s="60">
        <f t="shared" si="22"/>
        <v>0</v>
      </c>
      <c r="AP70" s="49">
        <f t="shared" si="31"/>
        <v>0</v>
      </c>
      <c r="AQ70" s="49">
        <f t="shared" si="23"/>
        <v>15</v>
      </c>
      <c r="AR70" s="60">
        <f t="shared" si="24"/>
        <v>15</v>
      </c>
      <c r="AS70" s="74">
        <f t="shared" si="25"/>
        <v>9517.5</v>
      </c>
    </row>
    <row r="71" spans="1:45" x14ac:dyDescent="0.25">
      <c r="A71" s="49"/>
      <c r="B71" s="85">
        <v>40603</v>
      </c>
      <c r="C71" s="49">
        <v>704.5</v>
      </c>
      <c r="D71" s="62">
        <v>700</v>
      </c>
      <c r="E71" s="49">
        <v>0</v>
      </c>
      <c r="F71" s="91">
        <f t="shared" si="38"/>
        <v>15</v>
      </c>
      <c r="G71" s="49">
        <f t="shared" si="26"/>
        <v>30</v>
      </c>
      <c r="H71" s="49">
        <f t="shared" si="6"/>
        <v>-15</v>
      </c>
      <c r="I71" s="60">
        <f t="shared" si="7"/>
        <v>0</v>
      </c>
      <c r="J71" s="74">
        <f t="shared" si="0"/>
        <v>1200</v>
      </c>
      <c r="K71" s="66">
        <f>Stoch_Regimes_4!$E$31</f>
        <v>15</v>
      </c>
      <c r="L71" s="60">
        <f t="shared" si="8"/>
        <v>0</v>
      </c>
      <c r="M71" s="49">
        <f t="shared" si="27"/>
        <v>0</v>
      </c>
      <c r="N71" s="49">
        <f t="shared" si="9"/>
        <v>15</v>
      </c>
      <c r="O71" s="60">
        <f t="shared" si="10"/>
        <v>15</v>
      </c>
      <c r="P71" s="74">
        <f t="shared" si="11"/>
        <v>10567.5</v>
      </c>
      <c r="Q71" s="66">
        <f>Stoch_Regimes_4!$G$31</f>
        <v>15</v>
      </c>
      <c r="R71" s="60">
        <f t="shared" si="12"/>
        <v>0</v>
      </c>
      <c r="S71" s="49">
        <f t="shared" si="28"/>
        <v>0</v>
      </c>
      <c r="T71" s="49">
        <f t="shared" si="13"/>
        <v>15</v>
      </c>
      <c r="U71" s="60">
        <f t="shared" si="14"/>
        <v>15</v>
      </c>
      <c r="V71" s="74">
        <f t="shared" si="32"/>
        <v>10567.5</v>
      </c>
      <c r="W71" s="66">
        <f>Stoch_Regimes_4!$J$31</f>
        <v>15</v>
      </c>
      <c r="X71" s="60">
        <f t="shared" si="15"/>
        <v>0</v>
      </c>
      <c r="Y71" s="49">
        <f t="shared" si="29"/>
        <v>0</v>
      </c>
      <c r="Z71" s="49">
        <f t="shared" si="16"/>
        <v>15</v>
      </c>
      <c r="AA71" s="60">
        <f t="shared" si="17"/>
        <v>15</v>
      </c>
      <c r="AB71" s="74">
        <f t="shared" si="33"/>
        <v>10567.5</v>
      </c>
      <c r="AC71" s="66">
        <f>Stoch_Regimes_4!$M$31</f>
        <v>15</v>
      </c>
      <c r="AD71" s="60">
        <f t="shared" si="18"/>
        <v>0</v>
      </c>
      <c r="AE71" s="49">
        <f t="shared" si="30"/>
        <v>0</v>
      </c>
      <c r="AF71" s="49">
        <f t="shared" si="19"/>
        <v>15</v>
      </c>
      <c r="AG71" s="60">
        <f t="shared" si="20"/>
        <v>15</v>
      </c>
      <c r="AH71" s="74">
        <f t="shared" si="34"/>
        <v>10567.5</v>
      </c>
      <c r="AI71" s="66">
        <v>15</v>
      </c>
      <c r="AJ71" s="60">
        <f t="shared" si="21"/>
        <v>0</v>
      </c>
      <c r="AK71" s="60">
        <v>0</v>
      </c>
      <c r="AL71" s="60">
        <v>15</v>
      </c>
      <c r="AM71" s="62">
        <f t="shared" si="35"/>
        <v>10567.5</v>
      </c>
      <c r="AN71" s="66">
        <f>Stoch_Regimes_4!$E$31</f>
        <v>15</v>
      </c>
      <c r="AO71" s="60">
        <f t="shared" si="22"/>
        <v>0</v>
      </c>
      <c r="AP71" s="49">
        <f t="shared" si="31"/>
        <v>0</v>
      </c>
      <c r="AQ71" s="49">
        <f t="shared" si="23"/>
        <v>15</v>
      </c>
      <c r="AR71" s="60">
        <f t="shared" si="24"/>
        <v>15</v>
      </c>
      <c r="AS71" s="74">
        <f t="shared" si="25"/>
        <v>10567.5</v>
      </c>
    </row>
    <row r="72" spans="1:45" x14ac:dyDescent="0.25">
      <c r="A72" s="49"/>
      <c r="B72" s="85">
        <v>40634</v>
      </c>
      <c r="C72" s="49">
        <v>715.5</v>
      </c>
      <c r="D72" s="62">
        <v>700</v>
      </c>
      <c r="E72" s="49">
        <v>0</v>
      </c>
      <c r="F72" s="91">
        <f t="shared" si="38"/>
        <v>15</v>
      </c>
      <c r="G72" s="49">
        <f t="shared" si="26"/>
        <v>15</v>
      </c>
      <c r="H72" s="49">
        <f t="shared" si="6"/>
        <v>0</v>
      </c>
      <c r="I72" s="60">
        <f t="shared" si="7"/>
        <v>0</v>
      </c>
      <c r="J72" s="74">
        <f t="shared" si="0"/>
        <v>600</v>
      </c>
      <c r="K72" s="66">
        <f>Stoch_Regimes_4!$E$31</f>
        <v>15</v>
      </c>
      <c r="L72" s="60">
        <f t="shared" si="8"/>
        <v>0</v>
      </c>
      <c r="M72" s="49">
        <f t="shared" si="27"/>
        <v>0</v>
      </c>
      <c r="N72" s="49">
        <f t="shared" si="9"/>
        <v>15</v>
      </c>
      <c r="O72" s="60">
        <f t="shared" si="10"/>
        <v>15</v>
      </c>
      <c r="P72" s="74">
        <f t="shared" si="11"/>
        <v>10732.5</v>
      </c>
      <c r="Q72" s="66">
        <f>Stoch_Regimes_4!$G$31</f>
        <v>15</v>
      </c>
      <c r="R72" s="60">
        <f t="shared" si="12"/>
        <v>0</v>
      </c>
      <c r="S72" s="49">
        <f t="shared" si="28"/>
        <v>0</v>
      </c>
      <c r="T72" s="49">
        <f t="shared" si="13"/>
        <v>15</v>
      </c>
      <c r="U72" s="60">
        <f t="shared" si="14"/>
        <v>15</v>
      </c>
      <c r="V72" s="74">
        <f t="shared" si="32"/>
        <v>10732.5</v>
      </c>
      <c r="W72" s="66">
        <f>Stoch_Regimes_4!$J$31</f>
        <v>15</v>
      </c>
      <c r="X72" s="60">
        <f t="shared" si="15"/>
        <v>0</v>
      </c>
      <c r="Y72" s="49">
        <f t="shared" si="29"/>
        <v>0</v>
      </c>
      <c r="Z72" s="49">
        <f t="shared" si="16"/>
        <v>15</v>
      </c>
      <c r="AA72" s="60">
        <f t="shared" si="17"/>
        <v>15</v>
      </c>
      <c r="AB72" s="74">
        <f t="shared" si="33"/>
        <v>10732.5</v>
      </c>
      <c r="AC72" s="66">
        <f>Stoch_Regimes_4!$M$31</f>
        <v>15</v>
      </c>
      <c r="AD72" s="60">
        <f t="shared" si="18"/>
        <v>0</v>
      </c>
      <c r="AE72" s="49">
        <f t="shared" si="30"/>
        <v>0</v>
      </c>
      <c r="AF72" s="49">
        <f t="shared" si="19"/>
        <v>15</v>
      </c>
      <c r="AG72" s="60">
        <f t="shared" si="20"/>
        <v>15</v>
      </c>
      <c r="AH72" s="74">
        <f t="shared" si="34"/>
        <v>10732.5</v>
      </c>
      <c r="AI72" s="66">
        <v>15</v>
      </c>
      <c r="AJ72" s="60">
        <f t="shared" si="21"/>
        <v>0</v>
      </c>
      <c r="AK72" s="60">
        <v>0</v>
      </c>
      <c r="AL72" s="60">
        <v>15</v>
      </c>
      <c r="AM72" s="62">
        <f t="shared" si="35"/>
        <v>10732.5</v>
      </c>
      <c r="AN72" s="66">
        <f>Stoch_Regimes_4!$E$31</f>
        <v>15</v>
      </c>
      <c r="AO72" s="60">
        <f t="shared" si="22"/>
        <v>0</v>
      </c>
      <c r="AP72" s="49">
        <f t="shared" si="31"/>
        <v>0</v>
      </c>
      <c r="AQ72" s="49">
        <f t="shared" si="23"/>
        <v>15</v>
      </c>
      <c r="AR72" s="60">
        <f t="shared" si="24"/>
        <v>15</v>
      </c>
      <c r="AS72" s="74">
        <f t="shared" si="25"/>
        <v>10732.5</v>
      </c>
    </row>
    <row r="73" spans="1:45" x14ac:dyDescent="0.25">
      <c r="A73" s="49"/>
      <c r="B73" s="85">
        <v>40664</v>
      </c>
      <c r="C73" s="49">
        <v>711</v>
      </c>
      <c r="D73" s="62">
        <v>700</v>
      </c>
      <c r="E73" s="49">
        <v>1</v>
      </c>
      <c r="F73" s="91">
        <f t="shared" si="38"/>
        <v>30</v>
      </c>
      <c r="G73" s="49">
        <f t="shared" si="26"/>
        <v>0</v>
      </c>
      <c r="H73" s="49">
        <f t="shared" si="6"/>
        <v>30</v>
      </c>
      <c r="I73" s="60">
        <f t="shared" si="7"/>
        <v>30</v>
      </c>
      <c r="J73" s="74">
        <f t="shared" si="0"/>
        <v>21330</v>
      </c>
      <c r="K73" s="66">
        <f>Stoch_Regimes_4!$E$31</f>
        <v>15</v>
      </c>
      <c r="L73" s="60">
        <f t="shared" si="8"/>
        <v>0</v>
      </c>
      <c r="M73" s="49">
        <f t="shared" si="27"/>
        <v>0</v>
      </c>
      <c r="N73" s="49">
        <f t="shared" si="9"/>
        <v>15</v>
      </c>
      <c r="O73" s="60">
        <f t="shared" si="10"/>
        <v>15</v>
      </c>
      <c r="P73" s="74">
        <f t="shared" si="11"/>
        <v>10665</v>
      </c>
      <c r="Q73" s="66">
        <f>Stoch_Regimes_4!$G$31</f>
        <v>15</v>
      </c>
      <c r="R73" s="60">
        <f t="shared" si="12"/>
        <v>0</v>
      </c>
      <c r="S73" s="49">
        <f t="shared" si="28"/>
        <v>0</v>
      </c>
      <c r="T73" s="49">
        <f t="shared" si="13"/>
        <v>15</v>
      </c>
      <c r="U73" s="60">
        <f t="shared" si="14"/>
        <v>15</v>
      </c>
      <c r="V73" s="74">
        <f t="shared" si="32"/>
        <v>10665</v>
      </c>
      <c r="W73" s="66">
        <f>Stoch_Regimes_4!$J$31</f>
        <v>15</v>
      </c>
      <c r="X73" s="60">
        <f t="shared" si="15"/>
        <v>0</v>
      </c>
      <c r="Y73" s="49">
        <f t="shared" si="29"/>
        <v>0</v>
      </c>
      <c r="Z73" s="49">
        <f t="shared" si="16"/>
        <v>15</v>
      </c>
      <c r="AA73" s="60">
        <f t="shared" si="17"/>
        <v>15</v>
      </c>
      <c r="AB73" s="74">
        <f t="shared" si="33"/>
        <v>10665</v>
      </c>
      <c r="AC73" s="66">
        <f>Stoch_Regimes_4!$M$31</f>
        <v>15</v>
      </c>
      <c r="AD73" s="60">
        <f t="shared" si="18"/>
        <v>0</v>
      </c>
      <c r="AE73" s="49">
        <f t="shared" si="30"/>
        <v>0</v>
      </c>
      <c r="AF73" s="49">
        <f t="shared" si="19"/>
        <v>15</v>
      </c>
      <c r="AG73" s="60">
        <f t="shared" si="20"/>
        <v>15</v>
      </c>
      <c r="AH73" s="74">
        <f t="shared" si="34"/>
        <v>10665</v>
      </c>
      <c r="AI73" s="66">
        <v>15</v>
      </c>
      <c r="AJ73" s="60">
        <f t="shared" si="21"/>
        <v>0</v>
      </c>
      <c r="AK73" s="60">
        <v>0</v>
      </c>
      <c r="AL73" s="60">
        <v>15</v>
      </c>
      <c r="AM73" s="62">
        <f t="shared" si="35"/>
        <v>10665</v>
      </c>
      <c r="AN73" s="66">
        <f>Stoch_Regimes_4!$E$31</f>
        <v>15</v>
      </c>
      <c r="AO73" s="60">
        <f t="shared" si="22"/>
        <v>0</v>
      </c>
      <c r="AP73" s="49">
        <f t="shared" si="31"/>
        <v>0</v>
      </c>
      <c r="AQ73" s="49">
        <f t="shared" si="23"/>
        <v>15</v>
      </c>
      <c r="AR73" s="60">
        <f t="shared" si="24"/>
        <v>15</v>
      </c>
      <c r="AS73" s="74">
        <f t="shared" si="25"/>
        <v>10665</v>
      </c>
    </row>
    <row r="74" spans="1:45" x14ac:dyDescent="0.25">
      <c r="A74" s="49"/>
      <c r="B74" s="85">
        <v>40695</v>
      </c>
      <c r="C74" s="49">
        <v>753</v>
      </c>
      <c r="D74" s="62">
        <v>750</v>
      </c>
      <c r="E74" s="49">
        <v>0</v>
      </c>
      <c r="F74" s="91">
        <f t="shared" si="38"/>
        <v>15</v>
      </c>
      <c r="G74" s="49">
        <f t="shared" si="26"/>
        <v>15</v>
      </c>
      <c r="H74" s="49">
        <f t="shared" si="6"/>
        <v>0</v>
      </c>
      <c r="I74" s="60">
        <f t="shared" si="7"/>
        <v>0</v>
      </c>
      <c r="J74" s="74">
        <f t="shared" si="0"/>
        <v>600</v>
      </c>
      <c r="K74" s="66">
        <f>Stoch_Regimes_4!$E$32</f>
        <v>15</v>
      </c>
      <c r="L74" s="60">
        <f t="shared" si="8"/>
        <v>0</v>
      </c>
      <c r="M74" s="49">
        <f t="shared" si="27"/>
        <v>0</v>
      </c>
      <c r="N74" s="49">
        <f t="shared" si="9"/>
        <v>15</v>
      </c>
      <c r="O74" s="60">
        <f t="shared" si="10"/>
        <v>15</v>
      </c>
      <c r="P74" s="74">
        <f t="shared" si="11"/>
        <v>11295</v>
      </c>
      <c r="Q74" s="66">
        <f>Stoch_Regimes_4!$G$32</f>
        <v>15</v>
      </c>
      <c r="R74" s="60">
        <f t="shared" si="12"/>
        <v>0</v>
      </c>
      <c r="S74" s="49">
        <f t="shared" si="28"/>
        <v>0</v>
      </c>
      <c r="T74" s="49">
        <f t="shared" si="13"/>
        <v>15</v>
      </c>
      <c r="U74" s="60">
        <f t="shared" si="14"/>
        <v>15</v>
      </c>
      <c r="V74" s="74">
        <f t="shared" si="32"/>
        <v>11295</v>
      </c>
      <c r="W74" s="66">
        <f>Stoch_Regimes_4!$J$32</f>
        <v>15</v>
      </c>
      <c r="X74" s="60">
        <f t="shared" si="15"/>
        <v>0</v>
      </c>
      <c r="Y74" s="49">
        <f t="shared" si="29"/>
        <v>0</v>
      </c>
      <c r="Z74" s="49">
        <f t="shared" si="16"/>
        <v>15</v>
      </c>
      <c r="AA74" s="60">
        <f t="shared" si="17"/>
        <v>15</v>
      </c>
      <c r="AB74" s="74">
        <f t="shared" si="33"/>
        <v>11295</v>
      </c>
      <c r="AC74" s="66">
        <f>Stoch_Regimes_4!$M$32</f>
        <v>15</v>
      </c>
      <c r="AD74" s="60">
        <f t="shared" si="18"/>
        <v>0</v>
      </c>
      <c r="AE74" s="49">
        <f t="shared" si="30"/>
        <v>0</v>
      </c>
      <c r="AF74" s="49">
        <f t="shared" si="19"/>
        <v>15</v>
      </c>
      <c r="AG74" s="60">
        <f t="shared" si="20"/>
        <v>15</v>
      </c>
      <c r="AH74" s="74">
        <f t="shared" si="34"/>
        <v>11295</v>
      </c>
      <c r="AI74" s="66">
        <v>15</v>
      </c>
      <c r="AJ74" s="60">
        <f t="shared" si="21"/>
        <v>0</v>
      </c>
      <c r="AK74" s="60">
        <v>0</v>
      </c>
      <c r="AL74" s="60">
        <v>15</v>
      </c>
      <c r="AM74" s="62">
        <f t="shared" si="35"/>
        <v>11295</v>
      </c>
      <c r="AN74" s="66">
        <f>Stoch_Regimes_4!$E$32</f>
        <v>15</v>
      </c>
      <c r="AO74" s="60">
        <f t="shared" si="22"/>
        <v>0</v>
      </c>
      <c r="AP74" s="49">
        <f t="shared" si="31"/>
        <v>0</v>
      </c>
      <c r="AQ74" s="49">
        <f t="shared" si="23"/>
        <v>15</v>
      </c>
      <c r="AR74" s="60">
        <f t="shared" si="24"/>
        <v>15</v>
      </c>
      <c r="AS74" s="74">
        <f t="shared" si="25"/>
        <v>11295</v>
      </c>
    </row>
    <row r="75" spans="1:45" x14ac:dyDescent="0.25">
      <c r="A75" s="49"/>
      <c r="B75" s="85">
        <v>40725</v>
      </c>
      <c r="C75" s="49">
        <v>630</v>
      </c>
      <c r="D75" s="62">
        <v>650</v>
      </c>
      <c r="E75" s="49">
        <v>2</v>
      </c>
      <c r="F75" s="91">
        <f t="shared" si="38"/>
        <v>45</v>
      </c>
      <c r="G75" s="49">
        <f t="shared" si="26"/>
        <v>0</v>
      </c>
      <c r="H75" s="49">
        <f t="shared" si="6"/>
        <v>45</v>
      </c>
      <c r="I75" s="60">
        <f t="shared" si="7"/>
        <v>45</v>
      </c>
      <c r="J75" s="74">
        <f t="shared" si="0"/>
        <v>28350</v>
      </c>
      <c r="K75" s="88">
        <f>Stoch_Regimes_4!$E$30</f>
        <v>15</v>
      </c>
      <c r="L75" s="60">
        <f t="shared" si="8"/>
        <v>0</v>
      </c>
      <c r="M75" s="49">
        <f t="shared" si="27"/>
        <v>0</v>
      </c>
      <c r="N75" s="49">
        <f t="shared" si="9"/>
        <v>15</v>
      </c>
      <c r="O75" s="60">
        <f t="shared" si="10"/>
        <v>15</v>
      </c>
      <c r="P75" s="74">
        <f t="shared" si="11"/>
        <v>9450</v>
      </c>
      <c r="Q75" s="88">
        <f>Stoch_Regimes_4!$G$30</f>
        <v>15</v>
      </c>
      <c r="R75" s="60">
        <f t="shared" si="12"/>
        <v>0</v>
      </c>
      <c r="S75" s="49">
        <f t="shared" si="28"/>
        <v>0</v>
      </c>
      <c r="T75" s="49">
        <f t="shared" si="13"/>
        <v>15</v>
      </c>
      <c r="U75" s="60">
        <f t="shared" si="14"/>
        <v>15</v>
      </c>
      <c r="V75" s="74">
        <f t="shared" si="32"/>
        <v>9450</v>
      </c>
      <c r="W75" s="88">
        <f>Stoch_Regimes_4!$J$30</f>
        <v>15</v>
      </c>
      <c r="X75" s="60">
        <f t="shared" si="15"/>
        <v>0</v>
      </c>
      <c r="Y75" s="49">
        <f t="shared" si="29"/>
        <v>0</v>
      </c>
      <c r="Z75" s="49">
        <f t="shared" si="16"/>
        <v>15</v>
      </c>
      <c r="AA75" s="60">
        <f t="shared" si="17"/>
        <v>15</v>
      </c>
      <c r="AB75" s="74">
        <f t="shared" si="33"/>
        <v>9450</v>
      </c>
      <c r="AC75" s="88">
        <f>Stoch_Regimes_4!$M$30</f>
        <v>15</v>
      </c>
      <c r="AD75" s="60">
        <f t="shared" si="18"/>
        <v>0</v>
      </c>
      <c r="AE75" s="49">
        <f t="shared" si="30"/>
        <v>0</v>
      </c>
      <c r="AF75" s="49">
        <f t="shared" si="19"/>
        <v>15</v>
      </c>
      <c r="AG75" s="60">
        <f t="shared" si="20"/>
        <v>15</v>
      </c>
      <c r="AH75" s="74">
        <f t="shared" si="34"/>
        <v>9450</v>
      </c>
      <c r="AI75" s="66">
        <v>15</v>
      </c>
      <c r="AJ75" s="60">
        <f t="shared" si="21"/>
        <v>0</v>
      </c>
      <c r="AK75" s="60">
        <v>0</v>
      </c>
      <c r="AL75" s="60">
        <v>15</v>
      </c>
      <c r="AM75" s="62">
        <f t="shared" si="35"/>
        <v>9450</v>
      </c>
      <c r="AN75" s="88">
        <f>Stoch_Regimes_4!$E$30</f>
        <v>15</v>
      </c>
      <c r="AO75" s="60">
        <f t="shared" si="22"/>
        <v>0</v>
      </c>
      <c r="AP75" s="49">
        <f t="shared" si="31"/>
        <v>0</v>
      </c>
      <c r="AQ75" s="49">
        <f t="shared" si="23"/>
        <v>15</v>
      </c>
      <c r="AR75" s="60">
        <f t="shared" si="24"/>
        <v>15</v>
      </c>
      <c r="AS75" s="74">
        <f t="shared" si="25"/>
        <v>9450</v>
      </c>
    </row>
    <row r="76" spans="1:45" x14ac:dyDescent="0.25">
      <c r="A76" s="49"/>
      <c r="B76" s="85">
        <v>40756</v>
      </c>
      <c r="C76" s="49">
        <v>706.5</v>
      </c>
      <c r="D76" s="62">
        <v>700</v>
      </c>
      <c r="E76" s="49">
        <v>0</v>
      </c>
      <c r="F76" s="91">
        <f t="shared" si="38"/>
        <v>15</v>
      </c>
      <c r="G76" s="49">
        <f t="shared" si="26"/>
        <v>30</v>
      </c>
      <c r="H76" s="49">
        <f t="shared" si="6"/>
        <v>-15</v>
      </c>
      <c r="I76" s="60">
        <f t="shared" si="7"/>
        <v>0</v>
      </c>
      <c r="J76" s="74">
        <f t="shared" si="0"/>
        <v>1200</v>
      </c>
      <c r="K76" s="66">
        <f>Stoch_Regimes_4!$E$31</f>
        <v>15</v>
      </c>
      <c r="L76" s="60">
        <f t="shared" si="8"/>
        <v>0</v>
      </c>
      <c r="M76" s="49">
        <f t="shared" si="27"/>
        <v>0</v>
      </c>
      <c r="N76" s="49">
        <f t="shared" si="9"/>
        <v>15</v>
      </c>
      <c r="O76" s="60">
        <f t="shared" si="10"/>
        <v>15</v>
      </c>
      <c r="P76" s="74">
        <f t="shared" si="11"/>
        <v>10597.5</v>
      </c>
      <c r="Q76" s="66">
        <f>Stoch_Regimes_4!$G$31</f>
        <v>15</v>
      </c>
      <c r="R76" s="60">
        <f t="shared" si="12"/>
        <v>0</v>
      </c>
      <c r="S76" s="49">
        <f t="shared" si="28"/>
        <v>0</v>
      </c>
      <c r="T76" s="49">
        <f t="shared" si="13"/>
        <v>15</v>
      </c>
      <c r="U76" s="60">
        <f t="shared" si="14"/>
        <v>15</v>
      </c>
      <c r="V76" s="74">
        <f t="shared" si="32"/>
        <v>10597.5</v>
      </c>
      <c r="W76" s="66">
        <f>Stoch_Regimes_4!$J$31</f>
        <v>15</v>
      </c>
      <c r="X76" s="60">
        <f t="shared" si="15"/>
        <v>0</v>
      </c>
      <c r="Y76" s="49">
        <f t="shared" si="29"/>
        <v>0</v>
      </c>
      <c r="Z76" s="49">
        <f t="shared" si="16"/>
        <v>15</v>
      </c>
      <c r="AA76" s="60">
        <f t="shared" si="17"/>
        <v>15</v>
      </c>
      <c r="AB76" s="74">
        <f t="shared" si="33"/>
        <v>10597.5</v>
      </c>
      <c r="AC76" s="66">
        <f>Stoch_Regimes_4!$M$31</f>
        <v>15</v>
      </c>
      <c r="AD76" s="60">
        <f t="shared" si="18"/>
        <v>0</v>
      </c>
      <c r="AE76" s="49">
        <f t="shared" si="30"/>
        <v>0</v>
      </c>
      <c r="AF76" s="49">
        <f t="shared" si="19"/>
        <v>15</v>
      </c>
      <c r="AG76" s="60">
        <f t="shared" si="20"/>
        <v>15</v>
      </c>
      <c r="AH76" s="74">
        <f t="shared" si="34"/>
        <v>10597.5</v>
      </c>
      <c r="AI76" s="66">
        <v>15</v>
      </c>
      <c r="AJ76" s="60">
        <f t="shared" si="21"/>
        <v>0</v>
      </c>
      <c r="AK76" s="60">
        <v>0</v>
      </c>
      <c r="AL76" s="60">
        <v>15</v>
      </c>
      <c r="AM76" s="62">
        <f t="shared" si="35"/>
        <v>10597.5</v>
      </c>
      <c r="AN76" s="66">
        <f>Stoch_Regimes_4!$E$31</f>
        <v>15</v>
      </c>
      <c r="AO76" s="60">
        <f t="shared" si="22"/>
        <v>0</v>
      </c>
      <c r="AP76" s="49">
        <f t="shared" si="31"/>
        <v>0</v>
      </c>
      <c r="AQ76" s="49">
        <f t="shared" si="23"/>
        <v>15</v>
      </c>
      <c r="AR76" s="60">
        <f t="shared" si="24"/>
        <v>15</v>
      </c>
      <c r="AS76" s="74">
        <f t="shared" si="25"/>
        <v>10597.5</v>
      </c>
    </row>
    <row r="77" spans="1:45" x14ac:dyDescent="0.25">
      <c r="A77" s="49"/>
      <c r="B77" s="85">
        <v>40787</v>
      </c>
      <c r="C77" s="49">
        <v>726.5</v>
      </c>
      <c r="D77" s="62">
        <v>750</v>
      </c>
      <c r="E77" s="49">
        <v>0</v>
      </c>
      <c r="F77" s="91">
        <f t="shared" si="38"/>
        <v>15</v>
      </c>
      <c r="G77" s="49">
        <f t="shared" si="26"/>
        <v>15</v>
      </c>
      <c r="H77" s="49">
        <f t="shared" si="6"/>
        <v>0</v>
      </c>
      <c r="I77" s="60">
        <f t="shared" si="7"/>
        <v>0</v>
      </c>
      <c r="J77" s="74">
        <f t="shared" si="0"/>
        <v>600</v>
      </c>
      <c r="K77" s="66">
        <f>Stoch_Regimes_4!$E$32</f>
        <v>15</v>
      </c>
      <c r="L77" s="60">
        <f t="shared" si="8"/>
        <v>0</v>
      </c>
      <c r="M77" s="49">
        <f t="shared" si="27"/>
        <v>0</v>
      </c>
      <c r="N77" s="49">
        <f t="shared" si="9"/>
        <v>15</v>
      </c>
      <c r="O77" s="60">
        <f t="shared" si="10"/>
        <v>15</v>
      </c>
      <c r="P77" s="74">
        <f t="shared" si="11"/>
        <v>10897.5</v>
      </c>
      <c r="Q77" s="66">
        <f>Stoch_Regimes_4!$G$32</f>
        <v>15</v>
      </c>
      <c r="R77" s="60">
        <f t="shared" si="12"/>
        <v>0</v>
      </c>
      <c r="S77" s="49">
        <f t="shared" si="28"/>
        <v>0</v>
      </c>
      <c r="T77" s="49">
        <f t="shared" si="13"/>
        <v>15</v>
      </c>
      <c r="U77" s="60">
        <f t="shared" si="14"/>
        <v>15</v>
      </c>
      <c r="V77" s="74">
        <f t="shared" si="32"/>
        <v>10897.5</v>
      </c>
      <c r="W77" s="66">
        <f>Stoch_Regimes_4!$J$32</f>
        <v>15</v>
      </c>
      <c r="X77" s="60">
        <f t="shared" si="15"/>
        <v>0</v>
      </c>
      <c r="Y77" s="49">
        <f t="shared" si="29"/>
        <v>0</v>
      </c>
      <c r="Z77" s="49">
        <f t="shared" si="16"/>
        <v>15</v>
      </c>
      <c r="AA77" s="60">
        <f t="shared" si="17"/>
        <v>15</v>
      </c>
      <c r="AB77" s="74">
        <f t="shared" si="33"/>
        <v>10897.5</v>
      </c>
      <c r="AC77" s="66">
        <f>Stoch_Regimes_4!$M$32</f>
        <v>15</v>
      </c>
      <c r="AD77" s="60">
        <f t="shared" si="18"/>
        <v>0</v>
      </c>
      <c r="AE77" s="49">
        <f t="shared" si="30"/>
        <v>0</v>
      </c>
      <c r="AF77" s="49">
        <f t="shared" si="19"/>
        <v>15</v>
      </c>
      <c r="AG77" s="60">
        <f t="shared" si="20"/>
        <v>15</v>
      </c>
      <c r="AH77" s="74">
        <f t="shared" si="34"/>
        <v>10897.5</v>
      </c>
      <c r="AI77" s="66">
        <v>15</v>
      </c>
      <c r="AJ77" s="60">
        <f t="shared" si="21"/>
        <v>0</v>
      </c>
      <c r="AK77" s="60">
        <v>0</v>
      </c>
      <c r="AL77" s="60">
        <v>15</v>
      </c>
      <c r="AM77" s="62">
        <f t="shared" si="35"/>
        <v>10897.5</v>
      </c>
      <c r="AN77" s="66">
        <f>Stoch_Regimes_4!$E$32</f>
        <v>15</v>
      </c>
      <c r="AO77" s="60">
        <f t="shared" si="22"/>
        <v>0</v>
      </c>
      <c r="AP77" s="49">
        <f t="shared" si="31"/>
        <v>0</v>
      </c>
      <c r="AQ77" s="49">
        <f t="shared" si="23"/>
        <v>15</v>
      </c>
      <c r="AR77" s="60">
        <f t="shared" si="24"/>
        <v>15</v>
      </c>
      <c r="AS77" s="74">
        <f t="shared" si="25"/>
        <v>10897.5</v>
      </c>
    </row>
    <row r="78" spans="1:45" x14ac:dyDescent="0.25">
      <c r="A78" s="49"/>
      <c r="B78" s="85">
        <v>40817</v>
      </c>
      <c r="C78" s="49">
        <v>575.5</v>
      </c>
      <c r="D78" s="62">
        <v>600</v>
      </c>
      <c r="E78" s="49">
        <v>1</v>
      </c>
      <c r="F78" s="91">
        <f t="shared" si="38"/>
        <v>30</v>
      </c>
      <c r="G78" s="49">
        <f t="shared" si="26"/>
        <v>0</v>
      </c>
      <c r="H78" s="49">
        <f t="shared" si="6"/>
        <v>30</v>
      </c>
      <c r="I78" s="60">
        <f t="shared" si="7"/>
        <v>30</v>
      </c>
      <c r="J78" s="74">
        <f t="shared" si="0"/>
        <v>17265</v>
      </c>
      <c r="K78" s="66">
        <f>Stoch_Regimes_4!$E$29</f>
        <v>15</v>
      </c>
      <c r="L78" s="60">
        <f t="shared" si="8"/>
        <v>0</v>
      </c>
      <c r="M78" s="49">
        <f t="shared" si="27"/>
        <v>0</v>
      </c>
      <c r="N78" s="49">
        <f t="shared" si="9"/>
        <v>15</v>
      </c>
      <c r="O78" s="60">
        <f t="shared" si="10"/>
        <v>15</v>
      </c>
      <c r="P78" s="74">
        <f t="shared" si="11"/>
        <v>8632.5</v>
      </c>
      <c r="Q78" s="66">
        <f>Stoch_Regimes_4!$G$29</f>
        <v>15</v>
      </c>
      <c r="R78" s="60">
        <f t="shared" si="12"/>
        <v>0</v>
      </c>
      <c r="S78" s="49">
        <f t="shared" si="28"/>
        <v>0</v>
      </c>
      <c r="T78" s="49">
        <f t="shared" si="13"/>
        <v>15</v>
      </c>
      <c r="U78" s="60">
        <f t="shared" si="14"/>
        <v>15</v>
      </c>
      <c r="V78" s="74">
        <f t="shared" si="32"/>
        <v>8632.5</v>
      </c>
      <c r="W78" s="66">
        <f>Stoch_Regimes_4!$J$29</f>
        <v>30</v>
      </c>
      <c r="X78" s="60">
        <f t="shared" si="15"/>
        <v>1</v>
      </c>
      <c r="Y78" s="49">
        <f t="shared" si="29"/>
        <v>0</v>
      </c>
      <c r="Z78" s="49">
        <f t="shared" si="16"/>
        <v>30</v>
      </c>
      <c r="AA78" s="60">
        <f t="shared" si="17"/>
        <v>30</v>
      </c>
      <c r="AB78" s="74">
        <f t="shared" si="33"/>
        <v>17265</v>
      </c>
      <c r="AC78" s="66">
        <f>Stoch_Regimes_4!$M$29</f>
        <v>15</v>
      </c>
      <c r="AD78" s="60">
        <f t="shared" si="18"/>
        <v>0</v>
      </c>
      <c r="AE78" s="49">
        <f t="shared" si="30"/>
        <v>0</v>
      </c>
      <c r="AF78" s="49">
        <f t="shared" si="19"/>
        <v>15</v>
      </c>
      <c r="AG78" s="60">
        <f t="shared" si="20"/>
        <v>15</v>
      </c>
      <c r="AH78" s="74">
        <f t="shared" si="34"/>
        <v>8632.5</v>
      </c>
      <c r="AI78" s="66">
        <v>15</v>
      </c>
      <c r="AJ78" s="60">
        <f t="shared" si="21"/>
        <v>0</v>
      </c>
      <c r="AK78" s="60">
        <v>0</v>
      </c>
      <c r="AL78" s="60">
        <v>15</v>
      </c>
      <c r="AM78" s="62">
        <f t="shared" si="35"/>
        <v>8632.5</v>
      </c>
      <c r="AN78" s="66">
        <f>Stoch_Regimes_4!$E$29</f>
        <v>15</v>
      </c>
      <c r="AO78" s="60">
        <f t="shared" si="22"/>
        <v>0</v>
      </c>
      <c r="AP78" s="49">
        <f t="shared" si="31"/>
        <v>0</v>
      </c>
      <c r="AQ78" s="49">
        <f t="shared" si="23"/>
        <v>15</v>
      </c>
      <c r="AR78" s="60">
        <f t="shared" si="24"/>
        <v>15</v>
      </c>
      <c r="AS78" s="74">
        <f t="shared" si="25"/>
        <v>8632.5</v>
      </c>
    </row>
    <row r="79" spans="1:45" x14ac:dyDescent="0.25">
      <c r="A79" s="49"/>
      <c r="B79" s="85">
        <v>40848</v>
      </c>
      <c r="C79" s="49">
        <v>645.5</v>
      </c>
      <c r="D79" s="62">
        <v>650</v>
      </c>
      <c r="E79" s="49">
        <v>0</v>
      </c>
      <c r="F79" s="91">
        <f t="shared" si="38"/>
        <v>15</v>
      </c>
      <c r="G79" s="49">
        <f t="shared" si="26"/>
        <v>15</v>
      </c>
      <c r="H79" s="49">
        <f t="shared" si="6"/>
        <v>0</v>
      </c>
      <c r="I79" s="60">
        <f t="shared" si="7"/>
        <v>0</v>
      </c>
      <c r="J79" s="74">
        <f t="shared" si="0"/>
        <v>600</v>
      </c>
      <c r="K79" s="88">
        <f>Stoch_Regimes_4!$E$30</f>
        <v>15</v>
      </c>
      <c r="L79" s="60">
        <f t="shared" si="8"/>
        <v>0</v>
      </c>
      <c r="M79" s="49">
        <f t="shared" si="27"/>
        <v>0</v>
      </c>
      <c r="N79" s="49">
        <f t="shared" si="9"/>
        <v>15</v>
      </c>
      <c r="O79" s="60">
        <f t="shared" si="10"/>
        <v>15</v>
      </c>
      <c r="P79" s="74">
        <f t="shared" si="11"/>
        <v>9682.5</v>
      </c>
      <c r="Q79" s="88">
        <f>Stoch_Regimes_4!$G$30</f>
        <v>15</v>
      </c>
      <c r="R79" s="60">
        <f t="shared" si="12"/>
        <v>0</v>
      </c>
      <c r="S79" s="49">
        <f t="shared" si="28"/>
        <v>0</v>
      </c>
      <c r="T79" s="49">
        <f t="shared" si="13"/>
        <v>15</v>
      </c>
      <c r="U79" s="60">
        <f t="shared" si="14"/>
        <v>15</v>
      </c>
      <c r="V79" s="74">
        <f t="shared" si="32"/>
        <v>9682.5</v>
      </c>
      <c r="W79" s="88">
        <f>Stoch_Regimes_4!$J$30</f>
        <v>15</v>
      </c>
      <c r="X79" s="60">
        <f t="shared" si="15"/>
        <v>0</v>
      </c>
      <c r="Y79" s="49">
        <f t="shared" si="29"/>
        <v>15</v>
      </c>
      <c r="Z79" s="49">
        <f t="shared" si="16"/>
        <v>0</v>
      </c>
      <c r="AA79" s="60">
        <f t="shared" si="17"/>
        <v>0</v>
      </c>
      <c r="AB79" s="74">
        <f t="shared" si="33"/>
        <v>600</v>
      </c>
      <c r="AC79" s="88">
        <f>Stoch_Regimes_4!$M$30</f>
        <v>15</v>
      </c>
      <c r="AD79" s="60">
        <f t="shared" si="18"/>
        <v>0</v>
      </c>
      <c r="AE79" s="49">
        <f t="shared" si="30"/>
        <v>0</v>
      </c>
      <c r="AF79" s="49">
        <f t="shared" si="19"/>
        <v>15</v>
      </c>
      <c r="AG79" s="60">
        <f t="shared" si="20"/>
        <v>15</v>
      </c>
      <c r="AH79" s="74">
        <f t="shared" si="34"/>
        <v>9682.5</v>
      </c>
      <c r="AI79" s="66">
        <v>15</v>
      </c>
      <c r="AJ79" s="60">
        <f t="shared" si="21"/>
        <v>0</v>
      </c>
      <c r="AK79" s="60">
        <v>0</v>
      </c>
      <c r="AL79" s="60">
        <v>15</v>
      </c>
      <c r="AM79" s="62">
        <f t="shared" si="35"/>
        <v>9682.5</v>
      </c>
      <c r="AN79" s="88">
        <f>Stoch_Regimes_4!$E$30</f>
        <v>15</v>
      </c>
      <c r="AO79" s="60">
        <f t="shared" si="22"/>
        <v>0</v>
      </c>
      <c r="AP79" s="49">
        <f t="shared" si="31"/>
        <v>0</v>
      </c>
      <c r="AQ79" s="49">
        <f t="shared" si="23"/>
        <v>15</v>
      </c>
      <c r="AR79" s="60">
        <f t="shared" si="24"/>
        <v>15</v>
      </c>
      <c r="AS79" s="74">
        <f t="shared" si="25"/>
        <v>9682.5</v>
      </c>
    </row>
    <row r="80" spans="1:45" x14ac:dyDescent="0.25">
      <c r="A80" s="49"/>
      <c r="B80" s="85">
        <v>40878</v>
      </c>
      <c r="C80" s="49">
        <v>591</v>
      </c>
      <c r="D80" s="62">
        <v>600</v>
      </c>
      <c r="E80" s="49">
        <v>1</v>
      </c>
      <c r="F80" s="91">
        <f t="shared" si="38"/>
        <v>30</v>
      </c>
      <c r="G80" s="49">
        <f t="shared" si="26"/>
        <v>0</v>
      </c>
      <c r="H80" s="49">
        <f t="shared" si="6"/>
        <v>30</v>
      </c>
      <c r="I80" s="60">
        <f t="shared" si="7"/>
        <v>30</v>
      </c>
      <c r="J80" s="74">
        <f t="shared" si="0"/>
        <v>17730</v>
      </c>
      <c r="K80" s="66">
        <f>Stoch_Regimes_4!$E$29</f>
        <v>15</v>
      </c>
      <c r="L80" s="60">
        <f t="shared" si="8"/>
        <v>0</v>
      </c>
      <c r="M80" s="49">
        <f t="shared" si="27"/>
        <v>0</v>
      </c>
      <c r="N80" s="49">
        <f t="shared" si="9"/>
        <v>15</v>
      </c>
      <c r="O80" s="60">
        <f t="shared" si="10"/>
        <v>15</v>
      </c>
      <c r="P80" s="74">
        <f t="shared" si="11"/>
        <v>8865</v>
      </c>
      <c r="Q80" s="66">
        <f>Stoch_Regimes_4!$G$29</f>
        <v>15</v>
      </c>
      <c r="R80" s="60">
        <f t="shared" si="12"/>
        <v>0</v>
      </c>
      <c r="S80" s="49">
        <f t="shared" si="28"/>
        <v>0</v>
      </c>
      <c r="T80" s="49">
        <f t="shared" si="13"/>
        <v>15</v>
      </c>
      <c r="U80" s="60">
        <f t="shared" si="14"/>
        <v>15</v>
      </c>
      <c r="V80" s="74">
        <f t="shared" si="32"/>
        <v>8865</v>
      </c>
      <c r="W80" s="66">
        <f>Stoch_Regimes_4!$J$29</f>
        <v>30</v>
      </c>
      <c r="X80" s="60">
        <f t="shared" si="15"/>
        <v>1</v>
      </c>
      <c r="Y80" s="49">
        <f t="shared" si="29"/>
        <v>0</v>
      </c>
      <c r="Z80" s="49">
        <f t="shared" si="16"/>
        <v>30</v>
      </c>
      <c r="AA80" s="60">
        <f t="shared" si="17"/>
        <v>30</v>
      </c>
      <c r="AB80" s="74">
        <f t="shared" si="33"/>
        <v>17730</v>
      </c>
      <c r="AC80" s="66">
        <f>Stoch_Regimes_4!$M$29</f>
        <v>15</v>
      </c>
      <c r="AD80" s="60">
        <f t="shared" si="18"/>
        <v>0</v>
      </c>
      <c r="AE80" s="49">
        <f t="shared" si="30"/>
        <v>0</v>
      </c>
      <c r="AF80" s="49">
        <f t="shared" si="19"/>
        <v>15</v>
      </c>
      <c r="AG80" s="60">
        <f t="shared" si="20"/>
        <v>15</v>
      </c>
      <c r="AH80" s="74">
        <f t="shared" si="34"/>
        <v>8865</v>
      </c>
      <c r="AI80" s="66">
        <v>15</v>
      </c>
      <c r="AJ80" s="60">
        <f t="shared" si="21"/>
        <v>0</v>
      </c>
      <c r="AK80" s="60">
        <v>0</v>
      </c>
      <c r="AL80" s="60">
        <v>15</v>
      </c>
      <c r="AM80" s="62">
        <f t="shared" si="35"/>
        <v>8865</v>
      </c>
      <c r="AN80" s="66">
        <f>Stoch_Regimes_4!$E$29</f>
        <v>15</v>
      </c>
      <c r="AO80" s="60">
        <f t="shared" si="22"/>
        <v>0</v>
      </c>
      <c r="AP80" s="49">
        <f t="shared" si="31"/>
        <v>0</v>
      </c>
      <c r="AQ80" s="49">
        <f t="shared" si="23"/>
        <v>15</v>
      </c>
      <c r="AR80" s="60">
        <f t="shared" si="24"/>
        <v>15</v>
      </c>
      <c r="AS80" s="74">
        <f t="shared" si="25"/>
        <v>8865</v>
      </c>
    </row>
    <row r="81" spans="1:45" x14ac:dyDescent="0.25">
      <c r="A81" s="49"/>
      <c r="B81" s="85">
        <v>40909</v>
      </c>
      <c r="C81" s="49">
        <v>646.5</v>
      </c>
      <c r="D81" s="62">
        <v>650</v>
      </c>
      <c r="E81" s="49">
        <v>0</v>
      </c>
      <c r="F81" s="91">
        <f t="shared" si="38"/>
        <v>15</v>
      </c>
      <c r="G81" s="49">
        <f t="shared" si="26"/>
        <v>15</v>
      </c>
      <c r="H81" s="49">
        <f t="shared" si="6"/>
        <v>0</v>
      </c>
      <c r="I81" s="60">
        <f t="shared" si="7"/>
        <v>0</v>
      </c>
      <c r="J81" s="74">
        <f t="shared" si="0"/>
        <v>600</v>
      </c>
      <c r="K81" s="88">
        <f>Stoch_Regimes_4!$E$30</f>
        <v>15</v>
      </c>
      <c r="L81" s="60">
        <f t="shared" si="8"/>
        <v>0</v>
      </c>
      <c r="M81" s="49">
        <f t="shared" si="27"/>
        <v>0</v>
      </c>
      <c r="N81" s="49">
        <f t="shared" si="9"/>
        <v>15</v>
      </c>
      <c r="O81" s="60">
        <f t="shared" si="10"/>
        <v>15</v>
      </c>
      <c r="P81" s="74">
        <f t="shared" si="11"/>
        <v>9697.5</v>
      </c>
      <c r="Q81" s="88">
        <f>Stoch_Regimes_4!$G$30</f>
        <v>15</v>
      </c>
      <c r="R81" s="60">
        <f t="shared" si="12"/>
        <v>0</v>
      </c>
      <c r="S81" s="49">
        <f t="shared" si="28"/>
        <v>0</v>
      </c>
      <c r="T81" s="49">
        <f t="shared" si="13"/>
        <v>15</v>
      </c>
      <c r="U81" s="60">
        <f t="shared" si="14"/>
        <v>15</v>
      </c>
      <c r="V81" s="74">
        <f t="shared" si="32"/>
        <v>9697.5</v>
      </c>
      <c r="W81" s="88">
        <f>Stoch_Regimes_4!$J$30</f>
        <v>15</v>
      </c>
      <c r="X81" s="60">
        <f t="shared" si="15"/>
        <v>0</v>
      </c>
      <c r="Y81" s="49">
        <f t="shared" si="29"/>
        <v>15</v>
      </c>
      <c r="Z81" s="49">
        <f t="shared" si="16"/>
        <v>0</v>
      </c>
      <c r="AA81" s="60">
        <f t="shared" si="17"/>
        <v>0</v>
      </c>
      <c r="AB81" s="74">
        <f t="shared" si="33"/>
        <v>600</v>
      </c>
      <c r="AC81" s="88">
        <f>Stoch_Regimes_4!$M$30</f>
        <v>15</v>
      </c>
      <c r="AD81" s="60">
        <f t="shared" si="18"/>
        <v>0</v>
      </c>
      <c r="AE81" s="49">
        <f t="shared" si="30"/>
        <v>0</v>
      </c>
      <c r="AF81" s="49">
        <f t="shared" si="19"/>
        <v>15</v>
      </c>
      <c r="AG81" s="60">
        <f t="shared" si="20"/>
        <v>15</v>
      </c>
      <c r="AH81" s="74">
        <f t="shared" si="34"/>
        <v>9697.5</v>
      </c>
      <c r="AI81" s="66">
        <v>15</v>
      </c>
      <c r="AJ81" s="60">
        <f t="shared" si="21"/>
        <v>0</v>
      </c>
      <c r="AK81" s="60">
        <v>0</v>
      </c>
      <c r="AL81" s="60">
        <v>15</v>
      </c>
      <c r="AM81" s="62">
        <f t="shared" si="35"/>
        <v>9697.5</v>
      </c>
      <c r="AN81" s="88">
        <f>Stoch_Regimes_4!$E$30</f>
        <v>15</v>
      </c>
      <c r="AO81" s="60">
        <f t="shared" si="22"/>
        <v>0</v>
      </c>
      <c r="AP81" s="49">
        <f t="shared" si="31"/>
        <v>0</v>
      </c>
      <c r="AQ81" s="49">
        <f t="shared" si="23"/>
        <v>15</v>
      </c>
      <c r="AR81" s="60">
        <f t="shared" si="24"/>
        <v>15</v>
      </c>
      <c r="AS81" s="74">
        <f t="shared" si="25"/>
        <v>9697.5</v>
      </c>
    </row>
    <row r="82" spans="1:45" x14ac:dyDescent="0.25">
      <c r="A82" s="49"/>
      <c r="B82" s="85">
        <v>40940</v>
      </c>
      <c r="C82" s="49">
        <v>641</v>
      </c>
      <c r="D82" s="62">
        <v>650</v>
      </c>
      <c r="E82" s="49">
        <v>0</v>
      </c>
      <c r="F82" s="91">
        <f t="shared" si="38"/>
        <v>15</v>
      </c>
      <c r="G82" s="49">
        <f t="shared" si="26"/>
        <v>0</v>
      </c>
      <c r="H82" s="49">
        <f t="shared" si="6"/>
        <v>15</v>
      </c>
      <c r="I82" s="60">
        <f t="shared" si="7"/>
        <v>15</v>
      </c>
      <c r="J82" s="74">
        <f t="shared" si="0"/>
        <v>9615</v>
      </c>
      <c r="K82" s="88">
        <f>Stoch_Regimes_4!$E$30</f>
        <v>15</v>
      </c>
      <c r="L82" s="60">
        <f t="shared" si="8"/>
        <v>0</v>
      </c>
      <c r="M82" s="49">
        <f t="shared" si="27"/>
        <v>0</v>
      </c>
      <c r="N82" s="49">
        <f t="shared" si="9"/>
        <v>15</v>
      </c>
      <c r="O82" s="60">
        <f t="shared" si="10"/>
        <v>15</v>
      </c>
      <c r="P82" s="74">
        <f t="shared" si="11"/>
        <v>9615</v>
      </c>
      <c r="Q82" s="88">
        <f>Stoch_Regimes_4!$G$30</f>
        <v>15</v>
      </c>
      <c r="R82" s="60">
        <f t="shared" si="12"/>
        <v>0</v>
      </c>
      <c r="S82" s="49">
        <f t="shared" si="28"/>
        <v>0</v>
      </c>
      <c r="T82" s="49">
        <f t="shared" si="13"/>
        <v>15</v>
      </c>
      <c r="U82" s="60">
        <f t="shared" si="14"/>
        <v>15</v>
      </c>
      <c r="V82" s="74">
        <f t="shared" si="32"/>
        <v>9615</v>
      </c>
      <c r="W82" s="88">
        <f>Stoch_Regimes_4!$J$30</f>
        <v>15</v>
      </c>
      <c r="X82" s="60">
        <f t="shared" si="15"/>
        <v>0</v>
      </c>
      <c r="Y82" s="49">
        <f t="shared" si="29"/>
        <v>0</v>
      </c>
      <c r="Z82" s="49">
        <f t="shared" si="16"/>
        <v>15</v>
      </c>
      <c r="AA82" s="60">
        <f t="shared" si="17"/>
        <v>15</v>
      </c>
      <c r="AB82" s="74">
        <f t="shared" si="33"/>
        <v>9615</v>
      </c>
      <c r="AC82" s="88">
        <f>Stoch_Regimes_4!$M$30</f>
        <v>15</v>
      </c>
      <c r="AD82" s="60">
        <f t="shared" si="18"/>
        <v>0</v>
      </c>
      <c r="AE82" s="49">
        <f t="shared" si="30"/>
        <v>0</v>
      </c>
      <c r="AF82" s="49">
        <f t="shared" si="19"/>
        <v>15</v>
      </c>
      <c r="AG82" s="60">
        <f t="shared" si="20"/>
        <v>15</v>
      </c>
      <c r="AH82" s="74">
        <f t="shared" si="34"/>
        <v>9615</v>
      </c>
      <c r="AI82" s="66">
        <v>15</v>
      </c>
      <c r="AJ82" s="60">
        <f t="shared" si="21"/>
        <v>0</v>
      </c>
      <c r="AK82" s="60">
        <v>0</v>
      </c>
      <c r="AL82" s="60">
        <v>15</v>
      </c>
      <c r="AM82" s="62">
        <f t="shared" si="35"/>
        <v>9615</v>
      </c>
      <c r="AN82" s="88">
        <f>Stoch_Regimes_4!$E$30</f>
        <v>15</v>
      </c>
      <c r="AO82" s="60">
        <f t="shared" si="22"/>
        <v>0</v>
      </c>
      <c r="AP82" s="49">
        <f t="shared" si="31"/>
        <v>0</v>
      </c>
      <c r="AQ82" s="49">
        <f t="shared" si="23"/>
        <v>15</v>
      </c>
      <c r="AR82" s="60">
        <f t="shared" si="24"/>
        <v>15</v>
      </c>
      <c r="AS82" s="74">
        <f t="shared" si="25"/>
        <v>9615</v>
      </c>
    </row>
    <row r="83" spans="1:45" x14ac:dyDescent="0.25">
      <c r="A83" s="49"/>
      <c r="B83" s="85">
        <v>40969</v>
      </c>
      <c r="C83" s="49">
        <v>653.5</v>
      </c>
      <c r="D83" s="62">
        <v>650</v>
      </c>
      <c r="E83" s="49">
        <v>0</v>
      </c>
      <c r="F83" s="91">
        <f t="shared" si="38"/>
        <v>15</v>
      </c>
      <c r="G83" s="49">
        <f t="shared" si="26"/>
        <v>0</v>
      </c>
      <c r="H83" s="49">
        <f t="shared" si="6"/>
        <v>15</v>
      </c>
      <c r="I83" s="60">
        <f t="shared" si="7"/>
        <v>15</v>
      </c>
      <c r="J83" s="74">
        <f t="shared" si="0"/>
        <v>9802.5</v>
      </c>
      <c r="K83" s="88">
        <f>Stoch_Regimes_4!$E$30</f>
        <v>15</v>
      </c>
      <c r="L83" s="60">
        <f t="shared" si="8"/>
        <v>0</v>
      </c>
      <c r="M83" s="49">
        <f t="shared" si="27"/>
        <v>0</v>
      </c>
      <c r="N83" s="49">
        <f t="shared" si="9"/>
        <v>15</v>
      </c>
      <c r="O83" s="60">
        <f t="shared" si="10"/>
        <v>15</v>
      </c>
      <c r="P83" s="74">
        <f t="shared" si="11"/>
        <v>9802.5</v>
      </c>
      <c r="Q83" s="88">
        <f>Stoch_Regimes_4!$G$30</f>
        <v>15</v>
      </c>
      <c r="R83" s="60">
        <f t="shared" si="12"/>
        <v>0</v>
      </c>
      <c r="S83" s="49">
        <f t="shared" si="28"/>
        <v>0</v>
      </c>
      <c r="T83" s="49">
        <f t="shared" si="13"/>
        <v>15</v>
      </c>
      <c r="U83" s="60">
        <f t="shared" si="14"/>
        <v>15</v>
      </c>
      <c r="V83" s="74">
        <f t="shared" si="32"/>
        <v>9802.5</v>
      </c>
      <c r="W83" s="88">
        <f>Stoch_Regimes_4!$J$30</f>
        <v>15</v>
      </c>
      <c r="X83" s="60">
        <f t="shared" si="15"/>
        <v>0</v>
      </c>
      <c r="Y83" s="49">
        <f t="shared" si="29"/>
        <v>0</v>
      </c>
      <c r="Z83" s="49">
        <f t="shared" si="16"/>
        <v>15</v>
      </c>
      <c r="AA83" s="60">
        <f t="shared" si="17"/>
        <v>15</v>
      </c>
      <c r="AB83" s="74">
        <f t="shared" si="33"/>
        <v>9802.5</v>
      </c>
      <c r="AC83" s="88">
        <f>Stoch_Regimes_4!$M$30</f>
        <v>15</v>
      </c>
      <c r="AD83" s="60">
        <f t="shared" si="18"/>
        <v>0</v>
      </c>
      <c r="AE83" s="49">
        <f t="shared" si="30"/>
        <v>0</v>
      </c>
      <c r="AF83" s="49">
        <f t="shared" si="19"/>
        <v>15</v>
      </c>
      <c r="AG83" s="60">
        <f t="shared" si="20"/>
        <v>15</v>
      </c>
      <c r="AH83" s="74">
        <f t="shared" si="34"/>
        <v>9802.5</v>
      </c>
      <c r="AI83" s="66">
        <v>15</v>
      </c>
      <c r="AJ83" s="60">
        <f t="shared" si="21"/>
        <v>0</v>
      </c>
      <c r="AK83" s="60">
        <v>0</v>
      </c>
      <c r="AL83" s="60">
        <v>15</v>
      </c>
      <c r="AM83" s="62">
        <f t="shared" si="35"/>
        <v>9802.5</v>
      </c>
      <c r="AN83" s="88">
        <f>Stoch_Regimes_4!$E$30</f>
        <v>15</v>
      </c>
      <c r="AO83" s="60">
        <f t="shared" si="22"/>
        <v>0</v>
      </c>
      <c r="AP83" s="49">
        <f t="shared" si="31"/>
        <v>0</v>
      </c>
      <c r="AQ83" s="49">
        <f t="shared" si="23"/>
        <v>15</v>
      </c>
      <c r="AR83" s="60">
        <f t="shared" si="24"/>
        <v>15</v>
      </c>
      <c r="AS83" s="74">
        <f t="shared" si="25"/>
        <v>9802.5</v>
      </c>
    </row>
    <row r="84" spans="1:45" x14ac:dyDescent="0.25">
      <c r="A84" s="49"/>
      <c r="B84" s="85">
        <v>41000</v>
      </c>
      <c r="C84" s="49">
        <v>655</v>
      </c>
      <c r="D84" s="62">
        <v>650</v>
      </c>
      <c r="E84" s="49">
        <v>0</v>
      </c>
      <c r="F84" s="91">
        <f t="shared" si="38"/>
        <v>15</v>
      </c>
      <c r="G84" s="49">
        <f t="shared" si="26"/>
        <v>0</v>
      </c>
      <c r="H84" s="49">
        <f t="shared" si="6"/>
        <v>15</v>
      </c>
      <c r="I84" s="60">
        <f t="shared" si="7"/>
        <v>15</v>
      </c>
      <c r="J84" s="74">
        <f t="shared" si="0"/>
        <v>9825</v>
      </c>
      <c r="K84" s="88">
        <f>Stoch_Regimes_4!$E$30</f>
        <v>15</v>
      </c>
      <c r="L84" s="60">
        <f t="shared" si="8"/>
        <v>0</v>
      </c>
      <c r="M84" s="49">
        <f t="shared" si="27"/>
        <v>0</v>
      </c>
      <c r="N84" s="49">
        <f t="shared" si="9"/>
        <v>15</v>
      </c>
      <c r="O84" s="60">
        <f t="shared" si="10"/>
        <v>15</v>
      </c>
      <c r="P84" s="74">
        <f t="shared" si="11"/>
        <v>9825</v>
      </c>
      <c r="Q84" s="88">
        <f>Stoch_Regimes_4!$G$30</f>
        <v>15</v>
      </c>
      <c r="R84" s="60">
        <f t="shared" si="12"/>
        <v>0</v>
      </c>
      <c r="S84" s="49">
        <f t="shared" si="28"/>
        <v>0</v>
      </c>
      <c r="T84" s="49">
        <f t="shared" si="13"/>
        <v>15</v>
      </c>
      <c r="U84" s="60">
        <f t="shared" si="14"/>
        <v>15</v>
      </c>
      <c r="V84" s="74">
        <f t="shared" si="32"/>
        <v>9825</v>
      </c>
      <c r="W84" s="88">
        <f>Stoch_Regimes_4!$J$30</f>
        <v>15</v>
      </c>
      <c r="X84" s="60">
        <f t="shared" si="15"/>
        <v>0</v>
      </c>
      <c r="Y84" s="49">
        <f t="shared" si="29"/>
        <v>0</v>
      </c>
      <c r="Z84" s="49">
        <f t="shared" si="16"/>
        <v>15</v>
      </c>
      <c r="AA84" s="60">
        <f t="shared" si="17"/>
        <v>15</v>
      </c>
      <c r="AB84" s="74">
        <f t="shared" si="33"/>
        <v>9825</v>
      </c>
      <c r="AC84" s="88">
        <f>Stoch_Regimes_4!$M$30</f>
        <v>15</v>
      </c>
      <c r="AD84" s="60">
        <f t="shared" si="18"/>
        <v>0</v>
      </c>
      <c r="AE84" s="49">
        <f t="shared" si="30"/>
        <v>0</v>
      </c>
      <c r="AF84" s="49">
        <f t="shared" si="19"/>
        <v>15</v>
      </c>
      <c r="AG84" s="60">
        <f t="shared" si="20"/>
        <v>15</v>
      </c>
      <c r="AH84" s="74">
        <f t="shared" si="34"/>
        <v>9825</v>
      </c>
      <c r="AI84" s="66">
        <v>15</v>
      </c>
      <c r="AJ84" s="60">
        <f t="shared" si="21"/>
        <v>0</v>
      </c>
      <c r="AK84" s="60">
        <v>0</v>
      </c>
      <c r="AL84" s="60">
        <v>15</v>
      </c>
      <c r="AM84" s="62">
        <f t="shared" si="35"/>
        <v>9825</v>
      </c>
      <c r="AN84" s="88">
        <f>Stoch_Regimes_4!$E$30</f>
        <v>15</v>
      </c>
      <c r="AO84" s="60">
        <f t="shared" si="22"/>
        <v>0</v>
      </c>
      <c r="AP84" s="49">
        <f t="shared" si="31"/>
        <v>0</v>
      </c>
      <c r="AQ84" s="49">
        <f t="shared" si="23"/>
        <v>15</v>
      </c>
      <c r="AR84" s="60">
        <f t="shared" si="24"/>
        <v>15</v>
      </c>
      <c r="AS84" s="74">
        <f t="shared" si="25"/>
        <v>9825</v>
      </c>
    </row>
    <row r="85" spans="1:45" x14ac:dyDescent="0.25">
      <c r="A85" s="49"/>
      <c r="B85" s="85">
        <v>41030</v>
      </c>
      <c r="C85" s="49">
        <v>647.5</v>
      </c>
      <c r="D85" s="62">
        <v>650</v>
      </c>
      <c r="E85" s="49">
        <v>0</v>
      </c>
      <c r="F85" s="91">
        <f t="shared" si="38"/>
        <v>15</v>
      </c>
      <c r="G85" s="49">
        <f t="shared" si="26"/>
        <v>0</v>
      </c>
      <c r="H85" s="49">
        <f t="shared" si="6"/>
        <v>15</v>
      </c>
      <c r="I85" s="60">
        <f t="shared" si="7"/>
        <v>15</v>
      </c>
      <c r="J85" s="74">
        <f t="shared" ref="J85:J118" si="39">G85*$C$4+I85*C85</f>
        <v>9712.5</v>
      </c>
      <c r="K85" s="88">
        <f>Stoch_Regimes_4!$E$30</f>
        <v>15</v>
      </c>
      <c r="L85" s="60">
        <f t="shared" si="8"/>
        <v>0</v>
      </c>
      <c r="M85" s="49">
        <f t="shared" si="27"/>
        <v>0</v>
      </c>
      <c r="N85" s="49">
        <f t="shared" si="9"/>
        <v>15</v>
      </c>
      <c r="O85" s="60">
        <f t="shared" si="10"/>
        <v>15</v>
      </c>
      <c r="P85" s="74">
        <f t="shared" si="11"/>
        <v>9712.5</v>
      </c>
      <c r="Q85" s="88">
        <f>Stoch_Regimes_4!$G$30</f>
        <v>15</v>
      </c>
      <c r="R85" s="60">
        <f t="shared" si="12"/>
        <v>0</v>
      </c>
      <c r="S85" s="49">
        <f t="shared" si="28"/>
        <v>0</v>
      </c>
      <c r="T85" s="49">
        <f t="shared" si="13"/>
        <v>15</v>
      </c>
      <c r="U85" s="60">
        <f t="shared" si="14"/>
        <v>15</v>
      </c>
      <c r="V85" s="74">
        <f t="shared" ref="V85:V116" si="40">S85*$C$4+U85*C85</f>
        <v>9712.5</v>
      </c>
      <c r="W85" s="88">
        <f>Stoch_Regimes_4!$J$30</f>
        <v>15</v>
      </c>
      <c r="X85" s="60">
        <f t="shared" si="15"/>
        <v>0</v>
      </c>
      <c r="Y85" s="49">
        <f t="shared" si="29"/>
        <v>0</v>
      </c>
      <c r="Z85" s="49">
        <f t="shared" si="16"/>
        <v>15</v>
      </c>
      <c r="AA85" s="60">
        <f t="shared" si="17"/>
        <v>15</v>
      </c>
      <c r="AB85" s="74">
        <f t="shared" ref="AB85:AB116" si="41">Y85*$C$4+AA85*C85</f>
        <v>9712.5</v>
      </c>
      <c r="AC85" s="88">
        <f>Stoch_Regimes_4!$M$30</f>
        <v>15</v>
      </c>
      <c r="AD85" s="60">
        <f t="shared" si="18"/>
        <v>0</v>
      </c>
      <c r="AE85" s="49">
        <f t="shared" si="30"/>
        <v>0</v>
      </c>
      <c r="AF85" s="49">
        <f t="shared" si="19"/>
        <v>15</v>
      </c>
      <c r="AG85" s="60">
        <f t="shared" si="20"/>
        <v>15</v>
      </c>
      <c r="AH85" s="74">
        <f t="shared" ref="AH85:AH116" si="42">AE85*$C$4+AG85*C85</f>
        <v>9712.5</v>
      </c>
      <c r="AI85" s="66">
        <v>15</v>
      </c>
      <c r="AJ85" s="60">
        <f t="shared" si="21"/>
        <v>0</v>
      </c>
      <c r="AK85" s="60">
        <v>0</v>
      </c>
      <c r="AL85" s="60">
        <v>15</v>
      </c>
      <c r="AM85" s="62">
        <f t="shared" ref="AM85:AM116" si="43">AL85*C85+AK85*$C$4</f>
        <v>9712.5</v>
      </c>
      <c r="AN85" s="88">
        <f>Stoch_Regimes_4!$E$30</f>
        <v>15</v>
      </c>
      <c r="AO85" s="60">
        <f t="shared" si="22"/>
        <v>0</v>
      </c>
      <c r="AP85" s="49">
        <f t="shared" si="31"/>
        <v>0</v>
      </c>
      <c r="AQ85" s="49">
        <f t="shared" si="23"/>
        <v>15</v>
      </c>
      <c r="AR85" s="60">
        <f t="shared" si="24"/>
        <v>15</v>
      </c>
      <c r="AS85" s="74">
        <f t="shared" si="25"/>
        <v>9712.5</v>
      </c>
    </row>
    <row r="86" spans="1:45" x14ac:dyDescent="0.25">
      <c r="A86" s="49"/>
      <c r="B86" s="85">
        <v>41061</v>
      </c>
      <c r="C86" s="49">
        <v>579.5</v>
      </c>
      <c r="D86" s="62">
        <v>600</v>
      </c>
      <c r="E86" s="49">
        <v>3</v>
      </c>
      <c r="F86" s="91">
        <f t="shared" si="38"/>
        <v>60</v>
      </c>
      <c r="G86" s="49">
        <f t="shared" si="26"/>
        <v>0</v>
      </c>
      <c r="H86" s="49">
        <f t="shared" ref="H86:H118" si="44">F86-G86</f>
        <v>60</v>
      </c>
      <c r="I86" s="60">
        <f t="shared" ref="I86:I118" si="45">IF(H86&gt;0,H86,0)</f>
        <v>60</v>
      </c>
      <c r="J86" s="74">
        <f t="shared" si="39"/>
        <v>34770</v>
      </c>
      <c r="K86" s="66">
        <f>Stoch_Regimes_4!$E$29</f>
        <v>15</v>
      </c>
      <c r="L86" s="60">
        <f t="shared" ref="L86:L118" si="46">IF(K86=15,0,IF(K86=30,1,IF(K86=45,2,IF(K86=60,3))))</f>
        <v>0</v>
      </c>
      <c r="M86" s="49">
        <f t="shared" si="27"/>
        <v>0</v>
      </c>
      <c r="N86" s="49">
        <f t="shared" ref="N86:N118" si="47">K86-M86</f>
        <v>15</v>
      </c>
      <c r="O86" s="60">
        <f t="shared" ref="O86:O118" si="48">IF(N86&gt;0,N86,0)</f>
        <v>15</v>
      </c>
      <c r="P86" s="74">
        <f t="shared" ref="P86:P131" si="49">M86*$C$4+O86*$C86</f>
        <v>8692.5</v>
      </c>
      <c r="Q86" s="66">
        <f>Stoch_Regimes_4!$G$29</f>
        <v>15</v>
      </c>
      <c r="R86" s="60">
        <f t="shared" ref="R86:R121" si="50">IF(Q86=15,0,IF(Q86=30,1,IF(Q86=45,2,IF(Q86=60,3))))</f>
        <v>0</v>
      </c>
      <c r="S86" s="49">
        <f t="shared" si="28"/>
        <v>0</v>
      </c>
      <c r="T86" s="49">
        <f t="shared" ref="T86:T121" si="51">Q86-S86</f>
        <v>15</v>
      </c>
      <c r="U86" s="60">
        <f t="shared" ref="U86:U121" si="52">IF(T86&gt;0,T86,0)</f>
        <v>15</v>
      </c>
      <c r="V86" s="74">
        <f t="shared" si="40"/>
        <v>8692.5</v>
      </c>
      <c r="W86" s="66">
        <f>Stoch_Regimes_4!$J$29</f>
        <v>30</v>
      </c>
      <c r="X86" s="60">
        <f t="shared" ref="X86:X118" si="53">IF(W86=15,0,IF(W86=30,1,IF(W86=45,2,IF(W86=60,3))))</f>
        <v>1</v>
      </c>
      <c r="Y86" s="49">
        <f t="shared" si="29"/>
        <v>0</v>
      </c>
      <c r="Z86" s="49">
        <f t="shared" ref="Z86:Z118" si="54">W86-Y86</f>
        <v>30</v>
      </c>
      <c r="AA86" s="60">
        <f t="shared" ref="AA86:AA118" si="55">IF(Z86&gt;0,Z86,0)</f>
        <v>30</v>
      </c>
      <c r="AB86" s="74">
        <f t="shared" si="41"/>
        <v>17385</v>
      </c>
      <c r="AC86" s="66">
        <f>Stoch_Regimes_4!$M$29</f>
        <v>15</v>
      </c>
      <c r="AD86" s="60">
        <f t="shared" ref="AD86:AD117" si="56">IF(AC86=15,0,IF(AC86=30,1,IF(AC86=45,2,IF(AC86=60,3))))</f>
        <v>0</v>
      </c>
      <c r="AE86" s="49">
        <f t="shared" si="30"/>
        <v>0</v>
      </c>
      <c r="AF86" s="49">
        <f t="shared" ref="AF86:AF117" si="57">AC86-AE86</f>
        <v>15</v>
      </c>
      <c r="AG86" s="60">
        <f t="shared" ref="AG86:AG117" si="58">IF(AF86&gt;0,AF86,0)</f>
        <v>15</v>
      </c>
      <c r="AH86" s="74">
        <f t="shared" si="42"/>
        <v>8692.5</v>
      </c>
      <c r="AI86" s="66">
        <v>15</v>
      </c>
      <c r="AJ86" s="60">
        <f t="shared" ref="AJ86:AJ122" si="59">IF(AI86=15,0,IF(AI86=30,1,IF(AI86=45,2,IF(AI86=60,3))))</f>
        <v>0</v>
      </c>
      <c r="AK86" s="60">
        <v>0</v>
      </c>
      <c r="AL86" s="60">
        <v>15</v>
      </c>
      <c r="AM86" s="62">
        <f t="shared" si="43"/>
        <v>8692.5</v>
      </c>
      <c r="AN86" s="66">
        <f>Stoch_Regimes_4!$E$29</f>
        <v>15</v>
      </c>
      <c r="AO86" s="60">
        <f t="shared" ref="AO86:AO131" si="60">IF(AN86=15,0,IF(AN86=30,1,IF(AN86=45,2,IF(AN86=60,3))))</f>
        <v>0</v>
      </c>
      <c r="AP86" s="49">
        <f t="shared" si="31"/>
        <v>0</v>
      </c>
      <c r="AQ86" s="49">
        <f t="shared" ref="AQ86:AQ131" si="61">AN86-AP86</f>
        <v>15</v>
      </c>
      <c r="AR86" s="60">
        <f t="shared" ref="AR86:AR131" si="62">IF(AQ86&gt;0,AQ86,0)</f>
        <v>15</v>
      </c>
      <c r="AS86" s="74">
        <f t="shared" ref="AS86:AS131" si="63">AP86*$C$4+AR86*$C86</f>
        <v>8692.5</v>
      </c>
    </row>
    <row r="87" spans="1:45" x14ac:dyDescent="0.25">
      <c r="A87" s="49"/>
      <c r="B87" s="85">
        <v>41091</v>
      </c>
      <c r="C87" s="49">
        <v>692.5</v>
      </c>
      <c r="D87" s="62">
        <v>700</v>
      </c>
      <c r="E87" s="49">
        <v>2</v>
      </c>
      <c r="F87" s="91">
        <f t="shared" si="38"/>
        <v>45</v>
      </c>
      <c r="G87" s="49">
        <f t="shared" ref="G87:G118" si="64">G86+I86-15</f>
        <v>45</v>
      </c>
      <c r="H87" s="49">
        <f t="shared" si="44"/>
        <v>0</v>
      </c>
      <c r="I87" s="60">
        <f t="shared" si="45"/>
        <v>0</v>
      </c>
      <c r="J87" s="74">
        <f t="shared" si="39"/>
        <v>1800</v>
      </c>
      <c r="K87" s="66">
        <f>Stoch_Regimes_4!$E$31</f>
        <v>15</v>
      </c>
      <c r="L87" s="60">
        <f t="shared" si="46"/>
        <v>0</v>
      </c>
      <c r="M87" s="49">
        <f t="shared" ref="M87:M118" si="65">M86+O86-15</f>
        <v>0</v>
      </c>
      <c r="N87" s="49">
        <f t="shared" si="47"/>
        <v>15</v>
      </c>
      <c r="O87" s="60">
        <f t="shared" si="48"/>
        <v>15</v>
      </c>
      <c r="P87" s="74">
        <f t="shared" si="49"/>
        <v>10387.5</v>
      </c>
      <c r="Q87" s="66">
        <f>Stoch_Regimes_4!$G$31</f>
        <v>15</v>
      </c>
      <c r="R87" s="60">
        <f t="shared" si="50"/>
        <v>0</v>
      </c>
      <c r="S87" s="49">
        <f t="shared" ref="S87:S121" si="66">S86+U86-15</f>
        <v>0</v>
      </c>
      <c r="T87" s="49">
        <f t="shared" si="51"/>
        <v>15</v>
      </c>
      <c r="U87" s="60">
        <f t="shared" si="52"/>
        <v>15</v>
      </c>
      <c r="V87" s="74">
        <f t="shared" si="40"/>
        <v>10387.5</v>
      </c>
      <c r="W87" s="66">
        <f>Stoch_Regimes_4!$J$31</f>
        <v>15</v>
      </c>
      <c r="X87" s="60">
        <f t="shared" si="53"/>
        <v>0</v>
      </c>
      <c r="Y87" s="49">
        <f t="shared" ref="Y87:Y118" si="67">Y86+AA86-15</f>
        <v>15</v>
      </c>
      <c r="Z87" s="49">
        <f t="shared" si="54"/>
        <v>0</v>
      </c>
      <c r="AA87" s="60">
        <f t="shared" si="55"/>
        <v>0</v>
      </c>
      <c r="AB87" s="74">
        <f t="shared" si="41"/>
        <v>600</v>
      </c>
      <c r="AC87" s="66">
        <f>Stoch_Regimes_4!$M$31</f>
        <v>15</v>
      </c>
      <c r="AD87" s="60">
        <f t="shared" si="56"/>
        <v>0</v>
      </c>
      <c r="AE87" s="49">
        <f t="shared" ref="AE87:AE117" si="68">AE86+AG86-15</f>
        <v>0</v>
      </c>
      <c r="AF87" s="49">
        <f t="shared" si="57"/>
        <v>15</v>
      </c>
      <c r="AG87" s="60">
        <f t="shared" si="58"/>
        <v>15</v>
      </c>
      <c r="AH87" s="74">
        <f t="shared" si="42"/>
        <v>10387.5</v>
      </c>
      <c r="AI87" s="66">
        <v>15</v>
      </c>
      <c r="AJ87" s="60">
        <f t="shared" si="59"/>
        <v>0</v>
      </c>
      <c r="AK87" s="60">
        <v>0</v>
      </c>
      <c r="AL87" s="60">
        <v>15</v>
      </c>
      <c r="AM87" s="62">
        <f t="shared" si="43"/>
        <v>10387.5</v>
      </c>
      <c r="AN87" s="66">
        <f>Stoch_Regimes_4!$E$31</f>
        <v>15</v>
      </c>
      <c r="AO87" s="60">
        <f t="shared" si="60"/>
        <v>0</v>
      </c>
      <c r="AP87" s="49">
        <f t="shared" ref="AP87:AP131" si="69">AP86+AR86-15</f>
        <v>0</v>
      </c>
      <c r="AQ87" s="49">
        <f t="shared" si="61"/>
        <v>15</v>
      </c>
      <c r="AR87" s="60">
        <f t="shared" si="62"/>
        <v>15</v>
      </c>
      <c r="AS87" s="74">
        <f t="shared" si="63"/>
        <v>10387.5</v>
      </c>
    </row>
    <row r="88" spans="1:45" x14ac:dyDescent="0.25">
      <c r="A88" s="49"/>
      <c r="B88" s="85">
        <v>41122</v>
      </c>
      <c r="C88" s="49">
        <v>813</v>
      </c>
      <c r="D88" s="62">
        <v>800</v>
      </c>
      <c r="E88" s="49">
        <v>0</v>
      </c>
      <c r="F88" s="91">
        <f>Stoch_Regimes!$E$90</f>
        <v>15</v>
      </c>
      <c r="G88" s="49">
        <f t="shared" si="64"/>
        <v>30</v>
      </c>
      <c r="H88" s="49">
        <f t="shared" si="44"/>
        <v>-15</v>
      </c>
      <c r="I88" s="60">
        <f t="shared" si="45"/>
        <v>0</v>
      </c>
      <c r="J88" s="74">
        <f t="shared" si="39"/>
        <v>1200</v>
      </c>
      <c r="K88" s="66">
        <f>Stoch_Regimes_4!$E$33</f>
        <v>15</v>
      </c>
      <c r="L88" s="60">
        <f t="shared" si="46"/>
        <v>0</v>
      </c>
      <c r="M88" s="49">
        <f t="shared" si="65"/>
        <v>0</v>
      </c>
      <c r="N88" s="49">
        <f t="shared" si="47"/>
        <v>15</v>
      </c>
      <c r="O88" s="60">
        <f t="shared" si="48"/>
        <v>15</v>
      </c>
      <c r="P88" s="74">
        <f t="shared" si="49"/>
        <v>12195</v>
      </c>
      <c r="Q88" s="66">
        <f>Stoch_Regimes_4!$G$33</f>
        <v>15</v>
      </c>
      <c r="R88" s="60">
        <f t="shared" si="50"/>
        <v>0</v>
      </c>
      <c r="S88" s="49">
        <f t="shared" si="66"/>
        <v>0</v>
      </c>
      <c r="T88" s="49">
        <f t="shared" si="51"/>
        <v>15</v>
      </c>
      <c r="U88" s="60">
        <f t="shared" si="52"/>
        <v>15</v>
      </c>
      <c r="V88" s="74">
        <f t="shared" si="40"/>
        <v>12195</v>
      </c>
      <c r="W88" s="66">
        <f>Stoch_Regimes_4!$J$33</f>
        <v>15</v>
      </c>
      <c r="X88" s="60">
        <f t="shared" si="53"/>
        <v>0</v>
      </c>
      <c r="Y88" s="49">
        <f t="shared" si="67"/>
        <v>0</v>
      </c>
      <c r="Z88" s="49">
        <f t="shared" si="54"/>
        <v>15</v>
      </c>
      <c r="AA88" s="60">
        <f t="shared" si="55"/>
        <v>15</v>
      </c>
      <c r="AB88" s="74">
        <f t="shared" si="41"/>
        <v>12195</v>
      </c>
      <c r="AC88" s="66">
        <f>Stoch_Regimes_4!$M$33</f>
        <v>15</v>
      </c>
      <c r="AD88" s="60">
        <f t="shared" si="56"/>
        <v>0</v>
      </c>
      <c r="AE88" s="49">
        <f t="shared" si="68"/>
        <v>0</v>
      </c>
      <c r="AF88" s="49">
        <f t="shared" si="57"/>
        <v>15</v>
      </c>
      <c r="AG88" s="60">
        <f t="shared" si="58"/>
        <v>15</v>
      </c>
      <c r="AH88" s="74">
        <f t="shared" si="42"/>
        <v>12195</v>
      </c>
      <c r="AI88" s="66">
        <v>15</v>
      </c>
      <c r="AJ88" s="60">
        <f t="shared" si="59"/>
        <v>0</v>
      </c>
      <c r="AK88" s="60">
        <v>0</v>
      </c>
      <c r="AL88" s="60">
        <v>15</v>
      </c>
      <c r="AM88" s="62">
        <f t="shared" si="43"/>
        <v>12195</v>
      </c>
      <c r="AN88" s="66">
        <f>Stoch_Regimes_4!$E$33</f>
        <v>15</v>
      </c>
      <c r="AO88" s="60">
        <f t="shared" si="60"/>
        <v>0</v>
      </c>
      <c r="AP88" s="49">
        <f t="shared" si="69"/>
        <v>0</v>
      </c>
      <c r="AQ88" s="49">
        <f t="shared" si="61"/>
        <v>15</v>
      </c>
      <c r="AR88" s="60">
        <f t="shared" si="62"/>
        <v>15</v>
      </c>
      <c r="AS88" s="74">
        <f t="shared" si="63"/>
        <v>12195</v>
      </c>
    </row>
    <row r="89" spans="1:45" x14ac:dyDescent="0.25">
      <c r="A89" s="49"/>
      <c r="B89" s="85">
        <v>41153</v>
      </c>
      <c r="C89" s="49">
        <v>808.5</v>
      </c>
      <c r="D89" s="62">
        <v>800</v>
      </c>
      <c r="E89" s="49">
        <v>0</v>
      </c>
      <c r="F89" s="91">
        <f>Stoch_Regimes!$E$90</f>
        <v>15</v>
      </c>
      <c r="G89" s="49">
        <f t="shared" si="64"/>
        <v>15</v>
      </c>
      <c r="H89" s="49">
        <f t="shared" si="44"/>
        <v>0</v>
      </c>
      <c r="I89" s="60">
        <f t="shared" si="45"/>
        <v>0</v>
      </c>
      <c r="J89" s="74">
        <f t="shared" si="39"/>
        <v>600</v>
      </c>
      <c r="K89" s="66">
        <f>Stoch_Regimes_4!$E$33</f>
        <v>15</v>
      </c>
      <c r="L89" s="60">
        <f t="shared" si="46"/>
        <v>0</v>
      </c>
      <c r="M89" s="49">
        <f t="shared" si="65"/>
        <v>0</v>
      </c>
      <c r="N89" s="49">
        <f t="shared" si="47"/>
        <v>15</v>
      </c>
      <c r="O89" s="60">
        <f t="shared" si="48"/>
        <v>15</v>
      </c>
      <c r="P89" s="74">
        <f t="shared" si="49"/>
        <v>12127.5</v>
      </c>
      <c r="Q89" s="66">
        <f>Stoch_Regimes_4!$G$33</f>
        <v>15</v>
      </c>
      <c r="R89" s="60">
        <f t="shared" si="50"/>
        <v>0</v>
      </c>
      <c r="S89" s="49">
        <f t="shared" si="66"/>
        <v>0</v>
      </c>
      <c r="T89" s="49">
        <f t="shared" si="51"/>
        <v>15</v>
      </c>
      <c r="U89" s="60">
        <f t="shared" si="52"/>
        <v>15</v>
      </c>
      <c r="V89" s="74">
        <f t="shared" si="40"/>
        <v>12127.5</v>
      </c>
      <c r="W89" s="66">
        <f>Stoch_Regimes_4!$J$33</f>
        <v>15</v>
      </c>
      <c r="X89" s="60">
        <f t="shared" si="53"/>
        <v>0</v>
      </c>
      <c r="Y89" s="49">
        <f t="shared" si="67"/>
        <v>0</v>
      </c>
      <c r="Z89" s="49">
        <f t="shared" si="54"/>
        <v>15</v>
      </c>
      <c r="AA89" s="60">
        <f t="shared" si="55"/>
        <v>15</v>
      </c>
      <c r="AB89" s="74">
        <f t="shared" si="41"/>
        <v>12127.5</v>
      </c>
      <c r="AC89" s="66">
        <f>Stoch_Regimes_4!$M$33</f>
        <v>15</v>
      </c>
      <c r="AD89" s="60">
        <f t="shared" si="56"/>
        <v>0</v>
      </c>
      <c r="AE89" s="49">
        <f t="shared" si="68"/>
        <v>0</v>
      </c>
      <c r="AF89" s="49">
        <f t="shared" si="57"/>
        <v>15</v>
      </c>
      <c r="AG89" s="60">
        <f t="shared" si="58"/>
        <v>15</v>
      </c>
      <c r="AH89" s="74">
        <f t="shared" si="42"/>
        <v>12127.5</v>
      </c>
      <c r="AI89" s="66">
        <v>15</v>
      </c>
      <c r="AJ89" s="60">
        <f t="shared" si="59"/>
        <v>0</v>
      </c>
      <c r="AK89" s="60">
        <v>0</v>
      </c>
      <c r="AL89" s="60">
        <v>15</v>
      </c>
      <c r="AM89" s="62">
        <f t="shared" si="43"/>
        <v>12127.5</v>
      </c>
      <c r="AN89" s="66">
        <f>Stoch_Regimes_4!$E$33</f>
        <v>15</v>
      </c>
      <c r="AO89" s="60">
        <f t="shared" si="60"/>
        <v>0</v>
      </c>
      <c r="AP89" s="49">
        <f t="shared" si="69"/>
        <v>0</v>
      </c>
      <c r="AQ89" s="49">
        <f t="shared" si="61"/>
        <v>15</v>
      </c>
      <c r="AR89" s="60">
        <f t="shared" si="62"/>
        <v>15</v>
      </c>
      <c r="AS89" s="74">
        <f t="shared" si="63"/>
        <v>12127.5</v>
      </c>
    </row>
    <row r="90" spans="1:45" x14ac:dyDescent="0.25">
      <c r="A90" s="49"/>
      <c r="B90" s="85">
        <v>41183</v>
      </c>
      <c r="C90" s="49">
        <v>758.5</v>
      </c>
      <c r="D90" s="62">
        <v>750</v>
      </c>
      <c r="E90" s="49">
        <v>0</v>
      </c>
      <c r="F90" s="91">
        <f t="shared" ref="F90:F111" si="70">IF(E90=0,15,IF(E90=1,30,IF(E90=2,45,IF(E90=3,60))))</f>
        <v>15</v>
      </c>
      <c r="G90" s="49">
        <f t="shared" si="64"/>
        <v>0</v>
      </c>
      <c r="H90" s="49">
        <f t="shared" si="44"/>
        <v>15</v>
      </c>
      <c r="I90" s="60">
        <f t="shared" si="45"/>
        <v>15</v>
      </c>
      <c r="J90" s="74">
        <f t="shared" si="39"/>
        <v>11377.5</v>
      </c>
      <c r="K90" s="66">
        <f>Stoch_Regimes_4!$E$32</f>
        <v>15</v>
      </c>
      <c r="L90" s="60">
        <f t="shared" si="46"/>
        <v>0</v>
      </c>
      <c r="M90" s="49">
        <f t="shared" si="65"/>
        <v>0</v>
      </c>
      <c r="N90" s="49">
        <f t="shared" si="47"/>
        <v>15</v>
      </c>
      <c r="O90" s="60">
        <f t="shared" si="48"/>
        <v>15</v>
      </c>
      <c r="P90" s="74">
        <f t="shared" si="49"/>
        <v>11377.5</v>
      </c>
      <c r="Q90" s="66">
        <f>Stoch_Regimes_4!$G$32</f>
        <v>15</v>
      </c>
      <c r="R90" s="60">
        <f t="shared" si="50"/>
        <v>0</v>
      </c>
      <c r="S90" s="49">
        <f t="shared" si="66"/>
        <v>0</v>
      </c>
      <c r="T90" s="49">
        <f t="shared" si="51"/>
        <v>15</v>
      </c>
      <c r="U90" s="60">
        <f t="shared" si="52"/>
        <v>15</v>
      </c>
      <c r="V90" s="74">
        <f t="shared" si="40"/>
        <v>11377.5</v>
      </c>
      <c r="W90" s="66">
        <f>Stoch_Regimes_4!$J$32</f>
        <v>15</v>
      </c>
      <c r="X90" s="60">
        <f t="shared" si="53"/>
        <v>0</v>
      </c>
      <c r="Y90" s="49">
        <f t="shared" si="67"/>
        <v>0</v>
      </c>
      <c r="Z90" s="49">
        <f t="shared" si="54"/>
        <v>15</v>
      </c>
      <c r="AA90" s="60">
        <f t="shared" si="55"/>
        <v>15</v>
      </c>
      <c r="AB90" s="74">
        <f t="shared" si="41"/>
        <v>11377.5</v>
      </c>
      <c r="AC90" s="66">
        <f>Stoch_Regimes_4!$M$32</f>
        <v>15</v>
      </c>
      <c r="AD90" s="60">
        <f t="shared" si="56"/>
        <v>0</v>
      </c>
      <c r="AE90" s="49">
        <f t="shared" si="68"/>
        <v>0</v>
      </c>
      <c r="AF90" s="49">
        <f t="shared" si="57"/>
        <v>15</v>
      </c>
      <c r="AG90" s="60">
        <f t="shared" si="58"/>
        <v>15</v>
      </c>
      <c r="AH90" s="74">
        <f t="shared" si="42"/>
        <v>11377.5</v>
      </c>
      <c r="AI90" s="66">
        <v>15</v>
      </c>
      <c r="AJ90" s="60">
        <f t="shared" si="59"/>
        <v>0</v>
      </c>
      <c r="AK90" s="60">
        <v>0</v>
      </c>
      <c r="AL90" s="60">
        <v>15</v>
      </c>
      <c r="AM90" s="62">
        <f t="shared" si="43"/>
        <v>11377.5</v>
      </c>
      <c r="AN90" s="66">
        <f>Stoch_Regimes_4!$E$32</f>
        <v>15</v>
      </c>
      <c r="AO90" s="60">
        <f t="shared" si="60"/>
        <v>0</v>
      </c>
      <c r="AP90" s="49">
        <f t="shared" si="69"/>
        <v>0</v>
      </c>
      <c r="AQ90" s="49">
        <f t="shared" si="61"/>
        <v>15</v>
      </c>
      <c r="AR90" s="60">
        <f t="shared" si="62"/>
        <v>15</v>
      </c>
      <c r="AS90" s="74">
        <f t="shared" si="63"/>
        <v>11377.5</v>
      </c>
    </row>
    <row r="91" spans="1:45" x14ac:dyDescent="0.25">
      <c r="A91" s="49"/>
      <c r="B91" s="85">
        <v>41214</v>
      </c>
      <c r="C91" s="49">
        <v>751.5</v>
      </c>
      <c r="D91" s="62">
        <v>750</v>
      </c>
      <c r="E91" s="49">
        <v>0</v>
      </c>
      <c r="F91" s="91">
        <f t="shared" si="70"/>
        <v>15</v>
      </c>
      <c r="G91" s="49">
        <f t="shared" si="64"/>
        <v>0</v>
      </c>
      <c r="H91" s="49">
        <f t="shared" si="44"/>
        <v>15</v>
      </c>
      <c r="I91" s="60">
        <f t="shared" si="45"/>
        <v>15</v>
      </c>
      <c r="J91" s="74">
        <f t="shared" si="39"/>
        <v>11272.5</v>
      </c>
      <c r="K91" s="66">
        <f>Stoch_Regimes_4!$E$32</f>
        <v>15</v>
      </c>
      <c r="L91" s="60">
        <f t="shared" si="46"/>
        <v>0</v>
      </c>
      <c r="M91" s="49">
        <f t="shared" si="65"/>
        <v>0</v>
      </c>
      <c r="N91" s="49">
        <f t="shared" si="47"/>
        <v>15</v>
      </c>
      <c r="O91" s="60">
        <f t="shared" si="48"/>
        <v>15</v>
      </c>
      <c r="P91" s="74">
        <f t="shared" si="49"/>
        <v>11272.5</v>
      </c>
      <c r="Q91" s="66">
        <f>Stoch_Regimes_4!$G$32</f>
        <v>15</v>
      </c>
      <c r="R91" s="60">
        <f t="shared" si="50"/>
        <v>0</v>
      </c>
      <c r="S91" s="49">
        <f t="shared" si="66"/>
        <v>0</v>
      </c>
      <c r="T91" s="49">
        <f t="shared" si="51"/>
        <v>15</v>
      </c>
      <c r="U91" s="60">
        <f t="shared" si="52"/>
        <v>15</v>
      </c>
      <c r="V91" s="74">
        <f t="shared" si="40"/>
        <v>11272.5</v>
      </c>
      <c r="W91" s="66">
        <f>Stoch_Regimes_4!$J$32</f>
        <v>15</v>
      </c>
      <c r="X91" s="60">
        <f t="shared" si="53"/>
        <v>0</v>
      </c>
      <c r="Y91" s="49">
        <f t="shared" si="67"/>
        <v>0</v>
      </c>
      <c r="Z91" s="49">
        <f t="shared" si="54"/>
        <v>15</v>
      </c>
      <c r="AA91" s="60">
        <f t="shared" si="55"/>
        <v>15</v>
      </c>
      <c r="AB91" s="74">
        <f t="shared" si="41"/>
        <v>11272.5</v>
      </c>
      <c r="AC91" s="66">
        <f>Stoch_Regimes_4!$M$32</f>
        <v>15</v>
      </c>
      <c r="AD91" s="60">
        <f t="shared" si="56"/>
        <v>0</v>
      </c>
      <c r="AE91" s="49">
        <f t="shared" si="68"/>
        <v>0</v>
      </c>
      <c r="AF91" s="49">
        <f t="shared" si="57"/>
        <v>15</v>
      </c>
      <c r="AG91" s="60">
        <f t="shared" si="58"/>
        <v>15</v>
      </c>
      <c r="AH91" s="74">
        <f t="shared" si="42"/>
        <v>11272.5</v>
      </c>
      <c r="AI91" s="66">
        <v>15</v>
      </c>
      <c r="AJ91" s="60">
        <f t="shared" si="59"/>
        <v>0</v>
      </c>
      <c r="AK91" s="60">
        <v>0</v>
      </c>
      <c r="AL91" s="60">
        <v>15</v>
      </c>
      <c r="AM91" s="62">
        <f t="shared" si="43"/>
        <v>11272.5</v>
      </c>
      <c r="AN91" s="66">
        <f>Stoch_Regimes_4!$E$32</f>
        <v>15</v>
      </c>
      <c r="AO91" s="60">
        <f t="shared" si="60"/>
        <v>0</v>
      </c>
      <c r="AP91" s="49">
        <f t="shared" si="69"/>
        <v>0</v>
      </c>
      <c r="AQ91" s="49">
        <f t="shared" si="61"/>
        <v>15</v>
      </c>
      <c r="AR91" s="60">
        <f t="shared" si="62"/>
        <v>15</v>
      </c>
      <c r="AS91" s="74">
        <f t="shared" si="63"/>
        <v>11272.5</v>
      </c>
    </row>
    <row r="92" spans="1:45" x14ac:dyDescent="0.25">
      <c r="A92" s="49"/>
      <c r="B92" s="85">
        <v>41244</v>
      </c>
      <c r="C92" s="49">
        <v>752</v>
      </c>
      <c r="D92" s="62">
        <v>750</v>
      </c>
      <c r="E92" s="49">
        <v>0</v>
      </c>
      <c r="F92" s="91">
        <f t="shared" si="70"/>
        <v>15</v>
      </c>
      <c r="G92" s="49">
        <f t="shared" si="64"/>
        <v>0</v>
      </c>
      <c r="H92" s="49">
        <f t="shared" si="44"/>
        <v>15</v>
      </c>
      <c r="I92" s="60">
        <f t="shared" si="45"/>
        <v>15</v>
      </c>
      <c r="J92" s="74">
        <f t="shared" si="39"/>
        <v>11280</v>
      </c>
      <c r="K92" s="66">
        <f>Stoch_Regimes_4!$E$32</f>
        <v>15</v>
      </c>
      <c r="L92" s="60">
        <f t="shared" si="46"/>
        <v>0</v>
      </c>
      <c r="M92" s="49">
        <f t="shared" si="65"/>
        <v>0</v>
      </c>
      <c r="N92" s="49">
        <f t="shared" si="47"/>
        <v>15</v>
      </c>
      <c r="O92" s="60">
        <f t="shared" si="48"/>
        <v>15</v>
      </c>
      <c r="P92" s="74">
        <f t="shared" si="49"/>
        <v>11280</v>
      </c>
      <c r="Q92" s="66">
        <f>Stoch_Regimes_4!$G$32</f>
        <v>15</v>
      </c>
      <c r="R92" s="60">
        <f t="shared" si="50"/>
        <v>0</v>
      </c>
      <c r="S92" s="49">
        <f t="shared" si="66"/>
        <v>0</v>
      </c>
      <c r="T92" s="49">
        <f t="shared" si="51"/>
        <v>15</v>
      </c>
      <c r="U92" s="60">
        <f t="shared" si="52"/>
        <v>15</v>
      </c>
      <c r="V92" s="74">
        <f t="shared" si="40"/>
        <v>11280</v>
      </c>
      <c r="W92" s="66">
        <f>Stoch_Regimes_4!$J$32</f>
        <v>15</v>
      </c>
      <c r="X92" s="60">
        <f t="shared" si="53"/>
        <v>0</v>
      </c>
      <c r="Y92" s="49">
        <f t="shared" si="67"/>
        <v>0</v>
      </c>
      <c r="Z92" s="49">
        <f t="shared" si="54"/>
        <v>15</v>
      </c>
      <c r="AA92" s="60">
        <f t="shared" si="55"/>
        <v>15</v>
      </c>
      <c r="AB92" s="74">
        <f t="shared" si="41"/>
        <v>11280</v>
      </c>
      <c r="AC92" s="66">
        <f>Stoch_Regimes_4!$M$32</f>
        <v>15</v>
      </c>
      <c r="AD92" s="60">
        <f t="shared" si="56"/>
        <v>0</v>
      </c>
      <c r="AE92" s="49">
        <f t="shared" si="68"/>
        <v>0</v>
      </c>
      <c r="AF92" s="49">
        <f t="shared" si="57"/>
        <v>15</v>
      </c>
      <c r="AG92" s="60">
        <f t="shared" si="58"/>
        <v>15</v>
      </c>
      <c r="AH92" s="74">
        <f t="shared" si="42"/>
        <v>11280</v>
      </c>
      <c r="AI92" s="66">
        <v>15</v>
      </c>
      <c r="AJ92" s="60">
        <f t="shared" si="59"/>
        <v>0</v>
      </c>
      <c r="AK92" s="60">
        <v>0</v>
      </c>
      <c r="AL92" s="60">
        <v>15</v>
      </c>
      <c r="AM92" s="62">
        <f t="shared" si="43"/>
        <v>11280</v>
      </c>
      <c r="AN92" s="66">
        <f>Stoch_Regimes_4!$E$32</f>
        <v>15</v>
      </c>
      <c r="AO92" s="60">
        <f t="shared" si="60"/>
        <v>0</v>
      </c>
      <c r="AP92" s="49">
        <f t="shared" si="69"/>
        <v>0</v>
      </c>
      <c r="AQ92" s="49">
        <f t="shared" si="61"/>
        <v>15</v>
      </c>
      <c r="AR92" s="60">
        <f t="shared" si="62"/>
        <v>15</v>
      </c>
      <c r="AS92" s="74">
        <f t="shared" si="63"/>
        <v>11280</v>
      </c>
    </row>
    <row r="93" spans="1:45" x14ac:dyDescent="0.25">
      <c r="A93" s="49"/>
      <c r="B93" s="85">
        <v>41275</v>
      </c>
      <c r="C93" s="49">
        <v>694.5</v>
      </c>
      <c r="D93" s="62">
        <v>700</v>
      </c>
      <c r="E93" s="49">
        <v>1</v>
      </c>
      <c r="F93" s="91">
        <f t="shared" si="70"/>
        <v>30</v>
      </c>
      <c r="G93" s="49">
        <f t="shared" si="64"/>
        <v>0</v>
      </c>
      <c r="H93" s="49">
        <f t="shared" si="44"/>
        <v>30</v>
      </c>
      <c r="I93" s="60">
        <f t="shared" si="45"/>
        <v>30</v>
      </c>
      <c r="J93" s="74">
        <f t="shared" si="39"/>
        <v>20835</v>
      </c>
      <c r="K93" s="66">
        <f>Stoch_Regimes_4!$E$31</f>
        <v>15</v>
      </c>
      <c r="L93" s="60">
        <f t="shared" si="46"/>
        <v>0</v>
      </c>
      <c r="M93" s="49">
        <f t="shared" si="65"/>
        <v>0</v>
      </c>
      <c r="N93" s="49">
        <f t="shared" si="47"/>
        <v>15</v>
      </c>
      <c r="O93" s="60">
        <f t="shared" si="48"/>
        <v>15</v>
      </c>
      <c r="P93" s="74">
        <f t="shared" si="49"/>
        <v>10417.5</v>
      </c>
      <c r="Q93" s="66">
        <f>Stoch_Regimes_4!$G$31</f>
        <v>15</v>
      </c>
      <c r="R93" s="60">
        <f t="shared" si="50"/>
        <v>0</v>
      </c>
      <c r="S93" s="49">
        <f t="shared" si="66"/>
        <v>0</v>
      </c>
      <c r="T93" s="49">
        <f t="shared" si="51"/>
        <v>15</v>
      </c>
      <c r="U93" s="60">
        <f t="shared" si="52"/>
        <v>15</v>
      </c>
      <c r="V93" s="74">
        <f t="shared" si="40"/>
        <v>10417.5</v>
      </c>
      <c r="W93" s="66">
        <f>Stoch_Regimes_4!$J$31</f>
        <v>15</v>
      </c>
      <c r="X93" s="60">
        <f t="shared" si="53"/>
        <v>0</v>
      </c>
      <c r="Y93" s="49">
        <f t="shared" si="67"/>
        <v>0</v>
      </c>
      <c r="Z93" s="49">
        <f t="shared" si="54"/>
        <v>15</v>
      </c>
      <c r="AA93" s="60">
        <f t="shared" si="55"/>
        <v>15</v>
      </c>
      <c r="AB93" s="74">
        <f t="shared" si="41"/>
        <v>10417.5</v>
      </c>
      <c r="AC93" s="66">
        <f>Stoch_Regimes_4!$M$31</f>
        <v>15</v>
      </c>
      <c r="AD93" s="60">
        <f t="shared" si="56"/>
        <v>0</v>
      </c>
      <c r="AE93" s="49">
        <f t="shared" si="68"/>
        <v>0</v>
      </c>
      <c r="AF93" s="49">
        <f t="shared" si="57"/>
        <v>15</v>
      </c>
      <c r="AG93" s="60">
        <f t="shared" si="58"/>
        <v>15</v>
      </c>
      <c r="AH93" s="74">
        <f t="shared" si="42"/>
        <v>10417.5</v>
      </c>
      <c r="AI93" s="66">
        <v>15</v>
      </c>
      <c r="AJ93" s="60">
        <f t="shared" si="59"/>
        <v>0</v>
      </c>
      <c r="AK93" s="60">
        <v>0</v>
      </c>
      <c r="AL93" s="60">
        <v>15</v>
      </c>
      <c r="AM93" s="62">
        <f t="shared" si="43"/>
        <v>10417.5</v>
      </c>
      <c r="AN93" s="66">
        <f>Stoch_Regimes_4!$E$31</f>
        <v>15</v>
      </c>
      <c r="AO93" s="60">
        <f t="shared" si="60"/>
        <v>0</v>
      </c>
      <c r="AP93" s="49">
        <f t="shared" si="69"/>
        <v>0</v>
      </c>
      <c r="AQ93" s="49">
        <f t="shared" si="61"/>
        <v>15</v>
      </c>
      <c r="AR93" s="60">
        <f t="shared" si="62"/>
        <v>15</v>
      </c>
      <c r="AS93" s="74">
        <f t="shared" si="63"/>
        <v>10417.5</v>
      </c>
    </row>
    <row r="94" spans="1:45" x14ac:dyDescent="0.25">
      <c r="A94" s="49"/>
      <c r="B94" s="85">
        <v>41306</v>
      </c>
      <c r="C94" s="49">
        <v>743</v>
      </c>
      <c r="D94" s="62">
        <v>750</v>
      </c>
      <c r="E94" s="49">
        <v>0</v>
      </c>
      <c r="F94" s="91">
        <f t="shared" si="70"/>
        <v>15</v>
      </c>
      <c r="G94" s="49">
        <f t="shared" si="64"/>
        <v>15</v>
      </c>
      <c r="H94" s="49">
        <f t="shared" si="44"/>
        <v>0</v>
      </c>
      <c r="I94" s="60">
        <f t="shared" si="45"/>
        <v>0</v>
      </c>
      <c r="J94" s="74">
        <f t="shared" si="39"/>
        <v>600</v>
      </c>
      <c r="K94" s="66">
        <f>Stoch_Regimes_4!$E$32</f>
        <v>15</v>
      </c>
      <c r="L94" s="60">
        <f t="shared" si="46"/>
        <v>0</v>
      </c>
      <c r="M94" s="49">
        <f t="shared" si="65"/>
        <v>0</v>
      </c>
      <c r="N94" s="49">
        <f t="shared" si="47"/>
        <v>15</v>
      </c>
      <c r="O94" s="60">
        <f t="shared" si="48"/>
        <v>15</v>
      </c>
      <c r="P94" s="74">
        <f t="shared" si="49"/>
        <v>11145</v>
      </c>
      <c r="Q94" s="66">
        <f>Stoch_Regimes_4!$G$32</f>
        <v>15</v>
      </c>
      <c r="R94" s="60">
        <f t="shared" si="50"/>
        <v>0</v>
      </c>
      <c r="S94" s="49">
        <f t="shared" si="66"/>
        <v>0</v>
      </c>
      <c r="T94" s="49">
        <f t="shared" si="51"/>
        <v>15</v>
      </c>
      <c r="U94" s="60">
        <f t="shared" si="52"/>
        <v>15</v>
      </c>
      <c r="V94" s="74">
        <f t="shared" si="40"/>
        <v>11145</v>
      </c>
      <c r="W94" s="66">
        <f>Stoch_Regimes_4!$J$32</f>
        <v>15</v>
      </c>
      <c r="X94" s="60">
        <f t="shared" si="53"/>
        <v>0</v>
      </c>
      <c r="Y94" s="49">
        <f t="shared" si="67"/>
        <v>0</v>
      </c>
      <c r="Z94" s="49">
        <f t="shared" si="54"/>
        <v>15</v>
      </c>
      <c r="AA94" s="60">
        <f t="shared" si="55"/>
        <v>15</v>
      </c>
      <c r="AB94" s="74">
        <f t="shared" si="41"/>
        <v>11145</v>
      </c>
      <c r="AC94" s="66">
        <f>Stoch_Regimes_4!$M$32</f>
        <v>15</v>
      </c>
      <c r="AD94" s="60">
        <f t="shared" si="56"/>
        <v>0</v>
      </c>
      <c r="AE94" s="49">
        <f t="shared" si="68"/>
        <v>0</v>
      </c>
      <c r="AF94" s="49">
        <f t="shared" si="57"/>
        <v>15</v>
      </c>
      <c r="AG94" s="60">
        <f t="shared" si="58"/>
        <v>15</v>
      </c>
      <c r="AH94" s="74">
        <f t="shared" si="42"/>
        <v>11145</v>
      </c>
      <c r="AI94" s="66">
        <v>15</v>
      </c>
      <c r="AJ94" s="60">
        <f t="shared" si="59"/>
        <v>0</v>
      </c>
      <c r="AK94" s="60">
        <v>0</v>
      </c>
      <c r="AL94" s="60">
        <v>15</v>
      </c>
      <c r="AM94" s="62">
        <f t="shared" si="43"/>
        <v>11145</v>
      </c>
      <c r="AN94" s="66">
        <f>Stoch_Regimes_4!$E$32</f>
        <v>15</v>
      </c>
      <c r="AO94" s="60">
        <f t="shared" si="60"/>
        <v>0</v>
      </c>
      <c r="AP94" s="49">
        <f t="shared" si="69"/>
        <v>0</v>
      </c>
      <c r="AQ94" s="49">
        <f t="shared" si="61"/>
        <v>15</v>
      </c>
      <c r="AR94" s="60">
        <f t="shared" si="62"/>
        <v>15</v>
      </c>
      <c r="AS94" s="74">
        <f t="shared" si="63"/>
        <v>11145</v>
      </c>
    </row>
    <row r="95" spans="1:45" x14ac:dyDescent="0.25">
      <c r="A95" s="49"/>
      <c r="B95" s="85">
        <v>41334</v>
      </c>
      <c r="C95" s="49">
        <v>727.5</v>
      </c>
      <c r="D95" s="62">
        <v>750</v>
      </c>
      <c r="E95" s="49">
        <v>0</v>
      </c>
      <c r="F95" s="91">
        <f t="shared" si="70"/>
        <v>15</v>
      </c>
      <c r="G95" s="49">
        <f t="shared" si="64"/>
        <v>0</v>
      </c>
      <c r="H95" s="49">
        <f t="shared" si="44"/>
        <v>15</v>
      </c>
      <c r="I95" s="60">
        <f t="shared" si="45"/>
        <v>15</v>
      </c>
      <c r="J95" s="74">
        <f t="shared" si="39"/>
        <v>10912.5</v>
      </c>
      <c r="K95" s="66">
        <f>Stoch_Regimes_4!$E$32</f>
        <v>15</v>
      </c>
      <c r="L95" s="60">
        <f t="shared" si="46"/>
        <v>0</v>
      </c>
      <c r="M95" s="49">
        <f t="shared" si="65"/>
        <v>0</v>
      </c>
      <c r="N95" s="49">
        <f t="shared" si="47"/>
        <v>15</v>
      </c>
      <c r="O95" s="60">
        <f t="shared" si="48"/>
        <v>15</v>
      </c>
      <c r="P95" s="74">
        <f t="shared" si="49"/>
        <v>10912.5</v>
      </c>
      <c r="Q95" s="66">
        <f>Stoch_Regimes_4!$G$32</f>
        <v>15</v>
      </c>
      <c r="R95" s="60">
        <f t="shared" si="50"/>
        <v>0</v>
      </c>
      <c r="S95" s="49">
        <f t="shared" si="66"/>
        <v>0</v>
      </c>
      <c r="T95" s="49">
        <f t="shared" si="51"/>
        <v>15</v>
      </c>
      <c r="U95" s="60">
        <f t="shared" si="52"/>
        <v>15</v>
      </c>
      <c r="V95" s="74">
        <f t="shared" si="40"/>
        <v>10912.5</v>
      </c>
      <c r="W95" s="66">
        <f>Stoch_Regimes_4!$J$32</f>
        <v>15</v>
      </c>
      <c r="X95" s="60">
        <f t="shared" si="53"/>
        <v>0</v>
      </c>
      <c r="Y95" s="49">
        <f t="shared" si="67"/>
        <v>0</v>
      </c>
      <c r="Z95" s="49">
        <f t="shared" si="54"/>
        <v>15</v>
      </c>
      <c r="AA95" s="60">
        <f t="shared" si="55"/>
        <v>15</v>
      </c>
      <c r="AB95" s="74">
        <f t="shared" si="41"/>
        <v>10912.5</v>
      </c>
      <c r="AC95" s="66">
        <f>Stoch_Regimes_4!$M$32</f>
        <v>15</v>
      </c>
      <c r="AD95" s="60">
        <f t="shared" si="56"/>
        <v>0</v>
      </c>
      <c r="AE95" s="49">
        <f t="shared" si="68"/>
        <v>0</v>
      </c>
      <c r="AF95" s="49">
        <f t="shared" si="57"/>
        <v>15</v>
      </c>
      <c r="AG95" s="60">
        <f t="shared" si="58"/>
        <v>15</v>
      </c>
      <c r="AH95" s="74">
        <f t="shared" si="42"/>
        <v>10912.5</v>
      </c>
      <c r="AI95" s="66">
        <v>15</v>
      </c>
      <c r="AJ95" s="60">
        <f t="shared" si="59"/>
        <v>0</v>
      </c>
      <c r="AK95" s="60">
        <v>0</v>
      </c>
      <c r="AL95" s="60">
        <v>15</v>
      </c>
      <c r="AM95" s="62">
        <f t="shared" si="43"/>
        <v>10912.5</v>
      </c>
      <c r="AN95" s="66">
        <f>Stoch_Regimes_4!$E$32</f>
        <v>15</v>
      </c>
      <c r="AO95" s="60">
        <f t="shared" si="60"/>
        <v>0</v>
      </c>
      <c r="AP95" s="49">
        <f t="shared" si="69"/>
        <v>0</v>
      </c>
      <c r="AQ95" s="49">
        <f t="shared" si="61"/>
        <v>15</v>
      </c>
      <c r="AR95" s="60">
        <f t="shared" si="62"/>
        <v>15</v>
      </c>
      <c r="AS95" s="74">
        <f t="shared" si="63"/>
        <v>10912.5</v>
      </c>
    </row>
    <row r="96" spans="1:45" x14ac:dyDescent="0.25">
      <c r="A96" s="49"/>
      <c r="B96" s="85">
        <v>41365</v>
      </c>
      <c r="C96" s="49">
        <v>657</v>
      </c>
      <c r="D96" s="62">
        <v>650</v>
      </c>
      <c r="E96" s="49">
        <v>0</v>
      </c>
      <c r="F96" s="91">
        <f t="shared" si="70"/>
        <v>15</v>
      </c>
      <c r="G96" s="49">
        <f t="shared" si="64"/>
        <v>0</v>
      </c>
      <c r="H96" s="49">
        <f t="shared" si="44"/>
        <v>15</v>
      </c>
      <c r="I96" s="60">
        <f t="shared" si="45"/>
        <v>15</v>
      </c>
      <c r="J96" s="74">
        <f t="shared" si="39"/>
        <v>9855</v>
      </c>
      <c r="K96" s="88">
        <f>Stoch_Regimes_4!$E$30</f>
        <v>15</v>
      </c>
      <c r="L96" s="60">
        <f t="shared" si="46"/>
        <v>0</v>
      </c>
      <c r="M96" s="49">
        <f t="shared" si="65"/>
        <v>0</v>
      </c>
      <c r="N96" s="49">
        <f t="shared" si="47"/>
        <v>15</v>
      </c>
      <c r="O96" s="60">
        <f t="shared" si="48"/>
        <v>15</v>
      </c>
      <c r="P96" s="74">
        <f t="shared" si="49"/>
        <v>9855</v>
      </c>
      <c r="Q96" s="88">
        <f>Stoch_Regimes_4!$G$30</f>
        <v>15</v>
      </c>
      <c r="R96" s="60">
        <f t="shared" si="50"/>
        <v>0</v>
      </c>
      <c r="S96" s="49">
        <f t="shared" si="66"/>
        <v>0</v>
      </c>
      <c r="T96" s="49">
        <f t="shared" si="51"/>
        <v>15</v>
      </c>
      <c r="U96" s="60">
        <f t="shared" si="52"/>
        <v>15</v>
      </c>
      <c r="V96" s="74">
        <f t="shared" si="40"/>
        <v>9855</v>
      </c>
      <c r="W96" s="88">
        <f>Stoch_Regimes_4!$J$30</f>
        <v>15</v>
      </c>
      <c r="X96" s="60">
        <f t="shared" si="53"/>
        <v>0</v>
      </c>
      <c r="Y96" s="49">
        <f t="shared" si="67"/>
        <v>0</v>
      </c>
      <c r="Z96" s="49">
        <f t="shared" si="54"/>
        <v>15</v>
      </c>
      <c r="AA96" s="60">
        <f t="shared" si="55"/>
        <v>15</v>
      </c>
      <c r="AB96" s="74">
        <f t="shared" si="41"/>
        <v>9855</v>
      </c>
      <c r="AC96" s="88">
        <f>Stoch_Regimes_4!$M$30</f>
        <v>15</v>
      </c>
      <c r="AD96" s="60">
        <f t="shared" si="56"/>
        <v>0</v>
      </c>
      <c r="AE96" s="49">
        <f t="shared" si="68"/>
        <v>0</v>
      </c>
      <c r="AF96" s="49">
        <f t="shared" si="57"/>
        <v>15</v>
      </c>
      <c r="AG96" s="60">
        <f t="shared" si="58"/>
        <v>15</v>
      </c>
      <c r="AH96" s="74">
        <f t="shared" si="42"/>
        <v>9855</v>
      </c>
      <c r="AI96" s="66">
        <v>15</v>
      </c>
      <c r="AJ96" s="60">
        <f t="shared" si="59"/>
        <v>0</v>
      </c>
      <c r="AK96" s="60">
        <v>0</v>
      </c>
      <c r="AL96" s="60">
        <v>15</v>
      </c>
      <c r="AM96" s="62">
        <f t="shared" si="43"/>
        <v>9855</v>
      </c>
      <c r="AN96" s="88">
        <f>Stoch_Regimes_4!$E$30</f>
        <v>15</v>
      </c>
      <c r="AO96" s="60">
        <f t="shared" si="60"/>
        <v>0</v>
      </c>
      <c r="AP96" s="49">
        <f t="shared" si="69"/>
        <v>0</v>
      </c>
      <c r="AQ96" s="49">
        <f t="shared" si="61"/>
        <v>15</v>
      </c>
      <c r="AR96" s="60">
        <f t="shared" si="62"/>
        <v>15</v>
      </c>
      <c r="AS96" s="74">
        <f t="shared" si="63"/>
        <v>9855</v>
      </c>
    </row>
    <row r="97" spans="1:45" x14ac:dyDescent="0.25">
      <c r="A97" s="49"/>
      <c r="B97" s="85">
        <v>41395</v>
      </c>
      <c r="C97" s="49">
        <v>673.5</v>
      </c>
      <c r="D97" s="62">
        <v>650</v>
      </c>
      <c r="E97" s="49">
        <v>0</v>
      </c>
      <c r="F97" s="91">
        <f t="shared" si="70"/>
        <v>15</v>
      </c>
      <c r="G97" s="49">
        <f t="shared" si="64"/>
        <v>0</v>
      </c>
      <c r="H97" s="49">
        <f t="shared" si="44"/>
        <v>15</v>
      </c>
      <c r="I97" s="60">
        <f t="shared" si="45"/>
        <v>15</v>
      </c>
      <c r="J97" s="74">
        <f t="shared" si="39"/>
        <v>10102.5</v>
      </c>
      <c r="K97" s="88">
        <f>Stoch_Regimes_4!$E$30</f>
        <v>15</v>
      </c>
      <c r="L97" s="60">
        <f t="shared" si="46"/>
        <v>0</v>
      </c>
      <c r="M97" s="49">
        <f t="shared" si="65"/>
        <v>0</v>
      </c>
      <c r="N97" s="49">
        <f t="shared" si="47"/>
        <v>15</v>
      </c>
      <c r="O97" s="60">
        <f t="shared" si="48"/>
        <v>15</v>
      </c>
      <c r="P97" s="74">
        <f t="shared" si="49"/>
        <v>10102.5</v>
      </c>
      <c r="Q97" s="88">
        <f>Stoch_Regimes_4!$G$30</f>
        <v>15</v>
      </c>
      <c r="R97" s="60">
        <f t="shared" si="50"/>
        <v>0</v>
      </c>
      <c r="S97" s="49">
        <f t="shared" si="66"/>
        <v>0</v>
      </c>
      <c r="T97" s="49">
        <f t="shared" si="51"/>
        <v>15</v>
      </c>
      <c r="U97" s="60">
        <f t="shared" si="52"/>
        <v>15</v>
      </c>
      <c r="V97" s="74">
        <f t="shared" si="40"/>
        <v>10102.5</v>
      </c>
      <c r="W97" s="88">
        <f>Stoch_Regimes_4!$J$30</f>
        <v>15</v>
      </c>
      <c r="X97" s="60">
        <f t="shared" si="53"/>
        <v>0</v>
      </c>
      <c r="Y97" s="49">
        <f t="shared" si="67"/>
        <v>0</v>
      </c>
      <c r="Z97" s="49">
        <f t="shared" si="54"/>
        <v>15</v>
      </c>
      <c r="AA97" s="60">
        <f t="shared" si="55"/>
        <v>15</v>
      </c>
      <c r="AB97" s="74">
        <f t="shared" si="41"/>
        <v>10102.5</v>
      </c>
      <c r="AC97" s="88">
        <f>Stoch_Regimes_4!$M$30</f>
        <v>15</v>
      </c>
      <c r="AD97" s="60">
        <f t="shared" si="56"/>
        <v>0</v>
      </c>
      <c r="AE97" s="49">
        <f t="shared" si="68"/>
        <v>0</v>
      </c>
      <c r="AF97" s="49">
        <f t="shared" si="57"/>
        <v>15</v>
      </c>
      <c r="AG97" s="60">
        <f t="shared" si="58"/>
        <v>15</v>
      </c>
      <c r="AH97" s="74">
        <f t="shared" si="42"/>
        <v>10102.5</v>
      </c>
      <c r="AI97" s="66">
        <v>15</v>
      </c>
      <c r="AJ97" s="60">
        <f t="shared" si="59"/>
        <v>0</v>
      </c>
      <c r="AK97" s="60">
        <v>0</v>
      </c>
      <c r="AL97" s="60">
        <v>15</v>
      </c>
      <c r="AM97" s="62">
        <f t="shared" si="43"/>
        <v>10102.5</v>
      </c>
      <c r="AN97" s="88">
        <f>Stoch_Regimes_4!$E$30</f>
        <v>15</v>
      </c>
      <c r="AO97" s="60">
        <f t="shared" si="60"/>
        <v>0</v>
      </c>
      <c r="AP97" s="49">
        <f t="shared" si="69"/>
        <v>0</v>
      </c>
      <c r="AQ97" s="49">
        <f t="shared" si="61"/>
        <v>15</v>
      </c>
      <c r="AR97" s="60">
        <f t="shared" si="62"/>
        <v>15</v>
      </c>
      <c r="AS97" s="74">
        <f t="shared" si="63"/>
        <v>10102.5</v>
      </c>
    </row>
    <row r="98" spans="1:45" x14ac:dyDescent="0.25">
      <c r="A98" s="49"/>
      <c r="B98" s="85">
        <v>41426</v>
      </c>
      <c r="C98" s="49">
        <v>688</v>
      </c>
      <c r="D98" s="62">
        <v>700</v>
      </c>
      <c r="E98" s="49">
        <v>0</v>
      </c>
      <c r="F98" s="91">
        <f t="shared" si="70"/>
        <v>15</v>
      </c>
      <c r="G98" s="49">
        <f t="shared" si="64"/>
        <v>0</v>
      </c>
      <c r="H98" s="49">
        <f t="shared" si="44"/>
        <v>15</v>
      </c>
      <c r="I98" s="60">
        <f t="shared" si="45"/>
        <v>15</v>
      </c>
      <c r="J98" s="74">
        <f t="shared" si="39"/>
        <v>10320</v>
      </c>
      <c r="K98" s="66">
        <f>Stoch_Regimes_4!$E$31</f>
        <v>15</v>
      </c>
      <c r="L98" s="60">
        <f t="shared" si="46"/>
        <v>0</v>
      </c>
      <c r="M98" s="49">
        <f t="shared" si="65"/>
        <v>0</v>
      </c>
      <c r="N98" s="49">
        <f t="shared" si="47"/>
        <v>15</v>
      </c>
      <c r="O98" s="60">
        <f t="shared" si="48"/>
        <v>15</v>
      </c>
      <c r="P98" s="74">
        <f t="shared" si="49"/>
        <v>10320</v>
      </c>
      <c r="Q98" s="66">
        <f>Stoch_Regimes_4!$G$31</f>
        <v>15</v>
      </c>
      <c r="R98" s="60">
        <f t="shared" si="50"/>
        <v>0</v>
      </c>
      <c r="S98" s="49">
        <f t="shared" si="66"/>
        <v>0</v>
      </c>
      <c r="T98" s="49">
        <f t="shared" si="51"/>
        <v>15</v>
      </c>
      <c r="U98" s="60">
        <f t="shared" si="52"/>
        <v>15</v>
      </c>
      <c r="V98" s="74">
        <f t="shared" si="40"/>
        <v>10320</v>
      </c>
      <c r="W98" s="66">
        <f>Stoch_Regimes_4!$J$31</f>
        <v>15</v>
      </c>
      <c r="X98" s="60">
        <f t="shared" si="53"/>
        <v>0</v>
      </c>
      <c r="Y98" s="49">
        <f t="shared" si="67"/>
        <v>0</v>
      </c>
      <c r="Z98" s="49">
        <f t="shared" si="54"/>
        <v>15</v>
      </c>
      <c r="AA98" s="60">
        <f t="shared" si="55"/>
        <v>15</v>
      </c>
      <c r="AB98" s="74">
        <f t="shared" si="41"/>
        <v>10320</v>
      </c>
      <c r="AC98" s="66">
        <f>Stoch_Regimes_4!$M$31</f>
        <v>15</v>
      </c>
      <c r="AD98" s="60">
        <f t="shared" si="56"/>
        <v>0</v>
      </c>
      <c r="AE98" s="49">
        <f t="shared" si="68"/>
        <v>0</v>
      </c>
      <c r="AF98" s="49">
        <f t="shared" si="57"/>
        <v>15</v>
      </c>
      <c r="AG98" s="60">
        <f t="shared" si="58"/>
        <v>15</v>
      </c>
      <c r="AH98" s="74">
        <f t="shared" si="42"/>
        <v>10320</v>
      </c>
      <c r="AI98" s="66">
        <v>15</v>
      </c>
      <c r="AJ98" s="60">
        <f t="shared" si="59"/>
        <v>0</v>
      </c>
      <c r="AK98" s="60">
        <v>0</v>
      </c>
      <c r="AL98" s="60">
        <v>15</v>
      </c>
      <c r="AM98" s="62">
        <f t="shared" si="43"/>
        <v>10320</v>
      </c>
      <c r="AN98" s="66">
        <f>Stoch_Regimes_4!$E$31</f>
        <v>15</v>
      </c>
      <c r="AO98" s="60">
        <f t="shared" si="60"/>
        <v>0</v>
      </c>
      <c r="AP98" s="49">
        <f t="shared" si="69"/>
        <v>0</v>
      </c>
      <c r="AQ98" s="49">
        <f t="shared" si="61"/>
        <v>15</v>
      </c>
      <c r="AR98" s="60">
        <f t="shared" si="62"/>
        <v>15</v>
      </c>
      <c r="AS98" s="74">
        <f t="shared" si="63"/>
        <v>10320</v>
      </c>
    </row>
    <row r="99" spans="1:45" x14ac:dyDescent="0.25">
      <c r="A99" s="49"/>
      <c r="B99" s="85">
        <v>41456</v>
      </c>
      <c r="C99" s="49">
        <v>657</v>
      </c>
      <c r="D99" s="62">
        <v>650</v>
      </c>
      <c r="E99" s="49">
        <v>0</v>
      </c>
      <c r="F99" s="91">
        <f t="shared" si="70"/>
        <v>15</v>
      </c>
      <c r="G99" s="49">
        <f t="shared" si="64"/>
        <v>0</v>
      </c>
      <c r="H99" s="49">
        <f t="shared" si="44"/>
        <v>15</v>
      </c>
      <c r="I99" s="60">
        <f t="shared" si="45"/>
        <v>15</v>
      </c>
      <c r="J99" s="74">
        <f t="shared" si="39"/>
        <v>9855</v>
      </c>
      <c r="K99" s="88">
        <f>Stoch_Regimes_4!$E$30</f>
        <v>15</v>
      </c>
      <c r="L99" s="60">
        <f t="shared" si="46"/>
        <v>0</v>
      </c>
      <c r="M99" s="49">
        <f t="shared" si="65"/>
        <v>0</v>
      </c>
      <c r="N99" s="49">
        <f t="shared" si="47"/>
        <v>15</v>
      </c>
      <c r="O99" s="60">
        <f t="shared" si="48"/>
        <v>15</v>
      </c>
      <c r="P99" s="74">
        <f t="shared" si="49"/>
        <v>9855</v>
      </c>
      <c r="Q99" s="88">
        <f>Stoch_Regimes_4!$G$30</f>
        <v>15</v>
      </c>
      <c r="R99" s="60">
        <f t="shared" si="50"/>
        <v>0</v>
      </c>
      <c r="S99" s="49">
        <f t="shared" si="66"/>
        <v>0</v>
      </c>
      <c r="T99" s="49">
        <f t="shared" si="51"/>
        <v>15</v>
      </c>
      <c r="U99" s="60">
        <f t="shared" si="52"/>
        <v>15</v>
      </c>
      <c r="V99" s="74">
        <f t="shared" si="40"/>
        <v>9855</v>
      </c>
      <c r="W99" s="88">
        <f>Stoch_Regimes_4!$J$30</f>
        <v>15</v>
      </c>
      <c r="X99" s="60">
        <f t="shared" si="53"/>
        <v>0</v>
      </c>
      <c r="Y99" s="49">
        <f t="shared" si="67"/>
        <v>0</v>
      </c>
      <c r="Z99" s="49">
        <f t="shared" si="54"/>
        <v>15</v>
      </c>
      <c r="AA99" s="60">
        <f t="shared" si="55"/>
        <v>15</v>
      </c>
      <c r="AB99" s="74">
        <f t="shared" si="41"/>
        <v>9855</v>
      </c>
      <c r="AC99" s="88">
        <f>Stoch_Regimes_4!$M$30</f>
        <v>15</v>
      </c>
      <c r="AD99" s="60">
        <f t="shared" si="56"/>
        <v>0</v>
      </c>
      <c r="AE99" s="49">
        <f t="shared" si="68"/>
        <v>0</v>
      </c>
      <c r="AF99" s="49">
        <f t="shared" si="57"/>
        <v>15</v>
      </c>
      <c r="AG99" s="60">
        <f t="shared" si="58"/>
        <v>15</v>
      </c>
      <c r="AH99" s="74">
        <f t="shared" si="42"/>
        <v>9855</v>
      </c>
      <c r="AI99" s="66">
        <v>15</v>
      </c>
      <c r="AJ99" s="60">
        <f t="shared" si="59"/>
        <v>0</v>
      </c>
      <c r="AK99" s="60">
        <v>0</v>
      </c>
      <c r="AL99" s="60">
        <v>15</v>
      </c>
      <c r="AM99" s="62">
        <f t="shared" si="43"/>
        <v>9855</v>
      </c>
      <c r="AN99" s="88">
        <f>Stoch_Regimes_4!$E$30</f>
        <v>15</v>
      </c>
      <c r="AO99" s="60">
        <f t="shared" si="60"/>
        <v>0</v>
      </c>
      <c r="AP99" s="49">
        <f t="shared" si="69"/>
        <v>0</v>
      </c>
      <c r="AQ99" s="49">
        <f t="shared" si="61"/>
        <v>15</v>
      </c>
      <c r="AR99" s="60">
        <f t="shared" si="62"/>
        <v>15</v>
      </c>
      <c r="AS99" s="74">
        <f t="shared" si="63"/>
        <v>9855</v>
      </c>
    </row>
    <row r="100" spans="1:45" x14ac:dyDescent="0.25">
      <c r="A100" s="49"/>
      <c r="B100" s="85">
        <v>41487</v>
      </c>
      <c r="C100" s="49">
        <v>597</v>
      </c>
      <c r="D100" s="62">
        <v>600</v>
      </c>
      <c r="E100" s="49">
        <v>0</v>
      </c>
      <c r="F100" s="91">
        <f t="shared" si="70"/>
        <v>15</v>
      </c>
      <c r="G100" s="49">
        <f t="shared" si="64"/>
        <v>0</v>
      </c>
      <c r="H100" s="49">
        <f t="shared" si="44"/>
        <v>15</v>
      </c>
      <c r="I100" s="60">
        <f t="shared" si="45"/>
        <v>15</v>
      </c>
      <c r="J100" s="74">
        <f t="shared" si="39"/>
        <v>8955</v>
      </c>
      <c r="K100" s="66">
        <f>Stoch_Regimes_4!$E$29</f>
        <v>15</v>
      </c>
      <c r="L100" s="60">
        <f t="shared" si="46"/>
        <v>0</v>
      </c>
      <c r="M100" s="49">
        <f t="shared" si="65"/>
        <v>0</v>
      </c>
      <c r="N100" s="49">
        <f t="shared" si="47"/>
        <v>15</v>
      </c>
      <c r="O100" s="60">
        <f t="shared" si="48"/>
        <v>15</v>
      </c>
      <c r="P100" s="74">
        <f t="shared" si="49"/>
        <v>8955</v>
      </c>
      <c r="Q100" s="66">
        <f>Stoch_Regimes_4!$G$29</f>
        <v>15</v>
      </c>
      <c r="R100" s="60">
        <f t="shared" si="50"/>
        <v>0</v>
      </c>
      <c r="S100" s="49">
        <f t="shared" si="66"/>
        <v>0</v>
      </c>
      <c r="T100" s="49">
        <f t="shared" si="51"/>
        <v>15</v>
      </c>
      <c r="U100" s="60">
        <f t="shared" si="52"/>
        <v>15</v>
      </c>
      <c r="V100" s="74">
        <f t="shared" si="40"/>
        <v>8955</v>
      </c>
      <c r="W100" s="66">
        <f>Stoch_Regimes_4!$J$29</f>
        <v>30</v>
      </c>
      <c r="X100" s="60">
        <f t="shared" si="53"/>
        <v>1</v>
      </c>
      <c r="Y100" s="49">
        <f t="shared" si="67"/>
        <v>0</v>
      </c>
      <c r="Z100" s="49">
        <f t="shared" si="54"/>
        <v>30</v>
      </c>
      <c r="AA100" s="60">
        <f t="shared" si="55"/>
        <v>30</v>
      </c>
      <c r="AB100" s="74">
        <f t="shared" si="41"/>
        <v>17910</v>
      </c>
      <c r="AC100" s="66">
        <f>Stoch_Regimes_4!$M$29</f>
        <v>15</v>
      </c>
      <c r="AD100" s="60">
        <f t="shared" si="56"/>
        <v>0</v>
      </c>
      <c r="AE100" s="49">
        <f t="shared" si="68"/>
        <v>0</v>
      </c>
      <c r="AF100" s="49">
        <f t="shared" si="57"/>
        <v>15</v>
      </c>
      <c r="AG100" s="60">
        <f t="shared" si="58"/>
        <v>15</v>
      </c>
      <c r="AH100" s="74">
        <f t="shared" si="42"/>
        <v>8955</v>
      </c>
      <c r="AI100" s="66">
        <v>15</v>
      </c>
      <c r="AJ100" s="60">
        <f t="shared" si="59"/>
        <v>0</v>
      </c>
      <c r="AK100" s="60">
        <v>0</v>
      </c>
      <c r="AL100" s="60">
        <v>15</v>
      </c>
      <c r="AM100" s="62">
        <f t="shared" si="43"/>
        <v>8955</v>
      </c>
      <c r="AN100" s="66">
        <v>15</v>
      </c>
      <c r="AO100" s="60">
        <f t="shared" si="60"/>
        <v>0</v>
      </c>
      <c r="AP100" s="49">
        <f t="shared" si="69"/>
        <v>0</v>
      </c>
      <c r="AQ100" s="49">
        <f t="shared" si="61"/>
        <v>15</v>
      </c>
      <c r="AR100" s="60">
        <f t="shared" si="62"/>
        <v>15</v>
      </c>
      <c r="AS100" s="74">
        <f t="shared" si="63"/>
        <v>8955</v>
      </c>
    </row>
    <row r="101" spans="1:45" x14ac:dyDescent="0.25">
      <c r="A101" s="49"/>
      <c r="B101" s="85">
        <v>41518</v>
      </c>
      <c r="C101" s="49">
        <v>588</v>
      </c>
      <c r="D101" s="62">
        <v>600</v>
      </c>
      <c r="E101" s="49">
        <v>0</v>
      </c>
      <c r="F101" s="91">
        <f t="shared" si="70"/>
        <v>15</v>
      </c>
      <c r="G101" s="49">
        <f t="shared" si="64"/>
        <v>0</v>
      </c>
      <c r="H101" s="49">
        <f t="shared" si="44"/>
        <v>15</v>
      </c>
      <c r="I101" s="60">
        <f t="shared" si="45"/>
        <v>15</v>
      </c>
      <c r="J101" s="74">
        <f t="shared" si="39"/>
        <v>8820</v>
      </c>
      <c r="K101" s="66">
        <f>Stoch_Regimes_4!$E$29</f>
        <v>15</v>
      </c>
      <c r="L101" s="60">
        <f t="shared" si="46"/>
        <v>0</v>
      </c>
      <c r="M101" s="49">
        <f t="shared" si="65"/>
        <v>0</v>
      </c>
      <c r="N101" s="49">
        <f t="shared" si="47"/>
        <v>15</v>
      </c>
      <c r="O101" s="60">
        <f t="shared" si="48"/>
        <v>15</v>
      </c>
      <c r="P101" s="74">
        <f t="shared" si="49"/>
        <v>8820</v>
      </c>
      <c r="Q101" s="66">
        <f>Stoch_Regimes_4!$G$29</f>
        <v>15</v>
      </c>
      <c r="R101" s="60">
        <f t="shared" si="50"/>
        <v>0</v>
      </c>
      <c r="S101" s="49">
        <f t="shared" si="66"/>
        <v>0</v>
      </c>
      <c r="T101" s="49">
        <f t="shared" si="51"/>
        <v>15</v>
      </c>
      <c r="U101" s="60">
        <f t="shared" si="52"/>
        <v>15</v>
      </c>
      <c r="V101" s="74">
        <f t="shared" si="40"/>
        <v>8820</v>
      </c>
      <c r="W101" s="66">
        <f>Stoch_Regimes_4!$J$29</f>
        <v>30</v>
      </c>
      <c r="X101" s="60">
        <f t="shared" si="53"/>
        <v>1</v>
      </c>
      <c r="Y101" s="49">
        <f t="shared" si="67"/>
        <v>15</v>
      </c>
      <c r="Z101" s="49">
        <f t="shared" si="54"/>
        <v>15</v>
      </c>
      <c r="AA101" s="60">
        <f t="shared" si="55"/>
        <v>15</v>
      </c>
      <c r="AB101" s="74">
        <f t="shared" si="41"/>
        <v>9420</v>
      </c>
      <c r="AC101" s="66">
        <f>Stoch_Regimes_4!$M$29</f>
        <v>15</v>
      </c>
      <c r="AD101" s="60">
        <f t="shared" si="56"/>
        <v>0</v>
      </c>
      <c r="AE101" s="49">
        <f t="shared" si="68"/>
        <v>0</v>
      </c>
      <c r="AF101" s="49">
        <f t="shared" si="57"/>
        <v>15</v>
      </c>
      <c r="AG101" s="60">
        <f t="shared" si="58"/>
        <v>15</v>
      </c>
      <c r="AH101" s="74">
        <f t="shared" si="42"/>
        <v>8820</v>
      </c>
      <c r="AI101" s="66">
        <v>15</v>
      </c>
      <c r="AJ101" s="60">
        <f t="shared" si="59"/>
        <v>0</v>
      </c>
      <c r="AK101" s="60">
        <v>0</v>
      </c>
      <c r="AL101" s="60">
        <v>15</v>
      </c>
      <c r="AM101" s="62">
        <f t="shared" si="43"/>
        <v>8820</v>
      </c>
      <c r="AN101" s="66">
        <v>15</v>
      </c>
      <c r="AO101" s="60">
        <f t="shared" si="60"/>
        <v>0</v>
      </c>
      <c r="AP101" s="49">
        <f t="shared" si="69"/>
        <v>0</v>
      </c>
      <c r="AQ101" s="49">
        <f t="shared" si="61"/>
        <v>15</v>
      </c>
      <c r="AR101" s="60">
        <f t="shared" si="62"/>
        <v>15</v>
      </c>
      <c r="AS101" s="74">
        <f t="shared" si="63"/>
        <v>8820</v>
      </c>
    </row>
    <row r="102" spans="1:45" x14ac:dyDescent="0.25">
      <c r="A102" s="49"/>
      <c r="B102" s="85">
        <v>41548</v>
      </c>
      <c r="C102" s="49">
        <v>419</v>
      </c>
      <c r="D102" s="62">
        <v>400</v>
      </c>
      <c r="E102" s="49">
        <v>0</v>
      </c>
      <c r="F102" s="91">
        <f t="shared" si="70"/>
        <v>15</v>
      </c>
      <c r="G102" s="49">
        <f t="shared" si="64"/>
        <v>0</v>
      </c>
      <c r="H102" s="49">
        <f t="shared" si="44"/>
        <v>15</v>
      </c>
      <c r="I102" s="60">
        <f t="shared" si="45"/>
        <v>15</v>
      </c>
      <c r="J102" s="74">
        <f t="shared" si="39"/>
        <v>6285</v>
      </c>
      <c r="K102" s="66">
        <f>Stoch_Regimes_4!$E$25</f>
        <v>15</v>
      </c>
      <c r="L102" s="60">
        <f t="shared" si="46"/>
        <v>0</v>
      </c>
      <c r="M102" s="49">
        <f t="shared" si="65"/>
        <v>0</v>
      </c>
      <c r="N102" s="49">
        <f t="shared" si="47"/>
        <v>15</v>
      </c>
      <c r="O102" s="60">
        <f t="shared" si="48"/>
        <v>15</v>
      </c>
      <c r="P102" s="74">
        <f t="shared" si="49"/>
        <v>6285</v>
      </c>
      <c r="Q102" s="66">
        <f>Stoch_Regimes_4!$G$25</f>
        <v>30</v>
      </c>
      <c r="R102" s="60">
        <f t="shared" si="50"/>
        <v>1</v>
      </c>
      <c r="S102" s="49">
        <f t="shared" si="66"/>
        <v>0</v>
      </c>
      <c r="T102" s="49">
        <f t="shared" si="51"/>
        <v>30</v>
      </c>
      <c r="U102" s="60">
        <f t="shared" si="52"/>
        <v>30</v>
      </c>
      <c r="V102" s="74">
        <f t="shared" si="40"/>
        <v>12570</v>
      </c>
      <c r="W102" s="66">
        <f>Stoch_Regimes_4!$J$25</f>
        <v>60</v>
      </c>
      <c r="X102" s="60">
        <f t="shared" si="53"/>
        <v>3</v>
      </c>
      <c r="Y102" s="49">
        <f t="shared" si="67"/>
        <v>15</v>
      </c>
      <c r="Z102" s="49">
        <f t="shared" si="54"/>
        <v>45</v>
      </c>
      <c r="AA102" s="60">
        <f t="shared" si="55"/>
        <v>45</v>
      </c>
      <c r="AB102" s="74">
        <f t="shared" si="41"/>
        <v>19455</v>
      </c>
      <c r="AC102" s="66">
        <f>Stoch_Regimes_4!$M$25</f>
        <v>15</v>
      </c>
      <c r="AD102" s="60">
        <f t="shared" si="56"/>
        <v>0</v>
      </c>
      <c r="AE102" s="49">
        <f t="shared" si="68"/>
        <v>0</v>
      </c>
      <c r="AF102" s="49">
        <f t="shared" si="57"/>
        <v>15</v>
      </c>
      <c r="AG102" s="60">
        <f t="shared" si="58"/>
        <v>15</v>
      </c>
      <c r="AH102" s="74">
        <f t="shared" si="42"/>
        <v>6285</v>
      </c>
      <c r="AI102" s="66">
        <v>15</v>
      </c>
      <c r="AJ102" s="60">
        <f t="shared" si="59"/>
        <v>0</v>
      </c>
      <c r="AK102" s="60">
        <v>0</v>
      </c>
      <c r="AL102" s="60">
        <v>15</v>
      </c>
      <c r="AM102" s="62">
        <f t="shared" si="43"/>
        <v>6285</v>
      </c>
      <c r="AN102" s="66">
        <f>Stoch_Regimes_4!$E$25</f>
        <v>15</v>
      </c>
      <c r="AO102" s="60">
        <f t="shared" si="60"/>
        <v>0</v>
      </c>
      <c r="AP102" s="49">
        <f t="shared" si="69"/>
        <v>0</v>
      </c>
      <c r="AQ102" s="49">
        <f t="shared" si="61"/>
        <v>15</v>
      </c>
      <c r="AR102" s="60">
        <f t="shared" si="62"/>
        <v>15</v>
      </c>
      <c r="AS102" s="74">
        <f t="shared" si="63"/>
        <v>6285</v>
      </c>
    </row>
    <row r="103" spans="1:45" x14ac:dyDescent="0.25">
      <c r="A103" s="49"/>
      <c r="B103" s="85">
        <v>41579</v>
      </c>
      <c r="C103" s="49">
        <v>413.5</v>
      </c>
      <c r="D103" s="62">
        <v>400</v>
      </c>
      <c r="E103" s="49">
        <v>0</v>
      </c>
      <c r="F103" s="91">
        <f t="shared" si="70"/>
        <v>15</v>
      </c>
      <c r="G103" s="49">
        <f t="shared" si="64"/>
        <v>0</v>
      </c>
      <c r="H103" s="49">
        <f t="shared" si="44"/>
        <v>15</v>
      </c>
      <c r="I103" s="60">
        <f t="shared" si="45"/>
        <v>15</v>
      </c>
      <c r="J103" s="74">
        <f t="shared" si="39"/>
        <v>6202.5</v>
      </c>
      <c r="K103" s="66">
        <f>Stoch_Regimes_4!$E$25</f>
        <v>15</v>
      </c>
      <c r="L103" s="60">
        <f t="shared" si="46"/>
        <v>0</v>
      </c>
      <c r="M103" s="49">
        <f t="shared" si="65"/>
        <v>0</v>
      </c>
      <c r="N103" s="49">
        <f t="shared" si="47"/>
        <v>15</v>
      </c>
      <c r="O103" s="60">
        <f t="shared" si="48"/>
        <v>15</v>
      </c>
      <c r="P103" s="74">
        <f t="shared" si="49"/>
        <v>6202.5</v>
      </c>
      <c r="Q103" s="66">
        <f>Stoch_Regimes_4!$G$25</f>
        <v>30</v>
      </c>
      <c r="R103" s="60">
        <f t="shared" si="50"/>
        <v>1</v>
      </c>
      <c r="S103" s="49">
        <f t="shared" si="66"/>
        <v>15</v>
      </c>
      <c r="T103" s="49">
        <f t="shared" si="51"/>
        <v>15</v>
      </c>
      <c r="U103" s="60">
        <f t="shared" si="52"/>
        <v>15</v>
      </c>
      <c r="V103" s="74">
        <f t="shared" si="40"/>
        <v>6802.5</v>
      </c>
      <c r="W103" s="66">
        <f>Stoch_Regimes_4!$J$25</f>
        <v>60</v>
      </c>
      <c r="X103" s="60">
        <f t="shared" si="53"/>
        <v>3</v>
      </c>
      <c r="Y103" s="49">
        <f t="shared" si="67"/>
        <v>45</v>
      </c>
      <c r="Z103" s="49">
        <f t="shared" si="54"/>
        <v>15</v>
      </c>
      <c r="AA103" s="60">
        <f t="shared" si="55"/>
        <v>15</v>
      </c>
      <c r="AB103" s="74">
        <f t="shared" si="41"/>
        <v>8002.5</v>
      </c>
      <c r="AC103" s="66">
        <f>Stoch_Regimes_4!$M$25</f>
        <v>15</v>
      </c>
      <c r="AD103" s="60">
        <f t="shared" si="56"/>
        <v>0</v>
      </c>
      <c r="AE103" s="49">
        <f t="shared" si="68"/>
        <v>0</v>
      </c>
      <c r="AF103" s="49">
        <f t="shared" si="57"/>
        <v>15</v>
      </c>
      <c r="AG103" s="60">
        <f t="shared" si="58"/>
        <v>15</v>
      </c>
      <c r="AH103" s="74">
        <f t="shared" si="42"/>
        <v>6202.5</v>
      </c>
      <c r="AI103" s="66">
        <v>15</v>
      </c>
      <c r="AJ103" s="60">
        <f t="shared" si="59"/>
        <v>0</v>
      </c>
      <c r="AK103" s="60">
        <v>0</v>
      </c>
      <c r="AL103" s="60">
        <v>15</v>
      </c>
      <c r="AM103" s="62">
        <f t="shared" si="43"/>
        <v>6202.5</v>
      </c>
      <c r="AN103" s="66">
        <f>Stoch_Regimes_4!$E$25</f>
        <v>15</v>
      </c>
      <c r="AO103" s="60">
        <f t="shared" si="60"/>
        <v>0</v>
      </c>
      <c r="AP103" s="49">
        <f t="shared" si="69"/>
        <v>0</v>
      </c>
      <c r="AQ103" s="49">
        <f t="shared" si="61"/>
        <v>15</v>
      </c>
      <c r="AR103" s="60">
        <f t="shared" si="62"/>
        <v>15</v>
      </c>
      <c r="AS103" s="74">
        <f t="shared" si="63"/>
        <v>6202.5</v>
      </c>
    </row>
    <row r="104" spans="1:45" x14ac:dyDescent="0.25">
      <c r="A104" s="49"/>
      <c r="B104" s="85">
        <v>41609</v>
      </c>
      <c r="C104" s="49">
        <v>406.5</v>
      </c>
      <c r="D104" s="62">
        <v>400</v>
      </c>
      <c r="E104" s="49">
        <v>0</v>
      </c>
      <c r="F104" s="91">
        <f t="shared" si="70"/>
        <v>15</v>
      </c>
      <c r="G104" s="49">
        <f t="shared" si="64"/>
        <v>0</v>
      </c>
      <c r="H104" s="49">
        <f t="shared" si="44"/>
        <v>15</v>
      </c>
      <c r="I104" s="60">
        <f t="shared" si="45"/>
        <v>15</v>
      </c>
      <c r="J104" s="74">
        <f t="shared" si="39"/>
        <v>6097.5</v>
      </c>
      <c r="K104" s="66">
        <f>Stoch_Regimes_4!$E$25</f>
        <v>15</v>
      </c>
      <c r="L104" s="60">
        <f t="shared" si="46"/>
        <v>0</v>
      </c>
      <c r="M104" s="49">
        <f t="shared" si="65"/>
        <v>0</v>
      </c>
      <c r="N104" s="49">
        <f t="shared" si="47"/>
        <v>15</v>
      </c>
      <c r="O104" s="60">
        <f t="shared" si="48"/>
        <v>15</v>
      </c>
      <c r="P104" s="74">
        <f t="shared" si="49"/>
        <v>6097.5</v>
      </c>
      <c r="Q104" s="66">
        <f>Stoch_Regimes_4!$G$25</f>
        <v>30</v>
      </c>
      <c r="R104" s="60">
        <f t="shared" si="50"/>
        <v>1</v>
      </c>
      <c r="S104" s="49">
        <f t="shared" si="66"/>
        <v>15</v>
      </c>
      <c r="T104" s="49">
        <f t="shared" si="51"/>
        <v>15</v>
      </c>
      <c r="U104" s="60">
        <f t="shared" si="52"/>
        <v>15</v>
      </c>
      <c r="V104" s="74">
        <f t="shared" si="40"/>
        <v>6697.5</v>
      </c>
      <c r="W104" s="66">
        <f>Stoch_Regimes_4!$J$25</f>
        <v>60</v>
      </c>
      <c r="X104" s="60">
        <f t="shared" si="53"/>
        <v>3</v>
      </c>
      <c r="Y104" s="49">
        <f t="shared" si="67"/>
        <v>45</v>
      </c>
      <c r="Z104" s="49">
        <f t="shared" si="54"/>
        <v>15</v>
      </c>
      <c r="AA104" s="60">
        <f t="shared" si="55"/>
        <v>15</v>
      </c>
      <c r="AB104" s="74">
        <f t="shared" si="41"/>
        <v>7897.5</v>
      </c>
      <c r="AC104" s="66">
        <f>Stoch_Regimes_4!$M$25</f>
        <v>15</v>
      </c>
      <c r="AD104" s="60">
        <f t="shared" si="56"/>
        <v>0</v>
      </c>
      <c r="AE104" s="49">
        <f t="shared" si="68"/>
        <v>0</v>
      </c>
      <c r="AF104" s="49">
        <f t="shared" si="57"/>
        <v>15</v>
      </c>
      <c r="AG104" s="60">
        <f t="shared" si="58"/>
        <v>15</v>
      </c>
      <c r="AH104" s="74">
        <f t="shared" si="42"/>
        <v>6097.5</v>
      </c>
      <c r="AI104" s="66">
        <v>15</v>
      </c>
      <c r="AJ104" s="60">
        <f t="shared" si="59"/>
        <v>0</v>
      </c>
      <c r="AK104" s="60">
        <v>0</v>
      </c>
      <c r="AL104" s="60">
        <v>15</v>
      </c>
      <c r="AM104" s="62">
        <f t="shared" si="43"/>
        <v>6097.5</v>
      </c>
      <c r="AN104" s="66">
        <f>Stoch_Regimes_4!$E$25</f>
        <v>15</v>
      </c>
      <c r="AO104" s="60">
        <f t="shared" si="60"/>
        <v>0</v>
      </c>
      <c r="AP104" s="49">
        <f t="shared" si="69"/>
        <v>0</v>
      </c>
      <c r="AQ104" s="49">
        <f t="shared" si="61"/>
        <v>15</v>
      </c>
      <c r="AR104" s="60">
        <f t="shared" si="62"/>
        <v>15</v>
      </c>
      <c r="AS104" s="74">
        <f t="shared" si="63"/>
        <v>6097.5</v>
      </c>
    </row>
    <row r="105" spans="1:45" x14ac:dyDescent="0.25">
      <c r="A105" s="49"/>
      <c r="B105" s="85">
        <v>41640</v>
      </c>
      <c r="C105" s="49">
        <v>405.5</v>
      </c>
      <c r="D105" s="62">
        <v>400</v>
      </c>
      <c r="E105" s="49">
        <v>0</v>
      </c>
      <c r="F105" s="91">
        <f t="shared" si="70"/>
        <v>15</v>
      </c>
      <c r="G105" s="49">
        <f t="shared" si="64"/>
        <v>0</v>
      </c>
      <c r="H105" s="49">
        <f t="shared" si="44"/>
        <v>15</v>
      </c>
      <c r="I105" s="60">
        <f t="shared" si="45"/>
        <v>15</v>
      </c>
      <c r="J105" s="74">
        <f t="shared" si="39"/>
        <v>6082.5</v>
      </c>
      <c r="K105" s="66">
        <f>Stoch_Regimes_4!$E$25</f>
        <v>15</v>
      </c>
      <c r="L105" s="60">
        <f t="shared" si="46"/>
        <v>0</v>
      </c>
      <c r="M105" s="49">
        <f t="shared" si="65"/>
        <v>0</v>
      </c>
      <c r="N105" s="49">
        <f t="shared" si="47"/>
        <v>15</v>
      </c>
      <c r="O105" s="60">
        <f t="shared" si="48"/>
        <v>15</v>
      </c>
      <c r="P105" s="74">
        <f t="shared" si="49"/>
        <v>6082.5</v>
      </c>
      <c r="Q105" s="66">
        <f>Stoch_Regimes_4!$G$25</f>
        <v>30</v>
      </c>
      <c r="R105" s="60">
        <f t="shared" si="50"/>
        <v>1</v>
      </c>
      <c r="S105" s="49">
        <f t="shared" si="66"/>
        <v>15</v>
      </c>
      <c r="T105" s="49">
        <f t="shared" si="51"/>
        <v>15</v>
      </c>
      <c r="U105" s="60">
        <f t="shared" si="52"/>
        <v>15</v>
      </c>
      <c r="V105" s="74">
        <f t="shared" si="40"/>
        <v>6682.5</v>
      </c>
      <c r="W105" s="66">
        <f>Stoch_Regimes_4!$J$25</f>
        <v>60</v>
      </c>
      <c r="X105" s="60">
        <f t="shared" si="53"/>
        <v>3</v>
      </c>
      <c r="Y105" s="49">
        <f t="shared" si="67"/>
        <v>45</v>
      </c>
      <c r="Z105" s="49">
        <f t="shared" si="54"/>
        <v>15</v>
      </c>
      <c r="AA105" s="60">
        <f t="shared" si="55"/>
        <v>15</v>
      </c>
      <c r="AB105" s="74">
        <f t="shared" si="41"/>
        <v>7882.5</v>
      </c>
      <c r="AC105" s="66">
        <f>Stoch_Regimes_4!$M$25</f>
        <v>15</v>
      </c>
      <c r="AD105" s="60">
        <f t="shared" si="56"/>
        <v>0</v>
      </c>
      <c r="AE105" s="49">
        <f t="shared" si="68"/>
        <v>0</v>
      </c>
      <c r="AF105" s="49">
        <f t="shared" si="57"/>
        <v>15</v>
      </c>
      <c r="AG105" s="60">
        <f t="shared" si="58"/>
        <v>15</v>
      </c>
      <c r="AH105" s="74">
        <f t="shared" si="42"/>
        <v>6082.5</v>
      </c>
      <c r="AI105" s="66">
        <v>15</v>
      </c>
      <c r="AJ105" s="60">
        <f t="shared" si="59"/>
        <v>0</v>
      </c>
      <c r="AK105" s="60">
        <v>0</v>
      </c>
      <c r="AL105" s="60">
        <v>15</v>
      </c>
      <c r="AM105" s="62">
        <f t="shared" si="43"/>
        <v>6082.5</v>
      </c>
      <c r="AN105" s="66">
        <f>Stoch_Regimes_4!$E$25</f>
        <v>15</v>
      </c>
      <c r="AO105" s="60">
        <f t="shared" si="60"/>
        <v>0</v>
      </c>
      <c r="AP105" s="49">
        <f t="shared" si="69"/>
        <v>0</v>
      </c>
      <c r="AQ105" s="49">
        <f t="shared" si="61"/>
        <v>15</v>
      </c>
      <c r="AR105" s="60">
        <f t="shared" si="62"/>
        <v>15</v>
      </c>
      <c r="AS105" s="74">
        <f t="shared" si="63"/>
        <v>6082.5</v>
      </c>
    </row>
    <row r="106" spans="1:45" x14ac:dyDescent="0.25">
      <c r="A106" s="49"/>
      <c r="B106" s="85">
        <v>41671</v>
      </c>
      <c r="C106" s="49">
        <v>421.5</v>
      </c>
      <c r="D106" s="62">
        <v>400</v>
      </c>
      <c r="E106" s="49">
        <v>0</v>
      </c>
      <c r="F106" s="91">
        <f t="shared" si="70"/>
        <v>15</v>
      </c>
      <c r="G106" s="49">
        <f t="shared" si="64"/>
        <v>0</v>
      </c>
      <c r="H106" s="49">
        <f t="shared" si="44"/>
        <v>15</v>
      </c>
      <c r="I106" s="60">
        <f t="shared" si="45"/>
        <v>15</v>
      </c>
      <c r="J106" s="74">
        <f t="shared" si="39"/>
        <v>6322.5</v>
      </c>
      <c r="K106" s="66">
        <f>Stoch_Regimes_4!$E$25</f>
        <v>15</v>
      </c>
      <c r="L106" s="60">
        <f t="shared" si="46"/>
        <v>0</v>
      </c>
      <c r="M106" s="49">
        <f t="shared" si="65"/>
        <v>0</v>
      </c>
      <c r="N106" s="49">
        <f t="shared" si="47"/>
        <v>15</v>
      </c>
      <c r="O106" s="60">
        <f t="shared" si="48"/>
        <v>15</v>
      </c>
      <c r="P106" s="74">
        <f t="shared" si="49"/>
        <v>6322.5</v>
      </c>
      <c r="Q106" s="66">
        <f>Stoch_Regimes_4!$G$25</f>
        <v>30</v>
      </c>
      <c r="R106" s="60">
        <f t="shared" si="50"/>
        <v>1</v>
      </c>
      <c r="S106" s="49">
        <f t="shared" si="66"/>
        <v>15</v>
      </c>
      <c r="T106" s="49">
        <f t="shared" si="51"/>
        <v>15</v>
      </c>
      <c r="U106" s="60">
        <f t="shared" si="52"/>
        <v>15</v>
      </c>
      <c r="V106" s="74">
        <f t="shared" si="40"/>
        <v>6922.5</v>
      </c>
      <c r="W106" s="66">
        <f>Stoch_Regimes_4!$J$25</f>
        <v>60</v>
      </c>
      <c r="X106" s="60">
        <f t="shared" si="53"/>
        <v>3</v>
      </c>
      <c r="Y106" s="49">
        <f t="shared" si="67"/>
        <v>45</v>
      </c>
      <c r="Z106" s="49">
        <f t="shared" si="54"/>
        <v>15</v>
      </c>
      <c r="AA106" s="60">
        <f t="shared" si="55"/>
        <v>15</v>
      </c>
      <c r="AB106" s="74">
        <f t="shared" si="41"/>
        <v>8122.5</v>
      </c>
      <c r="AC106" s="66">
        <f>Stoch_Regimes_4!$M$25</f>
        <v>15</v>
      </c>
      <c r="AD106" s="60">
        <f t="shared" si="56"/>
        <v>0</v>
      </c>
      <c r="AE106" s="49">
        <f t="shared" si="68"/>
        <v>0</v>
      </c>
      <c r="AF106" s="49">
        <f t="shared" si="57"/>
        <v>15</v>
      </c>
      <c r="AG106" s="60">
        <f t="shared" si="58"/>
        <v>15</v>
      </c>
      <c r="AH106" s="74">
        <f t="shared" si="42"/>
        <v>6322.5</v>
      </c>
      <c r="AI106" s="66">
        <v>15</v>
      </c>
      <c r="AJ106" s="60">
        <f t="shared" si="59"/>
        <v>0</v>
      </c>
      <c r="AK106" s="60">
        <v>0</v>
      </c>
      <c r="AL106" s="60">
        <v>15</v>
      </c>
      <c r="AM106" s="62">
        <f t="shared" si="43"/>
        <v>6322.5</v>
      </c>
      <c r="AN106" s="66">
        <f>Stoch_Regimes_4!$E$25</f>
        <v>15</v>
      </c>
      <c r="AO106" s="60">
        <f t="shared" si="60"/>
        <v>0</v>
      </c>
      <c r="AP106" s="49">
        <f t="shared" si="69"/>
        <v>0</v>
      </c>
      <c r="AQ106" s="49">
        <f t="shared" si="61"/>
        <v>15</v>
      </c>
      <c r="AR106" s="60">
        <f t="shared" si="62"/>
        <v>15</v>
      </c>
      <c r="AS106" s="74">
        <f t="shared" si="63"/>
        <v>6322.5</v>
      </c>
    </row>
    <row r="107" spans="1:45" x14ac:dyDescent="0.25">
      <c r="A107" s="49"/>
      <c r="B107" s="85">
        <v>41699</v>
      </c>
      <c r="C107" s="49">
        <v>450</v>
      </c>
      <c r="D107" s="62">
        <v>450</v>
      </c>
      <c r="E107" s="49">
        <v>0</v>
      </c>
      <c r="F107" s="91">
        <f t="shared" si="70"/>
        <v>15</v>
      </c>
      <c r="G107" s="49">
        <f t="shared" si="64"/>
        <v>0</v>
      </c>
      <c r="H107" s="49">
        <f t="shared" si="44"/>
        <v>15</v>
      </c>
      <c r="I107" s="60">
        <f t="shared" si="45"/>
        <v>15</v>
      </c>
      <c r="J107" s="74">
        <f t="shared" si="39"/>
        <v>6750</v>
      </c>
      <c r="K107" s="66">
        <f>Stoch_Regimes_4!$E$26</f>
        <v>15</v>
      </c>
      <c r="L107" s="60">
        <f t="shared" si="46"/>
        <v>0</v>
      </c>
      <c r="M107" s="49">
        <f t="shared" si="65"/>
        <v>0</v>
      </c>
      <c r="N107" s="49">
        <f t="shared" si="47"/>
        <v>15</v>
      </c>
      <c r="O107" s="60">
        <f t="shared" si="48"/>
        <v>15</v>
      </c>
      <c r="P107" s="74">
        <f t="shared" si="49"/>
        <v>6750</v>
      </c>
      <c r="Q107" s="66">
        <f>Stoch_Regimes_4!$G$26</f>
        <v>15</v>
      </c>
      <c r="R107" s="60">
        <f t="shared" si="50"/>
        <v>0</v>
      </c>
      <c r="S107" s="49">
        <f t="shared" si="66"/>
        <v>15</v>
      </c>
      <c r="T107" s="49">
        <f t="shared" si="51"/>
        <v>0</v>
      </c>
      <c r="U107" s="60">
        <f t="shared" si="52"/>
        <v>0</v>
      </c>
      <c r="V107" s="74">
        <f t="shared" si="40"/>
        <v>600</v>
      </c>
      <c r="W107" s="66">
        <f>Stoch_Regimes_4!$J$26</f>
        <v>60</v>
      </c>
      <c r="X107" s="60">
        <f t="shared" si="53"/>
        <v>3</v>
      </c>
      <c r="Y107" s="49">
        <f t="shared" si="67"/>
        <v>45</v>
      </c>
      <c r="Z107" s="49">
        <f t="shared" si="54"/>
        <v>15</v>
      </c>
      <c r="AA107" s="60">
        <f t="shared" si="55"/>
        <v>15</v>
      </c>
      <c r="AB107" s="74">
        <f t="shared" si="41"/>
        <v>8550</v>
      </c>
      <c r="AC107" s="66">
        <f>Stoch_Regimes_4!$M$26</f>
        <v>15</v>
      </c>
      <c r="AD107" s="60">
        <f t="shared" si="56"/>
        <v>0</v>
      </c>
      <c r="AE107" s="49">
        <f t="shared" si="68"/>
        <v>0</v>
      </c>
      <c r="AF107" s="49">
        <f t="shared" si="57"/>
        <v>15</v>
      </c>
      <c r="AG107" s="60">
        <f t="shared" si="58"/>
        <v>15</v>
      </c>
      <c r="AH107" s="74">
        <f t="shared" si="42"/>
        <v>6750</v>
      </c>
      <c r="AI107" s="66">
        <v>15</v>
      </c>
      <c r="AJ107" s="60">
        <f t="shared" si="59"/>
        <v>0</v>
      </c>
      <c r="AK107" s="60">
        <v>0</v>
      </c>
      <c r="AL107" s="60">
        <v>15</v>
      </c>
      <c r="AM107" s="62">
        <f t="shared" si="43"/>
        <v>6750</v>
      </c>
      <c r="AN107" s="66">
        <f>Stoch_Regimes_4!$E$26</f>
        <v>15</v>
      </c>
      <c r="AO107" s="60">
        <f t="shared" si="60"/>
        <v>0</v>
      </c>
      <c r="AP107" s="49">
        <f t="shared" si="69"/>
        <v>0</v>
      </c>
      <c r="AQ107" s="49">
        <f t="shared" si="61"/>
        <v>15</v>
      </c>
      <c r="AR107" s="60">
        <f t="shared" si="62"/>
        <v>15</v>
      </c>
      <c r="AS107" s="74">
        <f t="shared" si="63"/>
        <v>6750</v>
      </c>
    </row>
    <row r="108" spans="1:45" x14ac:dyDescent="0.25">
      <c r="A108" s="49"/>
      <c r="B108" s="85">
        <v>41730</v>
      </c>
      <c r="C108" s="49">
        <v>489</v>
      </c>
      <c r="D108" s="62">
        <v>500</v>
      </c>
      <c r="E108" s="49">
        <v>0</v>
      </c>
      <c r="F108" s="91">
        <f t="shared" si="70"/>
        <v>15</v>
      </c>
      <c r="G108" s="49">
        <f t="shared" si="64"/>
        <v>0</v>
      </c>
      <c r="H108" s="49">
        <f t="shared" si="44"/>
        <v>15</v>
      </c>
      <c r="I108" s="60">
        <f t="shared" si="45"/>
        <v>15</v>
      </c>
      <c r="J108" s="74">
        <f t="shared" si="39"/>
        <v>7335</v>
      </c>
      <c r="K108" s="66">
        <f>Stoch_Regimes_4!$E$27</f>
        <v>30</v>
      </c>
      <c r="L108" s="60">
        <f t="shared" si="46"/>
        <v>1</v>
      </c>
      <c r="M108" s="49">
        <f t="shared" si="65"/>
        <v>0</v>
      </c>
      <c r="N108" s="49">
        <f t="shared" si="47"/>
        <v>30</v>
      </c>
      <c r="O108" s="60">
        <f t="shared" si="48"/>
        <v>30</v>
      </c>
      <c r="P108" s="74">
        <f t="shared" si="49"/>
        <v>14670</v>
      </c>
      <c r="Q108" s="66">
        <f>Stoch_Regimes_4!$G$27</f>
        <v>15</v>
      </c>
      <c r="R108" s="60">
        <f t="shared" si="50"/>
        <v>0</v>
      </c>
      <c r="S108" s="49">
        <f t="shared" si="66"/>
        <v>0</v>
      </c>
      <c r="T108" s="49">
        <f t="shared" si="51"/>
        <v>15</v>
      </c>
      <c r="U108" s="60">
        <f t="shared" si="52"/>
        <v>15</v>
      </c>
      <c r="V108" s="74">
        <f t="shared" si="40"/>
        <v>7335</v>
      </c>
      <c r="W108" s="66">
        <f>Stoch_Regimes_4!$J$27</f>
        <v>60</v>
      </c>
      <c r="X108" s="60">
        <f t="shared" si="53"/>
        <v>3</v>
      </c>
      <c r="Y108" s="49">
        <f t="shared" si="67"/>
        <v>45</v>
      </c>
      <c r="Z108" s="49">
        <f t="shared" si="54"/>
        <v>15</v>
      </c>
      <c r="AA108" s="60">
        <f t="shared" si="55"/>
        <v>15</v>
      </c>
      <c r="AB108" s="74">
        <f t="shared" si="41"/>
        <v>9135</v>
      </c>
      <c r="AC108" s="66">
        <f>Stoch_Regimes_4!$M$27</f>
        <v>15</v>
      </c>
      <c r="AD108" s="60">
        <f t="shared" si="56"/>
        <v>0</v>
      </c>
      <c r="AE108" s="49">
        <f t="shared" si="68"/>
        <v>0</v>
      </c>
      <c r="AF108" s="49">
        <f t="shared" si="57"/>
        <v>15</v>
      </c>
      <c r="AG108" s="60">
        <f t="shared" si="58"/>
        <v>15</v>
      </c>
      <c r="AH108" s="74">
        <f t="shared" si="42"/>
        <v>7335</v>
      </c>
      <c r="AI108" s="66">
        <v>15</v>
      </c>
      <c r="AJ108" s="60">
        <f t="shared" si="59"/>
        <v>0</v>
      </c>
      <c r="AK108" s="60">
        <v>0</v>
      </c>
      <c r="AL108" s="60">
        <v>15</v>
      </c>
      <c r="AM108" s="62">
        <f t="shared" si="43"/>
        <v>7335</v>
      </c>
      <c r="AN108" s="66">
        <f>Stoch_Regimes_4!$E$27</f>
        <v>30</v>
      </c>
      <c r="AO108" s="60">
        <f t="shared" si="60"/>
        <v>1</v>
      </c>
      <c r="AP108" s="49">
        <f t="shared" si="69"/>
        <v>0</v>
      </c>
      <c r="AQ108" s="49">
        <f t="shared" si="61"/>
        <v>30</v>
      </c>
      <c r="AR108" s="60">
        <f t="shared" si="62"/>
        <v>30</v>
      </c>
      <c r="AS108" s="74">
        <f t="shared" si="63"/>
        <v>14670</v>
      </c>
    </row>
    <row r="109" spans="1:45" x14ac:dyDescent="0.25">
      <c r="A109" s="49"/>
      <c r="B109" s="85">
        <v>41760</v>
      </c>
      <c r="C109" s="49">
        <v>485.5</v>
      </c>
      <c r="D109" s="62">
        <v>500</v>
      </c>
      <c r="E109" s="49">
        <v>0</v>
      </c>
      <c r="F109" s="91">
        <f t="shared" si="70"/>
        <v>15</v>
      </c>
      <c r="G109" s="49">
        <f t="shared" si="64"/>
        <v>0</v>
      </c>
      <c r="H109" s="49">
        <f t="shared" si="44"/>
        <v>15</v>
      </c>
      <c r="I109" s="60">
        <f t="shared" si="45"/>
        <v>15</v>
      </c>
      <c r="J109" s="74">
        <f t="shared" si="39"/>
        <v>7282.5</v>
      </c>
      <c r="K109" s="66">
        <f>Stoch_Regimes_4!$E$27</f>
        <v>30</v>
      </c>
      <c r="L109" s="60">
        <f t="shared" si="46"/>
        <v>1</v>
      </c>
      <c r="M109" s="49">
        <f t="shared" si="65"/>
        <v>15</v>
      </c>
      <c r="N109" s="49">
        <f t="shared" si="47"/>
        <v>15</v>
      </c>
      <c r="O109" s="60">
        <f t="shared" si="48"/>
        <v>15</v>
      </c>
      <c r="P109" s="74">
        <f t="shared" si="49"/>
        <v>7882.5</v>
      </c>
      <c r="Q109" s="66">
        <f>Stoch_Regimes_4!$G$27</f>
        <v>15</v>
      </c>
      <c r="R109" s="60">
        <f t="shared" si="50"/>
        <v>0</v>
      </c>
      <c r="S109" s="49">
        <f t="shared" si="66"/>
        <v>0</v>
      </c>
      <c r="T109" s="49">
        <f t="shared" si="51"/>
        <v>15</v>
      </c>
      <c r="U109" s="60">
        <f t="shared" si="52"/>
        <v>15</v>
      </c>
      <c r="V109" s="74">
        <f t="shared" si="40"/>
        <v>7282.5</v>
      </c>
      <c r="W109" s="66">
        <f>Stoch_Regimes_4!$J$27</f>
        <v>60</v>
      </c>
      <c r="X109" s="60">
        <f t="shared" si="53"/>
        <v>3</v>
      </c>
      <c r="Y109" s="49">
        <f t="shared" si="67"/>
        <v>45</v>
      </c>
      <c r="Z109" s="49">
        <f t="shared" si="54"/>
        <v>15</v>
      </c>
      <c r="AA109" s="60">
        <f t="shared" si="55"/>
        <v>15</v>
      </c>
      <c r="AB109" s="74">
        <f t="shared" si="41"/>
        <v>9082.5</v>
      </c>
      <c r="AC109" s="66">
        <f>Stoch_Regimes_4!$M$27</f>
        <v>15</v>
      </c>
      <c r="AD109" s="60">
        <f t="shared" si="56"/>
        <v>0</v>
      </c>
      <c r="AE109" s="49">
        <f t="shared" si="68"/>
        <v>0</v>
      </c>
      <c r="AF109" s="49">
        <f t="shared" si="57"/>
        <v>15</v>
      </c>
      <c r="AG109" s="60">
        <f t="shared" si="58"/>
        <v>15</v>
      </c>
      <c r="AH109" s="74">
        <f t="shared" si="42"/>
        <v>7282.5</v>
      </c>
      <c r="AI109" s="66">
        <v>15</v>
      </c>
      <c r="AJ109" s="60">
        <f t="shared" si="59"/>
        <v>0</v>
      </c>
      <c r="AK109" s="60">
        <v>0</v>
      </c>
      <c r="AL109" s="60">
        <v>15</v>
      </c>
      <c r="AM109" s="62">
        <f t="shared" si="43"/>
        <v>7282.5</v>
      </c>
      <c r="AN109" s="66">
        <f>Stoch_Regimes_4!$E$27</f>
        <v>30</v>
      </c>
      <c r="AO109" s="60">
        <f t="shared" si="60"/>
        <v>1</v>
      </c>
      <c r="AP109" s="49">
        <f t="shared" si="69"/>
        <v>15</v>
      </c>
      <c r="AQ109" s="49">
        <f t="shared" si="61"/>
        <v>15</v>
      </c>
      <c r="AR109" s="60">
        <f t="shared" si="62"/>
        <v>15</v>
      </c>
      <c r="AS109" s="74">
        <f t="shared" si="63"/>
        <v>7882.5</v>
      </c>
    </row>
    <row r="110" spans="1:45" x14ac:dyDescent="0.25">
      <c r="A110" s="49"/>
      <c r="B110" s="85">
        <v>41791</v>
      </c>
      <c r="C110" s="49">
        <v>452</v>
      </c>
      <c r="D110" s="62">
        <v>450</v>
      </c>
      <c r="E110" s="49">
        <v>0</v>
      </c>
      <c r="F110" s="91">
        <f t="shared" si="70"/>
        <v>15</v>
      </c>
      <c r="G110" s="49">
        <f t="shared" si="64"/>
        <v>0</v>
      </c>
      <c r="H110" s="49">
        <f t="shared" si="44"/>
        <v>15</v>
      </c>
      <c r="I110" s="60">
        <f t="shared" si="45"/>
        <v>15</v>
      </c>
      <c r="J110" s="74">
        <f t="shared" si="39"/>
        <v>6780</v>
      </c>
      <c r="K110" s="66">
        <f>Stoch_Regimes_4!$E$26</f>
        <v>15</v>
      </c>
      <c r="L110" s="60">
        <f t="shared" si="46"/>
        <v>0</v>
      </c>
      <c r="M110" s="49">
        <f t="shared" si="65"/>
        <v>15</v>
      </c>
      <c r="N110" s="49">
        <f t="shared" si="47"/>
        <v>0</v>
      </c>
      <c r="O110" s="60">
        <f t="shared" si="48"/>
        <v>0</v>
      </c>
      <c r="P110" s="74">
        <f t="shared" si="49"/>
        <v>600</v>
      </c>
      <c r="Q110" s="66">
        <f>Stoch_Regimes_4!$G$26</f>
        <v>15</v>
      </c>
      <c r="R110" s="60">
        <f t="shared" si="50"/>
        <v>0</v>
      </c>
      <c r="S110" s="49">
        <f t="shared" si="66"/>
        <v>0</v>
      </c>
      <c r="T110" s="49">
        <f t="shared" si="51"/>
        <v>15</v>
      </c>
      <c r="U110" s="60">
        <f t="shared" si="52"/>
        <v>15</v>
      </c>
      <c r="V110" s="74">
        <f t="shared" si="40"/>
        <v>6780</v>
      </c>
      <c r="W110" s="66">
        <f>Stoch_Regimes_4!$J$26</f>
        <v>60</v>
      </c>
      <c r="X110" s="60">
        <f t="shared" si="53"/>
        <v>3</v>
      </c>
      <c r="Y110" s="49">
        <f t="shared" si="67"/>
        <v>45</v>
      </c>
      <c r="Z110" s="49">
        <f t="shared" si="54"/>
        <v>15</v>
      </c>
      <c r="AA110" s="60">
        <f t="shared" si="55"/>
        <v>15</v>
      </c>
      <c r="AB110" s="74">
        <f t="shared" si="41"/>
        <v>8580</v>
      </c>
      <c r="AC110" s="66">
        <f>Stoch_Regimes_4!$M$26</f>
        <v>15</v>
      </c>
      <c r="AD110" s="60">
        <f t="shared" si="56"/>
        <v>0</v>
      </c>
      <c r="AE110" s="49">
        <f t="shared" si="68"/>
        <v>0</v>
      </c>
      <c r="AF110" s="49">
        <f t="shared" si="57"/>
        <v>15</v>
      </c>
      <c r="AG110" s="60">
        <f t="shared" si="58"/>
        <v>15</v>
      </c>
      <c r="AH110" s="74">
        <f t="shared" si="42"/>
        <v>6780</v>
      </c>
      <c r="AI110" s="66">
        <v>15</v>
      </c>
      <c r="AJ110" s="60">
        <f t="shared" si="59"/>
        <v>0</v>
      </c>
      <c r="AK110" s="60">
        <v>0</v>
      </c>
      <c r="AL110" s="60">
        <v>15</v>
      </c>
      <c r="AM110" s="62">
        <f t="shared" si="43"/>
        <v>6780</v>
      </c>
      <c r="AN110" s="66">
        <f>Stoch_Regimes_4!$E$26</f>
        <v>15</v>
      </c>
      <c r="AO110" s="60">
        <f t="shared" si="60"/>
        <v>0</v>
      </c>
      <c r="AP110" s="49">
        <f t="shared" si="69"/>
        <v>15</v>
      </c>
      <c r="AQ110" s="49">
        <f t="shared" si="61"/>
        <v>0</v>
      </c>
      <c r="AR110" s="60">
        <f t="shared" si="62"/>
        <v>0</v>
      </c>
      <c r="AS110" s="74">
        <f t="shared" si="63"/>
        <v>600</v>
      </c>
    </row>
    <row r="111" spans="1:45" x14ac:dyDescent="0.25">
      <c r="A111" s="49"/>
      <c r="B111" s="85">
        <v>41821</v>
      </c>
      <c r="C111" s="49">
        <v>408</v>
      </c>
      <c r="D111" s="62">
        <v>400</v>
      </c>
      <c r="E111" s="49">
        <v>0</v>
      </c>
      <c r="F111" s="91">
        <f t="shared" si="70"/>
        <v>15</v>
      </c>
      <c r="G111" s="49">
        <f t="shared" si="64"/>
        <v>0</v>
      </c>
      <c r="H111" s="49">
        <f t="shared" si="44"/>
        <v>15</v>
      </c>
      <c r="I111" s="60">
        <f t="shared" si="45"/>
        <v>15</v>
      </c>
      <c r="J111" s="74">
        <f t="shared" si="39"/>
        <v>6120</v>
      </c>
      <c r="K111" s="66">
        <f>Stoch_Regimes_4!$E$25</f>
        <v>15</v>
      </c>
      <c r="L111" s="60">
        <f t="shared" si="46"/>
        <v>0</v>
      </c>
      <c r="M111" s="49">
        <f t="shared" si="65"/>
        <v>0</v>
      </c>
      <c r="N111" s="49">
        <f t="shared" si="47"/>
        <v>15</v>
      </c>
      <c r="O111" s="60">
        <f t="shared" si="48"/>
        <v>15</v>
      </c>
      <c r="P111" s="74">
        <f t="shared" si="49"/>
        <v>6120</v>
      </c>
      <c r="Q111" s="66">
        <f>Stoch_Regimes_4!$G$25</f>
        <v>30</v>
      </c>
      <c r="R111" s="60">
        <f t="shared" si="50"/>
        <v>1</v>
      </c>
      <c r="S111" s="49">
        <f t="shared" si="66"/>
        <v>0</v>
      </c>
      <c r="T111" s="49">
        <f t="shared" si="51"/>
        <v>30</v>
      </c>
      <c r="U111" s="60">
        <f t="shared" si="52"/>
        <v>30</v>
      </c>
      <c r="V111" s="74">
        <f t="shared" si="40"/>
        <v>12240</v>
      </c>
      <c r="W111" s="66">
        <f>Stoch_Regimes_4!$J$25</f>
        <v>60</v>
      </c>
      <c r="X111" s="60">
        <f t="shared" si="53"/>
        <v>3</v>
      </c>
      <c r="Y111" s="49">
        <f t="shared" si="67"/>
        <v>45</v>
      </c>
      <c r="Z111" s="49">
        <f t="shared" si="54"/>
        <v>15</v>
      </c>
      <c r="AA111" s="60">
        <f t="shared" si="55"/>
        <v>15</v>
      </c>
      <c r="AB111" s="74">
        <f t="shared" si="41"/>
        <v>7920</v>
      </c>
      <c r="AC111" s="66">
        <f>Stoch_Regimes_4!$M$25</f>
        <v>15</v>
      </c>
      <c r="AD111" s="60">
        <f t="shared" si="56"/>
        <v>0</v>
      </c>
      <c r="AE111" s="49">
        <f t="shared" si="68"/>
        <v>0</v>
      </c>
      <c r="AF111" s="49">
        <f t="shared" si="57"/>
        <v>15</v>
      </c>
      <c r="AG111" s="60">
        <f t="shared" si="58"/>
        <v>15</v>
      </c>
      <c r="AH111" s="74">
        <f t="shared" si="42"/>
        <v>6120</v>
      </c>
      <c r="AI111" s="66">
        <v>15</v>
      </c>
      <c r="AJ111" s="60">
        <f t="shared" si="59"/>
        <v>0</v>
      </c>
      <c r="AK111" s="60">
        <v>0</v>
      </c>
      <c r="AL111" s="60">
        <v>15</v>
      </c>
      <c r="AM111" s="62">
        <f t="shared" si="43"/>
        <v>6120</v>
      </c>
      <c r="AN111" s="66">
        <f>Stoch_Regimes_4!$E$25</f>
        <v>15</v>
      </c>
      <c r="AO111" s="60">
        <f t="shared" si="60"/>
        <v>0</v>
      </c>
      <c r="AP111" s="49">
        <f t="shared" si="69"/>
        <v>0</v>
      </c>
      <c r="AQ111" s="49">
        <f t="shared" si="61"/>
        <v>15</v>
      </c>
      <c r="AR111" s="60">
        <f t="shared" si="62"/>
        <v>15</v>
      </c>
      <c r="AS111" s="74">
        <f t="shared" si="63"/>
        <v>6120</v>
      </c>
    </row>
    <row r="112" spans="1:45" x14ac:dyDescent="0.25">
      <c r="A112" s="49"/>
      <c r="B112" s="85">
        <v>41852</v>
      </c>
      <c r="C112" s="49">
        <v>346</v>
      </c>
      <c r="D112" s="62">
        <v>350</v>
      </c>
      <c r="E112" s="49">
        <v>0</v>
      </c>
      <c r="F112" s="91">
        <f>IF(E112=0,15,IF(E112=1,30,IF(E112=2,45,IF(E112=3,60))))</f>
        <v>15</v>
      </c>
      <c r="G112" s="49">
        <f t="shared" si="64"/>
        <v>0</v>
      </c>
      <c r="H112" s="49">
        <f t="shared" si="44"/>
        <v>15</v>
      </c>
      <c r="I112" s="60">
        <f t="shared" si="45"/>
        <v>15</v>
      </c>
      <c r="J112" s="74">
        <f t="shared" si="39"/>
        <v>5190</v>
      </c>
      <c r="K112" s="66">
        <f>Stoch_Regimes_4!$E$24</f>
        <v>15</v>
      </c>
      <c r="L112" s="60">
        <f t="shared" si="46"/>
        <v>0</v>
      </c>
      <c r="M112" s="49">
        <f t="shared" si="65"/>
        <v>0</v>
      </c>
      <c r="N112" s="49">
        <f t="shared" si="47"/>
        <v>15</v>
      </c>
      <c r="O112" s="60">
        <f t="shared" si="48"/>
        <v>15</v>
      </c>
      <c r="P112" s="74">
        <f t="shared" si="49"/>
        <v>5190</v>
      </c>
      <c r="Q112" s="66">
        <f>Stoch_Regimes_4!$G$24</f>
        <v>45</v>
      </c>
      <c r="R112" s="60">
        <f t="shared" si="50"/>
        <v>2</v>
      </c>
      <c r="S112" s="49">
        <f t="shared" si="66"/>
        <v>15</v>
      </c>
      <c r="T112" s="49">
        <f t="shared" si="51"/>
        <v>30</v>
      </c>
      <c r="U112" s="60">
        <f t="shared" si="52"/>
        <v>30</v>
      </c>
      <c r="V112" s="74">
        <f t="shared" si="40"/>
        <v>10980</v>
      </c>
      <c r="W112" s="66">
        <f>Stoch_Regimes_4!$J$24</f>
        <v>60</v>
      </c>
      <c r="X112" s="60">
        <f t="shared" si="53"/>
        <v>3</v>
      </c>
      <c r="Y112" s="49">
        <f t="shared" si="67"/>
        <v>45</v>
      </c>
      <c r="Z112" s="49">
        <f t="shared" si="54"/>
        <v>15</v>
      </c>
      <c r="AA112" s="60">
        <f t="shared" si="55"/>
        <v>15</v>
      </c>
      <c r="AB112" s="74">
        <f t="shared" si="41"/>
        <v>6990</v>
      </c>
      <c r="AC112" s="66">
        <f>Stoch_Regimes_4!$M$24</f>
        <v>15</v>
      </c>
      <c r="AD112" s="60">
        <f t="shared" si="56"/>
        <v>0</v>
      </c>
      <c r="AE112" s="49">
        <f t="shared" si="68"/>
        <v>0</v>
      </c>
      <c r="AF112" s="49">
        <f t="shared" si="57"/>
        <v>15</v>
      </c>
      <c r="AG112" s="60">
        <f t="shared" si="58"/>
        <v>15</v>
      </c>
      <c r="AH112" s="74">
        <f t="shared" si="42"/>
        <v>5190</v>
      </c>
      <c r="AI112" s="66">
        <v>15</v>
      </c>
      <c r="AJ112" s="60">
        <f t="shared" si="59"/>
        <v>0</v>
      </c>
      <c r="AK112" s="60">
        <v>0</v>
      </c>
      <c r="AL112" s="60">
        <v>15</v>
      </c>
      <c r="AM112" s="62">
        <f t="shared" si="43"/>
        <v>5190</v>
      </c>
      <c r="AN112" s="66">
        <f>Stoch_Regimes_4!$E$24</f>
        <v>15</v>
      </c>
      <c r="AO112" s="60">
        <f t="shared" si="60"/>
        <v>0</v>
      </c>
      <c r="AP112" s="49">
        <f t="shared" si="69"/>
        <v>0</v>
      </c>
      <c r="AQ112" s="49">
        <f t="shared" si="61"/>
        <v>15</v>
      </c>
      <c r="AR112" s="60">
        <f t="shared" si="62"/>
        <v>15</v>
      </c>
      <c r="AS112" s="74">
        <f t="shared" si="63"/>
        <v>5190</v>
      </c>
    </row>
    <row r="113" spans="1:45" x14ac:dyDescent="0.25">
      <c r="A113" s="49"/>
      <c r="B113" s="85">
        <v>41883</v>
      </c>
      <c r="C113" s="49">
        <v>362</v>
      </c>
      <c r="D113" s="62">
        <v>350</v>
      </c>
      <c r="E113" s="49">
        <v>0</v>
      </c>
      <c r="F113" s="91">
        <f>IF(E113=0,15,IF(E113=1,30,IF(E113=2,45,IF(E113=3,60))))</f>
        <v>15</v>
      </c>
      <c r="G113" s="49">
        <f t="shared" si="64"/>
        <v>0</v>
      </c>
      <c r="H113" s="49">
        <f t="shared" si="44"/>
        <v>15</v>
      </c>
      <c r="I113" s="60">
        <f t="shared" si="45"/>
        <v>15</v>
      </c>
      <c r="J113" s="74">
        <f t="shared" si="39"/>
        <v>5430</v>
      </c>
      <c r="K113" s="66">
        <f>Stoch_Regimes_4!$E$24</f>
        <v>15</v>
      </c>
      <c r="L113" s="60">
        <f t="shared" si="46"/>
        <v>0</v>
      </c>
      <c r="M113" s="49">
        <f t="shared" si="65"/>
        <v>0</v>
      </c>
      <c r="N113" s="49">
        <f t="shared" si="47"/>
        <v>15</v>
      </c>
      <c r="O113" s="60">
        <f t="shared" si="48"/>
        <v>15</v>
      </c>
      <c r="P113" s="74">
        <f t="shared" si="49"/>
        <v>5430</v>
      </c>
      <c r="Q113" s="66">
        <f>Stoch_Regimes_4!$G$24</f>
        <v>45</v>
      </c>
      <c r="R113" s="60">
        <f t="shared" si="50"/>
        <v>2</v>
      </c>
      <c r="S113" s="49">
        <f t="shared" si="66"/>
        <v>30</v>
      </c>
      <c r="T113" s="49">
        <f t="shared" si="51"/>
        <v>15</v>
      </c>
      <c r="U113" s="60">
        <f t="shared" si="52"/>
        <v>15</v>
      </c>
      <c r="V113" s="74">
        <f t="shared" si="40"/>
        <v>6630</v>
      </c>
      <c r="W113" s="66">
        <f>Stoch_Regimes_4!$J$24</f>
        <v>60</v>
      </c>
      <c r="X113" s="60">
        <f t="shared" si="53"/>
        <v>3</v>
      </c>
      <c r="Y113" s="49">
        <f t="shared" si="67"/>
        <v>45</v>
      </c>
      <c r="Z113" s="49">
        <f t="shared" si="54"/>
        <v>15</v>
      </c>
      <c r="AA113" s="60">
        <f t="shared" si="55"/>
        <v>15</v>
      </c>
      <c r="AB113" s="74">
        <f t="shared" si="41"/>
        <v>7230</v>
      </c>
      <c r="AC113" s="66">
        <f>Stoch_Regimes_4!$M$24</f>
        <v>15</v>
      </c>
      <c r="AD113" s="60">
        <f t="shared" si="56"/>
        <v>0</v>
      </c>
      <c r="AE113" s="49">
        <f t="shared" si="68"/>
        <v>0</v>
      </c>
      <c r="AF113" s="49">
        <f t="shared" si="57"/>
        <v>15</v>
      </c>
      <c r="AG113" s="60">
        <f t="shared" si="58"/>
        <v>15</v>
      </c>
      <c r="AH113" s="74">
        <f t="shared" si="42"/>
        <v>5430</v>
      </c>
      <c r="AI113" s="66">
        <v>15</v>
      </c>
      <c r="AJ113" s="60">
        <f t="shared" si="59"/>
        <v>0</v>
      </c>
      <c r="AK113" s="60">
        <v>0</v>
      </c>
      <c r="AL113" s="60">
        <v>15</v>
      </c>
      <c r="AM113" s="62">
        <f t="shared" si="43"/>
        <v>5430</v>
      </c>
      <c r="AN113" s="66">
        <f>Stoch_Regimes_4!$E$24</f>
        <v>15</v>
      </c>
      <c r="AO113" s="60">
        <f t="shared" si="60"/>
        <v>0</v>
      </c>
      <c r="AP113" s="49">
        <f t="shared" si="69"/>
        <v>0</v>
      </c>
      <c r="AQ113" s="49">
        <f t="shared" si="61"/>
        <v>15</v>
      </c>
      <c r="AR113" s="60">
        <f t="shared" si="62"/>
        <v>15</v>
      </c>
      <c r="AS113" s="74">
        <f t="shared" si="63"/>
        <v>5430</v>
      </c>
    </row>
    <row r="114" spans="1:45" x14ac:dyDescent="0.25">
      <c r="A114" s="49"/>
      <c r="B114" s="85">
        <v>41913</v>
      </c>
      <c r="C114" s="49">
        <v>279</v>
      </c>
      <c r="D114" s="62">
        <v>300</v>
      </c>
      <c r="E114" s="49">
        <v>1</v>
      </c>
      <c r="F114" s="91">
        <f t="shared" ref="F114:F131" si="71">IF(E114=0,15,IF(E114=1,30,IF(E114=2,45,IF(E114=3,60))))</f>
        <v>30</v>
      </c>
      <c r="G114" s="49">
        <f t="shared" si="64"/>
        <v>0</v>
      </c>
      <c r="H114" s="49">
        <f t="shared" si="44"/>
        <v>30</v>
      </c>
      <c r="I114" s="60">
        <f t="shared" si="45"/>
        <v>30</v>
      </c>
      <c r="J114" s="74">
        <f t="shared" si="39"/>
        <v>8370</v>
      </c>
      <c r="K114" s="66">
        <f>Stoch_Regimes_4!$E$23</f>
        <v>30</v>
      </c>
      <c r="L114" s="60">
        <f t="shared" si="46"/>
        <v>1</v>
      </c>
      <c r="M114" s="49">
        <f t="shared" si="65"/>
        <v>0</v>
      </c>
      <c r="N114" s="49">
        <f t="shared" si="47"/>
        <v>30</v>
      </c>
      <c r="O114" s="60">
        <f t="shared" si="48"/>
        <v>30</v>
      </c>
      <c r="P114" s="74">
        <f t="shared" si="49"/>
        <v>8370</v>
      </c>
      <c r="Q114" s="66">
        <f>Stoch_Regimes_4!$G$23</f>
        <v>60</v>
      </c>
      <c r="R114" s="60">
        <f t="shared" si="50"/>
        <v>3</v>
      </c>
      <c r="S114" s="49">
        <f t="shared" si="66"/>
        <v>30</v>
      </c>
      <c r="T114" s="49">
        <f t="shared" si="51"/>
        <v>30</v>
      </c>
      <c r="U114" s="60">
        <f t="shared" si="52"/>
        <v>30</v>
      </c>
      <c r="V114" s="74">
        <f t="shared" si="40"/>
        <v>9570</v>
      </c>
      <c r="W114" s="66">
        <f>Stoch_Regimes_4!$J$23</f>
        <v>60</v>
      </c>
      <c r="X114" s="60">
        <f t="shared" si="53"/>
        <v>3</v>
      </c>
      <c r="Y114" s="49">
        <f t="shared" si="67"/>
        <v>45</v>
      </c>
      <c r="Z114" s="49">
        <f t="shared" si="54"/>
        <v>15</v>
      </c>
      <c r="AA114" s="60">
        <f t="shared" si="55"/>
        <v>15</v>
      </c>
      <c r="AB114" s="74">
        <f t="shared" si="41"/>
        <v>5985</v>
      </c>
      <c r="AC114" s="66">
        <f>Stoch_Regimes_4!$M$23</f>
        <v>30</v>
      </c>
      <c r="AD114" s="60">
        <f t="shared" si="56"/>
        <v>1</v>
      </c>
      <c r="AE114" s="49">
        <f t="shared" si="68"/>
        <v>0</v>
      </c>
      <c r="AF114" s="49">
        <f t="shared" si="57"/>
        <v>30</v>
      </c>
      <c r="AG114" s="60">
        <f t="shared" si="58"/>
        <v>30</v>
      </c>
      <c r="AH114" s="74">
        <f t="shared" si="42"/>
        <v>8370</v>
      </c>
      <c r="AI114" s="66">
        <v>15</v>
      </c>
      <c r="AJ114" s="60">
        <f t="shared" si="59"/>
        <v>0</v>
      </c>
      <c r="AK114" s="60">
        <v>0</v>
      </c>
      <c r="AL114" s="60">
        <v>15</v>
      </c>
      <c r="AM114" s="62">
        <f t="shared" si="43"/>
        <v>4185</v>
      </c>
      <c r="AN114" s="66">
        <f>Stoch_Regimes_4!$E$23</f>
        <v>30</v>
      </c>
      <c r="AO114" s="60">
        <f t="shared" si="60"/>
        <v>1</v>
      </c>
      <c r="AP114" s="49">
        <f t="shared" si="69"/>
        <v>0</v>
      </c>
      <c r="AQ114" s="49">
        <f t="shared" si="61"/>
        <v>30</v>
      </c>
      <c r="AR114" s="60">
        <f t="shared" si="62"/>
        <v>30</v>
      </c>
      <c r="AS114" s="74">
        <f t="shared" si="63"/>
        <v>8370</v>
      </c>
    </row>
    <row r="115" spans="1:45" x14ac:dyDescent="0.25">
      <c r="A115" s="49"/>
      <c r="B115" s="85">
        <v>41944</v>
      </c>
      <c r="C115" s="49">
        <f>337.5</f>
        <v>337.5</v>
      </c>
      <c r="D115" s="62">
        <v>350</v>
      </c>
      <c r="E115" s="49">
        <v>0</v>
      </c>
      <c r="F115" s="91">
        <f t="shared" si="71"/>
        <v>15</v>
      </c>
      <c r="G115" s="49">
        <f t="shared" si="64"/>
        <v>15</v>
      </c>
      <c r="H115" s="49">
        <f t="shared" si="44"/>
        <v>0</v>
      </c>
      <c r="I115" s="60">
        <f t="shared" si="45"/>
        <v>0</v>
      </c>
      <c r="J115" s="74">
        <f t="shared" si="39"/>
        <v>600</v>
      </c>
      <c r="K115" s="66">
        <f>Stoch_Regimes_4!$E$24</f>
        <v>15</v>
      </c>
      <c r="L115" s="60">
        <f t="shared" si="46"/>
        <v>0</v>
      </c>
      <c r="M115" s="49">
        <f t="shared" si="65"/>
        <v>15</v>
      </c>
      <c r="N115" s="49">
        <f t="shared" si="47"/>
        <v>0</v>
      </c>
      <c r="O115" s="60">
        <f t="shared" si="48"/>
        <v>0</v>
      </c>
      <c r="P115" s="74">
        <f t="shared" si="49"/>
        <v>600</v>
      </c>
      <c r="Q115" s="66">
        <f>Stoch_Regimes_4!$G$24</f>
        <v>45</v>
      </c>
      <c r="R115" s="60">
        <f t="shared" si="50"/>
        <v>2</v>
      </c>
      <c r="S115" s="49">
        <f t="shared" si="66"/>
        <v>45</v>
      </c>
      <c r="T115" s="49">
        <f t="shared" si="51"/>
        <v>0</v>
      </c>
      <c r="U115" s="60">
        <f t="shared" si="52"/>
        <v>0</v>
      </c>
      <c r="V115" s="74">
        <f t="shared" si="40"/>
        <v>1800</v>
      </c>
      <c r="W115" s="66">
        <f>Stoch_Regimes_4!$J$24</f>
        <v>60</v>
      </c>
      <c r="X115" s="60">
        <f t="shared" si="53"/>
        <v>3</v>
      </c>
      <c r="Y115" s="49">
        <f t="shared" si="67"/>
        <v>45</v>
      </c>
      <c r="Z115" s="49">
        <f t="shared" si="54"/>
        <v>15</v>
      </c>
      <c r="AA115" s="60">
        <f t="shared" si="55"/>
        <v>15</v>
      </c>
      <c r="AB115" s="74">
        <f t="shared" si="41"/>
        <v>6862.5</v>
      </c>
      <c r="AC115" s="66">
        <f>Stoch_Regimes_4!$M$24</f>
        <v>15</v>
      </c>
      <c r="AD115" s="60">
        <f t="shared" si="56"/>
        <v>0</v>
      </c>
      <c r="AE115" s="49">
        <f t="shared" si="68"/>
        <v>15</v>
      </c>
      <c r="AF115" s="49">
        <f t="shared" si="57"/>
        <v>0</v>
      </c>
      <c r="AG115" s="60">
        <f t="shared" si="58"/>
        <v>0</v>
      </c>
      <c r="AH115" s="74">
        <f t="shared" si="42"/>
        <v>600</v>
      </c>
      <c r="AI115" s="66">
        <v>15</v>
      </c>
      <c r="AJ115" s="60">
        <f t="shared" si="59"/>
        <v>0</v>
      </c>
      <c r="AK115" s="60">
        <v>0</v>
      </c>
      <c r="AL115" s="60">
        <v>15</v>
      </c>
      <c r="AM115" s="62">
        <f t="shared" si="43"/>
        <v>5062.5</v>
      </c>
      <c r="AN115" s="66">
        <f>Stoch_Regimes_4!$E$24</f>
        <v>15</v>
      </c>
      <c r="AO115" s="60">
        <f t="shared" si="60"/>
        <v>0</v>
      </c>
      <c r="AP115" s="49">
        <f t="shared" si="69"/>
        <v>15</v>
      </c>
      <c r="AQ115" s="49">
        <f t="shared" si="61"/>
        <v>0</v>
      </c>
      <c r="AR115" s="60">
        <f t="shared" si="62"/>
        <v>0</v>
      </c>
      <c r="AS115" s="74">
        <f t="shared" si="63"/>
        <v>600</v>
      </c>
    </row>
    <row r="116" spans="1:45" x14ac:dyDescent="0.25">
      <c r="A116" s="49"/>
      <c r="B116" s="85">
        <v>41974</v>
      </c>
      <c r="C116" s="49">
        <v>355.5</v>
      </c>
      <c r="D116" s="62">
        <v>350</v>
      </c>
      <c r="E116" s="49">
        <v>0</v>
      </c>
      <c r="F116" s="91">
        <f t="shared" si="71"/>
        <v>15</v>
      </c>
      <c r="G116" s="49">
        <f t="shared" si="64"/>
        <v>0</v>
      </c>
      <c r="H116" s="49">
        <f t="shared" si="44"/>
        <v>15</v>
      </c>
      <c r="I116" s="60">
        <f t="shared" si="45"/>
        <v>15</v>
      </c>
      <c r="J116" s="74">
        <f t="shared" si="39"/>
        <v>5332.5</v>
      </c>
      <c r="K116" s="66">
        <f>Stoch_Regimes_4!$E$24</f>
        <v>15</v>
      </c>
      <c r="L116" s="60">
        <f t="shared" si="46"/>
        <v>0</v>
      </c>
      <c r="M116" s="49">
        <f t="shared" si="65"/>
        <v>0</v>
      </c>
      <c r="N116" s="49">
        <f t="shared" si="47"/>
        <v>15</v>
      </c>
      <c r="O116" s="60">
        <f t="shared" si="48"/>
        <v>15</v>
      </c>
      <c r="P116" s="74">
        <f t="shared" si="49"/>
        <v>5332.5</v>
      </c>
      <c r="Q116" s="66">
        <f>Stoch_Regimes_4!$G$24</f>
        <v>45</v>
      </c>
      <c r="R116" s="60">
        <f t="shared" si="50"/>
        <v>2</v>
      </c>
      <c r="S116" s="49">
        <f t="shared" si="66"/>
        <v>30</v>
      </c>
      <c r="T116" s="49">
        <f t="shared" si="51"/>
        <v>15</v>
      </c>
      <c r="U116" s="60">
        <f t="shared" si="52"/>
        <v>15</v>
      </c>
      <c r="V116" s="74">
        <f t="shared" si="40"/>
        <v>6532.5</v>
      </c>
      <c r="W116" s="66">
        <f>Stoch_Regimes_4!$J$24</f>
        <v>60</v>
      </c>
      <c r="X116" s="60">
        <f t="shared" si="53"/>
        <v>3</v>
      </c>
      <c r="Y116" s="49">
        <f t="shared" si="67"/>
        <v>45</v>
      </c>
      <c r="Z116" s="49">
        <f t="shared" si="54"/>
        <v>15</v>
      </c>
      <c r="AA116" s="60">
        <f t="shared" si="55"/>
        <v>15</v>
      </c>
      <c r="AB116" s="74">
        <f t="shared" si="41"/>
        <v>7132.5</v>
      </c>
      <c r="AC116" s="66">
        <f>Stoch_Regimes_4!$M$24</f>
        <v>15</v>
      </c>
      <c r="AD116" s="60">
        <f t="shared" si="56"/>
        <v>0</v>
      </c>
      <c r="AE116" s="49">
        <f t="shared" si="68"/>
        <v>0</v>
      </c>
      <c r="AF116" s="49">
        <f t="shared" si="57"/>
        <v>15</v>
      </c>
      <c r="AG116" s="60">
        <f t="shared" si="58"/>
        <v>15</v>
      </c>
      <c r="AH116" s="74">
        <f t="shared" si="42"/>
        <v>5332.5</v>
      </c>
      <c r="AI116" s="66">
        <v>15</v>
      </c>
      <c r="AJ116" s="60">
        <f t="shared" si="59"/>
        <v>0</v>
      </c>
      <c r="AK116" s="60">
        <v>0</v>
      </c>
      <c r="AL116" s="60">
        <v>15</v>
      </c>
      <c r="AM116" s="62">
        <f t="shared" si="43"/>
        <v>5332.5</v>
      </c>
      <c r="AN116" s="66">
        <f>Stoch_Regimes_4!$E$24</f>
        <v>15</v>
      </c>
      <c r="AO116" s="60">
        <f t="shared" si="60"/>
        <v>0</v>
      </c>
      <c r="AP116" s="49">
        <f t="shared" si="69"/>
        <v>0</v>
      </c>
      <c r="AQ116" s="49">
        <f t="shared" si="61"/>
        <v>15</v>
      </c>
      <c r="AR116" s="60">
        <f t="shared" si="62"/>
        <v>15</v>
      </c>
      <c r="AS116" s="74">
        <f t="shared" si="63"/>
        <v>5332.5</v>
      </c>
    </row>
    <row r="117" spans="1:45" x14ac:dyDescent="0.25">
      <c r="A117" s="49"/>
      <c r="B117" s="85">
        <v>42005</v>
      </c>
      <c r="C117" s="49">
        <v>372</v>
      </c>
      <c r="D117" s="62">
        <v>350</v>
      </c>
      <c r="E117" s="49">
        <v>0</v>
      </c>
      <c r="F117" s="91">
        <f t="shared" si="71"/>
        <v>15</v>
      </c>
      <c r="G117" s="49">
        <f t="shared" si="64"/>
        <v>0</v>
      </c>
      <c r="H117" s="49">
        <f t="shared" si="44"/>
        <v>15</v>
      </c>
      <c r="I117" s="60">
        <f t="shared" si="45"/>
        <v>15</v>
      </c>
      <c r="J117" s="74">
        <f t="shared" si="39"/>
        <v>5580</v>
      </c>
      <c r="K117" s="66">
        <f>Stoch_Regimes_4!$E$24</f>
        <v>15</v>
      </c>
      <c r="L117" s="60">
        <f t="shared" si="46"/>
        <v>0</v>
      </c>
      <c r="M117" s="49">
        <f t="shared" si="65"/>
        <v>0</v>
      </c>
      <c r="N117" s="49">
        <f t="shared" si="47"/>
        <v>15</v>
      </c>
      <c r="O117" s="60">
        <f t="shared" si="48"/>
        <v>15</v>
      </c>
      <c r="P117" s="74">
        <f t="shared" si="49"/>
        <v>5580</v>
      </c>
      <c r="Q117" s="66">
        <f>Stoch_Regimes_4!$G$24</f>
        <v>45</v>
      </c>
      <c r="R117" s="60">
        <f t="shared" si="50"/>
        <v>2</v>
      </c>
      <c r="S117" s="49">
        <f t="shared" si="66"/>
        <v>30</v>
      </c>
      <c r="T117" s="49">
        <f t="shared" si="51"/>
        <v>15</v>
      </c>
      <c r="U117" s="60">
        <f t="shared" si="52"/>
        <v>15</v>
      </c>
      <c r="V117" s="74">
        <f t="shared" ref="V117:V121" si="72">S117*$C$4+U117*C117</f>
        <v>6780</v>
      </c>
      <c r="W117" s="66">
        <f>Stoch_Regimes_4!$J$24</f>
        <v>60</v>
      </c>
      <c r="X117" s="60">
        <f t="shared" si="53"/>
        <v>3</v>
      </c>
      <c r="Y117" s="49">
        <f t="shared" si="67"/>
        <v>45</v>
      </c>
      <c r="Z117" s="49">
        <f t="shared" si="54"/>
        <v>15</v>
      </c>
      <c r="AA117" s="60">
        <f t="shared" si="55"/>
        <v>15</v>
      </c>
      <c r="AB117" s="74">
        <f t="shared" ref="AB117:AB118" si="73">Y117*$C$4+AA117*C117</f>
        <v>7380</v>
      </c>
      <c r="AC117" s="66">
        <f>Stoch_Regimes_4!$M$24</f>
        <v>15</v>
      </c>
      <c r="AD117" s="60">
        <f t="shared" si="56"/>
        <v>0</v>
      </c>
      <c r="AE117" s="49">
        <f t="shared" si="68"/>
        <v>0</v>
      </c>
      <c r="AF117" s="49">
        <f t="shared" si="57"/>
        <v>15</v>
      </c>
      <c r="AG117" s="60">
        <f t="shared" si="58"/>
        <v>15</v>
      </c>
      <c r="AH117" s="74">
        <f t="shared" ref="AH117" si="74">AE117*$C$4+AG117*C117</f>
        <v>5580</v>
      </c>
      <c r="AI117" s="66">
        <v>15</v>
      </c>
      <c r="AJ117" s="60">
        <f t="shared" si="59"/>
        <v>0</v>
      </c>
      <c r="AK117" s="60">
        <v>0</v>
      </c>
      <c r="AL117" s="60">
        <v>15</v>
      </c>
      <c r="AM117" s="62">
        <f t="shared" ref="AM117:AM122" si="75">AL117*C117+AK117*$C$4</f>
        <v>5580</v>
      </c>
      <c r="AN117" s="66">
        <f>Stoch_Regimes_4!$E$24</f>
        <v>15</v>
      </c>
      <c r="AO117" s="60">
        <f t="shared" si="60"/>
        <v>0</v>
      </c>
      <c r="AP117" s="49">
        <f t="shared" si="69"/>
        <v>0</v>
      </c>
      <c r="AQ117" s="49">
        <f t="shared" si="61"/>
        <v>15</v>
      </c>
      <c r="AR117" s="60">
        <f t="shared" si="62"/>
        <v>15</v>
      </c>
      <c r="AS117" s="74">
        <f t="shared" si="63"/>
        <v>5580</v>
      </c>
    </row>
    <row r="118" spans="1:45" x14ac:dyDescent="0.25">
      <c r="A118" s="49"/>
      <c r="B118" s="85">
        <v>42036</v>
      </c>
      <c r="C118" s="49">
        <v>351.5</v>
      </c>
      <c r="D118" s="62">
        <v>350</v>
      </c>
      <c r="E118" s="49">
        <v>0</v>
      </c>
      <c r="F118" s="91">
        <f t="shared" si="71"/>
        <v>15</v>
      </c>
      <c r="G118" s="49">
        <f t="shared" si="64"/>
        <v>0</v>
      </c>
      <c r="H118" s="49">
        <f t="shared" si="44"/>
        <v>15</v>
      </c>
      <c r="I118" s="60">
        <f t="shared" si="45"/>
        <v>15</v>
      </c>
      <c r="J118" s="74">
        <f t="shared" si="39"/>
        <v>5272.5</v>
      </c>
      <c r="K118" s="66">
        <f>Stoch_Regimes_4!$E$24</f>
        <v>15</v>
      </c>
      <c r="L118" s="60">
        <f t="shared" si="46"/>
        <v>0</v>
      </c>
      <c r="M118" s="49">
        <f t="shared" si="65"/>
        <v>0</v>
      </c>
      <c r="N118" s="49">
        <f t="shared" si="47"/>
        <v>15</v>
      </c>
      <c r="O118" s="60">
        <f t="shared" si="48"/>
        <v>15</v>
      </c>
      <c r="P118" s="74">
        <f t="shared" si="49"/>
        <v>5272.5</v>
      </c>
      <c r="Q118" s="66">
        <f>Stoch_Regimes_4!$G$24</f>
        <v>45</v>
      </c>
      <c r="R118" s="60">
        <f t="shared" si="50"/>
        <v>2</v>
      </c>
      <c r="S118" s="49">
        <f t="shared" si="66"/>
        <v>30</v>
      </c>
      <c r="T118" s="49">
        <f t="shared" si="51"/>
        <v>15</v>
      </c>
      <c r="U118" s="60">
        <f t="shared" si="52"/>
        <v>15</v>
      </c>
      <c r="V118" s="74">
        <f t="shared" si="72"/>
        <v>6472.5</v>
      </c>
      <c r="W118" s="66">
        <f>Stoch_Regimes_4!$J$24</f>
        <v>60</v>
      </c>
      <c r="X118" s="60">
        <f t="shared" si="53"/>
        <v>3</v>
      </c>
      <c r="Y118" s="49">
        <f t="shared" si="67"/>
        <v>45</v>
      </c>
      <c r="Z118" s="49">
        <f t="shared" si="54"/>
        <v>15</v>
      </c>
      <c r="AA118" s="60">
        <f t="shared" si="55"/>
        <v>15</v>
      </c>
      <c r="AB118" s="74">
        <f t="shared" si="73"/>
        <v>7072.5</v>
      </c>
      <c r="AC118" s="66">
        <f>Stoch_Regimes_4!$M$24</f>
        <v>15</v>
      </c>
      <c r="AD118" s="60">
        <f t="shared" ref="AD118:AD131" si="76">IF(AC118=15,0,IF(AC118=30,1,IF(AC118=45,2,IF(AC118=60,3))))</f>
        <v>0</v>
      </c>
      <c r="AE118" s="49">
        <f t="shared" ref="AE118:AE131" si="77">AE117+AG117-15</f>
        <v>0</v>
      </c>
      <c r="AF118" s="49">
        <f t="shared" ref="AF118:AF131" si="78">AC118-AE118</f>
        <v>15</v>
      </c>
      <c r="AG118" s="60">
        <f t="shared" ref="AG118:AG131" si="79">IF(AF118&gt;0,AF118,0)</f>
        <v>15</v>
      </c>
      <c r="AH118" s="74">
        <f t="shared" ref="AH118:AH131" si="80">AE118*$C$4+AG118*C118</f>
        <v>5272.5</v>
      </c>
      <c r="AI118" s="66">
        <v>15</v>
      </c>
      <c r="AJ118" s="60">
        <f t="shared" si="59"/>
        <v>0</v>
      </c>
      <c r="AK118" s="60">
        <v>0</v>
      </c>
      <c r="AL118" s="60">
        <v>15</v>
      </c>
      <c r="AM118" s="62">
        <f t="shared" si="75"/>
        <v>5272.5</v>
      </c>
      <c r="AN118" s="66">
        <f>Stoch_Regimes_4!$E$24</f>
        <v>15</v>
      </c>
      <c r="AO118" s="60">
        <f t="shared" si="60"/>
        <v>0</v>
      </c>
      <c r="AP118" s="49">
        <f t="shared" si="69"/>
        <v>0</v>
      </c>
      <c r="AQ118" s="49">
        <f t="shared" si="61"/>
        <v>15</v>
      </c>
      <c r="AR118" s="60">
        <f t="shared" si="62"/>
        <v>15</v>
      </c>
      <c r="AS118" s="74">
        <f t="shared" si="63"/>
        <v>5272.5</v>
      </c>
    </row>
    <row r="119" spans="1:45" x14ac:dyDescent="0.25">
      <c r="A119" s="49"/>
      <c r="B119" s="85">
        <v>42064</v>
      </c>
      <c r="C119" s="49">
        <v>364.5</v>
      </c>
      <c r="D119" s="62">
        <v>350</v>
      </c>
      <c r="E119" s="49">
        <v>0</v>
      </c>
      <c r="F119" s="91">
        <f t="shared" si="71"/>
        <v>15</v>
      </c>
      <c r="G119" s="49">
        <f t="shared" ref="G119:G131" si="81">G118+I118-15</f>
        <v>0</v>
      </c>
      <c r="H119" s="49">
        <f t="shared" ref="H119:H131" si="82">F119-G119</f>
        <v>15</v>
      </c>
      <c r="I119" s="60">
        <f t="shared" ref="I119:I131" si="83">IF(H119&gt;0,H119,0)</f>
        <v>15</v>
      </c>
      <c r="J119" s="74">
        <f t="shared" ref="J119:J131" si="84">G119*$C$4+I119*C119</f>
        <v>5467.5</v>
      </c>
      <c r="K119" s="66">
        <f>Stoch_Regimes_4!$E$24</f>
        <v>15</v>
      </c>
      <c r="L119" s="60">
        <f t="shared" ref="L119:L120" si="85">IF(K119=15,0,IF(K119=30,1,IF(K119=45,2,IF(K119=60,3))))</f>
        <v>0</v>
      </c>
      <c r="M119" s="49">
        <f t="shared" ref="M119:M120" si="86">M118+O118-15</f>
        <v>0</v>
      </c>
      <c r="N119" s="49">
        <f t="shared" ref="N119:N120" si="87">K119-M119</f>
        <v>15</v>
      </c>
      <c r="O119" s="60">
        <f t="shared" ref="O119:O120" si="88">IF(N119&gt;0,N119,0)</f>
        <v>15</v>
      </c>
      <c r="P119" s="74">
        <f t="shared" si="49"/>
        <v>5467.5</v>
      </c>
      <c r="Q119" s="66">
        <f>Stoch_Regimes_4!$G$24</f>
        <v>45</v>
      </c>
      <c r="R119" s="60">
        <f t="shared" si="50"/>
        <v>2</v>
      </c>
      <c r="S119" s="49">
        <f t="shared" si="66"/>
        <v>30</v>
      </c>
      <c r="T119" s="49">
        <f t="shared" si="51"/>
        <v>15</v>
      </c>
      <c r="U119" s="60">
        <f t="shared" si="52"/>
        <v>15</v>
      </c>
      <c r="V119" s="74">
        <f t="shared" si="72"/>
        <v>6667.5</v>
      </c>
      <c r="W119" s="66">
        <f>Stoch_Regimes_4!$J$24</f>
        <v>60</v>
      </c>
      <c r="X119" s="60">
        <f t="shared" ref="X119:X131" si="89">IF(W119=15,0,IF(W119=30,1,IF(W119=45,2,IF(W119=60,3))))</f>
        <v>3</v>
      </c>
      <c r="Y119" s="49">
        <f t="shared" ref="Y119:Y131" si="90">Y118+AA118-15</f>
        <v>45</v>
      </c>
      <c r="Z119" s="49">
        <f t="shared" ref="Z119:Z131" si="91">W119-Y119</f>
        <v>15</v>
      </c>
      <c r="AA119" s="60">
        <f t="shared" ref="AA119:AA128" si="92">IF(Z119&gt;0,Z119,0)</f>
        <v>15</v>
      </c>
      <c r="AB119" s="74">
        <f t="shared" ref="AB119:AB131" si="93">Y119*$C$4+AA119*C119</f>
        <v>7267.5</v>
      </c>
      <c r="AC119" s="66">
        <f>Stoch_Regimes_4!$M$24</f>
        <v>15</v>
      </c>
      <c r="AD119" s="60">
        <f t="shared" si="76"/>
        <v>0</v>
      </c>
      <c r="AE119" s="49">
        <f t="shared" si="77"/>
        <v>0</v>
      </c>
      <c r="AF119" s="49">
        <f t="shared" si="78"/>
        <v>15</v>
      </c>
      <c r="AG119" s="60">
        <f t="shared" si="79"/>
        <v>15</v>
      </c>
      <c r="AH119" s="74">
        <f t="shared" si="80"/>
        <v>5467.5</v>
      </c>
      <c r="AI119" s="66">
        <v>15</v>
      </c>
      <c r="AJ119" s="60">
        <f t="shared" si="59"/>
        <v>0</v>
      </c>
      <c r="AK119" s="60">
        <v>0</v>
      </c>
      <c r="AL119" s="60">
        <v>15</v>
      </c>
      <c r="AM119" s="62">
        <f t="shared" si="75"/>
        <v>5467.5</v>
      </c>
      <c r="AN119" s="66">
        <f>Stoch_Regimes_4!$E$24</f>
        <v>15</v>
      </c>
      <c r="AO119" s="60">
        <f t="shared" si="60"/>
        <v>0</v>
      </c>
      <c r="AP119" s="49">
        <f t="shared" si="69"/>
        <v>0</v>
      </c>
      <c r="AQ119" s="49">
        <f t="shared" si="61"/>
        <v>15</v>
      </c>
      <c r="AR119" s="60">
        <f t="shared" si="62"/>
        <v>15</v>
      </c>
      <c r="AS119" s="74">
        <f t="shared" si="63"/>
        <v>5467.5</v>
      </c>
    </row>
    <row r="120" spans="1:45" x14ac:dyDescent="0.25">
      <c r="A120" s="49"/>
      <c r="B120" s="85">
        <v>42095</v>
      </c>
      <c r="C120" s="49">
        <v>357.5</v>
      </c>
      <c r="D120" s="62">
        <v>350</v>
      </c>
      <c r="E120" s="49">
        <v>0</v>
      </c>
      <c r="F120" s="91">
        <f t="shared" si="71"/>
        <v>15</v>
      </c>
      <c r="G120" s="49">
        <f t="shared" si="81"/>
        <v>0</v>
      </c>
      <c r="H120" s="49">
        <f t="shared" si="82"/>
        <v>15</v>
      </c>
      <c r="I120" s="60">
        <f t="shared" si="83"/>
        <v>15</v>
      </c>
      <c r="J120" s="74">
        <f t="shared" si="84"/>
        <v>5362.5</v>
      </c>
      <c r="K120" s="66">
        <f>Stoch_Regimes_4!$E$24</f>
        <v>15</v>
      </c>
      <c r="L120" s="60">
        <f t="shared" si="85"/>
        <v>0</v>
      </c>
      <c r="M120" s="49">
        <f t="shared" si="86"/>
        <v>0</v>
      </c>
      <c r="N120" s="49">
        <f t="shared" si="87"/>
        <v>15</v>
      </c>
      <c r="O120" s="60">
        <f t="shared" si="88"/>
        <v>15</v>
      </c>
      <c r="P120" s="74">
        <f t="shared" si="49"/>
        <v>5362.5</v>
      </c>
      <c r="Q120" s="66">
        <f>Stoch_Regimes_4!$G$24</f>
        <v>45</v>
      </c>
      <c r="R120" s="60">
        <f t="shared" si="50"/>
        <v>2</v>
      </c>
      <c r="S120" s="49">
        <f t="shared" si="66"/>
        <v>30</v>
      </c>
      <c r="T120" s="49">
        <f t="shared" si="51"/>
        <v>15</v>
      </c>
      <c r="U120" s="60">
        <f t="shared" si="52"/>
        <v>15</v>
      </c>
      <c r="V120" s="74">
        <f t="shared" si="72"/>
        <v>6562.5</v>
      </c>
      <c r="W120" s="66">
        <f>Stoch_Regimes_4!$J$24</f>
        <v>60</v>
      </c>
      <c r="X120" s="60">
        <f t="shared" si="89"/>
        <v>3</v>
      </c>
      <c r="Y120" s="49">
        <f t="shared" si="90"/>
        <v>45</v>
      </c>
      <c r="Z120" s="49">
        <f t="shared" si="91"/>
        <v>15</v>
      </c>
      <c r="AA120" s="60">
        <f t="shared" si="92"/>
        <v>15</v>
      </c>
      <c r="AB120" s="74">
        <f t="shared" si="93"/>
        <v>7162.5</v>
      </c>
      <c r="AC120" s="66">
        <f>Stoch_Regimes_4!$M$24</f>
        <v>15</v>
      </c>
      <c r="AD120" s="60">
        <f t="shared" si="76"/>
        <v>0</v>
      </c>
      <c r="AE120" s="49">
        <f t="shared" si="77"/>
        <v>0</v>
      </c>
      <c r="AF120" s="49">
        <f t="shared" si="78"/>
        <v>15</v>
      </c>
      <c r="AG120" s="60">
        <f t="shared" si="79"/>
        <v>15</v>
      </c>
      <c r="AH120" s="74">
        <f t="shared" si="80"/>
        <v>5362.5</v>
      </c>
      <c r="AI120" s="66">
        <v>15</v>
      </c>
      <c r="AJ120" s="60">
        <f t="shared" si="59"/>
        <v>0</v>
      </c>
      <c r="AK120" s="60">
        <v>0</v>
      </c>
      <c r="AL120" s="60">
        <v>15</v>
      </c>
      <c r="AM120" s="62">
        <f t="shared" si="75"/>
        <v>5362.5</v>
      </c>
      <c r="AN120" s="66">
        <f>Stoch_Regimes_4!$E$24</f>
        <v>15</v>
      </c>
      <c r="AO120" s="60">
        <f t="shared" si="60"/>
        <v>0</v>
      </c>
      <c r="AP120" s="49">
        <f t="shared" si="69"/>
        <v>0</v>
      </c>
      <c r="AQ120" s="49">
        <f t="shared" si="61"/>
        <v>15</v>
      </c>
      <c r="AR120" s="60">
        <f t="shared" si="62"/>
        <v>15</v>
      </c>
      <c r="AS120" s="74">
        <f t="shared" si="63"/>
        <v>5362.5</v>
      </c>
    </row>
    <row r="121" spans="1:45" x14ac:dyDescent="0.25">
      <c r="A121" s="49"/>
      <c r="B121" s="85">
        <v>42125</v>
      </c>
      <c r="C121" s="49">
        <v>347</v>
      </c>
      <c r="D121" s="62">
        <v>350</v>
      </c>
      <c r="E121" s="49">
        <v>0</v>
      </c>
      <c r="F121" s="91">
        <f t="shared" si="71"/>
        <v>15</v>
      </c>
      <c r="G121" s="49">
        <f t="shared" si="81"/>
        <v>0</v>
      </c>
      <c r="H121" s="49">
        <f t="shared" si="82"/>
        <v>15</v>
      </c>
      <c r="I121" s="60">
        <f t="shared" si="83"/>
        <v>15</v>
      </c>
      <c r="J121" s="74">
        <f t="shared" si="84"/>
        <v>5205</v>
      </c>
      <c r="K121" s="66">
        <f>Stoch_Regimes_4!$E$24</f>
        <v>15</v>
      </c>
      <c r="L121" s="60">
        <f t="shared" ref="L121:L131" si="94">IF(K121=15,0,IF(K121=30,1,IF(K121=45,2,IF(K121=60,3))))</f>
        <v>0</v>
      </c>
      <c r="M121" s="49">
        <f t="shared" ref="M121:M131" si="95">M120+O120-15</f>
        <v>0</v>
      </c>
      <c r="N121" s="49">
        <f t="shared" ref="N121:N131" si="96">K121-M121</f>
        <v>15</v>
      </c>
      <c r="O121" s="60">
        <f t="shared" ref="O121:O131" si="97">IF(N121&gt;0,N121,0)</f>
        <v>15</v>
      </c>
      <c r="P121" s="74">
        <f t="shared" si="49"/>
        <v>5205</v>
      </c>
      <c r="Q121" s="66">
        <f>Stoch_Regimes_4!$G$24</f>
        <v>45</v>
      </c>
      <c r="R121" s="60">
        <f t="shared" si="50"/>
        <v>2</v>
      </c>
      <c r="S121" s="49">
        <f t="shared" si="66"/>
        <v>30</v>
      </c>
      <c r="T121" s="49">
        <f t="shared" si="51"/>
        <v>15</v>
      </c>
      <c r="U121" s="60">
        <f t="shared" si="52"/>
        <v>15</v>
      </c>
      <c r="V121" s="74">
        <f t="shared" si="72"/>
        <v>6405</v>
      </c>
      <c r="W121" s="66">
        <f>Stoch_Regimes_4!$J$24</f>
        <v>60</v>
      </c>
      <c r="X121" s="60">
        <f t="shared" si="89"/>
        <v>3</v>
      </c>
      <c r="Y121" s="49">
        <f t="shared" si="90"/>
        <v>45</v>
      </c>
      <c r="Z121" s="49">
        <f t="shared" si="91"/>
        <v>15</v>
      </c>
      <c r="AA121" s="60">
        <f t="shared" si="92"/>
        <v>15</v>
      </c>
      <c r="AB121" s="74">
        <f t="shared" si="93"/>
        <v>7005</v>
      </c>
      <c r="AC121" s="66">
        <f>Stoch_Regimes_4!$M$24</f>
        <v>15</v>
      </c>
      <c r="AD121" s="60">
        <f t="shared" si="76"/>
        <v>0</v>
      </c>
      <c r="AE121" s="49">
        <f t="shared" si="77"/>
        <v>0</v>
      </c>
      <c r="AF121" s="49">
        <f t="shared" si="78"/>
        <v>15</v>
      </c>
      <c r="AG121" s="60">
        <f t="shared" si="79"/>
        <v>15</v>
      </c>
      <c r="AH121" s="74">
        <f t="shared" si="80"/>
        <v>5205</v>
      </c>
      <c r="AI121" s="66">
        <v>15</v>
      </c>
      <c r="AJ121" s="60">
        <f t="shared" si="59"/>
        <v>0</v>
      </c>
      <c r="AK121" s="60">
        <v>0</v>
      </c>
      <c r="AL121" s="60">
        <v>15</v>
      </c>
      <c r="AM121" s="62">
        <f t="shared" si="75"/>
        <v>5205</v>
      </c>
      <c r="AN121" s="66">
        <f>Stoch_Regimes_4!$E$24</f>
        <v>15</v>
      </c>
      <c r="AO121" s="60">
        <f t="shared" si="60"/>
        <v>0</v>
      </c>
      <c r="AP121" s="49">
        <f t="shared" si="69"/>
        <v>0</v>
      </c>
      <c r="AQ121" s="49">
        <f t="shared" si="61"/>
        <v>15</v>
      </c>
      <c r="AR121" s="60">
        <f t="shared" si="62"/>
        <v>15</v>
      </c>
      <c r="AS121" s="74">
        <f t="shared" si="63"/>
        <v>5205</v>
      </c>
    </row>
    <row r="122" spans="1:45" x14ac:dyDescent="0.25">
      <c r="A122" s="49"/>
      <c r="B122" s="85">
        <v>42156</v>
      </c>
      <c r="C122" s="49">
        <v>344.5</v>
      </c>
      <c r="D122" s="62">
        <v>350</v>
      </c>
      <c r="E122" s="49">
        <v>1</v>
      </c>
      <c r="F122" s="91">
        <f t="shared" si="71"/>
        <v>30</v>
      </c>
      <c r="G122" s="49">
        <f t="shared" si="81"/>
        <v>0</v>
      </c>
      <c r="H122" s="49">
        <f t="shared" si="82"/>
        <v>30</v>
      </c>
      <c r="I122" s="60">
        <f t="shared" si="83"/>
        <v>30</v>
      </c>
      <c r="J122" s="74">
        <f t="shared" si="84"/>
        <v>10335</v>
      </c>
      <c r="K122" s="66">
        <f>Stoch_Regimes_4!$E$24</f>
        <v>15</v>
      </c>
      <c r="L122" s="60">
        <f t="shared" si="94"/>
        <v>0</v>
      </c>
      <c r="M122" s="49">
        <f t="shared" si="95"/>
        <v>0</v>
      </c>
      <c r="N122" s="49">
        <f t="shared" si="96"/>
        <v>15</v>
      </c>
      <c r="O122" s="60">
        <f t="shared" si="97"/>
        <v>15</v>
      </c>
      <c r="P122" s="74">
        <f t="shared" si="49"/>
        <v>5167.5</v>
      </c>
      <c r="Q122" s="66">
        <f>Stoch_Regimes_4!$G$24</f>
        <v>45</v>
      </c>
      <c r="R122" s="60">
        <f t="shared" ref="R122:R131" si="98">IF(Q122=15,0,IF(Q122=30,1,IF(Q122=45,2,IF(Q122=60,3))))</f>
        <v>2</v>
      </c>
      <c r="S122" s="49">
        <f t="shared" ref="S122:S131" si="99">S121+U121-15</f>
        <v>30</v>
      </c>
      <c r="T122" s="49">
        <f t="shared" ref="T122:T131" si="100">Q122-S122</f>
        <v>15</v>
      </c>
      <c r="U122" s="60">
        <f t="shared" ref="U122:U129" si="101">IF(T122&gt;0,T122,0)</f>
        <v>15</v>
      </c>
      <c r="V122" s="74">
        <f t="shared" ref="V122:V131" si="102">S122*$C$4+U122*C122</f>
        <v>6367.5</v>
      </c>
      <c r="W122" s="66">
        <f>Stoch_Regimes_4!$J$24</f>
        <v>60</v>
      </c>
      <c r="X122" s="60">
        <f t="shared" si="89"/>
        <v>3</v>
      </c>
      <c r="Y122" s="49">
        <f t="shared" si="90"/>
        <v>45</v>
      </c>
      <c r="Z122" s="49">
        <f t="shared" si="91"/>
        <v>15</v>
      </c>
      <c r="AA122" s="60">
        <f t="shared" si="92"/>
        <v>15</v>
      </c>
      <c r="AB122" s="74">
        <f t="shared" si="93"/>
        <v>6967.5</v>
      </c>
      <c r="AC122" s="66">
        <f>Stoch_Regimes_4!$M$24</f>
        <v>15</v>
      </c>
      <c r="AD122" s="60">
        <f t="shared" si="76"/>
        <v>0</v>
      </c>
      <c r="AE122" s="49">
        <f t="shared" si="77"/>
        <v>0</v>
      </c>
      <c r="AF122" s="49">
        <f t="shared" si="78"/>
        <v>15</v>
      </c>
      <c r="AG122" s="60">
        <f t="shared" si="79"/>
        <v>15</v>
      </c>
      <c r="AH122" s="74">
        <f t="shared" si="80"/>
        <v>5167.5</v>
      </c>
      <c r="AI122" s="66">
        <v>15</v>
      </c>
      <c r="AJ122" s="60">
        <f t="shared" si="59"/>
        <v>0</v>
      </c>
      <c r="AK122" s="60">
        <v>0</v>
      </c>
      <c r="AL122" s="60">
        <v>15</v>
      </c>
      <c r="AM122" s="62">
        <f t="shared" si="75"/>
        <v>5167.5</v>
      </c>
      <c r="AN122" s="66">
        <f>Stoch_Regimes_4!$E$24</f>
        <v>15</v>
      </c>
      <c r="AO122" s="60">
        <f t="shared" si="60"/>
        <v>0</v>
      </c>
      <c r="AP122" s="49">
        <f t="shared" si="69"/>
        <v>0</v>
      </c>
      <c r="AQ122" s="49">
        <f t="shared" si="61"/>
        <v>15</v>
      </c>
      <c r="AR122" s="60">
        <f t="shared" si="62"/>
        <v>15</v>
      </c>
      <c r="AS122" s="74">
        <f t="shared" si="63"/>
        <v>5167.5</v>
      </c>
    </row>
    <row r="123" spans="1:45" x14ac:dyDescent="0.25">
      <c r="A123" s="49"/>
      <c r="B123" s="85">
        <v>42186</v>
      </c>
      <c r="C123" s="49">
        <v>397.5</v>
      </c>
      <c r="D123" s="62">
        <v>400</v>
      </c>
      <c r="E123" s="49">
        <v>0</v>
      </c>
      <c r="F123" s="91">
        <f t="shared" si="71"/>
        <v>15</v>
      </c>
      <c r="G123" s="49">
        <f t="shared" si="81"/>
        <v>15</v>
      </c>
      <c r="H123" s="49">
        <f t="shared" si="82"/>
        <v>0</v>
      </c>
      <c r="I123" s="60">
        <f t="shared" si="83"/>
        <v>0</v>
      </c>
      <c r="J123" s="74">
        <f t="shared" si="84"/>
        <v>600</v>
      </c>
      <c r="K123" s="66">
        <f>Stoch_Regimes_4!$E$25</f>
        <v>15</v>
      </c>
      <c r="L123" s="60">
        <f t="shared" si="94"/>
        <v>0</v>
      </c>
      <c r="M123" s="49">
        <f t="shared" si="95"/>
        <v>0</v>
      </c>
      <c r="N123" s="49">
        <f t="shared" si="96"/>
        <v>15</v>
      </c>
      <c r="O123" s="60">
        <f t="shared" si="97"/>
        <v>15</v>
      </c>
      <c r="P123" s="74">
        <f t="shared" si="49"/>
        <v>5962.5</v>
      </c>
      <c r="Q123" s="66">
        <f>Stoch_Regimes_4!$G$25</f>
        <v>30</v>
      </c>
      <c r="R123" s="60">
        <f t="shared" si="98"/>
        <v>1</v>
      </c>
      <c r="S123" s="49">
        <f t="shared" si="99"/>
        <v>30</v>
      </c>
      <c r="T123" s="49">
        <f t="shared" si="100"/>
        <v>0</v>
      </c>
      <c r="U123" s="60">
        <f t="shared" si="101"/>
        <v>0</v>
      </c>
      <c r="V123" s="74">
        <f t="shared" si="102"/>
        <v>1200</v>
      </c>
      <c r="W123" s="66">
        <f>Stoch_Regimes_4!$J$25</f>
        <v>60</v>
      </c>
      <c r="X123" s="60">
        <f t="shared" si="89"/>
        <v>3</v>
      </c>
      <c r="Y123" s="49">
        <f t="shared" si="90"/>
        <v>45</v>
      </c>
      <c r="Z123" s="49">
        <f t="shared" si="91"/>
        <v>15</v>
      </c>
      <c r="AA123" s="60">
        <f t="shared" si="92"/>
        <v>15</v>
      </c>
      <c r="AB123" s="74">
        <f t="shared" si="93"/>
        <v>7762.5</v>
      </c>
      <c r="AC123" s="66">
        <f>Stoch_Regimes_4!$M$25</f>
        <v>15</v>
      </c>
      <c r="AD123" s="60">
        <f t="shared" si="76"/>
        <v>0</v>
      </c>
      <c r="AE123" s="49">
        <f t="shared" si="77"/>
        <v>0</v>
      </c>
      <c r="AF123" s="49">
        <f t="shared" si="78"/>
        <v>15</v>
      </c>
      <c r="AG123" s="60">
        <f t="shared" si="79"/>
        <v>15</v>
      </c>
      <c r="AH123" s="74">
        <f t="shared" si="80"/>
        <v>5962.5</v>
      </c>
      <c r="AI123" s="66">
        <v>15</v>
      </c>
      <c r="AJ123" s="60">
        <f t="shared" ref="AJ123:AJ131" si="103">IF(AI123=15,0,IF(AI123=30,1,IF(AI123=45,2,IF(AI123=60,3))))</f>
        <v>0</v>
      </c>
      <c r="AK123" s="60">
        <v>0</v>
      </c>
      <c r="AL123" s="60">
        <v>15</v>
      </c>
      <c r="AM123" s="62">
        <f t="shared" ref="AM123:AM131" si="104">AL123*C123+AK123*$C$4</f>
        <v>5962.5</v>
      </c>
      <c r="AN123" s="66">
        <f>Stoch_Regimes_4!$E$25</f>
        <v>15</v>
      </c>
      <c r="AO123" s="60">
        <f t="shared" si="60"/>
        <v>0</v>
      </c>
      <c r="AP123" s="49">
        <f t="shared" si="69"/>
        <v>0</v>
      </c>
      <c r="AQ123" s="49">
        <f t="shared" si="61"/>
        <v>15</v>
      </c>
      <c r="AR123" s="60">
        <f t="shared" si="62"/>
        <v>15</v>
      </c>
      <c r="AS123" s="74">
        <f t="shared" si="63"/>
        <v>5962.5</v>
      </c>
    </row>
    <row r="124" spans="1:45" x14ac:dyDescent="0.25">
      <c r="A124" s="49"/>
      <c r="B124" s="85">
        <v>42217</v>
      </c>
      <c r="C124" s="49">
        <v>350.98</v>
      </c>
      <c r="D124" s="62">
        <v>350</v>
      </c>
      <c r="E124" s="49">
        <v>0</v>
      </c>
      <c r="F124" s="91">
        <f t="shared" si="71"/>
        <v>15</v>
      </c>
      <c r="G124" s="49">
        <f t="shared" si="81"/>
        <v>0</v>
      </c>
      <c r="H124" s="49">
        <f t="shared" si="82"/>
        <v>15</v>
      </c>
      <c r="I124" s="60">
        <f t="shared" si="83"/>
        <v>15</v>
      </c>
      <c r="J124" s="74">
        <f t="shared" si="84"/>
        <v>5264.7000000000007</v>
      </c>
      <c r="K124" s="66">
        <f>Stoch_Regimes_4!$E$24</f>
        <v>15</v>
      </c>
      <c r="L124" s="60">
        <f t="shared" si="94"/>
        <v>0</v>
      </c>
      <c r="M124" s="49">
        <f t="shared" si="95"/>
        <v>0</v>
      </c>
      <c r="N124" s="49">
        <f t="shared" si="96"/>
        <v>15</v>
      </c>
      <c r="O124" s="60">
        <f t="shared" si="97"/>
        <v>15</v>
      </c>
      <c r="P124" s="74">
        <f t="shared" si="49"/>
        <v>5264.7000000000007</v>
      </c>
      <c r="Q124" s="66">
        <f>Stoch_Regimes_4!$G$24</f>
        <v>45</v>
      </c>
      <c r="R124" s="60">
        <f t="shared" si="98"/>
        <v>2</v>
      </c>
      <c r="S124" s="49">
        <f t="shared" si="99"/>
        <v>15</v>
      </c>
      <c r="T124" s="49">
        <f t="shared" si="100"/>
        <v>30</v>
      </c>
      <c r="U124" s="60">
        <f t="shared" si="101"/>
        <v>30</v>
      </c>
      <c r="V124" s="74">
        <f t="shared" si="102"/>
        <v>11129.400000000001</v>
      </c>
      <c r="W124" s="66">
        <f>Stoch_Regimes_4!$J$24</f>
        <v>60</v>
      </c>
      <c r="X124" s="60">
        <f t="shared" si="89"/>
        <v>3</v>
      </c>
      <c r="Y124" s="49">
        <f t="shared" si="90"/>
        <v>45</v>
      </c>
      <c r="Z124" s="49">
        <f t="shared" si="91"/>
        <v>15</v>
      </c>
      <c r="AA124" s="60">
        <f t="shared" si="92"/>
        <v>15</v>
      </c>
      <c r="AB124" s="74">
        <f t="shared" si="93"/>
        <v>7064.7000000000007</v>
      </c>
      <c r="AC124" s="66">
        <f>Stoch_Regimes_4!$M$24</f>
        <v>15</v>
      </c>
      <c r="AD124" s="60">
        <f t="shared" si="76"/>
        <v>0</v>
      </c>
      <c r="AE124" s="49">
        <f t="shared" si="77"/>
        <v>0</v>
      </c>
      <c r="AF124" s="49">
        <f t="shared" si="78"/>
        <v>15</v>
      </c>
      <c r="AG124" s="60">
        <f t="shared" si="79"/>
        <v>15</v>
      </c>
      <c r="AH124" s="74">
        <f t="shared" si="80"/>
        <v>5264.7000000000007</v>
      </c>
      <c r="AI124" s="66">
        <v>15</v>
      </c>
      <c r="AJ124" s="60">
        <f t="shared" si="103"/>
        <v>0</v>
      </c>
      <c r="AK124" s="60">
        <v>0</v>
      </c>
      <c r="AL124" s="60">
        <v>15</v>
      </c>
      <c r="AM124" s="62">
        <f t="shared" si="104"/>
        <v>5264.7000000000007</v>
      </c>
      <c r="AN124" s="66">
        <f>Stoch_Regimes_4!$E$24</f>
        <v>15</v>
      </c>
      <c r="AO124" s="60">
        <f t="shared" si="60"/>
        <v>0</v>
      </c>
      <c r="AP124" s="49">
        <f t="shared" si="69"/>
        <v>0</v>
      </c>
      <c r="AQ124" s="49">
        <f t="shared" si="61"/>
        <v>15</v>
      </c>
      <c r="AR124" s="60">
        <f t="shared" si="62"/>
        <v>15</v>
      </c>
      <c r="AS124" s="74">
        <f t="shared" si="63"/>
        <v>5264.7000000000007</v>
      </c>
    </row>
    <row r="125" spans="1:45" x14ac:dyDescent="0.25">
      <c r="A125" s="49"/>
      <c r="B125" s="85">
        <v>42248</v>
      </c>
      <c r="C125" s="49">
        <v>353.95</v>
      </c>
      <c r="D125" s="62">
        <v>350</v>
      </c>
      <c r="E125" s="49">
        <v>0</v>
      </c>
      <c r="F125" s="91">
        <f t="shared" si="71"/>
        <v>15</v>
      </c>
      <c r="G125" s="49">
        <f t="shared" si="81"/>
        <v>0</v>
      </c>
      <c r="H125" s="49">
        <f t="shared" si="82"/>
        <v>15</v>
      </c>
      <c r="I125" s="60">
        <f t="shared" si="83"/>
        <v>15</v>
      </c>
      <c r="J125" s="74">
        <f t="shared" si="84"/>
        <v>5309.25</v>
      </c>
      <c r="K125" s="66">
        <f>Stoch_Regimes_4!$E$24</f>
        <v>15</v>
      </c>
      <c r="L125" s="60">
        <f t="shared" si="94"/>
        <v>0</v>
      </c>
      <c r="M125" s="49">
        <f t="shared" si="95"/>
        <v>0</v>
      </c>
      <c r="N125" s="49">
        <f t="shared" si="96"/>
        <v>15</v>
      </c>
      <c r="O125" s="60">
        <f t="shared" si="97"/>
        <v>15</v>
      </c>
      <c r="P125" s="74">
        <f t="shared" si="49"/>
        <v>5309.25</v>
      </c>
      <c r="Q125" s="66">
        <f>Stoch_Regimes_4!$G$24</f>
        <v>45</v>
      </c>
      <c r="R125" s="60">
        <f t="shared" si="98"/>
        <v>2</v>
      </c>
      <c r="S125" s="49">
        <f t="shared" si="99"/>
        <v>30</v>
      </c>
      <c r="T125" s="49">
        <f t="shared" si="100"/>
        <v>15</v>
      </c>
      <c r="U125" s="60">
        <f t="shared" si="101"/>
        <v>15</v>
      </c>
      <c r="V125" s="74">
        <f t="shared" si="102"/>
        <v>6509.25</v>
      </c>
      <c r="W125" s="66">
        <f>Stoch_Regimes_4!$J$24</f>
        <v>60</v>
      </c>
      <c r="X125" s="60">
        <f t="shared" si="89"/>
        <v>3</v>
      </c>
      <c r="Y125" s="49">
        <f t="shared" si="90"/>
        <v>45</v>
      </c>
      <c r="Z125" s="49">
        <f t="shared" si="91"/>
        <v>15</v>
      </c>
      <c r="AA125" s="60">
        <f t="shared" si="92"/>
        <v>15</v>
      </c>
      <c r="AB125" s="74">
        <f t="shared" si="93"/>
        <v>7109.25</v>
      </c>
      <c r="AC125" s="66">
        <f>Stoch_Regimes_4!$M$24</f>
        <v>15</v>
      </c>
      <c r="AD125" s="60">
        <f t="shared" si="76"/>
        <v>0</v>
      </c>
      <c r="AE125" s="49">
        <f t="shared" si="77"/>
        <v>0</v>
      </c>
      <c r="AF125" s="49">
        <f t="shared" si="78"/>
        <v>15</v>
      </c>
      <c r="AG125" s="60">
        <f t="shared" si="79"/>
        <v>15</v>
      </c>
      <c r="AH125" s="74">
        <f t="shared" si="80"/>
        <v>5309.25</v>
      </c>
      <c r="AI125" s="66">
        <v>15</v>
      </c>
      <c r="AJ125" s="60">
        <f t="shared" si="103"/>
        <v>0</v>
      </c>
      <c r="AK125" s="60">
        <v>0</v>
      </c>
      <c r="AL125" s="60">
        <v>15</v>
      </c>
      <c r="AM125" s="62">
        <f t="shared" si="104"/>
        <v>5309.25</v>
      </c>
      <c r="AN125" s="66">
        <f>Stoch_Regimes_4!$E$24</f>
        <v>15</v>
      </c>
      <c r="AO125" s="60">
        <f t="shared" si="60"/>
        <v>0</v>
      </c>
      <c r="AP125" s="49">
        <f t="shared" si="69"/>
        <v>0</v>
      </c>
      <c r="AQ125" s="49">
        <f t="shared" si="61"/>
        <v>15</v>
      </c>
      <c r="AR125" s="60">
        <f t="shared" si="62"/>
        <v>15</v>
      </c>
      <c r="AS125" s="74">
        <f t="shared" si="63"/>
        <v>5309.25</v>
      </c>
    </row>
    <row r="126" spans="1:45" x14ac:dyDescent="0.25">
      <c r="A126" s="49"/>
      <c r="B126" s="85">
        <v>42278</v>
      </c>
      <c r="C126" s="49">
        <v>366.55</v>
      </c>
      <c r="D126" s="62">
        <v>350</v>
      </c>
      <c r="E126" s="49">
        <v>0</v>
      </c>
      <c r="F126" s="91">
        <f t="shared" si="71"/>
        <v>15</v>
      </c>
      <c r="G126" s="49">
        <f t="shared" si="81"/>
        <v>0</v>
      </c>
      <c r="H126" s="49">
        <f t="shared" si="82"/>
        <v>15</v>
      </c>
      <c r="I126" s="60">
        <f t="shared" si="83"/>
        <v>15</v>
      </c>
      <c r="J126" s="74">
        <f t="shared" si="84"/>
        <v>5498.25</v>
      </c>
      <c r="K126" s="66">
        <f>Stoch_Regimes_4!$E$24</f>
        <v>15</v>
      </c>
      <c r="L126" s="60">
        <f t="shared" si="94"/>
        <v>0</v>
      </c>
      <c r="M126" s="49">
        <f t="shared" si="95"/>
        <v>0</v>
      </c>
      <c r="N126" s="49">
        <f t="shared" si="96"/>
        <v>15</v>
      </c>
      <c r="O126" s="60">
        <f t="shared" si="97"/>
        <v>15</v>
      </c>
      <c r="P126" s="74">
        <f t="shared" si="49"/>
        <v>5498.25</v>
      </c>
      <c r="Q126" s="66">
        <f>Stoch_Regimes_4!$G$24</f>
        <v>45</v>
      </c>
      <c r="R126" s="60">
        <f t="shared" si="98"/>
        <v>2</v>
      </c>
      <c r="S126" s="49">
        <f t="shared" si="99"/>
        <v>30</v>
      </c>
      <c r="T126" s="49">
        <f t="shared" si="100"/>
        <v>15</v>
      </c>
      <c r="U126" s="60">
        <f t="shared" si="101"/>
        <v>15</v>
      </c>
      <c r="V126" s="74">
        <f t="shared" si="102"/>
        <v>6698.25</v>
      </c>
      <c r="W126" s="66">
        <f>Stoch_Regimes_4!$J$24</f>
        <v>60</v>
      </c>
      <c r="X126" s="60">
        <f t="shared" si="89"/>
        <v>3</v>
      </c>
      <c r="Y126" s="49">
        <f t="shared" si="90"/>
        <v>45</v>
      </c>
      <c r="Z126" s="49">
        <f t="shared" si="91"/>
        <v>15</v>
      </c>
      <c r="AA126" s="60">
        <f t="shared" si="92"/>
        <v>15</v>
      </c>
      <c r="AB126" s="74">
        <f t="shared" si="93"/>
        <v>7298.25</v>
      </c>
      <c r="AC126" s="66">
        <f>Stoch_Regimes_4!$M$24</f>
        <v>15</v>
      </c>
      <c r="AD126" s="60">
        <f t="shared" si="76"/>
        <v>0</v>
      </c>
      <c r="AE126" s="49">
        <f t="shared" si="77"/>
        <v>0</v>
      </c>
      <c r="AF126" s="49">
        <f t="shared" si="78"/>
        <v>15</v>
      </c>
      <c r="AG126" s="60">
        <f t="shared" si="79"/>
        <v>15</v>
      </c>
      <c r="AH126" s="74">
        <f t="shared" si="80"/>
        <v>5498.25</v>
      </c>
      <c r="AI126" s="66">
        <v>15</v>
      </c>
      <c r="AJ126" s="60">
        <f t="shared" si="103"/>
        <v>0</v>
      </c>
      <c r="AK126" s="60">
        <v>0</v>
      </c>
      <c r="AL126" s="60">
        <v>15</v>
      </c>
      <c r="AM126" s="62">
        <f t="shared" si="104"/>
        <v>5498.25</v>
      </c>
      <c r="AN126" s="66">
        <f>Stoch_Regimes_4!$E$24</f>
        <v>15</v>
      </c>
      <c r="AO126" s="60">
        <f t="shared" si="60"/>
        <v>0</v>
      </c>
      <c r="AP126" s="49">
        <f t="shared" si="69"/>
        <v>0</v>
      </c>
      <c r="AQ126" s="49">
        <f t="shared" si="61"/>
        <v>15</v>
      </c>
      <c r="AR126" s="60">
        <f t="shared" si="62"/>
        <v>15</v>
      </c>
      <c r="AS126" s="74">
        <f t="shared" si="63"/>
        <v>5498.25</v>
      </c>
    </row>
    <row r="127" spans="1:45" x14ac:dyDescent="0.25">
      <c r="A127" s="49"/>
      <c r="B127" s="85">
        <v>42309</v>
      </c>
      <c r="C127" s="49">
        <v>361.45</v>
      </c>
      <c r="D127" s="62">
        <v>350</v>
      </c>
      <c r="E127" s="49">
        <v>0</v>
      </c>
      <c r="F127" s="91">
        <f t="shared" si="71"/>
        <v>15</v>
      </c>
      <c r="G127" s="49">
        <f t="shared" si="81"/>
        <v>0</v>
      </c>
      <c r="H127" s="49">
        <f t="shared" si="82"/>
        <v>15</v>
      </c>
      <c r="I127" s="60">
        <f t="shared" si="83"/>
        <v>15</v>
      </c>
      <c r="J127" s="74">
        <f t="shared" si="84"/>
        <v>5421.75</v>
      </c>
      <c r="K127" s="66">
        <f>Stoch_Regimes_4!$E$24</f>
        <v>15</v>
      </c>
      <c r="L127" s="60">
        <f t="shared" si="94"/>
        <v>0</v>
      </c>
      <c r="M127" s="49">
        <f t="shared" si="95"/>
        <v>0</v>
      </c>
      <c r="N127" s="49">
        <f t="shared" si="96"/>
        <v>15</v>
      </c>
      <c r="O127" s="60">
        <f t="shared" si="97"/>
        <v>15</v>
      </c>
      <c r="P127" s="74">
        <f t="shared" si="49"/>
        <v>5421.75</v>
      </c>
      <c r="Q127" s="66">
        <f>Stoch_Regimes_4!$G$24</f>
        <v>45</v>
      </c>
      <c r="R127" s="60">
        <f t="shared" si="98"/>
        <v>2</v>
      </c>
      <c r="S127" s="49">
        <f t="shared" si="99"/>
        <v>30</v>
      </c>
      <c r="T127" s="49">
        <f t="shared" si="100"/>
        <v>15</v>
      </c>
      <c r="U127" s="60">
        <f t="shared" si="101"/>
        <v>15</v>
      </c>
      <c r="V127" s="74">
        <f t="shared" si="102"/>
        <v>6621.75</v>
      </c>
      <c r="W127" s="66">
        <f>Stoch_Regimes_4!$J$24</f>
        <v>60</v>
      </c>
      <c r="X127" s="60">
        <f t="shared" si="89"/>
        <v>3</v>
      </c>
      <c r="Y127" s="49">
        <f t="shared" si="90"/>
        <v>45</v>
      </c>
      <c r="Z127" s="49">
        <f t="shared" si="91"/>
        <v>15</v>
      </c>
      <c r="AA127" s="60">
        <f t="shared" si="92"/>
        <v>15</v>
      </c>
      <c r="AB127" s="74">
        <f t="shared" si="93"/>
        <v>7221.75</v>
      </c>
      <c r="AC127" s="66">
        <f>Stoch_Regimes_4!$M$24</f>
        <v>15</v>
      </c>
      <c r="AD127" s="60">
        <f t="shared" si="76"/>
        <v>0</v>
      </c>
      <c r="AE127" s="49">
        <f t="shared" si="77"/>
        <v>0</v>
      </c>
      <c r="AF127" s="49">
        <f t="shared" si="78"/>
        <v>15</v>
      </c>
      <c r="AG127" s="60">
        <f t="shared" si="79"/>
        <v>15</v>
      </c>
      <c r="AH127" s="74">
        <f t="shared" si="80"/>
        <v>5421.75</v>
      </c>
      <c r="AI127" s="66">
        <v>15</v>
      </c>
      <c r="AJ127" s="60">
        <f t="shared" si="103"/>
        <v>0</v>
      </c>
      <c r="AK127" s="60">
        <v>0</v>
      </c>
      <c r="AL127" s="60">
        <v>15</v>
      </c>
      <c r="AM127" s="62">
        <f t="shared" si="104"/>
        <v>5421.75</v>
      </c>
      <c r="AN127" s="66">
        <f>Stoch_Regimes_4!$E$24</f>
        <v>15</v>
      </c>
      <c r="AO127" s="60">
        <f t="shared" si="60"/>
        <v>0</v>
      </c>
      <c r="AP127" s="49">
        <f t="shared" si="69"/>
        <v>0</v>
      </c>
      <c r="AQ127" s="49">
        <f t="shared" si="61"/>
        <v>15</v>
      </c>
      <c r="AR127" s="60">
        <f t="shared" si="62"/>
        <v>15</v>
      </c>
      <c r="AS127" s="74">
        <f t="shared" si="63"/>
        <v>5421.75</v>
      </c>
    </row>
    <row r="128" spans="1:45" x14ac:dyDescent="0.25">
      <c r="A128" s="49"/>
      <c r="B128" s="85">
        <v>42339</v>
      </c>
      <c r="C128" s="49">
        <v>364.75</v>
      </c>
      <c r="D128" s="62">
        <v>350</v>
      </c>
      <c r="E128" s="49">
        <v>0</v>
      </c>
      <c r="F128" s="91">
        <f t="shared" si="71"/>
        <v>15</v>
      </c>
      <c r="G128" s="49">
        <f t="shared" si="81"/>
        <v>0</v>
      </c>
      <c r="H128" s="49">
        <f t="shared" si="82"/>
        <v>15</v>
      </c>
      <c r="I128" s="60">
        <f t="shared" si="83"/>
        <v>15</v>
      </c>
      <c r="J128" s="74">
        <f t="shared" si="84"/>
        <v>5471.25</v>
      </c>
      <c r="K128" s="66">
        <f>Stoch_Regimes_4!$E$24</f>
        <v>15</v>
      </c>
      <c r="L128" s="60">
        <f t="shared" si="94"/>
        <v>0</v>
      </c>
      <c r="M128" s="49">
        <f t="shared" si="95"/>
        <v>0</v>
      </c>
      <c r="N128" s="49">
        <f t="shared" si="96"/>
        <v>15</v>
      </c>
      <c r="O128" s="60">
        <f t="shared" si="97"/>
        <v>15</v>
      </c>
      <c r="P128" s="74">
        <f t="shared" si="49"/>
        <v>5471.25</v>
      </c>
      <c r="Q128" s="66">
        <f>Stoch_Regimes_4!$G$24</f>
        <v>45</v>
      </c>
      <c r="R128" s="60">
        <f t="shared" si="98"/>
        <v>2</v>
      </c>
      <c r="S128" s="49">
        <f t="shared" si="99"/>
        <v>30</v>
      </c>
      <c r="T128" s="49">
        <f t="shared" si="100"/>
        <v>15</v>
      </c>
      <c r="U128" s="60">
        <f t="shared" si="101"/>
        <v>15</v>
      </c>
      <c r="V128" s="74">
        <f t="shared" si="102"/>
        <v>6671.25</v>
      </c>
      <c r="W128" s="66">
        <f>Stoch_Regimes_4!$J$24</f>
        <v>60</v>
      </c>
      <c r="X128" s="60">
        <f t="shared" si="89"/>
        <v>3</v>
      </c>
      <c r="Y128" s="49">
        <f t="shared" si="90"/>
        <v>45</v>
      </c>
      <c r="Z128" s="49">
        <f t="shared" si="91"/>
        <v>15</v>
      </c>
      <c r="AA128" s="60">
        <f t="shared" si="92"/>
        <v>15</v>
      </c>
      <c r="AB128" s="74">
        <f t="shared" si="93"/>
        <v>7271.25</v>
      </c>
      <c r="AC128" s="66">
        <f>Stoch_Regimes_4!$M$24</f>
        <v>15</v>
      </c>
      <c r="AD128" s="60">
        <f t="shared" si="76"/>
        <v>0</v>
      </c>
      <c r="AE128" s="49">
        <f t="shared" si="77"/>
        <v>0</v>
      </c>
      <c r="AF128" s="49">
        <f t="shared" si="78"/>
        <v>15</v>
      </c>
      <c r="AG128" s="60">
        <f t="shared" si="79"/>
        <v>15</v>
      </c>
      <c r="AH128" s="74">
        <f t="shared" si="80"/>
        <v>5471.25</v>
      </c>
      <c r="AI128" s="66">
        <v>15</v>
      </c>
      <c r="AJ128" s="60">
        <f t="shared" si="103"/>
        <v>0</v>
      </c>
      <c r="AK128" s="60">
        <v>0</v>
      </c>
      <c r="AL128" s="60">
        <v>15</v>
      </c>
      <c r="AM128" s="62">
        <f t="shared" si="104"/>
        <v>5471.25</v>
      </c>
      <c r="AN128" s="66">
        <f>Stoch_Regimes_4!$E$24</f>
        <v>15</v>
      </c>
      <c r="AO128" s="60">
        <f t="shared" si="60"/>
        <v>0</v>
      </c>
      <c r="AP128" s="49">
        <f t="shared" si="69"/>
        <v>0</v>
      </c>
      <c r="AQ128" s="49">
        <f t="shared" si="61"/>
        <v>15</v>
      </c>
      <c r="AR128" s="60">
        <f t="shared" si="62"/>
        <v>15</v>
      </c>
      <c r="AS128" s="74">
        <f t="shared" si="63"/>
        <v>5471.25</v>
      </c>
    </row>
    <row r="129" spans="1:45" x14ac:dyDescent="0.25">
      <c r="A129" s="49"/>
      <c r="B129" s="85">
        <v>42370</v>
      </c>
      <c r="C129" s="49">
        <v>363.75</v>
      </c>
      <c r="D129" s="62">
        <v>350</v>
      </c>
      <c r="E129" s="49">
        <v>0</v>
      </c>
      <c r="F129" s="91">
        <f t="shared" si="71"/>
        <v>15</v>
      </c>
      <c r="G129" s="49">
        <f t="shared" si="81"/>
        <v>0</v>
      </c>
      <c r="H129" s="49">
        <f t="shared" si="82"/>
        <v>15</v>
      </c>
      <c r="I129" s="60">
        <f t="shared" si="83"/>
        <v>15</v>
      </c>
      <c r="J129" s="74">
        <f t="shared" si="84"/>
        <v>5456.25</v>
      </c>
      <c r="K129" s="66">
        <f>Stoch_Regimes_4!$E$24</f>
        <v>15</v>
      </c>
      <c r="L129" s="60">
        <f t="shared" si="94"/>
        <v>0</v>
      </c>
      <c r="M129" s="49">
        <f t="shared" si="95"/>
        <v>0</v>
      </c>
      <c r="N129" s="49">
        <f t="shared" si="96"/>
        <v>15</v>
      </c>
      <c r="O129" s="60">
        <f t="shared" si="97"/>
        <v>15</v>
      </c>
      <c r="P129" s="74">
        <f t="shared" si="49"/>
        <v>5456.25</v>
      </c>
      <c r="Q129" s="66">
        <f>Stoch_Regimes_4!$G$24</f>
        <v>45</v>
      </c>
      <c r="R129" s="60">
        <f t="shared" si="98"/>
        <v>2</v>
      </c>
      <c r="S129" s="49">
        <f t="shared" si="99"/>
        <v>30</v>
      </c>
      <c r="T129" s="49">
        <f t="shared" si="100"/>
        <v>15</v>
      </c>
      <c r="U129" s="60">
        <f t="shared" si="101"/>
        <v>15</v>
      </c>
      <c r="V129" s="74">
        <f t="shared" si="102"/>
        <v>6656.25</v>
      </c>
      <c r="W129" s="66">
        <f>Stoch_Regimes_4!$J$24</f>
        <v>60</v>
      </c>
      <c r="X129" s="60">
        <f t="shared" si="89"/>
        <v>3</v>
      </c>
      <c r="Y129" s="49">
        <f t="shared" si="90"/>
        <v>45</v>
      </c>
      <c r="Z129" s="49">
        <f t="shared" si="91"/>
        <v>15</v>
      </c>
      <c r="AA129" s="60">
        <v>0</v>
      </c>
      <c r="AB129" s="74">
        <f t="shared" si="93"/>
        <v>1800</v>
      </c>
      <c r="AC129" s="66">
        <f>Stoch_Regimes_4!$M$24</f>
        <v>15</v>
      </c>
      <c r="AD129" s="60">
        <f t="shared" si="76"/>
        <v>0</v>
      </c>
      <c r="AE129" s="49">
        <f t="shared" si="77"/>
        <v>0</v>
      </c>
      <c r="AF129" s="49">
        <f t="shared" si="78"/>
        <v>15</v>
      </c>
      <c r="AG129" s="60">
        <f t="shared" si="79"/>
        <v>15</v>
      </c>
      <c r="AH129" s="74">
        <f t="shared" si="80"/>
        <v>5456.25</v>
      </c>
      <c r="AI129" s="66">
        <v>15</v>
      </c>
      <c r="AJ129" s="60">
        <f t="shared" si="103"/>
        <v>0</v>
      </c>
      <c r="AK129" s="60">
        <v>0</v>
      </c>
      <c r="AL129" s="60">
        <v>15</v>
      </c>
      <c r="AM129" s="62">
        <f t="shared" si="104"/>
        <v>5456.25</v>
      </c>
      <c r="AN129" s="66">
        <f>Stoch_Regimes_4!$E$24</f>
        <v>15</v>
      </c>
      <c r="AO129" s="60">
        <f t="shared" si="60"/>
        <v>0</v>
      </c>
      <c r="AP129" s="49">
        <f t="shared" si="69"/>
        <v>0</v>
      </c>
      <c r="AQ129" s="49">
        <f t="shared" si="61"/>
        <v>15</v>
      </c>
      <c r="AR129" s="60">
        <f t="shared" si="62"/>
        <v>15</v>
      </c>
      <c r="AS129" s="74">
        <f t="shared" si="63"/>
        <v>5456.25</v>
      </c>
    </row>
    <row r="130" spans="1:45" x14ac:dyDescent="0.25">
      <c r="A130" s="49"/>
      <c r="B130" s="85">
        <v>42401</v>
      </c>
      <c r="C130" s="49">
        <v>369.23</v>
      </c>
      <c r="D130" s="62">
        <v>350</v>
      </c>
      <c r="E130" s="49">
        <v>0</v>
      </c>
      <c r="F130" s="91">
        <f t="shared" si="71"/>
        <v>15</v>
      </c>
      <c r="G130" s="49">
        <f t="shared" si="81"/>
        <v>0</v>
      </c>
      <c r="H130" s="49">
        <f t="shared" si="82"/>
        <v>15</v>
      </c>
      <c r="I130" s="60">
        <f t="shared" si="83"/>
        <v>15</v>
      </c>
      <c r="J130" s="74">
        <f t="shared" si="84"/>
        <v>5538.4500000000007</v>
      </c>
      <c r="K130" s="66">
        <f>Stoch_Regimes_4!$E$24</f>
        <v>15</v>
      </c>
      <c r="L130" s="60">
        <f t="shared" si="94"/>
        <v>0</v>
      </c>
      <c r="M130" s="49">
        <f t="shared" si="95"/>
        <v>0</v>
      </c>
      <c r="N130" s="49">
        <f t="shared" si="96"/>
        <v>15</v>
      </c>
      <c r="O130" s="60">
        <f t="shared" si="97"/>
        <v>15</v>
      </c>
      <c r="P130" s="74">
        <f t="shared" si="49"/>
        <v>5538.4500000000007</v>
      </c>
      <c r="Q130" s="66">
        <f>Stoch_Regimes_4!$G$24</f>
        <v>45</v>
      </c>
      <c r="R130" s="60">
        <f t="shared" si="98"/>
        <v>2</v>
      </c>
      <c r="S130" s="49">
        <f t="shared" si="99"/>
        <v>30</v>
      </c>
      <c r="T130" s="49">
        <f t="shared" si="100"/>
        <v>15</v>
      </c>
      <c r="U130" s="60">
        <v>0</v>
      </c>
      <c r="V130" s="74">
        <f t="shared" si="102"/>
        <v>1200</v>
      </c>
      <c r="W130" s="66">
        <f>Stoch_Regimes_4!$J$24</f>
        <v>60</v>
      </c>
      <c r="X130" s="60">
        <f t="shared" si="89"/>
        <v>3</v>
      </c>
      <c r="Y130" s="49">
        <f t="shared" si="90"/>
        <v>30</v>
      </c>
      <c r="Z130" s="49">
        <f t="shared" si="91"/>
        <v>30</v>
      </c>
      <c r="AA130" s="60">
        <v>0</v>
      </c>
      <c r="AB130" s="74">
        <f t="shared" si="93"/>
        <v>1200</v>
      </c>
      <c r="AC130" s="66">
        <f>Stoch_Regimes_4!$M$24</f>
        <v>15</v>
      </c>
      <c r="AD130" s="60">
        <f t="shared" si="76"/>
        <v>0</v>
      </c>
      <c r="AE130" s="49">
        <f t="shared" si="77"/>
        <v>0</v>
      </c>
      <c r="AF130" s="49">
        <f t="shared" si="78"/>
        <v>15</v>
      </c>
      <c r="AG130" s="60">
        <f t="shared" si="79"/>
        <v>15</v>
      </c>
      <c r="AH130" s="74">
        <f t="shared" si="80"/>
        <v>5538.4500000000007</v>
      </c>
      <c r="AI130" s="66">
        <v>15</v>
      </c>
      <c r="AJ130" s="60">
        <f t="shared" si="103"/>
        <v>0</v>
      </c>
      <c r="AK130" s="60">
        <v>0</v>
      </c>
      <c r="AL130" s="60">
        <v>15</v>
      </c>
      <c r="AM130" s="62">
        <f t="shared" si="104"/>
        <v>5538.4500000000007</v>
      </c>
      <c r="AN130" s="66">
        <f>Stoch_Regimes_4!$E$24</f>
        <v>15</v>
      </c>
      <c r="AO130" s="60">
        <f t="shared" si="60"/>
        <v>0</v>
      </c>
      <c r="AP130" s="49">
        <f t="shared" si="69"/>
        <v>0</v>
      </c>
      <c r="AQ130" s="49">
        <f t="shared" si="61"/>
        <v>15</v>
      </c>
      <c r="AR130" s="60">
        <f t="shared" si="62"/>
        <v>15</v>
      </c>
      <c r="AS130" s="74">
        <f t="shared" si="63"/>
        <v>5538.4500000000007</v>
      </c>
    </row>
    <row r="131" spans="1:45" ht="15.75" thickBot="1" x14ac:dyDescent="0.3">
      <c r="A131" s="49"/>
      <c r="B131" s="86">
        <v>42430</v>
      </c>
      <c r="C131" s="61">
        <v>365.23</v>
      </c>
      <c r="D131" s="63">
        <v>350</v>
      </c>
      <c r="E131" s="61">
        <v>0</v>
      </c>
      <c r="F131" s="93">
        <f t="shared" si="71"/>
        <v>15</v>
      </c>
      <c r="G131" s="61">
        <f t="shared" si="81"/>
        <v>0</v>
      </c>
      <c r="H131" s="61">
        <f t="shared" si="82"/>
        <v>15</v>
      </c>
      <c r="I131" s="71">
        <f t="shared" si="83"/>
        <v>15</v>
      </c>
      <c r="J131" s="82">
        <f t="shared" si="84"/>
        <v>5478.4500000000007</v>
      </c>
      <c r="K131" s="66">
        <f>Stoch_Regimes_4!$E$24</f>
        <v>15</v>
      </c>
      <c r="L131" s="60">
        <f t="shared" si="94"/>
        <v>0</v>
      </c>
      <c r="M131" s="49">
        <f t="shared" si="95"/>
        <v>0</v>
      </c>
      <c r="N131" s="49">
        <f t="shared" si="96"/>
        <v>15</v>
      </c>
      <c r="O131" s="60">
        <f t="shared" si="97"/>
        <v>15</v>
      </c>
      <c r="P131" s="74">
        <f t="shared" si="49"/>
        <v>5478.4500000000007</v>
      </c>
      <c r="Q131" s="66">
        <f>Stoch_Regimes_4!$G$24</f>
        <v>45</v>
      </c>
      <c r="R131" s="60">
        <f t="shared" si="98"/>
        <v>2</v>
      </c>
      <c r="S131" s="49">
        <f t="shared" si="99"/>
        <v>15</v>
      </c>
      <c r="T131" s="49">
        <f t="shared" si="100"/>
        <v>30</v>
      </c>
      <c r="U131" s="60">
        <v>0</v>
      </c>
      <c r="V131" s="74">
        <f t="shared" si="102"/>
        <v>600</v>
      </c>
      <c r="W131" s="66">
        <f>Stoch_Regimes_4!$J$24</f>
        <v>60</v>
      </c>
      <c r="X131" s="60">
        <f t="shared" si="89"/>
        <v>3</v>
      </c>
      <c r="Y131" s="49">
        <f t="shared" si="90"/>
        <v>15</v>
      </c>
      <c r="Z131" s="49">
        <f t="shared" si="91"/>
        <v>45</v>
      </c>
      <c r="AA131" s="60">
        <v>0</v>
      </c>
      <c r="AB131" s="74">
        <f t="shared" si="93"/>
        <v>600</v>
      </c>
      <c r="AC131" s="66">
        <f>Stoch_Regimes_4!$M$24</f>
        <v>15</v>
      </c>
      <c r="AD131" s="60">
        <f t="shared" si="76"/>
        <v>0</v>
      </c>
      <c r="AE131" s="49">
        <f t="shared" si="77"/>
        <v>0</v>
      </c>
      <c r="AF131" s="49">
        <f t="shared" si="78"/>
        <v>15</v>
      </c>
      <c r="AG131" s="60">
        <f t="shared" si="79"/>
        <v>15</v>
      </c>
      <c r="AH131" s="74">
        <f t="shared" si="80"/>
        <v>5478.4500000000007</v>
      </c>
      <c r="AI131" s="66">
        <v>15</v>
      </c>
      <c r="AJ131" s="60">
        <f t="shared" si="103"/>
        <v>0</v>
      </c>
      <c r="AK131" s="60">
        <v>0</v>
      </c>
      <c r="AL131" s="60">
        <v>15</v>
      </c>
      <c r="AM131" s="62">
        <f t="shared" si="104"/>
        <v>5478.4500000000007</v>
      </c>
      <c r="AN131" s="66">
        <f>Stoch_Regimes_4!$E$24</f>
        <v>15</v>
      </c>
      <c r="AO131" s="60">
        <f t="shared" si="60"/>
        <v>0</v>
      </c>
      <c r="AP131" s="49">
        <f t="shared" si="69"/>
        <v>0</v>
      </c>
      <c r="AQ131" s="49">
        <f t="shared" si="61"/>
        <v>15</v>
      </c>
      <c r="AR131" s="60">
        <f t="shared" si="62"/>
        <v>15</v>
      </c>
      <c r="AS131" s="74">
        <f t="shared" si="63"/>
        <v>5478.4500000000007</v>
      </c>
    </row>
    <row r="132" spans="1:45" x14ac:dyDescent="0.25">
      <c r="A132" s="5"/>
      <c r="F132" s="58"/>
      <c r="G132" s="5" t="s">
        <v>58</v>
      </c>
      <c r="H132" s="5"/>
      <c r="I132" s="5"/>
      <c r="J132" s="111">
        <f>AVERAGE(J21:J131)</f>
        <v>7045.6608108108094</v>
      </c>
      <c r="K132" s="113"/>
      <c r="L132" s="116"/>
      <c r="M132" s="64" t="s">
        <v>58</v>
      </c>
      <c r="N132" s="64"/>
      <c r="O132" s="64"/>
      <c r="P132" s="114">
        <f>AVERAGE(P21:P131)</f>
        <v>7217.8905405405394</v>
      </c>
      <c r="Q132" s="113"/>
      <c r="R132" s="116"/>
      <c r="S132" s="64" t="s">
        <v>58</v>
      </c>
      <c r="T132" s="64"/>
      <c r="U132" s="64"/>
      <c r="V132" s="114">
        <f>AVERAGE(V21:V131)</f>
        <v>7655.7986486486489</v>
      </c>
      <c r="W132" s="113"/>
      <c r="X132" s="116"/>
      <c r="Y132" s="64" t="s">
        <v>58</v>
      </c>
      <c r="Z132" s="64"/>
      <c r="AA132" s="64"/>
      <c r="AB132" s="114">
        <f>AVERAGE(AB21:AB131)</f>
        <v>8259.5513513513506</v>
      </c>
      <c r="AC132" s="113"/>
      <c r="AD132" s="116"/>
      <c r="AE132" s="64" t="s">
        <v>58</v>
      </c>
      <c r="AF132" s="64"/>
      <c r="AG132" s="64"/>
      <c r="AH132" s="114">
        <f>AVERAGE(AH21:AH131)</f>
        <v>7173.7013513513502</v>
      </c>
      <c r="AI132" s="113"/>
      <c r="AJ132" s="116"/>
      <c r="AK132" s="64" t="s">
        <v>58</v>
      </c>
      <c r="AL132" s="64"/>
      <c r="AM132" s="114">
        <f>AVERAGE(AM21:AM131)</f>
        <v>7160.1878378378369</v>
      </c>
      <c r="AN132" s="113"/>
      <c r="AO132" s="116"/>
      <c r="AP132" s="64" t="s">
        <v>58</v>
      </c>
      <c r="AQ132" s="64"/>
      <c r="AR132" s="64"/>
      <c r="AS132" s="114">
        <f>AVERAGE(AS21:AS131)</f>
        <v>7196.5391891891877</v>
      </c>
    </row>
    <row r="133" spans="1:45" x14ac:dyDescent="0.25">
      <c r="A133" s="5"/>
      <c r="F133" s="52"/>
      <c r="G133" s="5" t="s">
        <v>59</v>
      </c>
      <c r="H133" s="5"/>
      <c r="I133" s="5"/>
      <c r="J133" s="111">
        <f>SUM(J21:J131)</f>
        <v>782068.34999999986</v>
      </c>
      <c r="K133" s="52"/>
      <c r="L133" s="5"/>
      <c r="M133" s="5" t="s">
        <v>59</v>
      </c>
      <c r="N133" s="5"/>
      <c r="O133" s="5"/>
      <c r="P133" s="75">
        <f>SUM(P21:P131)</f>
        <v>801185.84999999986</v>
      </c>
      <c r="Q133" s="52"/>
      <c r="R133" s="5"/>
      <c r="S133" s="5" t="s">
        <v>59</v>
      </c>
      <c r="T133" s="5"/>
      <c r="U133" s="5"/>
      <c r="V133" s="75">
        <f>SUM(V21:V131)</f>
        <v>849793.65</v>
      </c>
      <c r="W133" s="52"/>
      <c r="X133" s="5"/>
      <c r="Y133" s="5" t="s">
        <v>59</v>
      </c>
      <c r="Z133" s="5"/>
      <c r="AA133" s="5"/>
      <c r="AB133" s="75">
        <f>SUM(AB21:AB131)</f>
        <v>916810.2</v>
      </c>
      <c r="AC133" s="52"/>
      <c r="AD133" s="5"/>
      <c r="AE133" s="5" t="s">
        <v>59</v>
      </c>
      <c r="AF133" s="5"/>
      <c r="AG133" s="5"/>
      <c r="AH133" s="75">
        <f>SUM(AH21:AH131)</f>
        <v>796280.84999999986</v>
      </c>
      <c r="AI133" s="52"/>
      <c r="AJ133" s="5"/>
      <c r="AK133" s="5" t="s">
        <v>59</v>
      </c>
      <c r="AL133" s="5"/>
      <c r="AM133" s="75">
        <f>SUM(AM21:AM131)</f>
        <v>794780.84999999986</v>
      </c>
      <c r="AN133" s="52"/>
      <c r="AO133" s="5"/>
      <c r="AP133" s="5" t="s">
        <v>59</v>
      </c>
      <c r="AQ133" s="5"/>
      <c r="AR133" s="5"/>
      <c r="AS133" s="75">
        <f>SUM(AS21:AS131)</f>
        <v>798815.84999999986</v>
      </c>
    </row>
    <row r="134" spans="1:45" x14ac:dyDescent="0.25">
      <c r="A134" s="5"/>
      <c r="F134" s="52"/>
      <c r="G134" s="5" t="s">
        <v>61</v>
      </c>
      <c r="H134" s="5"/>
      <c r="I134" s="5"/>
      <c r="J134" s="110">
        <f>SUMPRODUCT(I21:I131,$C$21:$C$131)/SUM(I21:I131)</f>
        <v>453.49450450450445</v>
      </c>
      <c r="K134" s="52"/>
      <c r="L134" s="5"/>
      <c r="M134" s="5" t="s">
        <v>61</v>
      </c>
      <c r="N134" s="5"/>
      <c r="O134" s="5"/>
      <c r="P134" s="74">
        <f>SUMPRODUCT(O21:O131,$C$21:$C$131)/SUM(O21:O131)</f>
        <v>474.70621621621615</v>
      </c>
      <c r="Q134" s="52"/>
      <c r="R134" s="5"/>
      <c r="S134" s="5" t="s">
        <v>61</v>
      </c>
      <c r="T134" s="5"/>
      <c r="U134" s="5"/>
      <c r="V134" s="74">
        <f>SUMPRODUCT(U21:U131,$C$21:$C$131)/SUM(U21:U131)</f>
        <v>469.66585585585585</v>
      </c>
      <c r="W134" s="52"/>
      <c r="X134" s="5"/>
      <c r="Y134" s="5" t="s">
        <v>61</v>
      </c>
      <c r="Z134" s="5"/>
      <c r="AA134" s="5"/>
      <c r="AB134" s="74">
        <f>SUMPRODUCT(AA21:AA131,$C$21:$C$131)/SUM(AA21:AA131)</f>
        <v>469.55567567567567</v>
      </c>
      <c r="AC134" s="52"/>
      <c r="AD134" s="5"/>
      <c r="AE134" s="5" t="s">
        <v>61</v>
      </c>
      <c r="AF134" s="5"/>
      <c r="AG134" s="5"/>
      <c r="AH134" s="74">
        <f>SUMPRODUCT(AG21:AG131,$C$21:$C$131)/SUM(AG21:AG131)</f>
        <v>475.36387387387379</v>
      </c>
      <c r="AI134" s="52"/>
      <c r="AJ134" s="5"/>
      <c r="AK134" s="5" t="s">
        <v>61</v>
      </c>
      <c r="AL134" s="5"/>
      <c r="AM134" s="74">
        <f>SUMPRODUCT(AL21:AL131,$C$21:$C$131)/SUM(AL21:AL131)</f>
        <v>477.34585585585575</v>
      </c>
      <c r="AN134" s="52"/>
      <c r="AO134" s="5"/>
      <c r="AP134" s="5" t="s">
        <v>61</v>
      </c>
      <c r="AQ134" s="5"/>
      <c r="AR134" s="5"/>
      <c r="AS134" s="74">
        <f>SUMPRODUCT(AR21:AR131,$C$21:$C$131)/SUM(AR21:AR131)</f>
        <v>474.00351351351344</v>
      </c>
    </row>
    <row r="135" spans="1:45" ht="15.75" thickBot="1" x14ac:dyDescent="0.3">
      <c r="A135" s="5"/>
      <c r="F135" s="54"/>
      <c r="G135" s="115" t="s">
        <v>81</v>
      </c>
      <c r="H135" s="55"/>
      <c r="I135" s="55"/>
      <c r="J135" s="76">
        <f>AVERAGE(G21:G131)</f>
        <v>6.0810810810810807</v>
      </c>
      <c r="K135" s="54"/>
      <c r="L135" s="55"/>
      <c r="M135" s="115" t="s">
        <v>81</v>
      </c>
      <c r="N135" s="55"/>
      <c r="O135" s="55"/>
      <c r="P135" s="82">
        <f>AVERAGE(M21:M131)</f>
        <v>2.4324324324324325</v>
      </c>
      <c r="Q135" s="54"/>
      <c r="R135" s="55"/>
      <c r="S135" s="115" t="s">
        <v>81</v>
      </c>
      <c r="T135" s="55"/>
      <c r="U135" s="55"/>
      <c r="V135" s="244">
        <f>AVERAGE(S21:S131)</f>
        <v>15.27027027027027</v>
      </c>
      <c r="W135" s="54"/>
      <c r="X135" s="55"/>
      <c r="Y135" s="115" t="s">
        <v>81</v>
      </c>
      <c r="Z135" s="55"/>
      <c r="AA135" s="55"/>
      <c r="AB135" s="82">
        <f>AVERAGE(Y21:Y131)</f>
        <v>30.405405405405407</v>
      </c>
      <c r="AC135" s="54"/>
      <c r="AD135" s="55"/>
      <c r="AE135" s="115" t="s">
        <v>81</v>
      </c>
      <c r="AF135" s="55"/>
      <c r="AG135" s="55"/>
      <c r="AH135" s="82">
        <f>AVERAGE(AE21:AE131)</f>
        <v>1.0810810810810811</v>
      </c>
      <c r="AI135" s="54"/>
      <c r="AJ135" s="115" t="s">
        <v>81</v>
      </c>
      <c r="AK135" s="55"/>
      <c r="AL135" s="55"/>
      <c r="AM135" s="82">
        <f>AVERAGE(AJ21:AJ131)</f>
        <v>0</v>
      </c>
      <c r="AN135" s="54"/>
      <c r="AO135" s="55"/>
      <c r="AP135" s="115" t="s">
        <v>81</v>
      </c>
      <c r="AQ135" s="55"/>
      <c r="AR135" s="55"/>
      <c r="AS135" s="82">
        <f>AVERAGE(AP21:AP131)</f>
        <v>2.1621621621621623</v>
      </c>
    </row>
    <row r="136" spans="1:45" x14ac:dyDescent="0.25">
      <c r="K136" s="5"/>
      <c r="L136" s="5"/>
      <c r="M136" s="5"/>
      <c r="N136" s="5"/>
      <c r="O136" s="5"/>
      <c r="P136" s="110"/>
    </row>
    <row r="142" spans="1:45" x14ac:dyDescent="0.25">
      <c r="C142" s="73" t="s">
        <v>65</v>
      </c>
    </row>
    <row r="143" spans="1:45" x14ac:dyDescent="0.25">
      <c r="O143" s="5"/>
      <c r="P143" s="5"/>
    </row>
    <row r="144" spans="1:45" x14ac:dyDescent="0.25">
      <c r="C144" t="s">
        <v>64</v>
      </c>
      <c r="D144" s="7" t="s">
        <v>63</v>
      </c>
      <c r="E144" s="7" t="s">
        <v>45</v>
      </c>
      <c r="F144" s="7" t="s">
        <v>30</v>
      </c>
      <c r="G144" s="7" t="s">
        <v>66</v>
      </c>
      <c r="H144" s="7" t="s">
        <v>67</v>
      </c>
      <c r="I144" s="7" t="s">
        <v>36</v>
      </c>
      <c r="J144" s="5"/>
    </row>
    <row r="145" spans="3:14" x14ac:dyDescent="0.25">
      <c r="C145" s="72" t="s">
        <v>62</v>
      </c>
      <c r="D145" s="100">
        <f>J132/100</f>
        <v>70.456608108108099</v>
      </c>
      <c r="E145" s="100">
        <f>P132/100</f>
        <v>72.178905405405388</v>
      </c>
      <c r="F145" s="100">
        <f>V132/100</f>
        <v>76.557986486486485</v>
      </c>
      <c r="G145" s="100">
        <f>AB132/100</f>
        <v>82.595513513513509</v>
      </c>
      <c r="H145" s="100">
        <f>AH132/100</f>
        <v>71.737013513513503</v>
      </c>
      <c r="I145" s="100">
        <f>AM132/100</f>
        <v>71.601878378378373</v>
      </c>
      <c r="J145" s="5"/>
    </row>
    <row r="146" spans="3:14" x14ac:dyDescent="0.25">
      <c r="C146" s="5" t="s">
        <v>75</v>
      </c>
      <c r="D146" s="155">
        <f>J133/100/1000</f>
        <v>7.8206834999999986</v>
      </c>
      <c r="E146" s="155">
        <f>P133/100/1000</f>
        <v>8.0118584999999989</v>
      </c>
      <c r="F146" s="155">
        <f>V133/100/1000</f>
        <v>8.4979364999999998</v>
      </c>
      <c r="G146" s="155">
        <f>AB133/100/1000</f>
        <v>9.1681019999999993</v>
      </c>
      <c r="H146" s="155">
        <f>AH133/100/1000</f>
        <v>7.9628084999999986</v>
      </c>
      <c r="I146" s="155">
        <f>AM133/100/1000</f>
        <v>7.9478084999999981</v>
      </c>
      <c r="J146" s="5"/>
    </row>
    <row r="147" spans="3:14" x14ac:dyDescent="0.25">
      <c r="C147" s="117" t="s">
        <v>61</v>
      </c>
      <c r="D147" s="118">
        <f>J134/100</f>
        <v>4.5349450450450446</v>
      </c>
      <c r="E147" s="118">
        <f>P134/100</f>
        <v>4.7470621621621616</v>
      </c>
      <c r="F147" s="118">
        <f>V134/100</f>
        <v>4.6966585585585587</v>
      </c>
      <c r="G147" s="118">
        <f>AB134/100</f>
        <v>4.6955567567567567</v>
      </c>
      <c r="H147" s="118">
        <f>AH134/100</f>
        <v>4.7536387387387382</v>
      </c>
      <c r="I147" s="118">
        <f>AM134/100</f>
        <v>4.7734585585585574</v>
      </c>
      <c r="J147" s="5"/>
    </row>
    <row r="148" spans="3:14" x14ac:dyDescent="0.25">
      <c r="C148" s="119" t="s">
        <v>82</v>
      </c>
      <c r="D148" s="120">
        <f>J135</f>
        <v>6.0810810810810807</v>
      </c>
      <c r="E148" s="120">
        <f>P135</f>
        <v>2.4324324324324325</v>
      </c>
      <c r="F148" s="120">
        <f>V135</f>
        <v>15.27027027027027</v>
      </c>
      <c r="G148" s="120">
        <f>AB135</f>
        <v>30.405405405405407</v>
      </c>
      <c r="H148" s="120">
        <f>AH135</f>
        <v>1.0810810810810811</v>
      </c>
      <c r="I148" s="120">
        <f t="shared" ref="I148" si="105">AM135</f>
        <v>0</v>
      </c>
      <c r="M148" s="5"/>
      <c r="N148" s="5"/>
    </row>
    <row r="189" spans="1:7" x14ac:dyDescent="0.25">
      <c r="B189" t="s">
        <v>68</v>
      </c>
    </row>
    <row r="191" spans="1:7" x14ac:dyDescent="0.25">
      <c r="B191" s="7" t="s">
        <v>63</v>
      </c>
      <c r="C191" s="7" t="s">
        <v>45</v>
      </c>
      <c r="D191" s="7" t="s">
        <v>30</v>
      </c>
      <c r="E191" s="7" t="s">
        <v>83</v>
      </c>
      <c r="F191" s="7"/>
      <c r="G191" s="7"/>
    </row>
    <row r="192" spans="1:7" x14ac:dyDescent="0.25">
      <c r="A192" s="85">
        <v>39083</v>
      </c>
      <c r="B192" s="7">
        <f>E21</f>
        <v>0</v>
      </c>
      <c r="C192" s="7">
        <f t="shared" ref="C192:C198" si="106">L21</f>
        <v>0</v>
      </c>
      <c r="D192" s="7">
        <f t="shared" ref="D192:D198" si="107">R21</f>
        <v>2</v>
      </c>
      <c r="E192" s="7">
        <f t="shared" ref="E192:E256" si="108">C21</f>
        <v>365</v>
      </c>
      <c r="F192" s="7"/>
      <c r="G192" s="7"/>
    </row>
    <row r="193" spans="1:7" x14ac:dyDescent="0.25">
      <c r="A193" s="85">
        <v>39114</v>
      </c>
      <c r="B193" s="7">
        <f t="shared" ref="B193:B256" si="109">E22</f>
        <v>0</v>
      </c>
      <c r="C193" s="7">
        <f t="shared" si="106"/>
        <v>0</v>
      </c>
      <c r="D193" s="7">
        <f t="shared" si="107"/>
        <v>2</v>
      </c>
      <c r="E193" s="7">
        <f t="shared" si="108"/>
        <v>374</v>
      </c>
      <c r="F193" s="7"/>
      <c r="G193" s="7"/>
    </row>
    <row r="194" spans="1:7" x14ac:dyDescent="0.25">
      <c r="A194" s="85">
        <v>39142</v>
      </c>
      <c r="B194" s="7">
        <f t="shared" si="109"/>
        <v>0</v>
      </c>
      <c r="C194" s="7">
        <f t="shared" si="106"/>
        <v>0</v>
      </c>
      <c r="D194" s="7">
        <f t="shared" si="107"/>
        <v>1</v>
      </c>
      <c r="E194" s="7">
        <f t="shared" si="108"/>
        <v>395</v>
      </c>
      <c r="F194" s="7"/>
      <c r="G194" s="7"/>
    </row>
    <row r="195" spans="1:7" x14ac:dyDescent="0.25">
      <c r="A195" s="85">
        <v>39173</v>
      </c>
      <c r="B195" s="7">
        <f t="shared" si="109"/>
        <v>0</v>
      </c>
      <c r="C195" s="7">
        <f t="shared" si="106"/>
        <v>0</v>
      </c>
      <c r="D195" s="7">
        <f t="shared" si="107"/>
        <v>2</v>
      </c>
      <c r="E195" s="7">
        <f t="shared" si="108"/>
        <v>330</v>
      </c>
      <c r="F195" s="7"/>
      <c r="G195" s="7"/>
    </row>
    <row r="196" spans="1:7" x14ac:dyDescent="0.25">
      <c r="A196" s="85">
        <v>39203</v>
      </c>
      <c r="B196" s="7">
        <f t="shared" si="109"/>
        <v>0</v>
      </c>
      <c r="C196" s="7">
        <f t="shared" si="106"/>
        <v>0</v>
      </c>
      <c r="D196" s="7">
        <f t="shared" si="107"/>
        <v>2</v>
      </c>
      <c r="E196" s="7">
        <f t="shared" si="108"/>
        <v>350.5</v>
      </c>
      <c r="F196" s="7"/>
      <c r="G196" s="7"/>
    </row>
    <row r="197" spans="1:7" x14ac:dyDescent="0.25">
      <c r="A197" s="85">
        <v>39234</v>
      </c>
      <c r="B197" s="7">
        <f t="shared" si="109"/>
        <v>0</v>
      </c>
      <c r="C197" s="7">
        <f t="shared" si="106"/>
        <v>0</v>
      </c>
      <c r="D197" s="7">
        <f t="shared" si="107"/>
        <v>1</v>
      </c>
      <c r="E197" s="7">
        <f t="shared" si="108"/>
        <v>376.5</v>
      </c>
      <c r="F197" s="7"/>
      <c r="G197" s="7"/>
    </row>
    <row r="198" spans="1:7" x14ac:dyDescent="0.25">
      <c r="A198" s="85">
        <v>39264</v>
      </c>
      <c r="B198" s="7">
        <f t="shared" si="109"/>
        <v>0</v>
      </c>
      <c r="C198" s="7">
        <f t="shared" si="106"/>
        <v>1</v>
      </c>
      <c r="D198" s="7">
        <f t="shared" si="107"/>
        <v>3</v>
      </c>
      <c r="E198" s="7">
        <f t="shared" si="108"/>
        <v>316</v>
      </c>
      <c r="F198" s="7"/>
      <c r="G198" s="7"/>
    </row>
    <row r="199" spans="1:7" x14ac:dyDescent="0.25">
      <c r="A199" s="85">
        <v>39295</v>
      </c>
      <c r="B199" s="7">
        <f t="shared" si="109"/>
        <v>0</v>
      </c>
      <c r="C199" s="7">
        <f t="shared" ref="C199:C262" si="110">L28</f>
        <v>1</v>
      </c>
      <c r="D199" s="7">
        <f t="shared" ref="D199:D262" si="111">R28</f>
        <v>3</v>
      </c>
      <c r="E199" s="7">
        <f t="shared" si="108"/>
        <v>288.5</v>
      </c>
      <c r="F199" s="7"/>
      <c r="G199" s="7"/>
    </row>
    <row r="200" spans="1:7" x14ac:dyDescent="0.25">
      <c r="A200" s="85">
        <v>39326</v>
      </c>
      <c r="B200" s="7">
        <f t="shared" si="109"/>
        <v>0</v>
      </c>
      <c r="C200" s="7">
        <f t="shared" si="110"/>
        <v>1</v>
      </c>
      <c r="D200" s="7">
        <f t="shared" si="111"/>
        <v>3</v>
      </c>
      <c r="E200" s="7">
        <f t="shared" si="108"/>
        <v>299.5</v>
      </c>
      <c r="F200" s="7"/>
      <c r="G200" s="7"/>
    </row>
    <row r="201" spans="1:7" x14ac:dyDescent="0.25">
      <c r="A201" s="85">
        <v>39356</v>
      </c>
      <c r="B201" s="7">
        <f t="shared" si="109"/>
        <v>0</v>
      </c>
      <c r="C201" s="7">
        <f t="shared" si="110"/>
        <v>0</v>
      </c>
      <c r="D201" s="7">
        <f t="shared" si="111"/>
        <v>2</v>
      </c>
      <c r="E201" s="7">
        <f t="shared" si="108"/>
        <v>329</v>
      </c>
      <c r="F201" s="7"/>
      <c r="G201" s="7"/>
    </row>
    <row r="202" spans="1:7" x14ac:dyDescent="0.25">
      <c r="A202" s="85">
        <v>39387</v>
      </c>
      <c r="B202" s="7">
        <f t="shared" si="109"/>
        <v>0</v>
      </c>
      <c r="C202" s="7">
        <f t="shared" si="110"/>
        <v>0</v>
      </c>
      <c r="D202" s="7">
        <f t="shared" si="111"/>
        <v>2</v>
      </c>
      <c r="E202" s="7">
        <f t="shared" si="108"/>
        <v>352.5</v>
      </c>
      <c r="F202" s="7"/>
      <c r="G202" s="7"/>
    </row>
    <row r="203" spans="1:7" x14ac:dyDescent="0.25">
      <c r="A203" s="85">
        <v>39417</v>
      </c>
      <c r="B203" s="7">
        <f t="shared" si="109"/>
        <v>3</v>
      </c>
      <c r="C203" s="7">
        <f t="shared" si="110"/>
        <v>0</v>
      </c>
      <c r="D203" s="7">
        <f t="shared" si="111"/>
        <v>2</v>
      </c>
      <c r="E203" s="7">
        <f t="shared" si="108"/>
        <v>374</v>
      </c>
      <c r="F203" s="7"/>
      <c r="G203" s="7"/>
    </row>
    <row r="204" spans="1:7" x14ac:dyDescent="0.25">
      <c r="A204" s="85">
        <v>39448</v>
      </c>
      <c r="B204" s="7">
        <f t="shared" si="109"/>
        <v>0</v>
      </c>
      <c r="C204" s="7">
        <f t="shared" si="110"/>
        <v>0</v>
      </c>
      <c r="D204" s="7">
        <f t="shared" si="111"/>
        <v>0</v>
      </c>
      <c r="E204" s="7">
        <f t="shared" si="108"/>
        <v>430</v>
      </c>
      <c r="F204" s="7"/>
      <c r="G204" s="7"/>
    </row>
    <row r="205" spans="1:7" x14ac:dyDescent="0.25">
      <c r="A205" s="85">
        <v>39479</v>
      </c>
      <c r="B205" s="7">
        <f t="shared" si="109"/>
        <v>3</v>
      </c>
      <c r="C205" s="7">
        <f t="shared" si="110"/>
        <v>0</v>
      </c>
      <c r="D205" s="7">
        <f t="shared" si="111"/>
        <v>0</v>
      </c>
      <c r="E205" s="7">
        <f t="shared" si="108"/>
        <v>469.5</v>
      </c>
      <c r="F205" s="7"/>
      <c r="G205" s="7"/>
    </row>
    <row r="206" spans="1:7" x14ac:dyDescent="0.25">
      <c r="A206" s="85">
        <v>39508</v>
      </c>
      <c r="B206" s="7">
        <f t="shared" si="109"/>
        <v>0</v>
      </c>
      <c r="C206" s="7">
        <f t="shared" si="110"/>
        <v>1</v>
      </c>
      <c r="D206" s="7">
        <f t="shared" si="111"/>
        <v>0</v>
      </c>
      <c r="E206" s="7">
        <f t="shared" si="108"/>
        <v>528</v>
      </c>
      <c r="F206" s="7"/>
      <c r="G206" s="7"/>
    </row>
    <row r="207" spans="1:7" x14ac:dyDescent="0.25">
      <c r="A207" s="85">
        <v>39539</v>
      </c>
      <c r="B207" s="7">
        <f t="shared" si="109"/>
        <v>0</v>
      </c>
      <c r="C207" s="7">
        <f t="shared" si="110"/>
        <v>1</v>
      </c>
      <c r="D207" s="7">
        <f t="shared" si="111"/>
        <v>0</v>
      </c>
      <c r="E207" s="7">
        <f t="shared" si="108"/>
        <v>550.5</v>
      </c>
      <c r="F207" s="7"/>
      <c r="G207" s="7"/>
    </row>
    <row r="208" spans="1:7" x14ac:dyDescent="0.25">
      <c r="A208" s="85">
        <v>39569</v>
      </c>
      <c r="B208" s="7">
        <f t="shared" si="109"/>
        <v>0</v>
      </c>
      <c r="C208" s="7">
        <f t="shared" si="110"/>
        <v>1</v>
      </c>
      <c r="D208" s="7">
        <f t="shared" si="111"/>
        <v>0</v>
      </c>
      <c r="E208" s="7">
        <f t="shared" si="108"/>
        <v>572.5</v>
      </c>
      <c r="F208" s="7"/>
      <c r="G208" s="7"/>
    </row>
    <row r="209" spans="1:7" x14ac:dyDescent="0.25">
      <c r="A209" s="85">
        <v>39600</v>
      </c>
      <c r="B209" s="7">
        <f t="shared" si="109"/>
        <v>1</v>
      </c>
      <c r="C209" s="7">
        <f t="shared" si="110"/>
        <v>1</v>
      </c>
      <c r="D209" s="7">
        <f t="shared" si="111"/>
        <v>0</v>
      </c>
      <c r="E209" s="7">
        <f t="shared" si="108"/>
        <v>571.5</v>
      </c>
      <c r="F209" s="7"/>
      <c r="G209" s="7"/>
    </row>
    <row r="210" spans="1:7" x14ac:dyDescent="0.25">
      <c r="A210" s="85">
        <v>39630</v>
      </c>
      <c r="B210" s="7">
        <f t="shared" si="109"/>
        <v>0</v>
      </c>
      <c r="C210" s="7">
        <f t="shared" si="110"/>
        <v>0</v>
      </c>
      <c r="D210" s="7">
        <f t="shared" si="111"/>
        <v>0</v>
      </c>
      <c r="E210" s="7">
        <f t="shared" si="108"/>
        <v>674.5</v>
      </c>
      <c r="F210" s="7"/>
      <c r="G210" s="7"/>
    </row>
    <row r="211" spans="1:7" x14ac:dyDescent="0.25">
      <c r="A211" s="85">
        <v>39661</v>
      </c>
      <c r="B211" s="7">
        <f t="shared" si="109"/>
        <v>0</v>
      </c>
      <c r="C211" s="7">
        <f t="shared" si="110"/>
        <v>1</v>
      </c>
      <c r="D211" s="7">
        <f t="shared" si="111"/>
        <v>0</v>
      </c>
      <c r="E211" s="7">
        <f t="shared" si="108"/>
        <v>515</v>
      </c>
      <c r="F211" s="7"/>
      <c r="G211" s="7"/>
    </row>
    <row r="212" spans="1:7" x14ac:dyDescent="0.25">
      <c r="A212" s="85">
        <v>39692</v>
      </c>
      <c r="B212" s="7">
        <f t="shared" si="109"/>
        <v>0</v>
      </c>
      <c r="C212" s="7">
        <f t="shared" si="110"/>
        <v>1</v>
      </c>
      <c r="D212" s="7">
        <f t="shared" si="111"/>
        <v>0</v>
      </c>
      <c r="E212" s="7">
        <f t="shared" si="108"/>
        <v>534.5</v>
      </c>
      <c r="F212" s="7"/>
      <c r="G212" s="7"/>
    </row>
    <row r="213" spans="1:7" x14ac:dyDescent="0.25">
      <c r="A213" s="85">
        <v>39722</v>
      </c>
      <c r="B213" s="7">
        <f t="shared" si="109"/>
        <v>0</v>
      </c>
      <c r="C213" s="7">
        <f t="shared" si="110"/>
        <v>0</v>
      </c>
      <c r="D213" s="7">
        <f t="shared" si="111"/>
        <v>0</v>
      </c>
      <c r="E213" s="7">
        <f t="shared" si="108"/>
        <v>437</v>
      </c>
      <c r="F213" s="7"/>
      <c r="G213" s="7"/>
    </row>
    <row r="214" spans="1:7" x14ac:dyDescent="0.25">
      <c r="A214" s="85">
        <v>39753</v>
      </c>
      <c r="B214" s="7">
        <f t="shared" si="109"/>
        <v>0</v>
      </c>
      <c r="C214" s="7">
        <f t="shared" si="110"/>
        <v>0</v>
      </c>
      <c r="D214" s="7">
        <f t="shared" si="111"/>
        <v>2</v>
      </c>
      <c r="E214" s="7">
        <f t="shared" si="108"/>
        <v>365.5</v>
      </c>
      <c r="F214" s="7"/>
      <c r="G214" s="7"/>
    </row>
    <row r="215" spans="1:7" x14ac:dyDescent="0.25">
      <c r="A215" s="85">
        <v>39783</v>
      </c>
      <c r="B215" s="7">
        <f t="shared" si="109"/>
        <v>1</v>
      </c>
      <c r="C215" s="7">
        <f t="shared" si="110"/>
        <v>1</v>
      </c>
      <c r="D215" s="7">
        <f t="shared" si="111"/>
        <v>3</v>
      </c>
      <c r="E215" s="7">
        <f t="shared" si="108"/>
        <v>308</v>
      </c>
      <c r="F215" s="7"/>
      <c r="G215" s="7"/>
    </row>
    <row r="216" spans="1:7" x14ac:dyDescent="0.25">
      <c r="A216" s="85">
        <v>39814</v>
      </c>
      <c r="B216" s="7">
        <f t="shared" si="109"/>
        <v>0</v>
      </c>
      <c r="C216" s="7">
        <f t="shared" si="110"/>
        <v>0</v>
      </c>
      <c r="D216" s="7">
        <f t="shared" si="111"/>
        <v>1</v>
      </c>
      <c r="E216" s="7">
        <f t="shared" si="108"/>
        <v>378.5</v>
      </c>
      <c r="F216" s="7"/>
      <c r="G216" s="7"/>
    </row>
    <row r="217" spans="1:7" x14ac:dyDescent="0.25">
      <c r="A217" s="85">
        <v>39845</v>
      </c>
      <c r="B217" s="7">
        <f t="shared" si="109"/>
        <v>0</v>
      </c>
      <c r="C217" s="7">
        <f t="shared" si="110"/>
        <v>0</v>
      </c>
      <c r="D217" s="7">
        <f t="shared" si="111"/>
        <v>2</v>
      </c>
      <c r="E217" s="7">
        <f t="shared" si="108"/>
        <v>345.5</v>
      </c>
      <c r="F217" s="7"/>
      <c r="G217" s="7"/>
    </row>
    <row r="218" spans="1:7" x14ac:dyDescent="0.25">
      <c r="A218" s="85">
        <v>39873</v>
      </c>
      <c r="B218" s="7">
        <f t="shared" si="109"/>
        <v>1</v>
      </c>
      <c r="C218" s="7">
        <f t="shared" si="110"/>
        <v>0</v>
      </c>
      <c r="D218" s="7">
        <f t="shared" si="111"/>
        <v>2</v>
      </c>
      <c r="E218" s="7">
        <f t="shared" si="108"/>
        <v>330.5</v>
      </c>
      <c r="F218" s="7"/>
      <c r="G218" s="7"/>
    </row>
    <row r="219" spans="1:7" x14ac:dyDescent="0.25">
      <c r="A219" s="85">
        <v>39904</v>
      </c>
      <c r="B219" s="7">
        <f t="shared" si="109"/>
        <v>0</v>
      </c>
      <c r="C219" s="7">
        <f t="shared" si="110"/>
        <v>0</v>
      </c>
      <c r="D219" s="7">
        <f t="shared" si="111"/>
        <v>1</v>
      </c>
      <c r="E219" s="7">
        <f t="shared" si="108"/>
        <v>385</v>
      </c>
      <c r="F219" s="7"/>
      <c r="G219" s="7"/>
    </row>
    <row r="220" spans="1:7" x14ac:dyDescent="0.25">
      <c r="A220" s="85">
        <v>39934</v>
      </c>
      <c r="B220" s="7">
        <f t="shared" si="109"/>
        <v>0</v>
      </c>
      <c r="C220" s="7">
        <f t="shared" si="110"/>
        <v>0</v>
      </c>
      <c r="D220" s="7">
        <f t="shared" si="111"/>
        <v>1</v>
      </c>
      <c r="E220" s="7">
        <f t="shared" si="108"/>
        <v>391</v>
      </c>
      <c r="F220" s="7"/>
      <c r="G220" s="7"/>
    </row>
    <row r="221" spans="1:7" x14ac:dyDescent="0.25">
      <c r="A221" s="85">
        <v>39965</v>
      </c>
      <c r="B221" s="7">
        <f t="shared" si="109"/>
        <v>0</v>
      </c>
      <c r="C221" s="7">
        <f t="shared" si="110"/>
        <v>0</v>
      </c>
      <c r="D221" s="7">
        <f t="shared" si="111"/>
        <v>0</v>
      </c>
      <c r="E221" s="7">
        <f t="shared" si="108"/>
        <v>425.5</v>
      </c>
      <c r="F221" s="7"/>
      <c r="G221" s="7"/>
    </row>
    <row r="222" spans="1:7" x14ac:dyDescent="0.25">
      <c r="A222" s="85">
        <v>39995</v>
      </c>
      <c r="B222" s="7">
        <f t="shared" si="109"/>
        <v>0</v>
      </c>
      <c r="C222" s="7">
        <f t="shared" si="110"/>
        <v>0</v>
      </c>
      <c r="D222" s="7">
        <f t="shared" si="111"/>
        <v>2</v>
      </c>
      <c r="E222" s="7">
        <f t="shared" si="108"/>
        <v>340</v>
      </c>
      <c r="F222" s="7"/>
      <c r="G222" s="7"/>
    </row>
    <row r="223" spans="1:7" x14ac:dyDescent="0.25">
      <c r="A223" s="85">
        <v>40026</v>
      </c>
      <c r="B223" s="7">
        <f t="shared" si="109"/>
        <v>0</v>
      </c>
      <c r="C223" s="7">
        <f t="shared" si="110"/>
        <v>0</v>
      </c>
      <c r="D223" s="7">
        <f t="shared" si="111"/>
        <v>2</v>
      </c>
      <c r="E223" s="7">
        <f t="shared" si="108"/>
        <v>351.5</v>
      </c>
      <c r="F223" s="7"/>
      <c r="G223" s="7"/>
    </row>
    <row r="224" spans="1:7" x14ac:dyDescent="0.25">
      <c r="A224" s="85">
        <v>40057</v>
      </c>
      <c r="B224" s="7">
        <f t="shared" si="109"/>
        <v>0</v>
      </c>
      <c r="C224" s="7">
        <f t="shared" si="110"/>
        <v>1</v>
      </c>
      <c r="D224" s="7">
        <f t="shared" si="111"/>
        <v>3</v>
      </c>
      <c r="E224" s="7">
        <f t="shared" si="108"/>
        <v>307.5</v>
      </c>
      <c r="F224" s="7"/>
      <c r="G224" s="7"/>
    </row>
    <row r="225" spans="1:7" x14ac:dyDescent="0.25">
      <c r="A225" s="85">
        <v>40087</v>
      </c>
      <c r="B225" s="7">
        <f t="shared" si="109"/>
        <v>0</v>
      </c>
      <c r="C225" s="7">
        <f t="shared" si="110"/>
        <v>1</v>
      </c>
      <c r="D225" s="7">
        <f t="shared" si="111"/>
        <v>3</v>
      </c>
      <c r="E225" s="7">
        <f t="shared" si="108"/>
        <v>322</v>
      </c>
      <c r="F225" s="7"/>
      <c r="G225" s="7"/>
    </row>
    <row r="226" spans="1:7" x14ac:dyDescent="0.25">
      <c r="A226" s="85">
        <v>40118</v>
      </c>
      <c r="B226" s="7">
        <f t="shared" si="109"/>
        <v>0</v>
      </c>
      <c r="C226" s="7">
        <f t="shared" si="110"/>
        <v>0</v>
      </c>
      <c r="D226" s="7">
        <f t="shared" si="111"/>
        <v>2</v>
      </c>
      <c r="E226" s="7">
        <f t="shared" si="108"/>
        <v>360</v>
      </c>
      <c r="F226" s="7"/>
      <c r="G226" s="7"/>
    </row>
    <row r="227" spans="1:7" x14ac:dyDescent="0.25">
      <c r="A227" s="85">
        <v>40148</v>
      </c>
      <c r="B227" s="7">
        <f t="shared" si="109"/>
        <v>0</v>
      </c>
      <c r="C227" s="7">
        <f t="shared" si="110"/>
        <v>0</v>
      </c>
      <c r="D227" s="7">
        <f t="shared" si="111"/>
        <v>2</v>
      </c>
      <c r="E227" s="7">
        <f t="shared" si="108"/>
        <v>371</v>
      </c>
      <c r="F227" s="7"/>
      <c r="G227" s="7"/>
    </row>
    <row r="228" spans="1:7" x14ac:dyDescent="0.25">
      <c r="A228" s="85">
        <v>40179</v>
      </c>
      <c r="B228" s="7">
        <f t="shared" si="109"/>
        <v>0</v>
      </c>
      <c r="C228" s="7">
        <f t="shared" si="110"/>
        <v>0</v>
      </c>
      <c r="D228" s="7">
        <f t="shared" si="111"/>
        <v>1</v>
      </c>
      <c r="E228" s="7">
        <f t="shared" si="108"/>
        <v>377</v>
      </c>
      <c r="F228" s="7"/>
      <c r="G228" s="7"/>
    </row>
    <row r="229" spans="1:7" x14ac:dyDescent="0.25">
      <c r="A229" s="85">
        <v>40210</v>
      </c>
      <c r="B229" s="7">
        <f t="shared" si="109"/>
        <v>0</v>
      </c>
      <c r="C229" s="7">
        <f t="shared" si="110"/>
        <v>0</v>
      </c>
      <c r="D229" s="7">
        <f t="shared" si="111"/>
        <v>2</v>
      </c>
      <c r="E229" s="7">
        <f t="shared" si="108"/>
        <v>331</v>
      </c>
      <c r="F229" s="7"/>
      <c r="G229" s="7"/>
    </row>
    <row r="230" spans="1:7" x14ac:dyDescent="0.25">
      <c r="A230" s="85">
        <v>40238</v>
      </c>
      <c r="B230" s="7">
        <f t="shared" si="109"/>
        <v>0</v>
      </c>
      <c r="C230" s="7">
        <f t="shared" si="110"/>
        <v>0</v>
      </c>
      <c r="D230" s="7">
        <f t="shared" si="111"/>
        <v>2</v>
      </c>
      <c r="E230" s="7">
        <f t="shared" si="108"/>
        <v>354</v>
      </c>
      <c r="F230" s="7"/>
      <c r="G230" s="7"/>
    </row>
    <row r="231" spans="1:7" x14ac:dyDescent="0.25">
      <c r="A231" s="85">
        <v>40269</v>
      </c>
      <c r="B231" s="7">
        <f t="shared" si="109"/>
        <v>0</v>
      </c>
      <c r="C231" s="7">
        <f t="shared" si="110"/>
        <v>1</v>
      </c>
      <c r="D231" s="7">
        <f t="shared" si="111"/>
        <v>3</v>
      </c>
      <c r="E231" s="7">
        <f t="shared" si="108"/>
        <v>321.5</v>
      </c>
      <c r="F231" s="7"/>
      <c r="G231" s="7"/>
    </row>
    <row r="232" spans="1:7" x14ac:dyDescent="0.25">
      <c r="A232" s="85">
        <v>40299</v>
      </c>
      <c r="B232" s="7">
        <f t="shared" si="109"/>
        <v>0</v>
      </c>
      <c r="C232" s="7">
        <f t="shared" si="110"/>
        <v>0</v>
      </c>
      <c r="D232" s="7">
        <f t="shared" si="111"/>
        <v>2</v>
      </c>
      <c r="E232" s="7">
        <f t="shared" si="108"/>
        <v>347</v>
      </c>
      <c r="F232" s="7"/>
      <c r="G232" s="7"/>
    </row>
    <row r="233" spans="1:7" x14ac:dyDescent="0.25">
      <c r="A233" s="85">
        <v>40330</v>
      </c>
      <c r="B233" s="7">
        <f t="shared" si="109"/>
        <v>0</v>
      </c>
      <c r="C233" s="7">
        <f t="shared" si="110"/>
        <v>0</v>
      </c>
      <c r="D233" s="7">
        <f t="shared" si="111"/>
        <v>2</v>
      </c>
      <c r="E233" s="7">
        <f t="shared" si="108"/>
        <v>329.5</v>
      </c>
      <c r="F233" s="7"/>
      <c r="G233" s="7"/>
    </row>
    <row r="234" spans="1:7" x14ac:dyDescent="0.25">
      <c r="A234" s="85">
        <v>40360</v>
      </c>
      <c r="B234" s="7">
        <f t="shared" si="109"/>
        <v>0</v>
      </c>
      <c r="C234" s="7">
        <f t="shared" si="110"/>
        <v>0</v>
      </c>
      <c r="D234" s="7">
        <f t="shared" si="111"/>
        <v>2</v>
      </c>
      <c r="E234" s="7">
        <f t="shared" si="108"/>
        <v>342</v>
      </c>
      <c r="F234" s="7"/>
      <c r="G234" s="7"/>
    </row>
    <row r="235" spans="1:7" x14ac:dyDescent="0.25">
      <c r="A235" s="85">
        <v>40391</v>
      </c>
      <c r="B235" s="7">
        <f t="shared" si="109"/>
        <v>0</v>
      </c>
      <c r="C235" s="7">
        <f t="shared" si="110"/>
        <v>0</v>
      </c>
      <c r="D235" s="7">
        <f t="shared" si="111"/>
        <v>2</v>
      </c>
      <c r="E235" s="7">
        <f t="shared" si="108"/>
        <v>363</v>
      </c>
      <c r="F235" s="7"/>
      <c r="G235" s="7"/>
    </row>
    <row r="236" spans="1:7" x14ac:dyDescent="0.25">
      <c r="A236" s="85">
        <v>40422</v>
      </c>
      <c r="B236" s="7">
        <f t="shared" si="109"/>
        <v>3</v>
      </c>
      <c r="C236" s="7">
        <f t="shared" si="110"/>
        <v>0</v>
      </c>
      <c r="D236" s="7">
        <f t="shared" si="111"/>
        <v>1</v>
      </c>
      <c r="E236" s="7">
        <f t="shared" si="108"/>
        <v>393.5</v>
      </c>
      <c r="F236" s="7"/>
      <c r="G236" s="7"/>
    </row>
    <row r="237" spans="1:7" x14ac:dyDescent="0.25">
      <c r="A237" s="85">
        <v>40452</v>
      </c>
      <c r="B237" s="7">
        <f t="shared" si="109"/>
        <v>3</v>
      </c>
      <c r="C237" s="7">
        <f t="shared" si="110"/>
        <v>0</v>
      </c>
      <c r="D237" s="7">
        <f t="shared" si="111"/>
        <v>0</v>
      </c>
      <c r="E237" s="7">
        <f t="shared" si="108"/>
        <v>440.5</v>
      </c>
      <c r="F237" s="7"/>
      <c r="G237" s="7"/>
    </row>
    <row r="238" spans="1:7" x14ac:dyDescent="0.25">
      <c r="A238" s="85">
        <v>40483</v>
      </c>
      <c r="B238" s="7">
        <f t="shared" si="109"/>
        <v>0</v>
      </c>
      <c r="C238" s="7">
        <f t="shared" si="110"/>
        <v>1</v>
      </c>
      <c r="D238" s="7">
        <f t="shared" si="111"/>
        <v>0</v>
      </c>
      <c r="E238" s="7">
        <f t="shared" si="108"/>
        <v>556</v>
      </c>
      <c r="F238" s="7"/>
      <c r="G238" s="7"/>
    </row>
    <row r="239" spans="1:7" x14ac:dyDescent="0.25">
      <c r="A239" s="85">
        <v>40513</v>
      </c>
      <c r="B239" s="7">
        <f t="shared" si="109"/>
        <v>3</v>
      </c>
      <c r="C239" s="7">
        <f t="shared" si="110"/>
        <v>1</v>
      </c>
      <c r="D239" s="7">
        <f t="shared" si="111"/>
        <v>0</v>
      </c>
      <c r="E239" s="7">
        <f t="shared" si="108"/>
        <v>539</v>
      </c>
      <c r="F239" s="7"/>
      <c r="G239" s="7"/>
    </row>
    <row r="240" spans="1:7" x14ac:dyDescent="0.25">
      <c r="A240" s="85">
        <v>40544</v>
      </c>
      <c r="B240" s="7">
        <f t="shared" si="109"/>
        <v>0</v>
      </c>
      <c r="C240" s="7">
        <f t="shared" si="110"/>
        <v>0</v>
      </c>
      <c r="D240" s="7">
        <f t="shared" si="111"/>
        <v>0</v>
      </c>
      <c r="E240" s="7">
        <f t="shared" si="108"/>
        <v>597.5</v>
      </c>
      <c r="F240" s="7"/>
      <c r="G240" s="7"/>
    </row>
    <row r="241" spans="1:7" x14ac:dyDescent="0.25">
      <c r="A241" s="85">
        <v>40575</v>
      </c>
      <c r="B241" s="7">
        <f t="shared" si="109"/>
        <v>2</v>
      </c>
      <c r="C241" s="7">
        <f t="shared" si="110"/>
        <v>0</v>
      </c>
      <c r="D241" s="7">
        <f t="shared" si="111"/>
        <v>0</v>
      </c>
      <c r="E241" s="7">
        <f t="shared" si="108"/>
        <v>634.5</v>
      </c>
      <c r="F241" s="7"/>
      <c r="G241" s="7"/>
    </row>
    <row r="242" spans="1:7" x14ac:dyDescent="0.25">
      <c r="A242" s="85">
        <v>40603</v>
      </c>
      <c r="B242" s="7">
        <f t="shared" si="109"/>
        <v>0</v>
      </c>
      <c r="C242" s="7">
        <f t="shared" si="110"/>
        <v>0</v>
      </c>
      <c r="D242" s="7">
        <f t="shared" si="111"/>
        <v>0</v>
      </c>
      <c r="E242" s="7">
        <f t="shared" si="108"/>
        <v>704.5</v>
      </c>
      <c r="F242" s="7"/>
      <c r="G242" s="7"/>
    </row>
    <row r="243" spans="1:7" x14ac:dyDescent="0.25">
      <c r="A243" s="85">
        <v>40634</v>
      </c>
      <c r="B243" s="7">
        <f t="shared" si="109"/>
        <v>0</v>
      </c>
      <c r="C243" s="7">
        <f t="shared" si="110"/>
        <v>0</v>
      </c>
      <c r="D243" s="7">
        <f t="shared" si="111"/>
        <v>0</v>
      </c>
      <c r="E243" s="7">
        <f t="shared" si="108"/>
        <v>715.5</v>
      </c>
      <c r="F243" s="7"/>
      <c r="G243" s="7"/>
    </row>
    <row r="244" spans="1:7" x14ac:dyDescent="0.25">
      <c r="A244" s="85">
        <v>40664</v>
      </c>
      <c r="B244" s="7">
        <f t="shared" si="109"/>
        <v>1</v>
      </c>
      <c r="C244" s="7">
        <f t="shared" si="110"/>
        <v>0</v>
      </c>
      <c r="D244" s="7">
        <f t="shared" si="111"/>
        <v>0</v>
      </c>
      <c r="E244" s="7">
        <f t="shared" si="108"/>
        <v>711</v>
      </c>
      <c r="F244" s="7"/>
      <c r="G244" s="7"/>
    </row>
    <row r="245" spans="1:7" x14ac:dyDescent="0.25">
      <c r="A245" s="85">
        <v>40695</v>
      </c>
      <c r="B245" s="7">
        <f t="shared" si="109"/>
        <v>0</v>
      </c>
      <c r="C245" s="7">
        <f t="shared" si="110"/>
        <v>0</v>
      </c>
      <c r="D245" s="7">
        <f t="shared" si="111"/>
        <v>0</v>
      </c>
      <c r="E245" s="7">
        <f t="shared" si="108"/>
        <v>753</v>
      </c>
      <c r="F245" s="7"/>
      <c r="G245" s="7"/>
    </row>
    <row r="246" spans="1:7" x14ac:dyDescent="0.25">
      <c r="A246" s="85">
        <v>40725</v>
      </c>
      <c r="B246" s="7">
        <f t="shared" si="109"/>
        <v>2</v>
      </c>
      <c r="C246" s="7">
        <f t="shared" si="110"/>
        <v>0</v>
      </c>
      <c r="D246" s="7">
        <f t="shared" si="111"/>
        <v>0</v>
      </c>
      <c r="E246" s="7">
        <f t="shared" si="108"/>
        <v>630</v>
      </c>
      <c r="F246" s="7"/>
      <c r="G246" s="7"/>
    </row>
    <row r="247" spans="1:7" x14ac:dyDescent="0.25">
      <c r="A247" s="85">
        <v>40756</v>
      </c>
      <c r="B247" s="7">
        <f t="shared" si="109"/>
        <v>0</v>
      </c>
      <c r="C247" s="7">
        <f t="shared" si="110"/>
        <v>0</v>
      </c>
      <c r="D247" s="7">
        <f t="shared" si="111"/>
        <v>0</v>
      </c>
      <c r="E247" s="7">
        <f t="shared" si="108"/>
        <v>706.5</v>
      </c>
      <c r="F247" s="7"/>
      <c r="G247" s="7"/>
    </row>
    <row r="248" spans="1:7" x14ac:dyDescent="0.25">
      <c r="A248" s="85">
        <v>40787</v>
      </c>
      <c r="B248" s="7">
        <f t="shared" si="109"/>
        <v>0</v>
      </c>
      <c r="C248" s="7">
        <f t="shared" si="110"/>
        <v>0</v>
      </c>
      <c r="D248" s="7">
        <f t="shared" si="111"/>
        <v>0</v>
      </c>
      <c r="E248" s="7">
        <f t="shared" si="108"/>
        <v>726.5</v>
      </c>
      <c r="F248" s="7"/>
      <c r="G248" s="7"/>
    </row>
    <row r="249" spans="1:7" x14ac:dyDescent="0.25">
      <c r="A249" s="85">
        <v>40817</v>
      </c>
      <c r="B249" s="7">
        <f t="shared" si="109"/>
        <v>1</v>
      </c>
      <c r="C249" s="7">
        <f t="shared" si="110"/>
        <v>0</v>
      </c>
      <c r="D249" s="7">
        <f t="shared" si="111"/>
        <v>0</v>
      </c>
      <c r="E249" s="7">
        <f t="shared" si="108"/>
        <v>575.5</v>
      </c>
      <c r="F249" s="7"/>
      <c r="G249" s="7"/>
    </row>
    <row r="250" spans="1:7" x14ac:dyDescent="0.25">
      <c r="A250" s="85">
        <v>40848</v>
      </c>
      <c r="B250" s="7">
        <f t="shared" si="109"/>
        <v>0</v>
      </c>
      <c r="C250" s="7">
        <f t="shared" si="110"/>
        <v>0</v>
      </c>
      <c r="D250" s="7">
        <f t="shared" si="111"/>
        <v>0</v>
      </c>
      <c r="E250" s="7">
        <f t="shared" si="108"/>
        <v>645.5</v>
      </c>
      <c r="F250" s="7"/>
      <c r="G250" s="7"/>
    </row>
    <row r="251" spans="1:7" x14ac:dyDescent="0.25">
      <c r="A251" s="85">
        <v>40878</v>
      </c>
      <c r="B251" s="7">
        <f t="shared" si="109"/>
        <v>1</v>
      </c>
      <c r="C251" s="7">
        <f t="shared" si="110"/>
        <v>0</v>
      </c>
      <c r="D251" s="7">
        <f t="shared" si="111"/>
        <v>0</v>
      </c>
      <c r="E251" s="7">
        <f t="shared" si="108"/>
        <v>591</v>
      </c>
      <c r="F251" s="7"/>
      <c r="G251" s="7"/>
    </row>
    <row r="252" spans="1:7" x14ac:dyDescent="0.25">
      <c r="A252" s="85">
        <v>40909</v>
      </c>
      <c r="B252" s="7">
        <f t="shared" si="109"/>
        <v>0</v>
      </c>
      <c r="C252" s="7">
        <f t="shared" si="110"/>
        <v>0</v>
      </c>
      <c r="D252" s="7">
        <f t="shared" si="111"/>
        <v>0</v>
      </c>
      <c r="E252" s="7">
        <f t="shared" si="108"/>
        <v>646.5</v>
      </c>
      <c r="F252" s="7"/>
      <c r="G252" s="7"/>
    </row>
    <row r="253" spans="1:7" x14ac:dyDescent="0.25">
      <c r="A253" s="85">
        <v>40940</v>
      </c>
      <c r="B253" s="7">
        <f t="shared" si="109"/>
        <v>0</v>
      </c>
      <c r="C253" s="7">
        <f t="shared" si="110"/>
        <v>0</v>
      </c>
      <c r="D253" s="7">
        <f t="shared" si="111"/>
        <v>0</v>
      </c>
      <c r="E253" s="7">
        <f t="shared" si="108"/>
        <v>641</v>
      </c>
      <c r="F253" s="7"/>
      <c r="G253" s="7"/>
    </row>
    <row r="254" spans="1:7" x14ac:dyDescent="0.25">
      <c r="A254" s="85">
        <v>40969</v>
      </c>
      <c r="B254" s="7">
        <f t="shared" si="109"/>
        <v>0</v>
      </c>
      <c r="C254" s="7">
        <f t="shared" si="110"/>
        <v>0</v>
      </c>
      <c r="D254" s="7">
        <f t="shared" si="111"/>
        <v>0</v>
      </c>
      <c r="E254" s="7">
        <f t="shared" si="108"/>
        <v>653.5</v>
      </c>
      <c r="F254" s="7"/>
      <c r="G254" s="7"/>
    </row>
    <row r="255" spans="1:7" x14ac:dyDescent="0.25">
      <c r="A255" s="85">
        <v>41000</v>
      </c>
      <c r="B255" s="7">
        <f t="shared" si="109"/>
        <v>0</v>
      </c>
      <c r="C255" s="7">
        <f t="shared" si="110"/>
        <v>0</v>
      </c>
      <c r="D255" s="7">
        <f t="shared" si="111"/>
        <v>0</v>
      </c>
      <c r="E255" s="7">
        <f t="shared" si="108"/>
        <v>655</v>
      </c>
      <c r="F255" s="7"/>
      <c r="G255" s="7"/>
    </row>
    <row r="256" spans="1:7" x14ac:dyDescent="0.25">
      <c r="A256" s="85">
        <v>41030</v>
      </c>
      <c r="B256" s="7">
        <f t="shared" si="109"/>
        <v>0</v>
      </c>
      <c r="C256" s="7">
        <f t="shared" si="110"/>
        <v>0</v>
      </c>
      <c r="D256" s="7">
        <f t="shared" si="111"/>
        <v>0</v>
      </c>
      <c r="E256" s="7">
        <f t="shared" si="108"/>
        <v>647.5</v>
      </c>
      <c r="F256" s="7"/>
      <c r="G256" s="7"/>
    </row>
    <row r="257" spans="1:7" x14ac:dyDescent="0.25">
      <c r="A257" s="85">
        <v>41061</v>
      </c>
      <c r="B257" s="7">
        <f t="shared" ref="B257:B294" si="112">E86</f>
        <v>3</v>
      </c>
      <c r="C257" s="7">
        <f t="shared" si="110"/>
        <v>0</v>
      </c>
      <c r="D257" s="7">
        <f t="shared" si="111"/>
        <v>0</v>
      </c>
      <c r="E257" s="7">
        <f t="shared" ref="E257:E294" si="113">C86</f>
        <v>579.5</v>
      </c>
      <c r="F257" s="7"/>
      <c r="G257" s="7"/>
    </row>
    <row r="258" spans="1:7" x14ac:dyDescent="0.25">
      <c r="A258" s="85">
        <v>41091</v>
      </c>
      <c r="B258" s="7">
        <f t="shared" si="112"/>
        <v>2</v>
      </c>
      <c r="C258" s="7">
        <f t="shared" si="110"/>
        <v>0</v>
      </c>
      <c r="D258" s="7">
        <f t="shared" si="111"/>
        <v>0</v>
      </c>
      <c r="E258" s="7">
        <f t="shared" si="113"/>
        <v>692.5</v>
      </c>
      <c r="F258" s="7"/>
      <c r="G258" s="7"/>
    </row>
    <row r="259" spans="1:7" x14ac:dyDescent="0.25">
      <c r="A259" s="85">
        <v>41122</v>
      </c>
      <c r="B259" s="7">
        <f t="shared" si="112"/>
        <v>0</v>
      </c>
      <c r="C259" s="7">
        <f t="shared" si="110"/>
        <v>0</v>
      </c>
      <c r="D259" s="7">
        <f t="shared" si="111"/>
        <v>0</v>
      </c>
      <c r="E259" s="7">
        <f t="shared" si="113"/>
        <v>813</v>
      </c>
      <c r="F259" s="7"/>
      <c r="G259" s="7"/>
    </row>
    <row r="260" spans="1:7" x14ac:dyDescent="0.25">
      <c r="A260" s="85">
        <v>41153</v>
      </c>
      <c r="B260" s="7">
        <f t="shared" si="112"/>
        <v>0</v>
      </c>
      <c r="C260" s="7">
        <f t="shared" si="110"/>
        <v>0</v>
      </c>
      <c r="D260" s="7">
        <f t="shared" si="111"/>
        <v>0</v>
      </c>
      <c r="E260" s="7">
        <f t="shared" si="113"/>
        <v>808.5</v>
      </c>
      <c r="F260" s="7"/>
      <c r="G260" s="7"/>
    </row>
    <row r="261" spans="1:7" x14ac:dyDescent="0.25">
      <c r="A261" s="85">
        <v>41183</v>
      </c>
      <c r="B261" s="7">
        <f t="shared" si="112"/>
        <v>0</v>
      </c>
      <c r="C261" s="7">
        <f t="shared" si="110"/>
        <v>0</v>
      </c>
      <c r="D261" s="7">
        <f t="shared" si="111"/>
        <v>0</v>
      </c>
      <c r="E261" s="7">
        <f t="shared" si="113"/>
        <v>758.5</v>
      </c>
      <c r="F261" s="7"/>
      <c r="G261" s="7"/>
    </row>
    <row r="262" spans="1:7" x14ac:dyDescent="0.25">
      <c r="A262" s="85">
        <v>41214</v>
      </c>
      <c r="B262" s="7">
        <f t="shared" si="112"/>
        <v>0</v>
      </c>
      <c r="C262" s="7">
        <f t="shared" si="110"/>
        <v>0</v>
      </c>
      <c r="D262" s="7">
        <f t="shared" si="111"/>
        <v>0</v>
      </c>
      <c r="E262" s="7">
        <f t="shared" si="113"/>
        <v>751.5</v>
      </c>
      <c r="F262" s="7"/>
      <c r="G262" s="7"/>
    </row>
    <row r="263" spans="1:7" x14ac:dyDescent="0.25">
      <c r="A263" s="85">
        <v>41244</v>
      </c>
      <c r="B263" s="7">
        <f t="shared" si="112"/>
        <v>0</v>
      </c>
      <c r="C263" s="7">
        <f t="shared" ref="C263:C294" si="114">L92</f>
        <v>0</v>
      </c>
      <c r="D263" s="7">
        <f t="shared" ref="D263:D294" si="115">R92</f>
        <v>0</v>
      </c>
      <c r="E263" s="7">
        <f t="shared" si="113"/>
        <v>752</v>
      </c>
      <c r="F263" s="7"/>
      <c r="G263" s="7"/>
    </row>
    <row r="264" spans="1:7" x14ac:dyDescent="0.25">
      <c r="A264" s="85">
        <v>41275</v>
      </c>
      <c r="B264" s="7">
        <f t="shared" si="112"/>
        <v>1</v>
      </c>
      <c r="C264" s="7">
        <f t="shared" si="114"/>
        <v>0</v>
      </c>
      <c r="D264" s="7">
        <f t="shared" si="115"/>
        <v>0</v>
      </c>
      <c r="E264" s="7">
        <f t="shared" si="113"/>
        <v>694.5</v>
      </c>
      <c r="F264" s="7"/>
      <c r="G264" s="7"/>
    </row>
    <row r="265" spans="1:7" x14ac:dyDescent="0.25">
      <c r="A265" s="85">
        <v>41306</v>
      </c>
      <c r="B265" s="7">
        <f t="shared" si="112"/>
        <v>0</v>
      </c>
      <c r="C265" s="7">
        <f t="shared" si="114"/>
        <v>0</v>
      </c>
      <c r="D265" s="7">
        <f t="shared" si="115"/>
        <v>0</v>
      </c>
      <c r="E265" s="7">
        <f t="shared" si="113"/>
        <v>743</v>
      </c>
      <c r="F265" s="7"/>
      <c r="G265" s="7"/>
    </row>
    <row r="266" spans="1:7" x14ac:dyDescent="0.25">
      <c r="A266" s="85">
        <v>41334</v>
      </c>
      <c r="B266" s="7">
        <f t="shared" si="112"/>
        <v>0</v>
      </c>
      <c r="C266" s="7">
        <f t="shared" si="114"/>
        <v>0</v>
      </c>
      <c r="D266" s="7">
        <f t="shared" si="115"/>
        <v>0</v>
      </c>
      <c r="E266" s="7">
        <f t="shared" si="113"/>
        <v>727.5</v>
      </c>
      <c r="F266" s="7"/>
      <c r="G266" s="7"/>
    </row>
    <row r="267" spans="1:7" x14ac:dyDescent="0.25">
      <c r="A267" s="85">
        <v>41365</v>
      </c>
      <c r="B267" s="7">
        <f t="shared" si="112"/>
        <v>0</v>
      </c>
      <c r="C267" s="7">
        <f t="shared" si="114"/>
        <v>0</v>
      </c>
      <c r="D267" s="7">
        <f t="shared" si="115"/>
        <v>0</v>
      </c>
      <c r="E267" s="7">
        <f t="shared" si="113"/>
        <v>657</v>
      </c>
      <c r="F267" s="7"/>
      <c r="G267" s="7"/>
    </row>
    <row r="268" spans="1:7" x14ac:dyDescent="0.25">
      <c r="A268" s="85">
        <v>41395</v>
      </c>
      <c r="B268" s="7">
        <f t="shared" si="112"/>
        <v>0</v>
      </c>
      <c r="C268" s="7">
        <f t="shared" si="114"/>
        <v>0</v>
      </c>
      <c r="D268" s="7">
        <f t="shared" si="115"/>
        <v>0</v>
      </c>
      <c r="E268" s="7">
        <f t="shared" si="113"/>
        <v>673.5</v>
      </c>
      <c r="F268" s="7"/>
      <c r="G268" s="7"/>
    </row>
    <row r="269" spans="1:7" x14ac:dyDescent="0.25">
      <c r="A269" s="85">
        <v>41426</v>
      </c>
      <c r="B269" s="7">
        <f t="shared" si="112"/>
        <v>0</v>
      </c>
      <c r="C269" s="7">
        <f t="shared" si="114"/>
        <v>0</v>
      </c>
      <c r="D269" s="7">
        <f t="shared" si="115"/>
        <v>0</v>
      </c>
      <c r="E269" s="7">
        <f t="shared" si="113"/>
        <v>688</v>
      </c>
      <c r="F269" s="7"/>
      <c r="G269" s="7"/>
    </row>
    <row r="270" spans="1:7" x14ac:dyDescent="0.25">
      <c r="A270" s="85">
        <v>41456</v>
      </c>
      <c r="B270" s="7">
        <f t="shared" si="112"/>
        <v>0</v>
      </c>
      <c r="C270" s="7">
        <f t="shared" si="114"/>
        <v>0</v>
      </c>
      <c r="D270" s="7">
        <f t="shared" si="115"/>
        <v>0</v>
      </c>
      <c r="E270" s="7">
        <f t="shared" si="113"/>
        <v>657</v>
      </c>
      <c r="F270" s="7"/>
      <c r="G270" s="7"/>
    </row>
    <row r="271" spans="1:7" x14ac:dyDescent="0.25">
      <c r="A271" s="85">
        <v>41487</v>
      </c>
      <c r="B271" s="7">
        <f t="shared" si="112"/>
        <v>0</v>
      </c>
      <c r="C271" s="7">
        <f t="shared" si="114"/>
        <v>0</v>
      </c>
      <c r="D271" s="7">
        <f t="shared" si="115"/>
        <v>0</v>
      </c>
      <c r="E271" s="7">
        <f t="shared" si="113"/>
        <v>597</v>
      </c>
      <c r="F271" s="7"/>
      <c r="G271" s="7"/>
    </row>
    <row r="272" spans="1:7" x14ac:dyDescent="0.25">
      <c r="A272" s="85">
        <v>41518</v>
      </c>
      <c r="B272" s="7">
        <f t="shared" si="112"/>
        <v>0</v>
      </c>
      <c r="C272" s="7">
        <f t="shared" si="114"/>
        <v>0</v>
      </c>
      <c r="D272" s="7">
        <f t="shared" si="115"/>
        <v>0</v>
      </c>
      <c r="E272" s="7">
        <f t="shared" si="113"/>
        <v>588</v>
      </c>
      <c r="F272" s="7"/>
      <c r="G272" s="7"/>
    </row>
    <row r="273" spans="1:7" x14ac:dyDescent="0.25">
      <c r="A273" s="85">
        <v>41548</v>
      </c>
      <c r="B273" s="7">
        <f t="shared" si="112"/>
        <v>0</v>
      </c>
      <c r="C273" s="7">
        <f t="shared" si="114"/>
        <v>0</v>
      </c>
      <c r="D273" s="7">
        <f t="shared" si="115"/>
        <v>1</v>
      </c>
      <c r="E273" s="7">
        <f t="shared" si="113"/>
        <v>419</v>
      </c>
      <c r="F273" s="7"/>
      <c r="G273" s="7"/>
    </row>
    <row r="274" spans="1:7" x14ac:dyDescent="0.25">
      <c r="A274" s="85">
        <v>41579</v>
      </c>
      <c r="B274" s="7">
        <f t="shared" si="112"/>
        <v>0</v>
      </c>
      <c r="C274" s="7">
        <f t="shared" si="114"/>
        <v>0</v>
      </c>
      <c r="D274" s="7">
        <f t="shared" si="115"/>
        <v>1</v>
      </c>
      <c r="E274" s="7">
        <f t="shared" si="113"/>
        <v>413.5</v>
      </c>
      <c r="F274" s="7"/>
      <c r="G274" s="7"/>
    </row>
    <row r="275" spans="1:7" x14ac:dyDescent="0.25">
      <c r="A275" s="85">
        <v>41609</v>
      </c>
      <c r="B275" s="7">
        <f t="shared" si="112"/>
        <v>0</v>
      </c>
      <c r="C275" s="7">
        <f t="shared" si="114"/>
        <v>0</v>
      </c>
      <c r="D275" s="7">
        <f t="shared" si="115"/>
        <v>1</v>
      </c>
      <c r="E275" s="7">
        <f t="shared" si="113"/>
        <v>406.5</v>
      </c>
      <c r="F275" s="7"/>
      <c r="G275" s="7"/>
    </row>
    <row r="276" spans="1:7" x14ac:dyDescent="0.25">
      <c r="A276" s="85">
        <v>41640</v>
      </c>
      <c r="B276" s="7">
        <f t="shared" si="112"/>
        <v>0</v>
      </c>
      <c r="C276" s="7">
        <f t="shared" si="114"/>
        <v>0</v>
      </c>
      <c r="D276" s="7">
        <f t="shared" si="115"/>
        <v>1</v>
      </c>
      <c r="E276" s="7">
        <f t="shared" si="113"/>
        <v>405.5</v>
      </c>
      <c r="F276" s="7"/>
      <c r="G276" s="7"/>
    </row>
    <row r="277" spans="1:7" x14ac:dyDescent="0.25">
      <c r="A277" s="85">
        <v>41671</v>
      </c>
      <c r="B277" s="7">
        <f t="shared" si="112"/>
        <v>0</v>
      </c>
      <c r="C277" s="7">
        <f t="shared" si="114"/>
        <v>0</v>
      </c>
      <c r="D277" s="7">
        <f t="shared" si="115"/>
        <v>1</v>
      </c>
      <c r="E277" s="7">
        <f t="shared" si="113"/>
        <v>421.5</v>
      </c>
      <c r="F277" s="7"/>
      <c r="G277" s="7"/>
    </row>
    <row r="278" spans="1:7" x14ac:dyDescent="0.25">
      <c r="A278" s="85">
        <v>41699</v>
      </c>
      <c r="B278" s="7">
        <f t="shared" si="112"/>
        <v>0</v>
      </c>
      <c r="C278" s="7">
        <f t="shared" si="114"/>
        <v>0</v>
      </c>
      <c r="D278" s="7">
        <f t="shared" si="115"/>
        <v>0</v>
      </c>
      <c r="E278" s="7">
        <f t="shared" si="113"/>
        <v>450</v>
      </c>
      <c r="F278" s="7"/>
      <c r="G278" s="7"/>
    </row>
    <row r="279" spans="1:7" x14ac:dyDescent="0.25">
      <c r="A279" s="85">
        <v>41730</v>
      </c>
      <c r="B279" s="7">
        <f t="shared" si="112"/>
        <v>0</v>
      </c>
      <c r="C279" s="7">
        <f t="shared" si="114"/>
        <v>1</v>
      </c>
      <c r="D279" s="7">
        <f t="shared" si="115"/>
        <v>0</v>
      </c>
      <c r="E279" s="7">
        <f t="shared" si="113"/>
        <v>489</v>
      </c>
      <c r="F279" s="7"/>
      <c r="G279" s="7"/>
    </row>
    <row r="280" spans="1:7" x14ac:dyDescent="0.25">
      <c r="A280" s="85">
        <v>41760</v>
      </c>
      <c r="B280" s="7">
        <f t="shared" si="112"/>
        <v>0</v>
      </c>
      <c r="C280" s="7">
        <f t="shared" si="114"/>
        <v>1</v>
      </c>
      <c r="D280" s="7">
        <f t="shared" si="115"/>
        <v>0</v>
      </c>
      <c r="E280" s="7">
        <f t="shared" si="113"/>
        <v>485.5</v>
      </c>
      <c r="F280" s="7"/>
      <c r="G280" s="7"/>
    </row>
    <row r="281" spans="1:7" x14ac:dyDescent="0.25">
      <c r="A281" s="85">
        <v>41791</v>
      </c>
      <c r="B281" s="7">
        <f t="shared" si="112"/>
        <v>0</v>
      </c>
      <c r="C281" s="7">
        <f t="shared" si="114"/>
        <v>0</v>
      </c>
      <c r="D281" s="7">
        <f t="shared" si="115"/>
        <v>0</v>
      </c>
      <c r="E281" s="7">
        <f t="shared" si="113"/>
        <v>452</v>
      </c>
      <c r="F281" s="7"/>
      <c r="G281" s="7"/>
    </row>
    <row r="282" spans="1:7" x14ac:dyDescent="0.25">
      <c r="A282" s="85">
        <v>41821</v>
      </c>
      <c r="B282" s="7">
        <f t="shared" si="112"/>
        <v>0</v>
      </c>
      <c r="C282" s="7">
        <f t="shared" si="114"/>
        <v>0</v>
      </c>
      <c r="D282" s="7">
        <f t="shared" si="115"/>
        <v>1</v>
      </c>
      <c r="E282" s="7">
        <f t="shared" si="113"/>
        <v>408</v>
      </c>
      <c r="F282" s="7"/>
      <c r="G282" s="7"/>
    </row>
    <row r="283" spans="1:7" x14ac:dyDescent="0.25">
      <c r="A283" s="85">
        <v>41852</v>
      </c>
      <c r="B283" s="7">
        <f t="shared" si="112"/>
        <v>0</v>
      </c>
      <c r="C283" s="7">
        <f t="shared" si="114"/>
        <v>0</v>
      </c>
      <c r="D283" s="7">
        <f t="shared" si="115"/>
        <v>2</v>
      </c>
      <c r="E283" s="7">
        <f t="shared" si="113"/>
        <v>346</v>
      </c>
      <c r="F283" s="7"/>
      <c r="G283" s="7"/>
    </row>
    <row r="284" spans="1:7" x14ac:dyDescent="0.25">
      <c r="A284" s="85">
        <v>41883</v>
      </c>
      <c r="B284" s="7">
        <f t="shared" si="112"/>
        <v>0</v>
      </c>
      <c r="C284" s="7">
        <f t="shared" si="114"/>
        <v>0</v>
      </c>
      <c r="D284" s="7">
        <f t="shared" si="115"/>
        <v>2</v>
      </c>
      <c r="E284" s="7">
        <f t="shared" si="113"/>
        <v>362</v>
      </c>
      <c r="F284" s="7"/>
      <c r="G284" s="7"/>
    </row>
    <row r="285" spans="1:7" x14ac:dyDescent="0.25">
      <c r="A285" s="85">
        <v>41913</v>
      </c>
      <c r="B285" s="7">
        <f t="shared" si="112"/>
        <v>1</v>
      </c>
      <c r="C285" s="7">
        <f t="shared" si="114"/>
        <v>1</v>
      </c>
      <c r="D285" s="7">
        <f t="shared" si="115"/>
        <v>3</v>
      </c>
      <c r="E285" s="7">
        <f t="shared" si="113"/>
        <v>279</v>
      </c>
      <c r="F285" s="7"/>
      <c r="G285" s="7"/>
    </row>
    <row r="286" spans="1:7" x14ac:dyDescent="0.25">
      <c r="A286" s="85">
        <v>41944</v>
      </c>
      <c r="B286" s="7">
        <f t="shared" si="112"/>
        <v>0</v>
      </c>
      <c r="C286" s="7">
        <f t="shared" si="114"/>
        <v>0</v>
      </c>
      <c r="D286" s="7">
        <f t="shared" si="115"/>
        <v>2</v>
      </c>
      <c r="E286" s="7">
        <f t="shared" si="113"/>
        <v>337.5</v>
      </c>
      <c r="F286" s="7"/>
      <c r="G286" s="7"/>
    </row>
    <row r="287" spans="1:7" x14ac:dyDescent="0.25">
      <c r="A287" s="85">
        <v>41974</v>
      </c>
      <c r="B287" s="7">
        <f t="shared" si="112"/>
        <v>0</v>
      </c>
      <c r="C287" s="7">
        <f t="shared" si="114"/>
        <v>0</v>
      </c>
      <c r="D287" s="7">
        <f t="shared" si="115"/>
        <v>2</v>
      </c>
      <c r="E287" s="7">
        <f t="shared" si="113"/>
        <v>355.5</v>
      </c>
      <c r="F287" s="7"/>
      <c r="G287" s="7"/>
    </row>
    <row r="288" spans="1:7" x14ac:dyDescent="0.25">
      <c r="A288" s="85">
        <v>42005</v>
      </c>
      <c r="B288" s="7">
        <f t="shared" si="112"/>
        <v>0</v>
      </c>
      <c r="C288" s="7">
        <f t="shared" si="114"/>
        <v>0</v>
      </c>
      <c r="D288" s="7">
        <f t="shared" si="115"/>
        <v>2</v>
      </c>
      <c r="E288" s="7">
        <f t="shared" si="113"/>
        <v>372</v>
      </c>
      <c r="F288" s="7"/>
      <c r="G288" s="7"/>
    </row>
    <row r="289" spans="1:7" x14ac:dyDescent="0.25">
      <c r="A289" s="85">
        <v>42036</v>
      </c>
      <c r="B289" s="7">
        <f t="shared" si="112"/>
        <v>0</v>
      </c>
      <c r="C289" s="7">
        <f t="shared" si="114"/>
        <v>0</v>
      </c>
      <c r="D289" s="7">
        <f t="shared" si="115"/>
        <v>2</v>
      </c>
      <c r="E289" s="7">
        <f t="shared" si="113"/>
        <v>351.5</v>
      </c>
      <c r="F289" s="7"/>
      <c r="G289" s="7"/>
    </row>
    <row r="290" spans="1:7" x14ac:dyDescent="0.25">
      <c r="A290" s="85">
        <v>42064</v>
      </c>
      <c r="B290" s="7">
        <f t="shared" si="112"/>
        <v>0</v>
      </c>
      <c r="C290" s="7">
        <f t="shared" si="114"/>
        <v>0</v>
      </c>
      <c r="D290" s="7">
        <f t="shared" si="115"/>
        <v>2</v>
      </c>
      <c r="E290" s="7">
        <f t="shared" si="113"/>
        <v>364.5</v>
      </c>
      <c r="F290" s="7"/>
      <c r="G290" s="7"/>
    </row>
    <row r="291" spans="1:7" x14ac:dyDescent="0.25">
      <c r="A291" s="85">
        <v>42095</v>
      </c>
      <c r="B291" s="7">
        <f t="shared" si="112"/>
        <v>0</v>
      </c>
      <c r="C291" s="7">
        <f t="shared" si="114"/>
        <v>0</v>
      </c>
      <c r="D291" s="7">
        <f t="shared" si="115"/>
        <v>2</v>
      </c>
      <c r="E291" s="7">
        <f t="shared" si="113"/>
        <v>357.5</v>
      </c>
      <c r="F291" s="7"/>
      <c r="G291" s="7"/>
    </row>
    <row r="292" spans="1:7" x14ac:dyDescent="0.25">
      <c r="A292" s="85">
        <v>42125</v>
      </c>
      <c r="B292" s="7">
        <f t="shared" si="112"/>
        <v>0</v>
      </c>
      <c r="C292" s="7">
        <f t="shared" si="114"/>
        <v>0</v>
      </c>
      <c r="D292" s="7">
        <f t="shared" si="115"/>
        <v>2</v>
      </c>
      <c r="E292" s="7">
        <f t="shared" si="113"/>
        <v>347</v>
      </c>
      <c r="F292" s="7"/>
      <c r="G292" s="7"/>
    </row>
    <row r="293" spans="1:7" x14ac:dyDescent="0.25">
      <c r="A293" s="85">
        <v>42156</v>
      </c>
      <c r="B293" s="7">
        <f t="shared" si="112"/>
        <v>1</v>
      </c>
      <c r="C293" s="7">
        <f t="shared" si="114"/>
        <v>0</v>
      </c>
      <c r="D293" s="7">
        <f t="shared" si="115"/>
        <v>2</v>
      </c>
      <c r="E293" s="7">
        <f t="shared" si="113"/>
        <v>344.5</v>
      </c>
      <c r="F293" s="7"/>
      <c r="G293" s="7"/>
    </row>
    <row r="294" spans="1:7" x14ac:dyDescent="0.25">
      <c r="A294" s="85">
        <v>42186</v>
      </c>
      <c r="B294" s="7">
        <f t="shared" si="112"/>
        <v>0</v>
      </c>
      <c r="C294" s="7">
        <f t="shared" si="114"/>
        <v>0</v>
      </c>
      <c r="D294" s="7">
        <f t="shared" si="115"/>
        <v>1</v>
      </c>
      <c r="E294" s="7">
        <f t="shared" si="113"/>
        <v>397.5</v>
      </c>
      <c r="F294" s="7"/>
      <c r="G294" s="7"/>
    </row>
    <row r="295" spans="1:7" x14ac:dyDescent="0.25">
      <c r="A295" s="85">
        <v>42217</v>
      </c>
      <c r="B295" s="7">
        <f t="shared" ref="B295:B302" si="116">E124</f>
        <v>0</v>
      </c>
      <c r="C295" s="7">
        <f t="shared" ref="C295:C302" si="117">L124</f>
        <v>0</v>
      </c>
      <c r="D295" s="7">
        <f t="shared" ref="D295:D302" si="118">R124</f>
        <v>2</v>
      </c>
      <c r="E295" s="7">
        <f t="shared" ref="E295:E302" si="119">C124</f>
        <v>350.98</v>
      </c>
    </row>
    <row r="296" spans="1:7" x14ac:dyDescent="0.25">
      <c r="A296" s="85">
        <v>42248</v>
      </c>
      <c r="B296" s="7">
        <f t="shared" si="116"/>
        <v>0</v>
      </c>
      <c r="C296" s="7">
        <f t="shared" si="117"/>
        <v>0</v>
      </c>
      <c r="D296" s="7">
        <f t="shared" si="118"/>
        <v>2</v>
      </c>
      <c r="E296" s="7">
        <f t="shared" si="119"/>
        <v>353.95</v>
      </c>
    </row>
    <row r="297" spans="1:7" x14ac:dyDescent="0.25">
      <c r="A297" s="85">
        <v>42278</v>
      </c>
      <c r="B297" s="7">
        <f t="shared" si="116"/>
        <v>0</v>
      </c>
      <c r="C297" s="7">
        <f t="shared" si="117"/>
        <v>0</v>
      </c>
      <c r="D297" s="7">
        <f t="shared" si="118"/>
        <v>2</v>
      </c>
      <c r="E297" s="7">
        <f t="shared" si="119"/>
        <v>366.55</v>
      </c>
    </row>
    <row r="298" spans="1:7" x14ac:dyDescent="0.25">
      <c r="A298" s="85">
        <v>42309</v>
      </c>
      <c r="B298" s="7">
        <f t="shared" si="116"/>
        <v>0</v>
      </c>
      <c r="C298" s="7">
        <f t="shared" si="117"/>
        <v>0</v>
      </c>
      <c r="D298" s="7">
        <f t="shared" si="118"/>
        <v>2</v>
      </c>
      <c r="E298" s="7">
        <f t="shared" si="119"/>
        <v>361.45</v>
      </c>
    </row>
    <row r="299" spans="1:7" x14ac:dyDescent="0.25">
      <c r="A299" s="85">
        <v>42339</v>
      </c>
      <c r="B299" s="7">
        <f t="shared" si="116"/>
        <v>0</v>
      </c>
      <c r="C299" s="7">
        <f t="shared" si="117"/>
        <v>0</v>
      </c>
      <c r="D299" s="7">
        <f t="shared" si="118"/>
        <v>2</v>
      </c>
      <c r="E299" s="7">
        <f t="shared" si="119"/>
        <v>364.75</v>
      </c>
    </row>
    <row r="300" spans="1:7" x14ac:dyDescent="0.25">
      <c r="A300" s="85">
        <v>42370</v>
      </c>
      <c r="B300" s="7">
        <f t="shared" si="116"/>
        <v>0</v>
      </c>
      <c r="C300" s="7">
        <f t="shared" si="117"/>
        <v>0</v>
      </c>
      <c r="D300" s="7">
        <f t="shared" si="118"/>
        <v>2</v>
      </c>
      <c r="E300" s="7">
        <f t="shared" si="119"/>
        <v>363.75</v>
      </c>
    </row>
    <row r="301" spans="1:7" x14ac:dyDescent="0.25">
      <c r="A301" s="85">
        <v>42401</v>
      </c>
      <c r="B301" s="7">
        <f t="shared" si="116"/>
        <v>0</v>
      </c>
      <c r="C301" s="7">
        <f t="shared" si="117"/>
        <v>0</v>
      </c>
      <c r="D301" s="7">
        <f t="shared" si="118"/>
        <v>2</v>
      </c>
      <c r="E301" s="7">
        <f t="shared" si="119"/>
        <v>369.23</v>
      </c>
    </row>
    <row r="302" spans="1:7" x14ac:dyDescent="0.25">
      <c r="A302" s="85">
        <v>42430</v>
      </c>
      <c r="B302" s="7">
        <f t="shared" si="116"/>
        <v>0</v>
      </c>
      <c r="C302" s="7">
        <f t="shared" si="117"/>
        <v>0</v>
      </c>
      <c r="D302" s="7">
        <f t="shared" si="118"/>
        <v>2</v>
      </c>
      <c r="E302" s="7">
        <f t="shared" si="119"/>
        <v>365.23</v>
      </c>
    </row>
    <row r="303" spans="1:7" x14ac:dyDescent="0.25">
      <c r="B303" s="7"/>
    </row>
    <row r="304" spans="1:7" x14ac:dyDescent="0.25">
      <c r="B304" s="7"/>
    </row>
    <row r="305" spans="2:2" x14ac:dyDescent="0.25">
      <c r="B305" s="7"/>
    </row>
    <row r="306" spans="2:2" x14ac:dyDescent="0.25">
      <c r="B306" s="7"/>
    </row>
    <row r="307" spans="2:2" x14ac:dyDescent="0.25">
      <c r="B307" s="7"/>
    </row>
    <row r="308" spans="2:2" x14ac:dyDescent="0.25">
      <c r="B308" s="7"/>
    </row>
    <row r="309" spans="2:2" x14ac:dyDescent="0.25">
      <c r="B309" s="7"/>
    </row>
    <row r="310" spans="2:2" x14ac:dyDescent="0.25">
      <c r="B310" s="7"/>
    </row>
    <row r="311" spans="2:2" x14ac:dyDescent="0.25">
      <c r="B311" s="7"/>
    </row>
    <row r="312" spans="2:2" x14ac:dyDescent="0.25">
      <c r="B312" s="7"/>
    </row>
    <row r="313" spans="2:2" x14ac:dyDescent="0.25">
      <c r="B313" s="7"/>
    </row>
    <row r="314" spans="2:2" x14ac:dyDescent="0.25">
      <c r="B314" s="7"/>
    </row>
    <row r="315" spans="2:2" x14ac:dyDescent="0.25">
      <c r="B315" s="7"/>
    </row>
    <row r="316" spans="2:2" x14ac:dyDescent="0.25">
      <c r="B316" s="7"/>
    </row>
    <row r="317" spans="2:2" x14ac:dyDescent="0.25">
      <c r="B317" s="7"/>
    </row>
    <row r="318" spans="2:2" x14ac:dyDescent="0.25">
      <c r="B318" s="7"/>
    </row>
    <row r="319" spans="2:2" x14ac:dyDescent="0.25">
      <c r="B319" s="7"/>
    </row>
    <row r="320" spans="2:2" x14ac:dyDescent="0.25">
      <c r="B320" s="7"/>
    </row>
    <row r="321" spans="2:2" x14ac:dyDescent="0.25">
      <c r="B321" s="7"/>
    </row>
    <row r="322" spans="2:2" x14ac:dyDescent="0.25">
      <c r="B322" s="7"/>
    </row>
    <row r="323" spans="2:2" x14ac:dyDescent="0.25">
      <c r="B323" s="7"/>
    </row>
    <row r="324" spans="2:2" x14ac:dyDescent="0.25">
      <c r="B324" s="7"/>
    </row>
    <row r="325" spans="2:2" x14ac:dyDescent="0.25">
      <c r="B325" s="7"/>
    </row>
    <row r="326" spans="2:2" x14ac:dyDescent="0.25">
      <c r="B326" s="7"/>
    </row>
    <row r="327" spans="2:2" x14ac:dyDescent="0.25">
      <c r="B327" s="7"/>
    </row>
    <row r="328" spans="2:2" x14ac:dyDescent="0.25">
      <c r="B328" s="7"/>
    </row>
    <row r="329" spans="2:2" x14ac:dyDescent="0.25">
      <c r="B329" s="7"/>
    </row>
    <row r="330" spans="2:2" x14ac:dyDescent="0.25">
      <c r="B330" s="7"/>
    </row>
    <row r="331" spans="2:2" x14ac:dyDescent="0.25">
      <c r="B331" s="7"/>
    </row>
    <row r="332" spans="2:2" x14ac:dyDescent="0.25">
      <c r="B332" s="7"/>
    </row>
    <row r="333" spans="2:2" x14ac:dyDescent="0.25">
      <c r="B333" s="7"/>
    </row>
    <row r="334" spans="2:2" x14ac:dyDescent="0.25">
      <c r="B334" s="7"/>
    </row>
    <row r="335" spans="2:2" x14ac:dyDescent="0.25">
      <c r="B335" s="7"/>
    </row>
    <row r="336" spans="2:2" x14ac:dyDescent="0.25">
      <c r="B336" s="7"/>
    </row>
    <row r="337" spans="2:2" x14ac:dyDescent="0.25">
      <c r="B337" s="7"/>
    </row>
    <row r="338" spans="2:2" x14ac:dyDescent="0.25">
      <c r="B338" s="7"/>
    </row>
    <row r="339" spans="2:2" x14ac:dyDescent="0.25">
      <c r="B339" s="7"/>
    </row>
    <row r="340" spans="2:2" x14ac:dyDescent="0.25">
      <c r="B340" s="7"/>
    </row>
    <row r="341" spans="2:2" x14ac:dyDescent="0.25">
      <c r="B341" s="7"/>
    </row>
    <row r="342" spans="2:2" x14ac:dyDescent="0.25">
      <c r="B342" s="7"/>
    </row>
    <row r="343" spans="2:2" x14ac:dyDescent="0.25">
      <c r="B343" s="7"/>
    </row>
    <row r="344" spans="2:2" x14ac:dyDescent="0.25">
      <c r="B344" s="7"/>
    </row>
    <row r="345" spans="2:2" x14ac:dyDescent="0.25">
      <c r="B345" s="7"/>
    </row>
    <row r="346" spans="2:2" x14ac:dyDescent="0.25">
      <c r="B346" s="7"/>
    </row>
    <row r="347" spans="2:2" x14ac:dyDescent="0.25">
      <c r="B347" s="7"/>
    </row>
    <row r="348" spans="2:2" x14ac:dyDescent="0.25">
      <c r="B348" s="7"/>
    </row>
    <row r="349" spans="2:2" x14ac:dyDescent="0.25">
      <c r="B349" s="7"/>
    </row>
    <row r="350" spans="2:2" x14ac:dyDescent="0.25">
      <c r="B350" s="7"/>
    </row>
    <row r="351" spans="2:2" x14ac:dyDescent="0.25">
      <c r="B351" s="7"/>
    </row>
    <row r="352" spans="2:2" x14ac:dyDescent="0.25">
      <c r="B352" s="7"/>
    </row>
    <row r="353" spans="2:2" x14ac:dyDescent="0.25">
      <c r="B353" s="7"/>
    </row>
    <row r="354" spans="2:2" x14ac:dyDescent="0.25">
      <c r="B354" s="7"/>
    </row>
    <row r="355" spans="2:2" x14ac:dyDescent="0.25">
      <c r="B355" s="7"/>
    </row>
    <row r="356" spans="2:2" x14ac:dyDescent="0.25">
      <c r="B356" s="7"/>
    </row>
    <row r="357" spans="2:2" x14ac:dyDescent="0.25">
      <c r="B357" s="7"/>
    </row>
    <row r="358" spans="2:2" x14ac:dyDescent="0.25">
      <c r="B358" s="7"/>
    </row>
    <row r="359" spans="2:2" x14ac:dyDescent="0.25">
      <c r="B359" s="7"/>
    </row>
    <row r="360" spans="2:2" x14ac:dyDescent="0.25">
      <c r="B360" s="7"/>
    </row>
    <row r="361" spans="2:2" x14ac:dyDescent="0.25">
      <c r="B361" s="7"/>
    </row>
    <row r="362" spans="2:2" x14ac:dyDescent="0.25">
      <c r="B362" s="7"/>
    </row>
    <row r="363" spans="2:2" x14ac:dyDescent="0.25">
      <c r="B363" s="7"/>
    </row>
    <row r="364" spans="2:2" x14ac:dyDescent="0.25">
      <c r="B364" s="7"/>
    </row>
    <row r="365" spans="2:2" x14ac:dyDescent="0.25">
      <c r="B365" s="7"/>
    </row>
    <row r="366" spans="2:2" x14ac:dyDescent="0.25">
      <c r="B366" s="7"/>
    </row>
    <row r="367" spans="2:2" x14ac:dyDescent="0.25">
      <c r="B367" s="7"/>
    </row>
    <row r="368" spans="2:2" x14ac:dyDescent="0.25">
      <c r="B368" s="7"/>
    </row>
    <row r="369" spans="2:2" x14ac:dyDescent="0.25">
      <c r="B369" s="7"/>
    </row>
    <row r="370" spans="2:2" x14ac:dyDescent="0.25">
      <c r="B370" s="7"/>
    </row>
    <row r="371" spans="2:2" x14ac:dyDescent="0.25">
      <c r="B371" s="7"/>
    </row>
    <row r="372" spans="2:2" x14ac:dyDescent="0.25">
      <c r="B372" s="7"/>
    </row>
    <row r="373" spans="2:2" x14ac:dyDescent="0.25">
      <c r="B373" s="7"/>
    </row>
    <row r="374" spans="2:2" x14ac:dyDescent="0.25">
      <c r="B374" s="7"/>
    </row>
    <row r="375" spans="2:2" x14ac:dyDescent="0.25">
      <c r="B375" s="7"/>
    </row>
    <row r="376" spans="2:2" x14ac:dyDescent="0.25">
      <c r="B376" s="7"/>
    </row>
    <row r="377" spans="2:2" x14ac:dyDescent="0.25">
      <c r="B377" s="7"/>
    </row>
    <row r="378" spans="2:2" x14ac:dyDescent="0.25">
      <c r="B378" s="7"/>
    </row>
    <row r="379" spans="2:2" x14ac:dyDescent="0.25">
      <c r="B379" s="7"/>
    </row>
    <row r="380" spans="2:2" x14ac:dyDescent="0.25">
      <c r="B380" s="7"/>
    </row>
    <row r="381" spans="2:2" x14ac:dyDescent="0.25">
      <c r="B381" s="7"/>
    </row>
    <row r="382" spans="2:2" x14ac:dyDescent="0.25">
      <c r="B382" s="7"/>
    </row>
    <row r="383" spans="2:2" x14ac:dyDescent="0.25">
      <c r="B383" s="7"/>
    </row>
    <row r="384" spans="2:2" x14ac:dyDescent="0.25">
      <c r="B384" s="7"/>
    </row>
    <row r="385" spans="2:2" x14ac:dyDescent="0.25">
      <c r="B385" s="7"/>
    </row>
    <row r="386" spans="2:2" x14ac:dyDescent="0.25">
      <c r="B386" s="7"/>
    </row>
    <row r="387" spans="2:2" x14ac:dyDescent="0.25">
      <c r="B387" s="7"/>
    </row>
    <row r="388" spans="2:2" x14ac:dyDescent="0.25">
      <c r="B388" s="7"/>
    </row>
    <row r="389" spans="2:2" x14ac:dyDescent="0.25">
      <c r="B389" s="7"/>
    </row>
    <row r="390" spans="2:2" x14ac:dyDescent="0.25">
      <c r="B390" s="7"/>
    </row>
    <row r="391" spans="2:2" x14ac:dyDescent="0.25">
      <c r="B391" s="7"/>
    </row>
    <row r="392" spans="2:2" x14ac:dyDescent="0.25">
      <c r="B392" s="7"/>
    </row>
    <row r="393" spans="2:2" x14ac:dyDescent="0.25">
      <c r="B393" s="7"/>
    </row>
    <row r="394" spans="2:2" x14ac:dyDescent="0.25">
      <c r="B394" s="7"/>
    </row>
    <row r="395" spans="2:2" x14ac:dyDescent="0.25">
      <c r="B395" s="7"/>
    </row>
    <row r="396" spans="2:2" x14ac:dyDescent="0.25">
      <c r="B396" s="7"/>
    </row>
    <row r="397" spans="2:2" x14ac:dyDescent="0.25">
      <c r="B397" s="7"/>
    </row>
    <row r="398" spans="2:2" x14ac:dyDescent="0.25">
      <c r="B398" s="7"/>
    </row>
    <row r="399" spans="2:2" x14ac:dyDescent="0.25">
      <c r="B399" s="7"/>
    </row>
    <row r="400" spans="2:2" x14ac:dyDescent="0.25">
      <c r="B400" s="7"/>
    </row>
    <row r="401" spans="2:2" x14ac:dyDescent="0.25">
      <c r="B401" s="7"/>
    </row>
    <row r="402" spans="2:2" x14ac:dyDescent="0.25">
      <c r="B402" s="7"/>
    </row>
    <row r="403" spans="2:2" x14ac:dyDescent="0.25">
      <c r="B403" s="7"/>
    </row>
    <row r="404" spans="2:2" x14ac:dyDescent="0.25">
      <c r="B404" s="7"/>
    </row>
    <row r="405" spans="2:2" x14ac:dyDescent="0.25">
      <c r="B405" s="7"/>
    </row>
    <row r="406" spans="2:2" x14ac:dyDescent="0.25">
      <c r="B406" s="7"/>
    </row>
    <row r="407" spans="2:2" x14ac:dyDescent="0.25">
      <c r="B407" s="7"/>
    </row>
    <row r="408" spans="2:2" x14ac:dyDescent="0.25">
      <c r="B408" s="7"/>
    </row>
    <row r="409" spans="2:2" x14ac:dyDescent="0.25">
      <c r="B409" s="7"/>
    </row>
    <row r="410" spans="2:2" x14ac:dyDescent="0.25">
      <c r="B410" s="7"/>
    </row>
    <row r="411" spans="2:2" x14ac:dyDescent="0.25">
      <c r="B411" s="7"/>
    </row>
    <row r="412" spans="2:2" x14ac:dyDescent="0.25">
      <c r="B412" s="7"/>
    </row>
    <row r="413" spans="2:2" x14ac:dyDescent="0.25">
      <c r="B413" s="7"/>
    </row>
    <row r="414" spans="2:2" x14ac:dyDescent="0.25">
      <c r="B414" s="7"/>
    </row>
    <row r="415" spans="2:2" x14ac:dyDescent="0.25">
      <c r="B415" s="7"/>
    </row>
    <row r="416" spans="2:2" x14ac:dyDescent="0.25">
      <c r="B416" s="7"/>
    </row>
    <row r="417" spans="2:2" x14ac:dyDescent="0.25">
      <c r="B417" s="7"/>
    </row>
    <row r="418" spans="2:2" x14ac:dyDescent="0.25">
      <c r="B418" s="7"/>
    </row>
    <row r="419" spans="2:2" x14ac:dyDescent="0.25">
      <c r="B419" s="7"/>
    </row>
    <row r="420" spans="2:2" x14ac:dyDescent="0.25">
      <c r="B420" s="7"/>
    </row>
    <row r="421" spans="2:2" x14ac:dyDescent="0.25">
      <c r="B421" s="7"/>
    </row>
    <row r="422" spans="2:2" x14ac:dyDescent="0.25">
      <c r="B422" s="7"/>
    </row>
    <row r="423" spans="2:2" x14ac:dyDescent="0.25">
      <c r="B423" s="7"/>
    </row>
    <row r="424" spans="2:2" x14ac:dyDescent="0.25">
      <c r="B424" s="7"/>
    </row>
    <row r="425" spans="2:2" x14ac:dyDescent="0.25">
      <c r="B425" s="7"/>
    </row>
    <row r="426" spans="2:2" x14ac:dyDescent="0.25">
      <c r="B426" s="7"/>
    </row>
    <row r="427" spans="2:2" x14ac:dyDescent="0.25">
      <c r="B427" s="7"/>
    </row>
    <row r="428" spans="2:2" x14ac:dyDescent="0.25">
      <c r="B428" s="7"/>
    </row>
    <row r="429" spans="2:2" x14ac:dyDescent="0.25">
      <c r="B429" s="7"/>
    </row>
    <row r="430" spans="2:2" x14ac:dyDescent="0.25">
      <c r="B430" s="7"/>
    </row>
    <row r="431" spans="2:2" x14ac:dyDescent="0.25">
      <c r="B431" s="7"/>
    </row>
    <row r="432" spans="2:2" x14ac:dyDescent="0.25">
      <c r="B432" s="7"/>
    </row>
    <row r="433" spans="2:2" x14ac:dyDescent="0.25">
      <c r="B433" s="7"/>
    </row>
    <row r="434" spans="2:2" x14ac:dyDescent="0.25">
      <c r="B434" s="7"/>
    </row>
    <row r="435" spans="2:2" x14ac:dyDescent="0.25">
      <c r="B435" s="7"/>
    </row>
    <row r="436" spans="2:2" x14ac:dyDescent="0.25">
      <c r="B436" s="7"/>
    </row>
    <row r="437" spans="2:2" x14ac:dyDescent="0.25">
      <c r="B437" s="7"/>
    </row>
    <row r="438" spans="2:2" x14ac:dyDescent="0.25">
      <c r="B438" s="7"/>
    </row>
    <row r="439" spans="2:2" x14ac:dyDescent="0.25">
      <c r="B439" s="7"/>
    </row>
    <row r="440" spans="2:2" x14ac:dyDescent="0.25">
      <c r="B440" s="7"/>
    </row>
    <row r="441" spans="2:2" x14ac:dyDescent="0.25">
      <c r="B441" s="7"/>
    </row>
    <row r="442" spans="2:2" x14ac:dyDescent="0.25">
      <c r="B442" s="7"/>
    </row>
    <row r="443" spans="2:2" x14ac:dyDescent="0.25">
      <c r="B443" s="7"/>
    </row>
    <row r="444" spans="2:2" x14ac:dyDescent="0.25">
      <c r="B444" s="7"/>
    </row>
    <row r="445" spans="2:2" x14ac:dyDescent="0.25">
      <c r="B445" s="7"/>
    </row>
    <row r="446" spans="2:2" x14ac:dyDescent="0.25">
      <c r="B446" s="7"/>
    </row>
    <row r="447" spans="2:2" x14ac:dyDescent="0.25">
      <c r="B447" s="7"/>
    </row>
    <row r="448" spans="2:2" x14ac:dyDescent="0.25">
      <c r="B448" s="7"/>
    </row>
    <row r="449" spans="2:2" x14ac:dyDescent="0.25">
      <c r="B449" s="7"/>
    </row>
    <row r="450" spans="2:2" x14ac:dyDescent="0.25">
      <c r="B450" s="7"/>
    </row>
    <row r="451" spans="2:2" x14ac:dyDescent="0.25">
      <c r="B451" s="7"/>
    </row>
    <row r="452" spans="2:2" x14ac:dyDescent="0.25">
      <c r="B452" s="7"/>
    </row>
    <row r="453" spans="2:2" x14ac:dyDescent="0.25">
      <c r="B453" s="7"/>
    </row>
    <row r="454" spans="2:2" x14ac:dyDescent="0.25">
      <c r="B454" s="7"/>
    </row>
    <row r="455" spans="2:2" x14ac:dyDescent="0.25">
      <c r="B455" s="7"/>
    </row>
    <row r="456" spans="2:2" x14ac:dyDescent="0.25">
      <c r="B456" s="7"/>
    </row>
    <row r="457" spans="2:2" x14ac:dyDescent="0.25">
      <c r="B457" s="7"/>
    </row>
    <row r="458" spans="2:2" x14ac:dyDescent="0.25">
      <c r="B458" s="7"/>
    </row>
    <row r="459" spans="2:2" x14ac:dyDescent="0.25">
      <c r="B459" s="7"/>
    </row>
    <row r="460" spans="2:2" x14ac:dyDescent="0.25">
      <c r="B460" s="7"/>
    </row>
    <row r="461" spans="2:2" x14ac:dyDescent="0.25">
      <c r="B461" s="7"/>
    </row>
    <row r="462" spans="2:2" x14ac:dyDescent="0.25">
      <c r="B462" s="7"/>
    </row>
    <row r="463" spans="2:2" x14ac:dyDescent="0.25">
      <c r="B463" s="7"/>
    </row>
    <row r="464" spans="2:2" x14ac:dyDescent="0.25">
      <c r="B464" s="7"/>
    </row>
    <row r="465" spans="2:2" x14ac:dyDescent="0.25">
      <c r="B465" s="7"/>
    </row>
    <row r="466" spans="2:2" x14ac:dyDescent="0.25">
      <c r="B466" s="7"/>
    </row>
    <row r="467" spans="2:2" x14ac:dyDescent="0.25">
      <c r="B467" s="7"/>
    </row>
    <row r="468" spans="2:2" x14ac:dyDescent="0.25">
      <c r="B468" s="7"/>
    </row>
    <row r="469" spans="2:2" x14ac:dyDescent="0.25">
      <c r="B469" s="7"/>
    </row>
    <row r="470" spans="2:2" x14ac:dyDescent="0.25">
      <c r="B470" s="7"/>
    </row>
    <row r="471" spans="2:2" x14ac:dyDescent="0.25">
      <c r="B471" s="7"/>
    </row>
    <row r="472" spans="2:2" x14ac:dyDescent="0.25">
      <c r="B472" s="7"/>
    </row>
    <row r="473" spans="2:2" x14ac:dyDescent="0.25">
      <c r="B473" s="7"/>
    </row>
    <row r="474" spans="2:2" x14ac:dyDescent="0.25">
      <c r="B474" s="7"/>
    </row>
    <row r="475" spans="2:2" x14ac:dyDescent="0.25">
      <c r="B475" s="7"/>
    </row>
    <row r="476" spans="2:2" x14ac:dyDescent="0.25">
      <c r="B476" s="7"/>
    </row>
    <row r="477" spans="2:2" x14ac:dyDescent="0.25">
      <c r="B477" s="7"/>
    </row>
    <row r="478" spans="2:2" x14ac:dyDescent="0.25">
      <c r="B478" s="7"/>
    </row>
    <row r="479" spans="2:2" x14ac:dyDescent="0.25">
      <c r="B479" s="7"/>
    </row>
    <row r="480" spans="2:2" x14ac:dyDescent="0.25">
      <c r="B480" s="7"/>
    </row>
    <row r="481" spans="2:2" x14ac:dyDescent="0.25">
      <c r="B481" s="7"/>
    </row>
    <row r="482" spans="2:2" x14ac:dyDescent="0.25">
      <c r="B482" s="7"/>
    </row>
    <row r="483" spans="2:2" x14ac:dyDescent="0.25">
      <c r="B483" s="7"/>
    </row>
    <row r="484" spans="2:2" x14ac:dyDescent="0.25">
      <c r="B484" s="7"/>
    </row>
    <row r="485" spans="2:2" x14ac:dyDescent="0.25">
      <c r="B485" s="7"/>
    </row>
    <row r="486" spans="2:2" x14ac:dyDescent="0.25">
      <c r="B486" s="7"/>
    </row>
    <row r="487" spans="2:2" x14ac:dyDescent="0.25">
      <c r="B487" s="7"/>
    </row>
    <row r="488" spans="2:2" x14ac:dyDescent="0.25">
      <c r="B488" s="7"/>
    </row>
    <row r="489" spans="2:2" x14ac:dyDescent="0.25">
      <c r="B489" s="7"/>
    </row>
    <row r="490" spans="2:2" x14ac:dyDescent="0.25">
      <c r="B490" s="7"/>
    </row>
    <row r="491" spans="2:2" x14ac:dyDescent="0.25">
      <c r="B491" s="7"/>
    </row>
    <row r="492" spans="2:2" x14ac:dyDescent="0.25">
      <c r="B492" s="7"/>
    </row>
    <row r="493" spans="2:2" x14ac:dyDescent="0.25">
      <c r="B493" s="7"/>
    </row>
    <row r="494" spans="2:2" x14ac:dyDescent="0.25">
      <c r="B494" s="7"/>
    </row>
    <row r="495" spans="2:2" x14ac:dyDescent="0.25">
      <c r="B495" s="7"/>
    </row>
    <row r="496" spans="2:2" x14ac:dyDescent="0.25">
      <c r="B496" s="7"/>
    </row>
    <row r="497" spans="2:2" x14ac:dyDescent="0.25">
      <c r="B497" s="7"/>
    </row>
    <row r="498" spans="2:2" x14ac:dyDescent="0.25">
      <c r="B498" s="7"/>
    </row>
    <row r="499" spans="2:2" x14ac:dyDescent="0.25">
      <c r="B499" s="7"/>
    </row>
    <row r="500" spans="2:2" x14ac:dyDescent="0.25">
      <c r="B500" s="7"/>
    </row>
    <row r="501" spans="2:2" x14ac:dyDescent="0.25">
      <c r="B501" s="7"/>
    </row>
    <row r="502" spans="2:2" x14ac:dyDescent="0.25">
      <c r="B502" s="7"/>
    </row>
    <row r="503" spans="2:2" x14ac:dyDescent="0.25">
      <c r="B503" s="7"/>
    </row>
    <row r="504" spans="2:2" x14ac:dyDescent="0.25">
      <c r="B504" s="7"/>
    </row>
    <row r="505" spans="2:2" x14ac:dyDescent="0.25">
      <c r="B505" s="7"/>
    </row>
    <row r="506" spans="2:2" x14ac:dyDescent="0.25">
      <c r="B506" s="7"/>
    </row>
    <row r="507" spans="2:2" x14ac:dyDescent="0.25">
      <c r="B507" s="7"/>
    </row>
    <row r="508" spans="2:2" x14ac:dyDescent="0.25">
      <c r="B508" s="7"/>
    </row>
    <row r="509" spans="2:2" x14ac:dyDescent="0.25">
      <c r="B509" s="7"/>
    </row>
    <row r="510" spans="2:2" x14ac:dyDescent="0.25">
      <c r="B510" s="7"/>
    </row>
    <row r="511" spans="2:2" x14ac:dyDescent="0.25">
      <c r="B511" s="7"/>
    </row>
    <row r="512" spans="2:2" x14ac:dyDescent="0.25">
      <c r="B512" s="7"/>
    </row>
    <row r="513" spans="2:2" x14ac:dyDescent="0.25">
      <c r="B513" s="7"/>
    </row>
    <row r="514" spans="2:2" x14ac:dyDescent="0.25">
      <c r="B514" s="7"/>
    </row>
    <row r="515" spans="2:2" x14ac:dyDescent="0.25">
      <c r="B515" s="7"/>
    </row>
    <row r="516" spans="2:2" x14ac:dyDescent="0.25">
      <c r="B516" s="7"/>
    </row>
    <row r="517" spans="2:2" x14ac:dyDescent="0.25">
      <c r="B517" s="7"/>
    </row>
    <row r="518" spans="2:2" x14ac:dyDescent="0.25">
      <c r="B518" s="7"/>
    </row>
    <row r="519" spans="2:2" x14ac:dyDescent="0.25">
      <c r="B519" s="7"/>
    </row>
    <row r="520" spans="2:2" x14ac:dyDescent="0.25">
      <c r="B520" s="7"/>
    </row>
    <row r="521" spans="2:2" x14ac:dyDescent="0.25">
      <c r="B521" s="7"/>
    </row>
    <row r="522" spans="2:2" x14ac:dyDescent="0.25">
      <c r="B522" s="7"/>
    </row>
    <row r="523" spans="2:2" x14ac:dyDescent="0.25">
      <c r="B523" s="7"/>
    </row>
    <row r="524" spans="2:2" x14ac:dyDescent="0.25">
      <c r="B524" s="7"/>
    </row>
    <row r="525" spans="2:2" x14ac:dyDescent="0.25">
      <c r="B525" s="7"/>
    </row>
    <row r="526" spans="2:2" x14ac:dyDescent="0.25">
      <c r="B526" s="7"/>
    </row>
    <row r="527" spans="2:2" x14ac:dyDescent="0.25">
      <c r="B527" s="7"/>
    </row>
    <row r="528" spans="2:2" x14ac:dyDescent="0.25">
      <c r="B528" s="7"/>
    </row>
    <row r="529" spans="2:2" x14ac:dyDescent="0.25">
      <c r="B529" s="7"/>
    </row>
    <row r="530" spans="2:2" x14ac:dyDescent="0.25">
      <c r="B530" s="7"/>
    </row>
    <row r="531" spans="2:2" x14ac:dyDescent="0.25">
      <c r="B531" s="7"/>
    </row>
    <row r="532" spans="2:2" x14ac:dyDescent="0.25">
      <c r="B532" s="7"/>
    </row>
    <row r="533" spans="2:2" x14ac:dyDescent="0.25">
      <c r="B533" s="7"/>
    </row>
    <row r="534" spans="2:2" x14ac:dyDescent="0.25">
      <c r="B534" s="7"/>
    </row>
    <row r="535" spans="2:2" x14ac:dyDescent="0.25">
      <c r="B535" s="7"/>
    </row>
    <row r="536" spans="2:2" x14ac:dyDescent="0.25">
      <c r="B536" s="7"/>
    </row>
    <row r="537" spans="2:2" x14ac:dyDescent="0.25">
      <c r="B537" s="7"/>
    </row>
    <row r="538" spans="2:2" x14ac:dyDescent="0.25">
      <c r="B538" s="7"/>
    </row>
    <row r="539" spans="2:2" x14ac:dyDescent="0.25">
      <c r="B539" s="7"/>
    </row>
    <row r="540" spans="2:2" x14ac:dyDescent="0.25">
      <c r="B540" s="7"/>
    </row>
    <row r="541" spans="2:2" x14ac:dyDescent="0.25">
      <c r="B541" s="7"/>
    </row>
    <row r="542" spans="2:2" x14ac:dyDescent="0.25">
      <c r="B542" s="7"/>
    </row>
    <row r="543" spans="2:2" x14ac:dyDescent="0.25">
      <c r="B543" s="7"/>
    </row>
    <row r="544" spans="2:2" x14ac:dyDescent="0.25">
      <c r="B544" s="7"/>
    </row>
    <row r="545" spans="2:2" x14ac:dyDescent="0.25">
      <c r="B545" s="7"/>
    </row>
    <row r="546" spans="2:2" x14ac:dyDescent="0.25">
      <c r="B546" s="7"/>
    </row>
    <row r="547" spans="2:2" x14ac:dyDescent="0.25">
      <c r="B547" s="7"/>
    </row>
    <row r="548" spans="2:2" x14ac:dyDescent="0.25">
      <c r="B548" s="7"/>
    </row>
    <row r="549" spans="2:2" x14ac:dyDescent="0.25">
      <c r="B549" s="7"/>
    </row>
    <row r="550" spans="2:2" x14ac:dyDescent="0.25">
      <c r="B550" s="7"/>
    </row>
    <row r="551" spans="2:2" x14ac:dyDescent="0.25">
      <c r="B551" s="7"/>
    </row>
    <row r="552" spans="2:2" x14ac:dyDescent="0.25">
      <c r="B552" s="7"/>
    </row>
    <row r="553" spans="2:2" x14ac:dyDescent="0.25">
      <c r="B553" s="7"/>
    </row>
    <row r="554" spans="2:2" x14ac:dyDescent="0.25">
      <c r="B554" s="7"/>
    </row>
    <row r="555" spans="2:2" x14ac:dyDescent="0.25">
      <c r="B555" s="7"/>
    </row>
    <row r="556" spans="2:2" x14ac:dyDescent="0.25">
      <c r="B556" s="7"/>
    </row>
    <row r="557" spans="2:2" x14ac:dyDescent="0.25">
      <c r="B557" s="7"/>
    </row>
    <row r="558" spans="2:2" x14ac:dyDescent="0.25">
      <c r="B558" s="7"/>
    </row>
    <row r="559" spans="2:2" x14ac:dyDescent="0.25">
      <c r="B559" s="7"/>
    </row>
    <row r="560" spans="2:2" x14ac:dyDescent="0.25">
      <c r="B560" s="7"/>
    </row>
    <row r="561" spans="2:2" x14ac:dyDescent="0.25">
      <c r="B561" s="7"/>
    </row>
    <row r="562" spans="2:2" x14ac:dyDescent="0.25">
      <c r="B562" s="7"/>
    </row>
    <row r="563" spans="2:2" x14ac:dyDescent="0.25">
      <c r="B563" s="7"/>
    </row>
    <row r="564" spans="2:2" x14ac:dyDescent="0.25">
      <c r="B564" s="7"/>
    </row>
    <row r="565" spans="2:2" x14ac:dyDescent="0.25">
      <c r="B565" s="7"/>
    </row>
    <row r="566" spans="2:2" x14ac:dyDescent="0.25">
      <c r="B566" s="7"/>
    </row>
    <row r="567" spans="2:2" x14ac:dyDescent="0.25">
      <c r="B567" s="7"/>
    </row>
    <row r="568" spans="2:2" x14ac:dyDescent="0.25">
      <c r="B568" s="7"/>
    </row>
    <row r="569" spans="2:2" x14ac:dyDescent="0.25">
      <c r="B569" s="7"/>
    </row>
    <row r="570" spans="2:2" x14ac:dyDescent="0.25">
      <c r="B570" s="7"/>
    </row>
    <row r="571" spans="2:2" x14ac:dyDescent="0.25">
      <c r="B571" s="7"/>
    </row>
    <row r="572" spans="2:2" x14ac:dyDescent="0.25">
      <c r="B572" s="7"/>
    </row>
    <row r="573" spans="2:2" x14ac:dyDescent="0.25">
      <c r="B573" s="7"/>
    </row>
    <row r="574" spans="2:2" x14ac:dyDescent="0.25">
      <c r="B574" s="7"/>
    </row>
    <row r="575" spans="2:2" x14ac:dyDescent="0.25">
      <c r="B575" s="7"/>
    </row>
    <row r="576" spans="2:2" x14ac:dyDescent="0.25">
      <c r="B576" s="7"/>
    </row>
    <row r="577" spans="2:2" x14ac:dyDescent="0.25">
      <c r="B577" s="7"/>
    </row>
    <row r="578" spans="2:2" x14ac:dyDescent="0.25">
      <c r="B578" s="7"/>
    </row>
    <row r="579" spans="2:2" x14ac:dyDescent="0.25">
      <c r="B579" s="7"/>
    </row>
    <row r="580" spans="2:2" x14ac:dyDescent="0.25">
      <c r="B580" s="7"/>
    </row>
    <row r="581" spans="2:2" x14ac:dyDescent="0.25">
      <c r="B581" s="7"/>
    </row>
    <row r="582" spans="2:2" x14ac:dyDescent="0.25">
      <c r="B582" s="7"/>
    </row>
    <row r="583" spans="2:2" x14ac:dyDescent="0.25">
      <c r="B583" s="7"/>
    </row>
    <row r="584" spans="2:2" x14ac:dyDescent="0.25">
      <c r="B584" s="7"/>
    </row>
    <row r="585" spans="2:2" x14ac:dyDescent="0.25">
      <c r="B585" s="7"/>
    </row>
    <row r="586" spans="2:2" x14ac:dyDescent="0.25">
      <c r="B586" s="7"/>
    </row>
    <row r="587" spans="2:2" x14ac:dyDescent="0.25">
      <c r="B587" s="7"/>
    </row>
  </sheetData>
  <mergeCells count="7">
    <mergeCell ref="AN19:AS19"/>
    <mergeCell ref="AI19:AM19"/>
    <mergeCell ref="E19:J19"/>
    <mergeCell ref="K19:P19"/>
    <mergeCell ref="Q19:V19"/>
    <mergeCell ref="W19:AB19"/>
    <mergeCell ref="AC19:AH19"/>
  </mergeCells>
  <pageMargins left="0.7" right="0.7" top="0.75" bottom="0.75" header="0.3" footer="0.3"/>
  <pageSetup paperSize="9" orientation="portrait" r:id="rId1"/>
  <ignoredErrors>
    <ignoredError sqref="K55:O94 D146:I146 K98:O115 Q123:W123 K23:O54 Q23:AF54 Q55:AF94 Q98:AI115" formula="1"/>
  </ignoredErrors>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Y68"/>
  <sheetViews>
    <sheetView showGridLines="0" zoomScale="90" zoomScaleNormal="90" workbookViewId="0">
      <selection activeCell="E34" sqref="E34"/>
    </sheetView>
  </sheetViews>
  <sheetFormatPr defaultRowHeight="15" x14ac:dyDescent="0.25"/>
  <cols>
    <col min="2" max="2" width="33.5703125" bestFit="1" customWidth="1"/>
    <col min="3" max="3" width="37" customWidth="1"/>
    <col min="4" max="4" width="11.85546875" bestFit="1" customWidth="1"/>
    <col min="5" max="5" width="10.28515625" bestFit="1" customWidth="1"/>
    <col min="6" max="7" width="9.28515625" bestFit="1" customWidth="1"/>
    <col min="8" max="8" width="9.28515625" customWidth="1"/>
  </cols>
  <sheetData>
    <row r="2" spans="1:22" x14ac:dyDescent="0.25">
      <c r="D2" s="332" t="s">
        <v>84</v>
      </c>
      <c r="E2" s="333"/>
      <c r="F2" s="333"/>
      <c r="G2" s="333"/>
      <c r="H2" s="334"/>
      <c r="I2" s="332" t="s">
        <v>85</v>
      </c>
      <c r="J2" s="333"/>
      <c r="K2" s="333"/>
      <c r="L2" s="333"/>
      <c r="M2" s="334"/>
      <c r="N2" s="332" t="s">
        <v>86</v>
      </c>
      <c r="O2" s="333"/>
      <c r="P2" s="333"/>
      <c r="Q2" s="333"/>
      <c r="R2" s="334"/>
    </row>
    <row r="3" spans="1:22" x14ac:dyDescent="0.25">
      <c r="B3" s="4"/>
      <c r="C3" s="4"/>
      <c r="D3" s="272" t="s">
        <v>63</v>
      </c>
      <c r="E3" s="272" t="s">
        <v>45</v>
      </c>
      <c r="F3" s="272" t="s">
        <v>30</v>
      </c>
      <c r="G3" s="272" t="s">
        <v>36</v>
      </c>
      <c r="H3" s="272" t="s">
        <v>144</v>
      </c>
      <c r="I3" s="18" t="s">
        <v>63</v>
      </c>
      <c r="J3" s="18" t="s">
        <v>45</v>
      </c>
      <c r="K3" s="18" t="s">
        <v>30</v>
      </c>
      <c r="L3" s="272" t="s">
        <v>36</v>
      </c>
      <c r="M3" s="272" t="s">
        <v>144</v>
      </c>
      <c r="N3" s="18" t="s">
        <v>63</v>
      </c>
      <c r="O3" s="18" t="s">
        <v>45</v>
      </c>
      <c r="P3" s="18" t="s">
        <v>30</v>
      </c>
      <c r="Q3" s="272" t="s">
        <v>36</v>
      </c>
      <c r="R3" s="272" t="s">
        <v>144</v>
      </c>
    </row>
    <row r="4" spans="1:22" x14ac:dyDescent="0.25">
      <c r="C4" s="156" t="s">
        <v>87</v>
      </c>
      <c r="D4" s="157">
        <v>1.4991749999999999</v>
      </c>
      <c r="E4" s="158">
        <v>1.557825</v>
      </c>
      <c r="F4" s="159">
        <v>1.62585</v>
      </c>
      <c r="G4" s="159">
        <v>1.5160499999999999</v>
      </c>
      <c r="H4" s="161"/>
      <c r="I4" s="157">
        <v>1.4163749999999999</v>
      </c>
      <c r="J4" s="159">
        <v>1.5885750000000001</v>
      </c>
      <c r="K4" s="159">
        <v>1.5252000000000001</v>
      </c>
      <c r="L4" s="159">
        <v>1.5160499999999999</v>
      </c>
      <c r="M4" s="161"/>
      <c r="N4" s="157">
        <v>1.3598250000000001</v>
      </c>
      <c r="O4" s="159">
        <v>1.50345</v>
      </c>
      <c r="P4" s="160">
        <v>1.463775</v>
      </c>
      <c r="Q4" s="160">
        <v>1.5160499999999999</v>
      </c>
      <c r="R4" s="161"/>
    </row>
    <row r="5" spans="1:22" x14ac:dyDescent="0.25">
      <c r="A5">
        <v>24</v>
      </c>
      <c r="B5" s="5" t="s">
        <v>88</v>
      </c>
      <c r="C5" s="156" t="s">
        <v>89</v>
      </c>
      <c r="D5" s="162">
        <v>3.964375</v>
      </c>
      <c r="E5" s="163">
        <v>4.1772916666666671</v>
      </c>
      <c r="F5" s="163">
        <v>4.0829166666666667</v>
      </c>
      <c r="G5" s="163">
        <v>4.2112499999999997</v>
      </c>
      <c r="H5" s="164"/>
      <c r="I5" s="162">
        <v>3.7927083333333331</v>
      </c>
      <c r="J5" s="163">
        <v>4.2502083333333331</v>
      </c>
      <c r="K5" s="163">
        <v>4.0741666666666667</v>
      </c>
      <c r="L5" s="163">
        <v>4.2112499999999997</v>
      </c>
      <c r="M5" s="164"/>
      <c r="N5" s="162">
        <v>3.7618749999999999</v>
      </c>
      <c r="O5" s="163">
        <v>4.1512500000000001</v>
      </c>
      <c r="P5" s="163">
        <v>4.050208333333333</v>
      </c>
      <c r="Q5" s="163">
        <v>4.2112499999999997</v>
      </c>
      <c r="R5" s="164"/>
    </row>
    <row r="6" spans="1:22" ht="15.75" thickBot="1" x14ac:dyDescent="0.3">
      <c r="B6" s="5"/>
      <c r="C6" s="156" t="s">
        <v>90</v>
      </c>
      <c r="D6" s="165">
        <v>7.5</v>
      </c>
      <c r="E6" s="166">
        <v>5.625</v>
      </c>
      <c r="F6" s="166">
        <v>16.25</v>
      </c>
      <c r="G6" s="166">
        <v>0</v>
      </c>
      <c r="H6" s="167"/>
      <c r="I6" s="165">
        <v>21.25</v>
      </c>
      <c r="J6" s="166">
        <v>24.375</v>
      </c>
      <c r="K6" s="166">
        <v>24.375</v>
      </c>
      <c r="L6" s="166">
        <v>0</v>
      </c>
      <c r="M6" s="167"/>
      <c r="N6" s="165">
        <v>23.125</v>
      </c>
      <c r="O6" s="166">
        <v>37.5</v>
      </c>
      <c r="P6" s="166">
        <v>23.75</v>
      </c>
      <c r="Q6" s="166">
        <v>0</v>
      </c>
      <c r="R6" s="167"/>
    </row>
    <row r="7" spans="1:22" x14ac:dyDescent="0.25">
      <c r="B7" s="69"/>
      <c r="C7" s="168" t="s">
        <v>87</v>
      </c>
      <c r="D7" s="185">
        <v>1.0007999999999999</v>
      </c>
      <c r="E7" s="170">
        <v>1.0127999999999999</v>
      </c>
      <c r="F7" s="171">
        <v>1.1682000000000001</v>
      </c>
      <c r="G7" s="171">
        <v>1.0065</v>
      </c>
      <c r="H7" s="173"/>
      <c r="I7" s="169">
        <v>0.96517500000000001</v>
      </c>
      <c r="J7" s="172">
        <v>1.0024500000000001</v>
      </c>
      <c r="K7" s="171">
        <v>1.05735</v>
      </c>
      <c r="L7" s="171">
        <v>1.0065</v>
      </c>
      <c r="M7" s="173"/>
      <c r="N7" s="169">
        <v>0.93735000000000002</v>
      </c>
      <c r="O7" s="172">
        <v>0.98122500000000001</v>
      </c>
      <c r="P7" s="171">
        <v>0.99937500000000001</v>
      </c>
      <c r="Q7" s="171">
        <v>1.0065</v>
      </c>
      <c r="R7" s="173"/>
      <c r="S7" s="64"/>
      <c r="T7" s="64"/>
      <c r="U7" s="64"/>
      <c r="V7" s="70"/>
    </row>
    <row r="8" spans="1:22" x14ac:dyDescent="0.25">
      <c r="A8">
        <v>19</v>
      </c>
      <c r="B8" s="174" t="s">
        <v>91</v>
      </c>
      <c r="C8" s="156" t="s">
        <v>89</v>
      </c>
      <c r="D8" s="162">
        <v>3.4905263157894733</v>
      </c>
      <c r="E8" s="163">
        <v>3.4905263157894733</v>
      </c>
      <c r="F8" s="163">
        <v>3.425263157894737</v>
      </c>
      <c r="G8" s="163">
        <v>3.5315789473684207</v>
      </c>
      <c r="H8" s="164"/>
      <c r="I8" s="162">
        <v>3.2918421052631577</v>
      </c>
      <c r="J8" s="163">
        <v>3.4068421052631579</v>
      </c>
      <c r="K8" s="163">
        <v>3.4836842105263157</v>
      </c>
      <c r="L8" s="163">
        <v>3.5315789473684207</v>
      </c>
      <c r="M8" s="164"/>
      <c r="N8" s="162">
        <v>3.276842105263158</v>
      </c>
      <c r="O8" s="163">
        <v>3.4213157894736845</v>
      </c>
      <c r="P8" s="163">
        <v>3.482894736842105</v>
      </c>
      <c r="Q8" s="163">
        <v>3.5315789473684207</v>
      </c>
      <c r="R8" s="164"/>
      <c r="S8" s="5"/>
      <c r="T8" s="5" t="s">
        <v>92</v>
      </c>
      <c r="U8" s="5"/>
      <c r="V8" s="53"/>
    </row>
    <row r="9" spans="1:22" ht="15.75" thickBot="1" x14ac:dyDescent="0.3">
      <c r="B9" s="54"/>
      <c r="C9" s="175" t="s">
        <v>90</v>
      </c>
      <c r="D9" s="176">
        <v>0.78947368421052633</v>
      </c>
      <c r="E9" s="177">
        <v>2.3684210526315788</v>
      </c>
      <c r="F9" s="177">
        <v>25.263157894736842</v>
      </c>
      <c r="G9" s="177">
        <v>0</v>
      </c>
      <c r="H9" s="178"/>
      <c r="I9" s="176">
        <v>14.210526315789474</v>
      </c>
      <c r="J9" s="177">
        <v>16.578947368421051</v>
      </c>
      <c r="K9" s="177">
        <v>33.94736842105263</v>
      </c>
      <c r="L9" s="177">
        <v>0</v>
      </c>
      <c r="M9" s="178"/>
      <c r="N9" s="176">
        <v>18.157894736842106</v>
      </c>
      <c r="O9" s="177">
        <v>32.368421052631582</v>
      </c>
      <c r="P9" s="177">
        <v>35.526315789473685</v>
      </c>
      <c r="Q9" s="177">
        <v>0</v>
      </c>
      <c r="R9" s="178"/>
      <c r="S9" s="55"/>
      <c r="T9" s="55"/>
      <c r="U9" s="55"/>
      <c r="V9" s="56"/>
    </row>
    <row r="10" spans="1:22" x14ac:dyDescent="0.25">
      <c r="C10" s="179" t="s">
        <v>87</v>
      </c>
      <c r="D10" s="157">
        <v>0.92879999999999996</v>
      </c>
      <c r="E10" s="159">
        <v>0.96697500000000003</v>
      </c>
      <c r="F10" s="159">
        <v>0.96299999999999997</v>
      </c>
      <c r="G10" s="159">
        <v>0.96120000000000005</v>
      </c>
      <c r="H10" s="161"/>
      <c r="I10" s="180">
        <v>0.83204999999999996</v>
      </c>
      <c r="J10" s="155">
        <v>0.93135000000000001</v>
      </c>
      <c r="K10" s="160">
        <v>0.92504999999999993</v>
      </c>
      <c r="L10" s="160">
        <v>0.96120000000000005</v>
      </c>
      <c r="M10" s="161"/>
      <c r="N10" s="180">
        <v>0.79897499999999999</v>
      </c>
      <c r="O10" s="181">
        <v>0.87802499999999994</v>
      </c>
      <c r="P10" s="155">
        <v>0.91695000000000004</v>
      </c>
      <c r="Q10" s="155">
        <v>0.96120000000000005</v>
      </c>
      <c r="R10" s="161"/>
    </row>
    <row r="11" spans="1:22" x14ac:dyDescent="0.25">
      <c r="A11">
        <v>11</v>
      </c>
      <c r="B11" t="s">
        <v>93</v>
      </c>
      <c r="C11" s="156" t="s">
        <v>89</v>
      </c>
      <c r="D11" s="162">
        <v>5.0109090909090908</v>
      </c>
      <c r="E11" s="163">
        <v>5.7877272727272722</v>
      </c>
      <c r="F11" s="163">
        <v>5.7272727272727275</v>
      </c>
      <c r="G11" s="163">
        <v>5.8254545454545452</v>
      </c>
      <c r="H11" s="164"/>
      <c r="I11" s="182">
        <v>4.8245454545454542</v>
      </c>
      <c r="J11" s="80">
        <v>5.5536363636363637</v>
      </c>
      <c r="K11" s="80">
        <v>5.5518181818181809</v>
      </c>
      <c r="L11" s="80">
        <v>5.8254545454545452</v>
      </c>
      <c r="M11" s="164"/>
      <c r="N11" s="182">
        <v>4.8186363636363634</v>
      </c>
      <c r="O11" s="80">
        <v>5.3077272727272726</v>
      </c>
      <c r="P11" s="80">
        <v>5.5518181818181809</v>
      </c>
      <c r="Q11" s="80">
        <v>5.8254545454545452</v>
      </c>
      <c r="R11" s="164"/>
    </row>
    <row r="12" spans="1:22" ht="15.75" thickBot="1" x14ac:dyDescent="0.3">
      <c r="B12" s="5"/>
      <c r="C12" s="156" t="s">
        <v>90</v>
      </c>
      <c r="D12" s="165">
        <v>23.181818181818183</v>
      </c>
      <c r="E12" s="166">
        <v>2.7272727272727271</v>
      </c>
      <c r="F12" s="166">
        <v>4.0909090909090908</v>
      </c>
      <c r="G12" s="166">
        <v>0</v>
      </c>
      <c r="H12" s="167"/>
      <c r="I12" s="184">
        <v>32.727272727272727</v>
      </c>
      <c r="J12" s="121">
        <v>13.636363636363637</v>
      </c>
      <c r="K12" s="121">
        <v>8.1818181818181817</v>
      </c>
      <c r="L12" s="121">
        <v>0</v>
      </c>
      <c r="M12" s="167"/>
      <c r="N12" s="184">
        <v>35.454545454545453</v>
      </c>
      <c r="O12" s="121">
        <v>20.454545454545453</v>
      </c>
      <c r="P12" s="121">
        <v>8.1818181818181817</v>
      </c>
      <c r="Q12" s="121">
        <v>0</v>
      </c>
      <c r="R12" s="167"/>
    </row>
    <row r="13" spans="1:22" x14ac:dyDescent="0.25">
      <c r="B13" s="69"/>
      <c r="C13" s="168" t="s">
        <v>87</v>
      </c>
      <c r="D13" s="169">
        <v>2.67855</v>
      </c>
      <c r="E13" s="172">
        <v>2.7449250000000003</v>
      </c>
      <c r="F13" s="171">
        <v>2.7449250000000003</v>
      </c>
      <c r="G13" s="171">
        <v>2.7449250000000003</v>
      </c>
      <c r="H13" s="173"/>
      <c r="I13" s="185">
        <v>2.6078249999999996</v>
      </c>
      <c r="J13" s="172">
        <v>2.7164999999999999</v>
      </c>
      <c r="K13" s="186">
        <v>2.7449250000000003</v>
      </c>
      <c r="L13" s="186">
        <v>2.7449250000000003</v>
      </c>
      <c r="M13" s="173"/>
      <c r="N13" s="185">
        <v>2.5650749999999998</v>
      </c>
      <c r="O13" s="172">
        <v>2.7111000000000001</v>
      </c>
      <c r="P13" s="186">
        <v>2.7449250000000003</v>
      </c>
      <c r="Q13" s="186">
        <v>2.7449250000000003</v>
      </c>
      <c r="R13" s="173"/>
      <c r="S13" s="64"/>
      <c r="T13" s="64"/>
      <c r="U13" s="64"/>
      <c r="V13" s="70"/>
    </row>
    <row r="14" spans="1:22" x14ac:dyDescent="0.25">
      <c r="A14">
        <v>27</v>
      </c>
      <c r="B14" s="52" t="s">
        <v>94</v>
      </c>
      <c r="C14" s="156" t="s">
        <v>89</v>
      </c>
      <c r="D14" s="162">
        <v>6.4359259259259263</v>
      </c>
      <c r="E14" s="163">
        <v>6.7775925925925922</v>
      </c>
      <c r="F14" s="163">
        <v>6.7775925925925922</v>
      </c>
      <c r="G14" s="163">
        <v>6.7775925925925922</v>
      </c>
      <c r="H14" s="164"/>
      <c r="I14" s="182">
        <v>6.3427777777777781</v>
      </c>
      <c r="J14" s="80">
        <v>6.6925925925925922</v>
      </c>
      <c r="K14" s="80">
        <v>6.7775925925925922</v>
      </c>
      <c r="L14" s="80">
        <v>6.7775925925925922</v>
      </c>
      <c r="M14" s="164"/>
      <c r="N14" s="182">
        <v>6.3209259259259261</v>
      </c>
      <c r="O14" s="80">
        <v>6.6925925925925922</v>
      </c>
      <c r="P14" s="80">
        <v>6.7775925925925922</v>
      </c>
      <c r="Q14" s="80">
        <v>6.7775925925925922</v>
      </c>
      <c r="R14" s="164"/>
      <c r="S14" s="5"/>
      <c r="T14" s="5" t="s">
        <v>95</v>
      </c>
      <c r="U14" s="5"/>
      <c r="V14" s="53"/>
    </row>
    <row r="15" spans="1:22" ht="15.75" thickBot="1" x14ac:dyDescent="0.3">
      <c r="B15" s="54"/>
      <c r="C15" s="175" t="s">
        <v>90</v>
      </c>
      <c r="D15" s="176">
        <v>6.666666666666667</v>
      </c>
      <c r="E15" s="177">
        <v>0</v>
      </c>
      <c r="F15" s="177">
        <v>0</v>
      </c>
      <c r="G15" s="177">
        <v>0</v>
      </c>
      <c r="H15" s="178"/>
      <c r="I15" s="187">
        <v>14.444444444444445</v>
      </c>
      <c r="J15" s="128">
        <v>2.2222222222222223</v>
      </c>
      <c r="K15" s="128">
        <v>0</v>
      </c>
      <c r="L15" s="128">
        <v>0</v>
      </c>
      <c r="M15" s="178"/>
      <c r="N15" s="187">
        <v>18.888888888888889</v>
      </c>
      <c r="O15" s="128">
        <v>2.2222222222222223</v>
      </c>
      <c r="P15" s="128">
        <v>0</v>
      </c>
      <c r="Q15" s="128">
        <v>0</v>
      </c>
      <c r="R15" s="178"/>
      <c r="S15" s="55"/>
      <c r="T15" s="55"/>
      <c r="U15" s="55"/>
      <c r="V15" s="56"/>
    </row>
    <row r="16" spans="1:22" x14ac:dyDescent="0.25">
      <c r="C16" s="168" t="s">
        <v>87</v>
      </c>
      <c r="D16" s="169">
        <v>1.7144085000000004</v>
      </c>
      <c r="E16" s="170">
        <v>1.7339085000000005</v>
      </c>
      <c r="F16" s="188">
        <v>1.9596614999999999</v>
      </c>
      <c r="G16" s="188">
        <v>1.7191335000000003</v>
      </c>
      <c r="H16" s="278"/>
      <c r="I16" s="189">
        <v>1.6689435000000004</v>
      </c>
      <c r="J16" s="190">
        <v>1.7457210000000001</v>
      </c>
      <c r="K16" s="186">
        <v>1.8085020000000003</v>
      </c>
      <c r="L16" s="186">
        <v>1.7191335000000003</v>
      </c>
      <c r="M16" s="278"/>
      <c r="N16" s="185">
        <v>1.6365000000000001</v>
      </c>
      <c r="O16" s="186">
        <v>1.7515739999999997</v>
      </c>
      <c r="P16" s="186">
        <v>1.7232239999999999</v>
      </c>
      <c r="Q16" s="186">
        <v>1.7191335000000003</v>
      </c>
      <c r="R16" s="278"/>
    </row>
    <row r="17" spans="1:18" x14ac:dyDescent="0.25">
      <c r="A17">
        <v>30</v>
      </c>
      <c r="B17" t="s">
        <v>96</v>
      </c>
      <c r="C17" s="156" t="s">
        <v>89</v>
      </c>
      <c r="D17" s="162">
        <v>3.7831300000000012</v>
      </c>
      <c r="E17" s="163">
        <v>3.813130000000001</v>
      </c>
      <c r="F17" s="163">
        <v>3.7814700000000001</v>
      </c>
      <c r="G17" s="163">
        <v>3.8202966666666676</v>
      </c>
      <c r="H17" s="164"/>
      <c r="I17" s="182">
        <v>3.6487633333333345</v>
      </c>
      <c r="J17" s="80">
        <v>3.7927133333333334</v>
      </c>
      <c r="K17" s="80">
        <v>3.8122266666666667</v>
      </c>
      <c r="L17" s="80">
        <v>3.8202966666666676</v>
      </c>
      <c r="M17" s="164"/>
      <c r="N17" s="182">
        <v>3.6243333333333334</v>
      </c>
      <c r="O17" s="80">
        <v>3.8717199999999998</v>
      </c>
      <c r="P17" s="80">
        <v>3.8070533333333332</v>
      </c>
      <c r="Q17" s="80">
        <v>3.8202966666666676</v>
      </c>
      <c r="R17" s="164"/>
    </row>
    <row r="18" spans="1:18" ht="15.75" thickBot="1" x14ac:dyDescent="0.3">
      <c r="B18" s="5"/>
      <c r="C18" s="175" t="s">
        <v>90</v>
      </c>
      <c r="D18" s="176">
        <v>1</v>
      </c>
      <c r="E18" s="177">
        <v>1.5</v>
      </c>
      <c r="F18" s="177">
        <v>21.5</v>
      </c>
      <c r="G18" s="177">
        <v>0</v>
      </c>
      <c r="H18" s="178"/>
      <c r="I18" s="187">
        <v>9</v>
      </c>
      <c r="J18" s="128">
        <v>13</v>
      </c>
      <c r="K18" s="128">
        <v>31</v>
      </c>
      <c r="L18" s="128">
        <v>0</v>
      </c>
      <c r="M18" s="178"/>
      <c r="N18" s="187">
        <v>18.5</v>
      </c>
      <c r="O18" s="128">
        <v>31</v>
      </c>
      <c r="P18" s="128">
        <v>33.5</v>
      </c>
      <c r="Q18" s="128">
        <v>0</v>
      </c>
      <c r="R18" s="178"/>
    </row>
    <row r="19" spans="1:18" x14ac:dyDescent="0.25">
      <c r="B19" s="191"/>
      <c r="C19" s="192" t="s">
        <v>97</v>
      </c>
      <c r="D19" s="193">
        <v>7.8206835000000003</v>
      </c>
      <c r="E19" s="158">
        <v>8.0118584999999989</v>
      </c>
      <c r="F19" s="194">
        <v>8.4979364999999998</v>
      </c>
      <c r="G19" s="194">
        <v>7.9478084999999981</v>
      </c>
      <c r="H19" s="279"/>
      <c r="I19" s="193">
        <v>7.4725934999999994</v>
      </c>
      <c r="J19" s="158">
        <v>7.9954709999999993</v>
      </c>
      <c r="K19" s="194">
        <v>8.0589269999999988</v>
      </c>
      <c r="L19" s="194">
        <v>7.9478084999999981</v>
      </c>
      <c r="M19" s="279"/>
      <c r="N19" s="195">
        <v>7.2666000000000004</v>
      </c>
      <c r="O19" s="181">
        <v>7.8376739999999998</v>
      </c>
      <c r="P19" s="196">
        <v>7.8376739999999998</v>
      </c>
      <c r="Q19" s="196">
        <v>7.9478084999999981</v>
      </c>
      <c r="R19" s="279"/>
    </row>
    <row r="20" spans="1:18" x14ac:dyDescent="0.25">
      <c r="A20">
        <v>111</v>
      </c>
      <c r="B20" s="197" t="s">
        <v>98</v>
      </c>
      <c r="C20" s="192" t="s">
        <v>89</v>
      </c>
      <c r="D20" s="198">
        <v>4.5349450450450401</v>
      </c>
      <c r="E20" s="199">
        <v>4.7470621621621616</v>
      </c>
      <c r="F20" s="199">
        <v>4.6966585585585587</v>
      </c>
      <c r="G20" s="199">
        <v>4.7734585585585574</v>
      </c>
      <c r="H20" s="200"/>
      <c r="I20" s="198">
        <v>4.3718279279279271</v>
      </c>
      <c r="J20" s="199">
        <v>4.7056882882882887</v>
      </c>
      <c r="K20" s="199">
        <v>4.6942504504504505</v>
      </c>
      <c r="L20" s="199">
        <v>4.7734585585585574</v>
      </c>
      <c r="M20" s="200"/>
      <c r="N20" s="201">
        <v>4.3491891891891887</v>
      </c>
      <c r="O20" s="30">
        <v>4.6896540540540546</v>
      </c>
      <c r="P20" s="30">
        <v>4.6924999999999999</v>
      </c>
      <c r="Q20" s="30">
        <v>4.7734585585585574</v>
      </c>
      <c r="R20" s="200"/>
    </row>
    <row r="21" spans="1:18" x14ac:dyDescent="0.25">
      <c r="B21" s="202"/>
      <c r="C21" s="203" t="s">
        <v>90</v>
      </c>
      <c r="D21" s="204">
        <v>6.0810810810810807</v>
      </c>
      <c r="E21" s="205">
        <v>2.4324324324324325</v>
      </c>
      <c r="F21" s="205">
        <v>15.27027027027027</v>
      </c>
      <c r="G21" s="205">
        <v>0</v>
      </c>
      <c r="H21" s="206"/>
      <c r="I21" s="204">
        <v>17.432432432432432</v>
      </c>
      <c r="J21" s="205">
        <v>14.45945945945946</v>
      </c>
      <c r="K21" s="205">
        <v>21.891891891891891</v>
      </c>
      <c r="L21" s="205">
        <v>0</v>
      </c>
      <c r="M21" s="206"/>
      <c r="N21" s="207">
        <v>22.702702702702702</v>
      </c>
      <c r="O21" s="208">
        <v>26.486486486486488</v>
      </c>
      <c r="P21" s="208">
        <v>22.702702702702702</v>
      </c>
      <c r="Q21" s="208">
        <v>0</v>
      </c>
      <c r="R21" s="206"/>
    </row>
    <row r="23" spans="1:18" x14ac:dyDescent="0.25">
      <c r="B23" s="209" t="s">
        <v>99</v>
      </c>
      <c r="C23" s="218" t="s">
        <v>101</v>
      </c>
      <c r="D23" s="217">
        <f>(D5*$A$5*15000+D6*1000*$A$5*0.4)/1000000</f>
        <v>1.4991749999999999</v>
      </c>
      <c r="E23" s="217">
        <f t="shared" ref="E23:G23" si="0">(E5*$A$5*15000+E6*1000*$A$5*0.4)/1000000</f>
        <v>1.5578250000000002</v>
      </c>
      <c r="F23" s="217">
        <f t="shared" si="0"/>
        <v>1.6258500000000002</v>
      </c>
      <c r="G23" s="217">
        <f t="shared" si="0"/>
        <v>1.5160499999999999</v>
      </c>
      <c r="H23" s="217"/>
      <c r="I23" s="217">
        <f>(I5*$A$5*15000+I6*1000*$A$5*0.1)/1000000</f>
        <v>1.4163749999999997</v>
      </c>
      <c r="J23" s="217">
        <f t="shared" ref="J23:L23" si="1">(J5*$A$5*15000+J6*1000*$A$5*0.1)/1000000</f>
        <v>1.5885750000000001</v>
      </c>
      <c r="K23" s="217">
        <f t="shared" si="1"/>
        <v>1.5251999999999999</v>
      </c>
      <c r="L23" s="217">
        <f t="shared" si="1"/>
        <v>1.5160499999999999</v>
      </c>
      <c r="M23" s="217"/>
      <c r="N23" s="217">
        <f>(N5*$A$5*15000+N6*1000*$A$5*0.01)/1000000</f>
        <v>1.3598250000000001</v>
      </c>
      <c r="O23" s="217">
        <f t="shared" ref="O23:Q23" si="2">(O5*$A$5*15000+O6*1000*$A$5*0.01)/1000000</f>
        <v>1.50345</v>
      </c>
      <c r="P23" s="217">
        <f t="shared" si="2"/>
        <v>1.4637749999999998</v>
      </c>
      <c r="Q23" s="217">
        <f t="shared" si="2"/>
        <v>1.5160499999999999</v>
      </c>
      <c r="R23" s="217"/>
    </row>
    <row r="24" spans="1:18" x14ac:dyDescent="0.25">
      <c r="B24" s="73" t="s">
        <v>100</v>
      </c>
      <c r="D24" s="217">
        <f>(D8*$A$8*15000+D9*1000*$A$8*0.4)/1000000</f>
        <v>1.0007999999999999</v>
      </c>
      <c r="E24" s="217">
        <f t="shared" ref="E24:G24" si="3">(E8*$A$8*15000+E9*1000*$A$8*0.4)/1000000</f>
        <v>1.0127999999999999</v>
      </c>
      <c r="F24" s="217">
        <f t="shared" si="3"/>
        <v>1.1681999999999999</v>
      </c>
      <c r="G24" s="217">
        <f t="shared" si="3"/>
        <v>1.0065</v>
      </c>
      <c r="H24" s="217"/>
      <c r="I24" s="217">
        <f>(I8*$A$8*15000+I9*1000*$A$8*0.1)/1000000</f>
        <v>0.96517499999999989</v>
      </c>
      <c r="J24" s="217">
        <f t="shared" ref="J24:L24" si="4">(J8*$A$8*15000+J9*1000*$A$8*0.1)/1000000</f>
        <v>1.0024500000000001</v>
      </c>
      <c r="K24" s="217">
        <f t="shared" si="4"/>
        <v>1.05735</v>
      </c>
      <c r="L24" s="217">
        <f t="shared" si="4"/>
        <v>1.0065</v>
      </c>
      <c r="M24" s="217"/>
      <c r="N24" s="217">
        <f>(N8*$A$8*15000+N9*1000*$A$8*0.01)/1000000</f>
        <v>0.93735000000000013</v>
      </c>
      <c r="O24" s="217">
        <f t="shared" ref="O24:Q24" si="5">(O8*$A$8*15000+O9*1000*$A$8*0.01)/1000000</f>
        <v>0.98122500000000012</v>
      </c>
      <c r="P24" s="217">
        <f t="shared" si="5"/>
        <v>0.99937500000000001</v>
      </c>
      <c r="Q24" s="217">
        <f t="shared" si="5"/>
        <v>1.0065</v>
      </c>
      <c r="R24" s="217"/>
    </row>
    <row r="25" spans="1:18" x14ac:dyDescent="0.25">
      <c r="D25" s="217">
        <f>(D11*$A$11*15000+D12*1000*$A$11*0.4)/1000000</f>
        <v>0.92879999999999996</v>
      </c>
      <c r="E25" s="217">
        <f t="shared" ref="E25:G25" si="6">(E11*$A$11*15000+E12*1000*$A$11*0.4)/1000000</f>
        <v>0.96697499999999992</v>
      </c>
      <c r="F25" s="217">
        <f t="shared" si="6"/>
        <v>0.96299999999999997</v>
      </c>
      <c r="G25" s="217">
        <f t="shared" si="6"/>
        <v>0.96120000000000005</v>
      </c>
      <c r="H25" s="217"/>
      <c r="I25" s="217">
        <f>(I11*$A$11*15000+I12*1000*$A$11*0.1)/1000000</f>
        <v>0.83204999999999985</v>
      </c>
      <c r="J25" s="217">
        <f t="shared" ref="J25:L25" si="7">(J11*$A$11*15000+J12*1000*$A$11*0.1)/1000000</f>
        <v>0.93135000000000001</v>
      </c>
      <c r="K25" s="217">
        <f t="shared" si="7"/>
        <v>0.92504999999999993</v>
      </c>
      <c r="L25" s="217">
        <f t="shared" si="7"/>
        <v>0.96120000000000005</v>
      </c>
      <c r="M25" s="217"/>
      <c r="N25" s="217">
        <f>(N11*$A$11*15000+N12*1000*$A$11*0.01)/1000000</f>
        <v>0.79897499999999988</v>
      </c>
      <c r="O25" s="217">
        <f t="shared" ref="O25:Q25" si="8">(O11*$A$11*15000+O12*1000*$A$11*0.01)/1000000</f>
        <v>0.87802500000000006</v>
      </c>
      <c r="P25" s="217">
        <f t="shared" si="8"/>
        <v>0.91694999999999993</v>
      </c>
      <c r="Q25" s="217">
        <f t="shared" si="8"/>
        <v>0.96120000000000005</v>
      </c>
      <c r="R25" s="217"/>
    </row>
    <row r="26" spans="1:18" x14ac:dyDescent="0.25">
      <c r="D26" s="217">
        <f>(D14*$A$14*15000+D15*1000*$A$14*0.4)/1000000</f>
        <v>2.67855</v>
      </c>
      <c r="E26" s="217">
        <f t="shared" ref="E26:G26" si="9">(E14*$A$14*15000+E15*1000*$A$14*0.4)/1000000</f>
        <v>2.7449249999999994</v>
      </c>
      <c r="F26" s="217">
        <f t="shared" si="9"/>
        <v>2.7449249999999994</v>
      </c>
      <c r="G26" s="217">
        <f t="shared" si="9"/>
        <v>2.7449249999999994</v>
      </c>
      <c r="H26" s="217"/>
      <c r="I26" s="217">
        <f>(I14*$A$14*15000+I15*1000*$A$14*0.1)/1000000</f>
        <v>2.6078250000000001</v>
      </c>
      <c r="J26" s="217">
        <f t="shared" ref="J26:L26" si="10">(J14*$A$14*15000+J15*1000*$A$14*0.1)/1000000</f>
        <v>2.7164999999999999</v>
      </c>
      <c r="K26" s="217">
        <f t="shared" si="10"/>
        <v>2.7449249999999994</v>
      </c>
      <c r="L26" s="217">
        <f t="shared" si="10"/>
        <v>2.7449249999999994</v>
      </c>
      <c r="M26" s="217"/>
      <c r="N26" s="217">
        <f>(N14*$A$14*15000+N15*1000*$A$14*0.01)/1000000</f>
        <v>2.5650750000000002</v>
      </c>
      <c r="O26" s="217">
        <f t="shared" ref="O26:Q26" si="11">(O14*$A$14*15000+O15*1000*$A$14*0.01)/1000000</f>
        <v>2.7111000000000001</v>
      </c>
      <c r="P26" s="217">
        <f t="shared" si="11"/>
        <v>2.7449249999999994</v>
      </c>
      <c r="Q26" s="217">
        <f t="shared" si="11"/>
        <v>2.7449249999999994</v>
      </c>
      <c r="R26" s="217"/>
    </row>
    <row r="27" spans="1:18" x14ac:dyDescent="0.25">
      <c r="D27" s="217">
        <f>(D17*$A$17*15000+D18*1000*$A$17*0.4)/1000000</f>
        <v>1.7144085000000007</v>
      </c>
      <c r="E27" s="217">
        <f t="shared" ref="E27:G27" si="12">(E17*$A$17*15000+E18*1000*$A$17*0.4)/1000000</f>
        <v>1.7339085000000005</v>
      </c>
      <c r="F27" s="217">
        <f t="shared" si="12"/>
        <v>1.9596614999999999</v>
      </c>
      <c r="G27" s="217">
        <f t="shared" si="12"/>
        <v>1.7191335000000005</v>
      </c>
      <c r="H27" s="217"/>
      <c r="I27" s="217">
        <f>(I17*$A$17*15000+I18*1000*$A$17*0.1)/1000000</f>
        <v>1.6689435000000004</v>
      </c>
      <c r="J27" s="217">
        <f t="shared" ref="J27:L27" si="13">(J17*$A$17*15000+J18*1000*$A$17*0.1)/1000000</f>
        <v>1.7457210000000001</v>
      </c>
      <c r="K27" s="217">
        <f t="shared" si="13"/>
        <v>1.8085020000000001</v>
      </c>
      <c r="L27" s="217">
        <f t="shared" si="13"/>
        <v>1.7191335000000005</v>
      </c>
      <c r="M27" s="217"/>
      <c r="N27" s="217">
        <f>(N17*$A$17*15000+N18*1000*$A$17*0.01)/1000000</f>
        <v>1.6365000000000001</v>
      </c>
      <c r="O27" s="217">
        <f t="shared" ref="O27:Q27" si="14">(O17*$A$17*15000+O18*1000*$A$17*0.01)/1000000</f>
        <v>1.751574</v>
      </c>
      <c r="P27" s="217">
        <f t="shared" si="14"/>
        <v>1.7232239999999999</v>
      </c>
      <c r="Q27" s="217">
        <f t="shared" si="14"/>
        <v>1.7191335000000005</v>
      </c>
      <c r="R27" s="217"/>
    </row>
    <row r="28" spans="1:18" x14ac:dyDescent="0.25">
      <c r="D28" s="217">
        <f>(D20*$A$20*15000+D21*1000*$A$20*0.4)/1000000</f>
        <v>7.8206834999999923</v>
      </c>
      <c r="E28" s="217">
        <f t="shared" ref="E28:G28" si="15">(E20*$A$20*15000+E21*1000*$A$20*0.4)/1000000</f>
        <v>8.0118584999999989</v>
      </c>
      <c r="F28" s="217">
        <f t="shared" si="15"/>
        <v>8.4979364999999998</v>
      </c>
      <c r="G28" s="217">
        <f t="shared" si="15"/>
        <v>7.9478084999999972</v>
      </c>
      <c r="H28" s="217"/>
      <c r="I28" s="217">
        <f>(I20*$A$20*15000+I21*1000*$A$20*0.1)/1000000</f>
        <v>7.4725934999999986</v>
      </c>
      <c r="J28" s="217">
        <f t="shared" ref="J28:L28" si="16">(J20*$A$20*15000+J21*1000*$A$20*0.1)/1000000</f>
        <v>7.9954710000000002</v>
      </c>
      <c r="K28" s="217">
        <f t="shared" si="16"/>
        <v>8.0589270000000006</v>
      </c>
      <c r="L28" s="217">
        <f t="shared" si="16"/>
        <v>7.9478084999999972</v>
      </c>
      <c r="M28" s="217"/>
      <c r="N28" s="217">
        <f>(N20*$A$20*15000+N21*1000*$A$20*0.01)/1000000</f>
        <v>7.2665999999999995</v>
      </c>
      <c r="O28" s="217">
        <f t="shared" ref="O28:Q28" si="17">(O20*$A$20*15000+O21*1000*$A$20*0.01)/1000000</f>
        <v>7.8376739999999998</v>
      </c>
      <c r="P28" s="219">
        <f t="shared" si="17"/>
        <v>7.8382124999999991</v>
      </c>
      <c r="Q28" s="217">
        <f t="shared" si="17"/>
        <v>7.9478084999999972</v>
      </c>
      <c r="R28" s="217"/>
    </row>
    <row r="31" spans="1:18" x14ac:dyDescent="0.25">
      <c r="E31" s="216" t="s">
        <v>45</v>
      </c>
      <c r="F31" s="216" t="s">
        <v>30</v>
      </c>
      <c r="G31" s="216" t="s">
        <v>36</v>
      </c>
      <c r="H31" s="49"/>
      <c r="J31" s="216" t="s">
        <v>45</v>
      </c>
      <c r="K31" s="216" t="s">
        <v>30</v>
      </c>
      <c r="L31" s="216" t="s">
        <v>36</v>
      </c>
      <c r="M31" s="49"/>
      <c r="O31" s="216" t="s">
        <v>45</v>
      </c>
      <c r="P31" s="216" t="s">
        <v>30</v>
      </c>
      <c r="Q31" s="216" t="s">
        <v>36</v>
      </c>
      <c r="R31" s="49"/>
    </row>
    <row r="32" spans="1:18" x14ac:dyDescent="0.25">
      <c r="C32" t="s">
        <v>102</v>
      </c>
      <c r="E32" s="220">
        <f>100/$D$4*E4-100</f>
        <v>3.9121516834258898</v>
      </c>
      <c r="F32" s="220">
        <f t="shared" ref="F32:G32" si="18">100/$D$4*F4-100</f>
        <v>8.4496473060183206</v>
      </c>
      <c r="G32" s="220">
        <f t="shared" si="18"/>
        <v>1.125619090499768</v>
      </c>
      <c r="H32" s="220"/>
      <c r="I32" s="220"/>
      <c r="J32" s="220">
        <f>100/$I$4*J4-100</f>
        <v>12.157797193539849</v>
      </c>
      <c r="K32" s="220">
        <f t="shared" ref="K32:L32" si="19">100/$I$4*K4-100</f>
        <v>7.6833465713529279</v>
      </c>
      <c r="L32" s="220">
        <f t="shared" si="19"/>
        <v>7.037331215250191</v>
      </c>
      <c r="M32" s="220"/>
      <c r="O32" s="220">
        <f>100/$N$4*O4-100</f>
        <v>10.562020848270905</v>
      </c>
      <c r="P32" s="220">
        <f>100/$N$4*P4-100</f>
        <v>7.644366002978316</v>
      </c>
      <c r="Q32" s="220">
        <f>100/$N$4*Q4-100</f>
        <v>11.488610666813727</v>
      </c>
      <c r="R32" s="220"/>
    </row>
    <row r="33" spans="5:18" x14ac:dyDescent="0.25">
      <c r="E33" s="220">
        <f>100/$D$7*E7-100</f>
        <v>1.1990407673860943</v>
      </c>
      <c r="F33" s="220">
        <f>100/$D$7*F7-100</f>
        <v>16.726618705035989</v>
      </c>
      <c r="G33" s="220">
        <f>100/$D$7*G7-100</f>
        <v>0.56954436450838841</v>
      </c>
      <c r="H33" s="220"/>
      <c r="J33" s="220">
        <f>100/$I$7*J7-100</f>
        <v>3.8619939389229927</v>
      </c>
      <c r="K33" s="220">
        <f t="shared" ref="K33:L33" si="20">100/$I$7*K7-100</f>
        <v>9.5500815914212325</v>
      </c>
      <c r="L33" s="220">
        <f t="shared" si="20"/>
        <v>4.2816069624679329</v>
      </c>
      <c r="M33" s="220"/>
      <c r="O33" s="220">
        <f>100/$N$7*O7-100</f>
        <v>4.6807489198271668</v>
      </c>
      <c r="P33" s="220">
        <f t="shared" ref="P33:Q33" si="21">100/$N$7*P7-100</f>
        <v>6.6170587293967031</v>
      </c>
      <c r="Q33" s="220">
        <f t="shared" si="21"/>
        <v>7.3771803488558021</v>
      </c>
      <c r="R33" s="220"/>
    </row>
    <row r="34" spans="5:18" x14ac:dyDescent="0.25">
      <c r="E34" s="221">
        <f>100/$D$10*E10-100</f>
        <v>4.1101421188630667</v>
      </c>
      <c r="F34" s="221">
        <f t="shared" ref="F34:G34" si="22">100/$D$10*F10-100</f>
        <v>3.6821705426356601</v>
      </c>
      <c r="G34" s="221">
        <f t="shared" si="22"/>
        <v>3.4883720930232727</v>
      </c>
      <c r="H34" s="221"/>
      <c r="I34" s="222"/>
      <c r="J34" s="221">
        <f>100/$I$10*J10-100</f>
        <v>11.934378943573108</v>
      </c>
      <c r="K34" s="221">
        <f t="shared" ref="K34:L34" si="23">100/$I$10*K10-100</f>
        <v>11.177212907878129</v>
      </c>
      <c r="L34" s="221">
        <f t="shared" si="23"/>
        <v>15.521903731746903</v>
      </c>
      <c r="M34" s="221"/>
      <c r="N34" s="222"/>
      <c r="O34" s="221">
        <f>100/$N$10*O10-100</f>
        <v>9.8939265934478442</v>
      </c>
      <c r="P34" s="221">
        <f t="shared" ref="P34:Q34" si="24">100/$N$10*P10-100</f>
        <v>14.765793673143719</v>
      </c>
      <c r="Q34" s="221">
        <f t="shared" si="24"/>
        <v>20.304139678963679</v>
      </c>
      <c r="R34" s="221"/>
    </row>
    <row r="35" spans="5:18" x14ac:dyDescent="0.25">
      <c r="E35" s="220">
        <f>100/$D$13*E13-100</f>
        <v>2.4780198241585936</v>
      </c>
      <c r="F35" s="220">
        <f t="shared" ref="F35:G35" si="25">100/$D$13*F13-100</f>
        <v>2.4780198241585936</v>
      </c>
      <c r="G35" s="220">
        <f t="shared" si="25"/>
        <v>2.4780198241585936</v>
      </c>
      <c r="H35" s="220"/>
      <c r="J35" s="220">
        <f>100/$I$13*J13-100</f>
        <v>4.1672658249691068</v>
      </c>
      <c r="K35" s="220">
        <f t="shared" ref="K35:L35" si="26">100/$I$13*K13-100</f>
        <v>5.2572546087256882</v>
      </c>
      <c r="L35" s="220">
        <f t="shared" si="26"/>
        <v>5.2572546087256882</v>
      </c>
      <c r="M35" s="220"/>
      <c r="O35" s="220">
        <f>100/$N$13*O13-100</f>
        <v>5.6928159995321863</v>
      </c>
      <c r="P35" s="220">
        <f t="shared" ref="P35:Q35" si="27">100/$N$13*P13-100</f>
        <v>7.0114908920791947</v>
      </c>
      <c r="Q35" s="220">
        <f t="shared" si="27"/>
        <v>7.0114908920791947</v>
      </c>
      <c r="R35" s="220"/>
    </row>
    <row r="36" spans="5:18" x14ac:dyDescent="0.25">
      <c r="E36" s="220">
        <f>100/$D$16*E16-100</f>
        <v>1.1374185323976178</v>
      </c>
      <c r="F36" s="220">
        <f t="shared" ref="F36:G36" si="28">100/$D$16*F16-100</f>
        <v>14.305400375698056</v>
      </c>
      <c r="G36" s="220">
        <f t="shared" si="28"/>
        <v>0.27560525977325767</v>
      </c>
      <c r="H36" s="220"/>
      <c r="J36" s="220">
        <f>100/$I$16*J16-100</f>
        <v>4.6003654407713412</v>
      </c>
      <c r="K36" s="220">
        <f t="shared" ref="K36:L36" si="29">100/$I$16*K16-100</f>
        <v>8.3620865535591804</v>
      </c>
      <c r="L36" s="220">
        <f t="shared" si="29"/>
        <v>3.0072917387556828</v>
      </c>
      <c r="M36" s="220"/>
      <c r="O36" s="220">
        <f>100/$N$16*O16-100</f>
        <v>7.0317140238313272</v>
      </c>
      <c r="P36" s="220">
        <f t="shared" ref="P36:Q36" si="30">100/$N$16*P16-100</f>
        <v>5.2993583868010887</v>
      </c>
      <c r="Q36" s="220">
        <f t="shared" si="30"/>
        <v>5.0494042163153239</v>
      </c>
      <c r="R36" s="220"/>
    </row>
    <row r="37" spans="5:18" x14ac:dyDescent="0.25">
      <c r="E37" s="220">
        <f>100/$D$19*E19-100</f>
        <v>2.4444794371233485</v>
      </c>
      <c r="F37" s="220">
        <f t="shared" ref="F37:G37" si="31">100/$D$19*F19-100</f>
        <v>8.6597673975682596</v>
      </c>
      <c r="G37" s="220">
        <f t="shared" si="31"/>
        <v>1.6254973110725928</v>
      </c>
      <c r="H37" s="220"/>
      <c r="J37" s="8">
        <f>100/$I$19*J19-100</f>
        <v>6.9972694219215725</v>
      </c>
      <c r="K37" s="8">
        <f t="shared" ref="K37:L37" si="32">100/$I$19*K19-100</f>
        <v>7.846452506750154</v>
      </c>
      <c r="L37" s="8">
        <f t="shared" si="32"/>
        <v>6.3594386607541082</v>
      </c>
      <c r="M37" s="8"/>
      <c r="O37" s="8">
        <f>100/$N$19*O19-100</f>
        <v>7.8588886136570011</v>
      </c>
      <c r="P37" s="8">
        <f t="shared" ref="P37:Q37" si="33">100/$N$19*P19-100</f>
        <v>7.8588886136570011</v>
      </c>
      <c r="Q37" s="8">
        <f t="shared" si="33"/>
        <v>9.3745149038064142</v>
      </c>
      <c r="R37" s="8"/>
    </row>
    <row r="63" spans="4:25" x14ac:dyDescent="0.25">
      <c r="D63" s="217"/>
      <c r="E63" s="217"/>
      <c r="F63" s="217"/>
      <c r="G63" s="217"/>
      <c r="H63" s="217"/>
      <c r="I63" s="217"/>
      <c r="J63" s="217"/>
      <c r="K63" s="217"/>
      <c r="L63" s="217"/>
      <c r="M63" s="217"/>
      <c r="N63" s="217"/>
      <c r="O63" s="217"/>
      <c r="P63" s="217"/>
      <c r="Q63" s="217"/>
      <c r="R63" s="217"/>
      <c r="S63" s="217"/>
      <c r="T63" s="217"/>
      <c r="U63" s="217"/>
      <c r="V63" s="217"/>
      <c r="W63" s="217"/>
      <c r="X63" s="217"/>
    </row>
    <row r="64" spans="4:25" x14ac:dyDescent="0.25">
      <c r="D64" s="217"/>
      <c r="E64" s="217"/>
      <c r="F64" s="217"/>
      <c r="G64" s="217"/>
      <c r="H64" s="217"/>
      <c r="I64" s="217"/>
      <c r="J64" s="217"/>
      <c r="K64" s="217"/>
      <c r="L64" s="217"/>
      <c r="M64" s="217"/>
      <c r="N64" s="217"/>
      <c r="O64" s="217"/>
      <c r="P64" s="217"/>
      <c r="Q64" s="217"/>
      <c r="R64" s="217"/>
      <c r="S64" s="217"/>
      <c r="T64" s="217"/>
      <c r="U64" s="217"/>
      <c r="V64" s="217"/>
      <c r="W64" s="217"/>
      <c r="X64" s="217"/>
      <c r="Y64" s="217"/>
    </row>
    <row r="65" spans="4:25" x14ac:dyDescent="0.25">
      <c r="D65" s="217"/>
      <c r="E65" s="217"/>
      <c r="F65" s="217"/>
      <c r="G65" s="217"/>
      <c r="H65" s="217"/>
      <c r="I65" s="217"/>
      <c r="J65" s="217"/>
      <c r="K65" s="217"/>
      <c r="L65" s="217"/>
      <c r="M65" s="217"/>
      <c r="N65" s="217"/>
      <c r="O65" s="217"/>
      <c r="P65" s="217"/>
      <c r="Q65" s="217"/>
      <c r="R65" s="217"/>
      <c r="S65" s="217"/>
      <c r="T65" s="217"/>
      <c r="U65" s="217"/>
      <c r="V65" s="217"/>
      <c r="W65" s="217"/>
      <c r="X65" s="217"/>
      <c r="Y65" s="217"/>
    </row>
    <row r="66" spans="4:25" x14ac:dyDescent="0.25">
      <c r="D66" s="217"/>
      <c r="E66" s="217"/>
      <c r="F66" s="217"/>
      <c r="G66" s="217"/>
      <c r="H66" s="217"/>
      <c r="I66" s="217"/>
      <c r="J66" s="217"/>
      <c r="K66" s="217"/>
      <c r="L66" s="217"/>
      <c r="M66" s="217"/>
      <c r="N66" s="217"/>
      <c r="O66" s="217"/>
      <c r="P66" s="217"/>
      <c r="Q66" s="217"/>
      <c r="R66" s="217"/>
      <c r="S66" s="217"/>
      <c r="T66" s="217"/>
      <c r="U66" s="217"/>
      <c r="V66" s="217"/>
      <c r="W66" s="217"/>
      <c r="X66" s="217"/>
      <c r="Y66" s="217"/>
    </row>
    <row r="67" spans="4:25" x14ac:dyDescent="0.25">
      <c r="D67" s="217"/>
      <c r="E67" s="217"/>
      <c r="F67" s="217"/>
      <c r="G67" s="217"/>
      <c r="H67" s="217"/>
      <c r="I67" s="217"/>
      <c r="J67" s="217"/>
      <c r="K67" s="217"/>
      <c r="L67" s="217"/>
      <c r="M67" s="217"/>
      <c r="N67" s="217"/>
      <c r="O67" s="217"/>
      <c r="P67" s="217"/>
      <c r="Q67" s="217"/>
      <c r="R67" s="217"/>
      <c r="S67" s="217"/>
      <c r="T67" s="217"/>
      <c r="U67" s="217"/>
      <c r="V67" s="217"/>
      <c r="W67" s="217"/>
      <c r="X67" s="217"/>
      <c r="Y67" s="217"/>
    </row>
    <row r="68" spans="4:25" x14ac:dyDescent="0.25">
      <c r="D68" s="217"/>
      <c r="E68" s="217"/>
      <c r="F68" s="217"/>
      <c r="G68" s="217"/>
      <c r="H68" s="217"/>
      <c r="I68" s="217"/>
      <c r="J68" s="217"/>
      <c r="K68" s="217"/>
      <c r="L68" s="217"/>
      <c r="M68" s="217"/>
      <c r="N68" s="217"/>
      <c r="O68" s="217"/>
      <c r="P68" s="217"/>
      <c r="Q68" s="217"/>
      <c r="R68" s="217"/>
      <c r="S68" s="217"/>
      <c r="T68" s="217"/>
      <c r="U68" s="217"/>
      <c r="V68" s="217"/>
      <c r="W68" s="217"/>
      <c r="X68" s="217"/>
      <c r="Y68" s="217"/>
    </row>
  </sheetData>
  <mergeCells count="3">
    <mergeCell ref="D2:H2"/>
    <mergeCell ref="I2:M2"/>
    <mergeCell ref="N2:R2"/>
  </mergeCells>
  <pageMargins left="0.7" right="0.7" top="0.75" bottom="0.75" header="0.3" footer="0.3"/>
  <pageSetup paperSize="9" scale="37"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129"/>
  <sheetViews>
    <sheetView showGridLines="0" topLeftCell="A106" workbookViewId="0">
      <selection activeCell="F6" sqref="F6:F116"/>
    </sheetView>
  </sheetViews>
  <sheetFormatPr defaultRowHeight="15" x14ac:dyDescent="0.25"/>
  <cols>
    <col min="4" max="4" width="20.85546875" bestFit="1" customWidth="1"/>
    <col min="5" max="7" width="20.85546875" customWidth="1"/>
    <col min="9" max="9" width="13.140625" bestFit="1" customWidth="1"/>
    <col min="10" max="10" width="13.140625" customWidth="1"/>
    <col min="12" max="12" width="13.140625" bestFit="1" customWidth="1"/>
    <col min="13" max="13" width="13.140625" customWidth="1"/>
  </cols>
  <sheetData>
    <row r="3" spans="3:14" ht="15.75" thickBot="1" x14ac:dyDescent="0.3">
      <c r="F3" s="338" t="s">
        <v>118</v>
      </c>
      <c r="G3" s="338"/>
      <c r="H3" s="338"/>
      <c r="I3" s="338"/>
      <c r="J3" s="338"/>
      <c r="K3" s="338"/>
      <c r="L3" s="338"/>
      <c r="M3" s="338"/>
      <c r="N3" s="338"/>
    </row>
    <row r="4" spans="3:14" ht="15.75" thickBot="1" x14ac:dyDescent="0.3">
      <c r="F4" s="335" t="s">
        <v>45</v>
      </c>
      <c r="G4" s="336"/>
      <c r="H4" s="337"/>
      <c r="I4" s="335" t="s">
        <v>30</v>
      </c>
      <c r="J4" s="336"/>
      <c r="K4" s="337"/>
      <c r="L4" s="335" t="s">
        <v>36</v>
      </c>
      <c r="M4" s="336"/>
      <c r="N4" s="337"/>
    </row>
    <row r="5" spans="3:14" ht="15.75" thickBot="1" x14ac:dyDescent="0.3">
      <c r="C5" s="223" t="s">
        <v>69</v>
      </c>
      <c r="D5" s="223" t="s">
        <v>42</v>
      </c>
      <c r="E5" s="238" t="s">
        <v>109</v>
      </c>
      <c r="F5" s="228" t="s">
        <v>104</v>
      </c>
      <c r="G5" s="230" t="s">
        <v>110</v>
      </c>
      <c r="H5" s="229" t="s">
        <v>103</v>
      </c>
      <c r="I5" s="228" t="s">
        <v>104</v>
      </c>
      <c r="J5" s="230" t="s">
        <v>110</v>
      </c>
      <c r="K5" s="229" t="s">
        <v>103</v>
      </c>
      <c r="L5" s="228" t="s">
        <v>104</v>
      </c>
      <c r="M5" s="230" t="s">
        <v>110</v>
      </c>
      <c r="N5" s="229" t="s">
        <v>103</v>
      </c>
    </row>
    <row r="6" spans="3:14" x14ac:dyDescent="0.25">
      <c r="C6" s="85">
        <v>39083</v>
      </c>
      <c r="D6" s="58">
        <v>365</v>
      </c>
      <c r="E6" s="239">
        <v>350</v>
      </c>
      <c r="F6" s="52"/>
      <c r="G6" s="5"/>
      <c r="H6" s="53"/>
      <c r="I6" s="234">
        <f>0.375*651.76+0.625*370.03</f>
        <v>475.67874999999998</v>
      </c>
      <c r="J6" s="80"/>
      <c r="K6" s="235"/>
      <c r="L6" s="52"/>
      <c r="M6" s="5"/>
      <c r="N6" s="53"/>
    </row>
    <row r="7" spans="3:14" x14ac:dyDescent="0.25">
      <c r="C7" s="85">
        <v>39114</v>
      </c>
      <c r="D7" s="58">
        <v>374</v>
      </c>
      <c r="E7" s="239">
        <v>350</v>
      </c>
      <c r="F7" s="234">
        <f>Input!H26*Input!E5+Input!H27*Input!E7</f>
        <v>378.55009278454321</v>
      </c>
      <c r="G7" s="80">
        <f>ABS(($D7-F7)/$D7)</f>
        <v>1.216602348808345E-2</v>
      </c>
      <c r="H7" s="243">
        <f>ABS(D7-F7)</f>
        <v>4.5500927845432102</v>
      </c>
      <c r="I7" s="234">
        <f t="shared" ref="I7:I70" si="0">0.375*651.76+0.625*370.03</f>
        <v>475.67874999999998</v>
      </c>
      <c r="J7" s="80">
        <f>ABS(($D7-I7)/$D7)</f>
        <v>0.27186831550802132</v>
      </c>
      <c r="K7" s="235">
        <f t="shared" ref="K7:K38" si="1">ABS(I7-D7)</f>
        <v>101.67874999999998</v>
      </c>
      <c r="L7" s="58">
        <f>D6</f>
        <v>365</v>
      </c>
      <c r="M7" s="80">
        <f>ABS(($D7-L7)/$D7)</f>
        <v>2.4064171122994651E-2</v>
      </c>
      <c r="N7" s="62">
        <f t="shared" ref="N7:N38" si="2">ABS(L7-D7)</f>
        <v>9</v>
      </c>
    </row>
    <row r="8" spans="3:14" x14ac:dyDescent="0.25">
      <c r="C8" s="85">
        <v>39142</v>
      </c>
      <c r="D8" s="58">
        <v>395</v>
      </c>
      <c r="E8" s="239">
        <v>400</v>
      </c>
      <c r="F8" s="234">
        <f>Input!H26*Input!E5+Input!H27*Input!E7</f>
        <v>378.55009278454321</v>
      </c>
      <c r="G8" s="80">
        <f t="shared" ref="G8:G71" si="3">ABS(($D8-F8)/$D8)</f>
        <v>4.1645334722675419E-2</v>
      </c>
      <c r="H8" s="243">
        <f t="shared" ref="H8:H71" si="4">ABS(D8-F8)</f>
        <v>16.44990721545679</v>
      </c>
      <c r="I8" s="234">
        <f t="shared" si="0"/>
        <v>475.67874999999998</v>
      </c>
      <c r="J8" s="80">
        <f t="shared" ref="J8:J71" si="5">ABS(($D8-I8)/$D8)</f>
        <v>0.20424999999999996</v>
      </c>
      <c r="K8" s="235">
        <f t="shared" si="1"/>
        <v>80.67874999999998</v>
      </c>
      <c r="L8" s="58">
        <f t="shared" ref="L8:L71" si="6">D7</f>
        <v>374</v>
      </c>
      <c r="M8" s="80">
        <f t="shared" ref="M8:M71" si="7">ABS(($D8-L8)/$D8)</f>
        <v>5.3164556962025315E-2</v>
      </c>
      <c r="N8" s="62">
        <f t="shared" si="2"/>
        <v>21</v>
      </c>
    </row>
    <row r="9" spans="3:14" x14ac:dyDescent="0.25">
      <c r="C9" s="85">
        <v>39173</v>
      </c>
      <c r="D9" s="58">
        <v>330</v>
      </c>
      <c r="E9" s="239">
        <v>350</v>
      </c>
      <c r="F9" s="234">
        <f>Input!I26*Input!E5+Input!I27*Input!E7</f>
        <v>379.18522765567644</v>
      </c>
      <c r="G9" s="80">
        <f t="shared" si="3"/>
        <v>0.14904614441114072</v>
      </c>
      <c r="H9" s="243">
        <f t="shared" si="4"/>
        <v>49.185227655676442</v>
      </c>
      <c r="I9" s="234">
        <f t="shared" si="0"/>
        <v>475.67874999999998</v>
      </c>
      <c r="J9" s="80">
        <f t="shared" si="5"/>
        <v>0.44145075757575752</v>
      </c>
      <c r="K9" s="235">
        <f t="shared" si="1"/>
        <v>145.67874999999998</v>
      </c>
      <c r="L9" s="58">
        <f t="shared" si="6"/>
        <v>395</v>
      </c>
      <c r="M9" s="80">
        <f t="shared" si="7"/>
        <v>0.19696969696969696</v>
      </c>
      <c r="N9" s="62">
        <f t="shared" si="2"/>
        <v>65</v>
      </c>
    </row>
    <row r="10" spans="3:14" x14ac:dyDescent="0.25">
      <c r="C10" s="85">
        <v>39203</v>
      </c>
      <c r="D10" s="58">
        <v>350.5</v>
      </c>
      <c r="E10" s="239">
        <v>350</v>
      </c>
      <c r="F10" s="234">
        <f>Input!H26*Input!E5+Input!H27*Input!E7</f>
        <v>378.55009278454321</v>
      </c>
      <c r="G10" s="80">
        <f t="shared" si="3"/>
        <v>8.0028795390993474E-2</v>
      </c>
      <c r="H10" s="243">
        <f t="shared" si="4"/>
        <v>28.05009278454321</v>
      </c>
      <c r="I10" s="234">
        <f t="shared" si="0"/>
        <v>475.67874999999998</v>
      </c>
      <c r="J10" s="80">
        <f t="shared" si="5"/>
        <v>0.3571433666191155</v>
      </c>
      <c r="K10" s="235">
        <f t="shared" si="1"/>
        <v>125.17874999999998</v>
      </c>
      <c r="L10" s="58">
        <f t="shared" si="6"/>
        <v>330</v>
      </c>
      <c r="M10" s="80">
        <f t="shared" si="7"/>
        <v>5.8487874465049931E-2</v>
      </c>
      <c r="N10" s="62">
        <f t="shared" si="2"/>
        <v>20.5</v>
      </c>
    </row>
    <row r="11" spans="3:14" x14ac:dyDescent="0.25">
      <c r="C11" s="85">
        <v>39234</v>
      </c>
      <c r="D11" s="58">
        <v>376.5</v>
      </c>
      <c r="E11" s="239">
        <v>400</v>
      </c>
      <c r="F11" s="234">
        <f>Input!H26*Input!E5+Input!H27*Input!E7</f>
        <v>378.55009278454321</v>
      </c>
      <c r="G11" s="80">
        <f t="shared" si="3"/>
        <v>5.4451335578836928E-3</v>
      </c>
      <c r="H11" s="243">
        <f t="shared" si="4"/>
        <v>2.0500927845432102</v>
      </c>
      <c r="I11" s="234">
        <f t="shared" si="0"/>
        <v>475.67874999999998</v>
      </c>
      <c r="J11" s="80">
        <f t="shared" si="5"/>
        <v>0.26342297476759624</v>
      </c>
      <c r="K11" s="235">
        <f t="shared" si="1"/>
        <v>99.17874999999998</v>
      </c>
      <c r="L11" s="58">
        <f t="shared" si="6"/>
        <v>350.5</v>
      </c>
      <c r="M11" s="80">
        <f t="shared" si="7"/>
        <v>6.9057104913678613E-2</v>
      </c>
      <c r="N11" s="62">
        <f t="shared" si="2"/>
        <v>26</v>
      </c>
    </row>
    <row r="12" spans="3:14" x14ac:dyDescent="0.25">
      <c r="C12" s="85">
        <v>39264</v>
      </c>
      <c r="D12" s="58">
        <v>316</v>
      </c>
      <c r="E12" s="239">
        <v>300</v>
      </c>
      <c r="F12" s="234">
        <f>Input!I26*Input!E5+Input!I27*Input!E7</f>
        <v>379.18522765567644</v>
      </c>
      <c r="G12" s="80">
        <f t="shared" si="3"/>
        <v>0.19995325207492545</v>
      </c>
      <c r="H12" s="243">
        <f t="shared" si="4"/>
        <v>63.185227655676442</v>
      </c>
      <c r="I12" s="234">
        <f t="shared" si="0"/>
        <v>475.67874999999998</v>
      </c>
      <c r="J12" s="80">
        <f t="shared" si="5"/>
        <v>0.50531249999999994</v>
      </c>
      <c r="K12" s="235">
        <f t="shared" si="1"/>
        <v>159.67874999999998</v>
      </c>
      <c r="L12" s="58">
        <f t="shared" si="6"/>
        <v>376.5</v>
      </c>
      <c r="M12" s="80">
        <f t="shared" si="7"/>
        <v>0.19145569620253164</v>
      </c>
      <c r="N12" s="62">
        <f t="shared" si="2"/>
        <v>60.5</v>
      </c>
    </row>
    <row r="13" spans="3:14" x14ac:dyDescent="0.25">
      <c r="C13" s="85">
        <v>39295</v>
      </c>
      <c r="D13" s="58">
        <v>288.5</v>
      </c>
      <c r="E13" s="239">
        <v>300</v>
      </c>
      <c r="F13" s="234">
        <f>Input!G26*Input!E5+Input!G27*Input!E7</f>
        <v>378.49623339314633</v>
      </c>
      <c r="G13" s="80">
        <f t="shared" si="3"/>
        <v>0.31194534971627841</v>
      </c>
      <c r="H13" s="243">
        <f t="shared" si="4"/>
        <v>89.996233393146326</v>
      </c>
      <c r="I13" s="234">
        <f t="shared" si="0"/>
        <v>475.67874999999998</v>
      </c>
      <c r="J13" s="80">
        <f t="shared" si="5"/>
        <v>0.64879982668977465</v>
      </c>
      <c r="K13" s="235">
        <f t="shared" si="1"/>
        <v>187.17874999999998</v>
      </c>
      <c r="L13" s="58">
        <f t="shared" si="6"/>
        <v>316</v>
      </c>
      <c r="M13" s="80">
        <f t="shared" si="7"/>
        <v>9.5320623916811092E-2</v>
      </c>
      <c r="N13" s="62">
        <f t="shared" si="2"/>
        <v>27.5</v>
      </c>
    </row>
    <row r="14" spans="3:14" x14ac:dyDescent="0.25">
      <c r="C14" s="85">
        <v>39326</v>
      </c>
      <c r="D14" s="58">
        <v>299.5</v>
      </c>
      <c r="E14" s="239">
        <v>300</v>
      </c>
      <c r="F14" s="234">
        <f>Input!G26*Input!E5+Input!G27*Input!E7</f>
        <v>378.49623339314633</v>
      </c>
      <c r="G14" s="80">
        <f t="shared" si="3"/>
        <v>0.26376037860816803</v>
      </c>
      <c r="H14" s="243">
        <f t="shared" si="4"/>
        <v>78.996233393146326</v>
      </c>
      <c r="I14" s="234">
        <f t="shared" si="0"/>
        <v>475.67874999999998</v>
      </c>
      <c r="J14" s="80">
        <f t="shared" si="5"/>
        <v>0.58824290484140229</v>
      </c>
      <c r="K14" s="235">
        <f t="shared" si="1"/>
        <v>176.17874999999998</v>
      </c>
      <c r="L14" s="58">
        <f t="shared" si="6"/>
        <v>288.5</v>
      </c>
      <c r="M14" s="80">
        <f t="shared" si="7"/>
        <v>3.6727879799666109E-2</v>
      </c>
      <c r="N14" s="62">
        <f t="shared" si="2"/>
        <v>11</v>
      </c>
    </row>
    <row r="15" spans="3:14" x14ac:dyDescent="0.25">
      <c r="C15" s="85">
        <v>39356</v>
      </c>
      <c r="D15" s="58">
        <v>329</v>
      </c>
      <c r="E15" s="239">
        <v>350</v>
      </c>
      <c r="F15" s="234">
        <f>Input!G26*Input!E5+Input!G27*Input!E7</f>
        <v>378.49623339314633</v>
      </c>
      <c r="G15" s="80">
        <f t="shared" si="3"/>
        <v>0.15044447839862105</v>
      </c>
      <c r="H15" s="243">
        <f t="shared" si="4"/>
        <v>49.496233393146326</v>
      </c>
      <c r="I15" s="234">
        <f t="shared" si="0"/>
        <v>475.67874999999998</v>
      </c>
      <c r="J15" s="80">
        <f t="shared" si="5"/>
        <v>0.44583206686930082</v>
      </c>
      <c r="K15" s="235">
        <f t="shared" si="1"/>
        <v>146.67874999999998</v>
      </c>
      <c r="L15" s="58">
        <f t="shared" si="6"/>
        <v>299.5</v>
      </c>
      <c r="M15" s="80">
        <f t="shared" si="7"/>
        <v>8.9665653495440728E-2</v>
      </c>
      <c r="N15" s="62">
        <f t="shared" si="2"/>
        <v>29.5</v>
      </c>
    </row>
    <row r="16" spans="3:14" x14ac:dyDescent="0.25">
      <c r="C16" s="85">
        <v>39387</v>
      </c>
      <c r="D16" s="58">
        <v>352.5</v>
      </c>
      <c r="E16" s="239">
        <v>350</v>
      </c>
      <c r="F16" s="234">
        <f>Input!H26*Input!E5+Input!H27*Input!E7</f>
        <v>378.55009278454321</v>
      </c>
      <c r="G16" s="80">
        <f t="shared" si="3"/>
        <v>7.3900972438420448E-2</v>
      </c>
      <c r="H16" s="243">
        <f t="shared" si="4"/>
        <v>26.05009278454321</v>
      </c>
      <c r="I16" s="234">
        <f t="shared" si="0"/>
        <v>475.67874999999998</v>
      </c>
      <c r="J16" s="80">
        <f t="shared" si="5"/>
        <v>0.34944326241134743</v>
      </c>
      <c r="K16" s="235">
        <f t="shared" si="1"/>
        <v>123.17874999999998</v>
      </c>
      <c r="L16" s="58">
        <f t="shared" si="6"/>
        <v>329</v>
      </c>
      <c r="M16" s="80">
        <f t="shared" si="7"/>
        <v>6.6666666666666666E-2</v>
      </c>
      <c r="N16" s="62">
        <f t="shared" si="2"/>
        <v>23.5</v>
      </c>
    </row>
    <row r="17" spans="3:14" x14ac:dyDescent="0.25">
      <c r="C17" s="85">
        <v>39417</v>
      </c>
      <c r="D17" s="58">
        <v>374</v>
      </c>
      <c r="E17" s="239">
        <v>350</v>
      </c>
      <c r="F17" s="234">
        <f>Input!H26*Input!E5+Input!H27*Input!E7</f>
        <v>378.55009278454321</v>
      </c>
      <c r="G17" s="80">
        <f t="shared" si="3"/>
        <v>1.216602348808345E-2</v>
      </c>
      <c r="H17" s="243">
        <f t="shared" si="4"/>
        <v>4.5500927845432102</v>
      </c>
      <c r="I17" s="234">
        <f t="shared" si="0"/>
        <v>475.67874999999998</v>
      </c>
      <c r="J17" s="80">
        <f t="shared" si="5"/>
        <v>0.27186831550802132</v>
      </c>
      <c r="K17" s="235">
        <f t="shared" si="1"/>
        <v>101.67874999999998</v>
      </c>
      <c r="L17" s="58">
        <f t="shared" si="6"/>
        <v>352.5</v>
      </c>
      <c r="M17" s="80">
        <f t="shared" si="7"/>
        <v>5.7486631016042782E-2</v>
      </c>
      <c r="N17" s="62">
        <f t="shared" si="2"/>
        <v>21.5</v>
      </c>
    </row>
    <row r="18" spans="3:14" x14ac:dyDescent="0.25">
      <c r="C18" s="85">
        <v>39448</v>
      </c>
      <c r="D18" s="58">
        <v>430</v>
      </c>
      <c r="E18" s="239">
        <v>450</v>
      </c>
      <c r="F18" s="234">
        <f>Input!H26*Input!E5+Input!H27*Input!E7</f>
        <v>378.55009278454321</v>
      </c>
      <c r="G18" s="80">
        <f t="shared" si="3"/>
        <v>0.1196509470126902</v>
      </c>
      <c r="H18" s="243">
        <f t="shared" si="4"/>
        <v>51.44990721545679</v>
      </c>
      <c r="I18" s="234">
        <f t="shared" si="0"/>
        <v>475.67874999999998</v>
      </c>
      <c r="J18" s="80">
        <f t="shared" si="5"/>
        <v>0.10622965116279065</v>
      </c>
      <c r="K18" s="235">
        <f t="shared" si="1"/>
        <v>45.67874999999998</v>
      </c>
      <c r="L18" s="58">
        <f t="shared" si="6"/>
        <v>374</v>
      </c>
      <c r="M18" s="80">
        <f t="shared" si="7"/>
        <v>0.13023255813953488</v>
      </c>
      <c r="N18" s="62">
        <f t="shared" si="2"/>
        <v>56</v>
      </c>
    </row>
    <row r="19" spans="3:14" x14ac:dyDescent="0.25">
      <c r="C19" s="85">
        <v>39479</v>
      </c>
      <c r="D19" s="58">
        <v>469.5</v>
      </c>
      <c r="E19" s="239">
        <v>450</v>
      </c>
      <c r="F19" s="234">
        <f>Input!J26*Input!E5+Input!J27*Input!E7</f>
        <v>393.41198790833027</v>
      </c>
      <c r="G19" s="80">
        <f t="shared" si="3"/>
        <v>0.16206179359248077</v>
      </c>
      <c r="H19" s="243">
        <f t="shared" si="4"/>
        <v>76.088012091669725</v>
      </c>
      <c r="I19" s="234">
        <f t="shared" si="0"/>
        <v>475.67874999999998</v>
      </c>
      <c r="J19" s="80">
        <f t="shared" si="5"/>
        <v>1.3160276890308796E-2</v>
      </c>
      <c r="K19" s="235">
        <f t="shared" si="1"/>
        <v>6.1787499999999795</v>
      </c>
      <c r="L19" s="58">
        <f t="shared" si="6"/>
        <v>430</v>
      </c>
      <c r="M19" s="80">
        <f t="shared" si="7"/>
        <v>8.4132055378061774E-2</v>
      </c>
      <c r="N19" s="62">
        <f t="shared" si="2"/>
        <v>39.5</v>
      </c>
    </row>
    <row r="20" spans="3:14" x14ac:dyDescent="0.25">
      <c r="C20" s="85">
        <v>39508</v>
      </c>
      <c r="D20" s="58">
        <v>528</v>
      </c>
      <c r="E20" s="239">
        <v>550</v>
      </c>
      <c r="F20" s="234">
        <f>Input!J26*Input!E5+Input!J27*Input!E7</f>
        <v>393.41198790833027</v>
      </c>
      <c r="G20" s="80">
        <f t="shared" si="3"/>
        <v>0.25490153805240479</v>
      </c>
      <c r="H20" s="243">
        <f t="shared" si="4"/>
        <v>134.58801209166973</v>
      </c>
      <c r="I20" s="234">
        <f t="shared" si="0"/>
        <v>475.67874999999998</v>
      </c>
      <c r="J20" s="80">
        <f t="shared" si="5"/>
        <v>9.9093276515151554E-2</v>
      </c>
      <c r="K20" s="235">
        <f t="shared" si="1"/>
        <v>52.32125000000002</v>
      </c>
      <c r="L20" s="58">
        <f t="shared" si="6"/>
        <v>469.5</v>
      </c>
      <c r="M20" s="80">
        <f t="shared" si="7"/>
        <v>0.11079545454545454</v>
      </c>
      <c r="N20" s="62">
        <f t="shared" si="2"/>
        <v>58.5</v>
      </c>
    </row>
    <row r="21" spans="3:14" x14ac:dyDescent="0.25">
      <c r="C21" s="85">
        <v>39539</v>
      </c>
      <c r="D21" s="58">
        <v>550.5</v>
      </c>
      <c r="E21" s="239">
        <v>550</v>
      </c>
      <c r="F21" s="234">
        <f>Input!L26*Input!E5+Input!L27*Input!E7</f>
        <v>636.8568313157059</v>
      </c>
      <c r="G21" s="80">
        <f t="shared" si="3"/>
        <v>0.15686981165432498</v>
      </c>
      <c r="H21" s="243">
        <f t="shared" si="4"/>
        <v>86.356831315705904</v>
      </c>
      <c r="I21" s="234">
        <f t="shared" si="0"/>
        <v>475.67874999999998</v>
      </c>
      <c r="J21" s="80">
        <f t="shared" si="5"/>
        <v>0.13591507720254317</v>
      </c>
      <c r="K21" s="235">
        <f t="shared" si="1"/>
        <v>74.82125000000002</v>
      </c>
      <c r="L21" s="58">
        <f t="shared" si="6"/>
        <v>528</v>
      </c>
      <c r="M21" s="80">
        <f t="shared" si="7"/>
        <v>4.0871934604904632E-2</v>
      </c>
      <c r="N21" s="62">
        <f t="shared" si="2"/>
        <v>22.5</v>
      </c>
    </row>
    <row r="22" spans="3:14" x14ac:dyDescent="0.25">
      <c r="C22" s="85">
        <v>39569</v>
      </c>
      <c r="D22" s="58">
        <v>572.5</v>
      </c>
      <c r="E22" s="239">
        <v>550</v>
      </c>
      <c r="F22" s="234">
        <f>Input!L26*Input!E5+Input!L27*Input!E7</f>
        <v>636.8568313157059</v>
      </c>
      <c r="G22" s="80">
        <f t="shared" si="3"/>
        <v>0.11241367915407145</v>
      </c>
      <c r="H22" s="243">
        <f t="shared" si="4"/>
        <v>64.356831315705904</v>
      </c>
      <c r="I22" s="234">
        <f t="shared" si="0"/>
        <v>475.67874999999998</v>
      </c>
      <c r="J22" s="80">
        <f t="shared" si="5"/>
        <v>0.16912008733624459</v>
      </c>
      <c r="K22" s="235">
        <f t="shared" si="1"/>
        <v>96.82125000000002</v>
      </c>
      <c r="L22" s="58">
        <f t="shared" si="6"/>
        <v>550.5</v>
      </c>
      <c r="M22" s="80">
        <f t="shared" si="7"/>
        <v>3.8427947598253277E-2</v>
      </c>
      <c r="N22" s="62">
        <f t="shared" si="2"/>
        <v>22</v>
      </c>
    </row>
    <row r="23" spans="3:14" x14ac:dyDescent="0.25">
      <c r="C23" s="85">
        <v>39600</v>
      </c>
      <c r="D23" s="58">
        <v>571.5</v>
      </c>
      <c r="E23" s="239">
        <v>550</v>
      </c>
      <c r="F23" s="234">
        <f>Input!L26*Input!E5+Input!L27*Input!E7</f>
        <v>636.8568313157059</v>
      </c>
      <c r="G23" s="80">
        <f t="shared" si="3"/>
        <v>0.11436015978251252</v>
      </c>
      <c r="H23" s="243">
        <f t="shared" si="4"/>
        <v>65.356831315705904</v>
      </c>
      <c r="I23" s="234">
        <f t="shared" si="0"/>
        <v>475.67874999999998</v>
      </c>
      <c r="J23" s="80">
        <f t="shared" si="5"/>
        <v>0.16766622922134736</v>
      </c>
      <c r="K23" s="235">
        <f t="shared" si="1"/>
        <v>95.82125000000002</v>
      </c>
      <c r="L23" s="58">
        <f t="shared" si="6"/>
        <v>572.5</v>
      </c>
      <c r="M23" s="80">
        <f t="shared" si="7"/>
        <v>1.7497812773403325E-3</v>
      </c>
      <c r="N23" s="62">
        <f t="shared" si="2"/>
        <v>1</v>
      </c>
    </row>
    <row r="24" spans="3:14" x14ac:dyDescent="0.25">
      <c r="C24" s="85">
        <v>39630</v>
      </c>
      <c r="D24" s="58">
        <v>674.5</v>
      </c>
      <c r="E24" s="239">
        <v>650</v>
      </c>
      <c r="F24" s="234">
        <f>Input!L26*Input!E5+Input!L27*Input!E7</f>
        <v>636.8568313157059</v>
      </c>
      <c r="G24" s="80">
        <f t="shared" si="3"/>
        <v>5.5808997308071304E-2</v>
      </c>
      <c r="H24" s="243">
        <f t="shared" si="4"/>
        <v>37.643168684294096</v>
      </c>
      <c r="I24" s="234">
        <f t="shared" si="0"/>
        <v>475.67874999999998</v>
      </c>
      <c r="J24" s="80">
        <f t="shared" si="5"/>
        <v>0.29476834692364717</v>
      </c>
      <c r="K24" s="235">
        <f t="shared" si="1"/>
        <v>198.82125000000002</v>
      </c>
      <c r="L24" s="58">
        <f t="shared" si="6"/>
        <v>571.5</v>
      </c>
      <c r="M24" s="80">
        <f t="shared" si="7"/>
        <v>0.15270570793180133</v>
      </c>
      <c r="N24" s="62">
        <f t="shared" si="2"/>
        <v>103</v>
      </c>
    </row>
    <row r="25" spans="3:14" x14ac:dyDescent="0.25">
      <c r="C25" s="85">
        <v>39661</v>
      </c>
      <c r="D25" s="58">
        <v>515</v>
      </c>
      <c r="E25" s="239">
        <v>500</v>
      </c>
      <c r="F25" s="234">
        <f>Input!N26*Input!E5+Input!N27*Input!E7</f>
        <v>637.67349289772164</v>
      </c>
      <c r="G25" s="80">
        <f t="shared" si="3"/>
        <v>0.23820095708295466</v>
      </c>
      <c r="H25" s="243">
        <f t="shared" si="4"/>
        <v>122.67349289772164</v>
      </c>
      <c r="I25" s="234">
        <f t="shared" si="0"/>
        <v>475.67874999999998</v>
      </c>
      <c r="J25" s="80">
        <f t="shared" si="5"/>
        <v>7.6351941747572857E-2</v>
      </c>
      <c r="K25" s="235">
        <f t="shared" si="1"/>
        <v>39.32125000000002</v>
      </c>
      <c r="L25" s="58">
        <f t="shared" si="6"/>
        <v>674.5</v>
      </c>
      <c r="M25" s="80">
        <f t="shared" si="7"/>
        <v>0.30970873786407765</v>
      </c>
      <c r="N25" s="62">
        <f t="shared" si="2"/>
        <v>159.5</v>
      </c>
    </row>
    <row r="26" spans="3:14" x14ac:dyDescent="0.25">
      <c r="C26" s="85">
        <v>39692</v>
      </c>
      <c r="D26" s="58">
        <v>534.5</v>
      </c>
      <c r="E26" s="239">
        <v>550</v>
      </c>
      <c r="F26" s="234">
        <f>Input!K26*Input!E5+Input!K27*Input!E7</f>
        <v>572.60463803918651</v>
      </c>
      <c r="G26" s="80">
        <f t="shared" si="3"/>
        <v>7.1290248903997211E-2</v>
      </c>
      <c r="H26" s="243">
        <f t="shared" si="4"/>
        <v>38.104638039186511</v>
      </c>
      <c r="I26" s="234">
        <f t="shared" si="0"/>
        <v>475.67874999999998</v>
      </c>
      <c r="J26" s="80">
        <f t="shared" si="5"/>
        <v>0.11004911131898974</v>
      </c>
      <c r="K26" s="235">
        <f t="shared" si="1"/>
        <v>58.82125000000002</v>
      </c>
      <c r="L26" s="58">
        <f t="shared" si="6"/>
        <v>515</v>
      </c>
      <c r="M26" s="80">
        <f t="shared" si="7"/>
        <v>3.6482694106641719E-2</v>
      </c>
      <c r="N26" s="62">
        <f t="shared" si="2"/>
        <v>19.5</v>
      </c>
    </row>
    <row r="27" spans="3:14" x14ac:dyDescent="0.25">
      <c r="C27" s="85">
        <v>39722</v>
      </c>
      <c r="D27" s="58">
        <v>437</v>
      </c>
      <c r="E27" s="239">
        <v>450</v>
      </c>
      <c r="F27" s="234">
        <f>Input!L26*Input!E5+Input!L27*Input!E7</f>
        <v>636.8568313157059</v>
      </c>
      <c r="G27" s="80">
        <f t="shared" si="3"/>
        <v>0.45733828676362909</v>
      </c>
      <c r="H27" s="243">
        <f t="shared" si="4"/>
        <v>199.8568313157059</v>
      </c>
      <c r="I27" s="234">
        <f t="shared" si="0"/>
        <v>475.67874999999998</v>
      </c>
      <c r="J27" s="80">
        <f t="shared" si="5"/>
        <v>8.8509725400457623E-2</v>
      </c>
      <c r="K27" s="235">
        <f t="shared" si="1"/>
        <v>38.67874999999998</v>
      </c>
      <c r="L27" s="58">
        <f t="shared" si="6"/>
        <v>534.5</v>
      </c>
      <c r="M27" s="80">
        <f t="shared" si="7"/>
        <v>0.22311212814645309</v>
      </c>
      <c r="N27" s="62">
        <f t="shared" si="2"/>
        <v>97.5</v>
      </c>
    </row>
    <row r="28" spans="3:14" x14ac:dyDescent="0.25">
      <c r="C28" s="85">
        <v>39753</v>
      </c>
      <c r="D28" s="58">
        <v>365.5</v>
      </c>
      <c r="E28" s="239">
        <v>350</v>
      </c>
      <c r="F28" s="234">
        <f>Input!J26*Input!E5+Input!J27*Input!E7</f>
        <v>393.41198790833027</v>
      </c>
      <c r="G28" s="80">
        <f t="shared" si="3"/>
        <v>7.6366587984487755E-2</v>
      </c>
      <c r="H28" s="243">
        <f t="shared" si="4"/>
        <v>27.911987908330275</v>
      </c>
      <c r="I28" s="234">
        <f t="shared" si="0"/>
        <v>475.67874999999998</v>
      </c>
      <c r="J28" s="80">
        <f t="shared" si="5"/>
        <v>0.30144664842681251</v>
      </c>
      <c r="K28" s="235">
        <f t="shared" si="1"/>
        <v>110.17874999999998</v>
      </c>
      <c r="L28" s="58">
        <f t="shared" si="6"/>
        <v>437</v>
      </c>
      <c r="M28" s="80">
        <f t="shared" si="7"/>
        <v>0.19562243502051985</v>
      </c>
      <c r="N28" s="62">
        <f t="shared" si="2"/>
        <v>71.5</v>
      </c>
    </row>
    <row r="29" spans="3:14" x14ac:dyDescent="0.25">
      <c r="C29" s="85">
        <v>39783</v>
      </c>
      <c r="D29" s="58">
        <v>308</v>
      </c>
      <c r="E29" s="239">
        <v>300</v>
      </c>
      <c r="F29" s="234">
        <f>Input!H26*Input!E5+Input!H27*Input!E7</f>
        <v>378.55009278454321</v>
      </c>
      <c r="G29" s="80">
        <f t="shared" si="3"/>
        <v>0.22905874280695848</v>
      </c>
      <c r="H29" s="243">
        <f t="shared" si="4"/>
        <v>70.55009278454321</v>
      </c>
      <c r="I29" s="234">
        <f t="shared" si="0"/>
        <v>475.67874999999998</v>
      </c>
      <c r="J29" s="80">
        <f t="shared" si="5"/>
        <v>0.54441152597402587</v>
      </c>
      <c r="K29" s="235">
        <f t="shared" si="1"/>
        <v>167.67874999999998</v>
      </c>
      <c r="L29" s="58">
        <f t="shared" si="6"/>
        <v>365.5</v>
      </c>
      <c r="M29" s="80">
        <f t="shared" si="7"/>
        <v>0.18668831168831168</v>
      </c>
      <c r="N29" s="62">
        <f t="shared" si="2"/>
        <v>57.5</v>
      </c>
    </row>
    <row r="30" spans="3:14" x14ac:dyDescent="0.25">
      <c r="C30" s="85">
        <v>39814</v>
      </c>
      <c r="D30" s="58">
        <v>378.5</v>
      </c>
      <c r="E30" s="239">
        <v>400</v>
      </c>
      <c r="F30" s="234">
        <f>Input!G26*Input!E5+Input!G27*Input!E7</f>
        <v>378.49623339314633</v>
      </c>
      <c r="G30" s="80">
        <f t="shared" si="3"/>
        <v>9.9514051616213822E-6</v>
      </c>
      <c r="H30" s="243">
        <f t="shared" si="4"/>
        <v>3.766606853673693E-3</v>
      </c>
      <c r="I30" s="234">
        <f t="shared" si="0"/>
        <v>475.67874999999998</v>
      </c>
      <c r="J30" s="80">
        <f t="shared" si="5"/>
        <v>0.25674702774108316</v>
      </c>
      <c r="K30" s="235">
        <f t="shared" si="1"/>
        <v>97.17874999999998</v>
      </c>
      <c r="L30" s="58">
        <f t="shared" si="6"/>
        <v>308</v>
      </c>
      <c r="M30" s="80">
        <f t="shared" si="7"/>
        <v>0.18626155878467635</v>
      </c>
      <c r="N30" s="62">
        <f t="shared" si="2"/>
        <v>70.5</v>
      </c>
    </row>
    <row r="31" spans="3:14" x14ac:dyDescent="0.25">
      <c r="C31" s="85">
        <v>39845</v>
      </c>
      <c r="D31" s="58">
        <v>345.5</v>
      </c>
      <c r="E31" s="239">
        <v>350</v>
      </c>
      <c r="F31" s="234">
        <f>Input!I26*Input!E5+Input!I27*Input!E7</f>
        <v>379.18522765567644</v>
      </c>
      <c r="G31" s="80">
        <f t="shared" si="3"/>
        <v>9.7497040971567125E-2</v>
      </c>
      <c r="H31" s="243">
        <f t="shared" si="4"/>
        <v>33.685227655676442</v>
      </c>
      <c r="I31" s="234">
        <f t="shared" si="0"/>
        <v>475.67874999999998</v>
      </c>
      <c r="J31" s="80">
        <f t="shared" si="5"/>
        <v>0.37678364688856725</v>
      </c>
      <c r="K31" s="235">
        <f t="shared" si="1"/>
        <v>130.17874999999998</v>
      </c>
      <c r="L31" s="58">
        <f t="shared" si="6"/>
        <v>378.5</v>
      </c>
      <c r="M31" s="80">
        <f t="shared" si="7"/>
        <v>9.5513748191027495E-2</v>
      </c>
      <c r="N31" s="62">
        <f t="shared" si="2"/>
        <v>33</v>
      </c>
    </row>
    <row r="32" spans="3:14" x14ac:dyDescent="0.25">
      <c r="C32" s="85">
        <v>39873</v>
      </c>
      <c r="D32" s="58">
        <v>330.5</v>
      </c>
      <c r="E32" s="239">
        <v>350</v>
      </c>
      <c r="F32" s="234">
        <f>Input!H26*Input!E5+Input!H27*Input!E7</f>
        <v>378.55009278454321</v>
      </c>
      <c r="G32" s="80">
        <f t="shared" si="3"/>
        <v>0.14538605986246053</v>
      </c>
      <c r="H32" s="243">
        <f t="shared" si="4"/>
        <v>48.05009278454321</v>
      </c>
      <c r="I32" s="234">
        <f t="shared" si="0"/>
        <v>475.67874999999998</v>
      </c>
      <c r="J32" s="80">
        <f t="shared" si="5"/>
        <v>0.43927004538577907</v>
      </c>
      <c r="K32" s="235">
        <f t="shared" si="1"/>
        <v>145.17874999999998</v>
      </c>
      <c r="L32" s="58">
        <f t="shared" si="6"/>
        <v>345.5</v>
      </c>
      <c r="M32" s="80">
        <f t="shared" si="7"/>
        <v>4.5385779122541603E-2</v>
      </c>
      <c r="N32" s="62">
        <f t="shared" si="2"/>
        <v>15</v>
      </c>
    </row>
    <row r="33" spans="3:14" x14ac:dyDescent="0.25">
      <c r="C33" s="85">
        <v>39904</v>
      </c>
      <c r="D33" s="58">
        <v>385</v>
      </c>
      <c r="E33" s="239">
        <v>400</v>
      </c>
      <c r="F33" s="234">
        <f>Input!H26*Input!E5+Input!H27*Input!E7</f>
        <v>378.55009278454321</v>
      </c>
      <c r="G33" s="80">
        <f t="shared" si="3"/>
        <v>1.6753005754433219E-2</v>
      </c>
      <c r="H33" s="243">
        <f t="shared" si="4"/>
        <v>6.4499072154567898</v>
      </c>
      <c r="I33" s="234">
        <f t="shared" si="0"/>
        <v>475.67874999999998</v>
      </c>
      <c r="J33" s="80">
        <f t="shared" si="5"/>
        <v>0.23552922077922073</v>
      </c>
      <c r="K33" s="235">
        <f t="shared" si="1"/>
        <v>90.67874999999998</v>
      </c>
      <c r="L33" s="58">
        <f t="shared" si="6"/>
        <v>330.5</v>
      </c>
      <c r="M33" s="80">
        <f t="shared" si="7"/>
        <v>0.14155844155844155</v>
      </c>
      <c r="N33" s="62">
        <f t="shared" si="2"/>
        <v>54.5</v>
      </c>
    </row>
    <row r="34" spans="3:14" x14ac:dyDescent="0.25">
      <c r="C34" s="85">
        <v>39934</v>
      </c>
      <c r="D34" s="94">
        <v>391</v>
      </c>
      <c r="E34" s="240">
        <v>400</v>
      </c>
      <c r="F34" s="234">
        <f>Input!I26*Input!E5+Input!I27*Input!E7</f>
        <v>379.18522765567644</v>
      </c>
      <c r="G34" s="80">
        <f t="shared" si="3"/>
        <v>3.0216809064766131E-2</v>
      </c>
      <c r="H34" s="243">
        <f t="shared" si="4"/>
        <v>11.814772344323558</v>
      </c>
      <c r="I34" s="234">
        <f t="shared" si="0"/>
        <v>475.67874999999998</v>
      </c>
      <c r="J34" s="80">
        <f t="shared" si="5"/>
        <v>0.21656969309462909</v>
      </c>
      <c r="K34" s="235">
        <f t="shared" si="1"/>
        <v>84.67874999999998</v>
      </c>
      <c r="L34" s="58">
        <f t="shared" si="6"/>
        <v>385</v>
      </c>
      <c r="M34" s="80">
        <f t="shared" si="7"/>
        <v>1.5345268542199489E-2</v>
      </c>
      <c r="N34" s="62">
        <f t="shared" si="2"/>
        <v>6</v>
      </c>
    </row>
    <row r="35" spans="3:14" x14ac:dyDescent="0.25">
      <c r="C35" s="85">
        <v>39965</v>
      </c>
      <c r="D35" s="58">
        <v>425.5</v>
      </c>
      <c r="E35" s="239">
        <v>450</v>
      </c>
      <c r="F35" s="234">
        <f>Input!I26*Input!E5+Input!I27*Input!E7</f>
        <v>379.18522765567644</v>
      </c>
      <c r="G35" s="80">
        <f t="shared" si="3"/>
        <v>0.10884787860005536</v>
      </c>
      <c r="H35" s="243">
        <f t="shared" si="4"/>
        <v>46.314772344323558</v>
      </c>
      <c r="I35" s="234">
        <f t="shared" si="0"/>
        <v>475.67874999999998</v>
      </c>
      <c r="J35" s="80">
        <f t="shared" si="5"/>
        <v>0.11792890716803756</v>
      </c>
      <c r="K35" s="235">
        <f t="shared" si="1"/>
        <v>50.17874999999998</v>
      </c>
      <c r="L35" s="58">
        <f t="shared" si="6"/>
        <v>391</v>
      </c>
      <c r="M35" s="80">
        <f t="shared" si="7"/>
        <v>8.1081081081081086E-2</v>
      </c>
      <c r="N35" s="62">
        <f t="shared" si="2"/>
        <v>34.5</v>
      </c>
    </row>
    <row r="36" spans="3:14" x14ac:dyDescent="0.25">
      <c r="C36" s="85">
        <v>39995</v>
      </c>
      <c r="D36" s="58">
        <v>340</v>
      </c>
      <c r="E36" s="239">
        <v>350</v>
      </c>
      <c r="F36" s="234">
        <f>Input!J26*Input!E5+Input!J27*Input!E7</f>
        <v>393.41198790833027</v>
      </c>
      <c r="G36" s="80">
        <f t="shared" si="3"/>
        <v>0.15709408208332434</v>
      </c>
      <c r="H36" s="243">
        <f t="shared" si="4"/>
        <v>53.411987908330275</v>
      </c>
      <c r="I36" s="234">
        <f t="shared" si="0"/>
        <v>475.67874999999998</v>
      </c>
      <c r="J36" s="80">
        <f t="shared" si="5"/>
        <v>0.39905514705882345</v>
      </c>
      <c r="K36" s="235">
        <f t="shared" si="1"/>
        <v>135.67874999999998</v>
      </c>
      <c r="L36" s="58">
        <f t="shared" si="6"/>
        <v>425.5</v>
      </c>
      <c r="M36" s="80">
        <f t="shared" si="7"/>
        <v>0.25147058823529411</v>
      </c>
      <c r="N36" s="62">
        <f t="shared" si="2"/>
        <v>85.5</v>
      </c>
    </row>
    <row r="37" spans="3:14" x14ac:dyDescent="0.25">
      <c r="C37" s="85">
        <v>40026</v>
      </c>
      <c r="D37" s="58">
        <v>351.5</v>
      </c>
      <c r="E37" s="239">
        <v>350</v>
      </c>
      <c r="F37" s="234">
        <f>Input!H26*Input!E5+Input!H27*Input!E7</f>
        <v>378.55009278454321</v>
      </c>
      <c r="G37" s="80">
        <f t="shared" si="3"/>
        <v>7.6956167239098747E-2</v>
      </c>
      <c r="H37" s="243">
        <f t="shared" si="4"/>
        <v>27.05009278454321</v>
      </c>
      <c r="I37" s="234">
        <f t="shared" si="0"/>
        <v>475.67874999999998</v>
      </c>
      <c r="J37" s="80">
        <f t="shared" si="5"/>
        <v>0.35328236130867702</v>
      </c>
      <c r="K37" s="235">
        <f t="shared" si="1"/>
        <v>124.17874999999998</v>
      </c>
      <c r="L37" s="58">
        <f t="shared" si="6"/>
        <v>340</v>
      </c>
      <c r="M37" s="80">
        <f t="shared" si="7"/>
        <v>3.2716927453769556E-2</v>
      </c>
      <c r="N37" s="62">
        <f t="shared" si="2"/>
        <v>11.5</v>
      </c>
    </row>
    <row r="38" spans="3:14" x14ac:dyDescent="0.25">
      <c r="C38" s="85">
        <v>40057</v>
      </c>
      <c r="D38" s="58">
        <v>307.5</v>
      </c>
      <c r="E38" s="239">
        <v>300</v>
      </c>
      <c r="F38" s="234">
        <f>Input!H26*Input!E5+Input!H27*Input!E7</f>
        <v>378.55009278454321</v>
      </c>
      <c r="G38" s="80">
        <f t="shared" si="3"/>
        <v>0.2310572123074576</v>
      </c>
      <c r="H38" s="243">
        <f t="shared" si="4"/>
        <v>71.05009278454321</v>
      </c>
      <c r="I38" s="234">
        <f t="shared" si="0"/>
        <v>475.67874999999998</v>
      </c>
      <c r="J38" s="80">
        <f t="shared" si="5"/>
        <v>0.54692276422764219</v>
      </c>
      <c r="K38" s="235">
        <f t="shared" si="1"/>
        <v>168.17874999999998</v>
      </c>
      <c r="L38" s="58">
        <f t="shared" si="6"/>
        <v>351.5</v>
      </c>
      <c r="M38" s="80">
        <f t="shared" si="7"/>
        <v>0.14308943089430895</v>
      </c>
      <c r="N38" s="62">
        <f t="shared" si="2"/>
        <v>44</v>
      </c>
    </row>
    <row r="39" spans="3:14" x14ac:dyDescent="0.25">
      <c r="C39" s="85">
        <v>40087</v>
      </c>
      <c r="D39" s="58">
        <v>322</v>
      </c>
      <c r="E39" s="239">
        <v>300</v>
      </c>
      <c r="F39" s="234">
        <f>Input!G26*Input!E5+Input!G27*Input!E7</f>
        <v>378.49623339314633</v>
      </c>
      <c r="G39" s="80">
        <f t="shared" si="3"/>
        <v>0.17545414097250411</v>
      </c>
      <c r="H39" s="243">
        <f t="shared" si="4"/>
        <v>56.496233393146326</v>
      </c>
      <c r="I39" s="234">
        <f t="shared" si="0"/>
        <v>475.67874999999998</v>
      </c>
      <c r="J39" s="80">
        <f t="shared" si="5"/>
        <v>0.47726319875776391</v>
      </c>
      <c r="K39" s="235">
        <f t="shared" ref="K39:K70" si="8">ABS(I39-D39)</f>
        <v>153.67874999999998</v>
      </c>
      <c r="L39" s="58">
        <f t="shared" si="6"/>
        <v>307.5</v>
      </c>
      <c r="M39" s="80">
        <f t="shared" si="7"/>
        <v>4.503105590062112E-2</v>
      </c>
      <c r="N39" s="62">
        <f t="shared" ref="N39:N70" si="9">ABS(L39-D39)</f>
        <v>14.5</v>
      </c>
    </row>
    <row r="40" spans="3:14" x14ac:dyDescent="0.25">
      <c r="C40" s="85">
        <v>40118</v>
      </c>
      <c r="D40" s="58">
        <v>360</v>
      </c>
      <c r="E40" s="239">
        <v>350</v>
      </c>
      <c r="F40" s="234">
        <f>Input!G26*Input!E5+Input!G27*Input!E7</f>
        <v>378.49623339314633</v>
      </c>
      <c r="G40" s="80">
        <f t="shared" si="3"/>
        <v>5.1378426092073132E-2</v>
      </c>
      <c r="H40" s="243">
        <f t="shared" si="4"/>
        <v>18.496233393146326</v>
      </c>
      <c r="I40" s="234">
        <f t="shared" si="0"/>
        <v>475.67874999999998</v>
      </c>
      <c r="J40" s="80">
        <f t="shared" si="5"/>
        <v>0.32132986111111106</v>
      </c>
      <c r="K40" s="235">
        <f t="shared" si="8"/>
        <v>115.67874999999998</v>
      </c>
      <c r="L40" s="58">
        <f t="shared" si="6"/>
        <v>322</v>
      </c>
      <c r="M40" s="80">
        <f t="shared" si="7"/>
        <v>0.10555555555555556</v>
      </c>
      <c r="N40" s="62">
        <f t="shared" si="9"/>
        <v>38</v>
      </c>
    </row>
    <row r="41" spans="3:14" x14ac:dyDescent="0.25">
      <c r="C41" s="85">
        <v>40148</v>
      </c>
      <c r="D41" s="58">
        <v>371</v>
      </c>
      <c r="E41" s="239">
        <v>350</v>
      </c>
      <c r="F41" s="234">
        <f>Input!H26*Input!E5+Input!H27*Input!E7</f>
        <v>378.55009278454321</v>
      </c>
      <c r="G41" s="80">
        <f t="shared" si="3"/>
        <v>2.0350654405776845E-2</v>
      </c>
      <c r="H41" s="243">
        <f t="shared" si="4"/>
        <v>7.5500927845432102</v>
      </c>
      <c r="I41" s="234">
        <f t="shared" si="0"/>
        <v>475.67874999999998</v>
      </c>
      <c r="J41" s="80">
        <f t="shared" si="5"/>
        <v>0.28215296495956865</v>
      </c>
      <c r="K41" s="235">
        <f t="shared" si="8"/>
        <v>104.67874999999998</v>
      </c>
      <c r="L41" s="58">
        <f t="shared" si="6"/>
        <v>360</v>
      </c>
      <c r="M41" s="80">
        <f t="shared" si="7"/>
        <v>2.9649595687331536E-2</v>
      </c>
      <c r="N41" s="62">
        <f t="shared" si="9"/>
        <v>11</v>
      </c>
    </row>
    <row r="42" spans="3:14" x14ac:dyDescent="0.25">
      <c r="C42" s="85">
        <v>40179</v>
      </c>
      <c r="D42" s="58">
        <v>377</v>
      </c>
      <c r="E42" s="239">
        <v>400</v>
      </c>
      <c r="F42" s="234">
        <f>Input!H26*Input!E5+Input!H27*Input!E7</f>
        <v>378.55009278454321</v>
      </c>
      <c r="G42" s="80">
        <f t="shared" si="3"/>
        <v>4.1116519483904782E-3</v>
      </c>
      <c r="H42" s="243">
        <f t="shared" si="4"/>
        <v>1.5500927845432102</v>
      </c>
      <c r="I42" s="234">
        <f t="shared" si="0"/>
        <v>475.67874999999998</v>
      </c>
      <c r="J42" s="80">
        <f t="shared" si="5"/>
        <v>0.26174734748010603</v>
      </c>
      <c r="K42" s="235">
        <f t="shared" si="8"/>
        <v>98.67874999999998</v>
      </c>
      <c r="L42" s="58">
        <f t="shared" si="6"/>
        <v>371</v>
      </c>
      <c r="M42" s="80">
        <f t="shared" si="7"/>
        <v>1.5915119363395226E-2</v>
      </c>
      <c r="N42" s="62">
        <f t="shared" si="9"/>
        <v>6</v>
      </c>
    </row>
    <row r="43" spans="3:14" x14ac:dyDescent="0.25">
      <c r="C43" s="85">
        <v>40210</v>
      </c>
      <c r="D43" s="58">
        <v>331</v>
      </c>
      <c r="E43" s="239">
        <v>350</v>
      </c>
      <c r="F43" s="234">
        <f>Input!I26*Input!E5+Input!I27*Input!E7</f>
        <v>379.18522765567644</v>
      </c>
      <c r="G43" s="80">
        <f t="shared" si="3"/>
        <v>0.14557470590838803</v>
      </c>
      <c r="H43" s="243">
        <f t="shared" si="4"/>
        <v>48.185227655676442</v>
      </c>
      <c r="I43" s="234">
        <f t="shared" si="0"/>
        <v>475.67874999999998</v>
      </c>
      <c r="J43" s="80">
        <f t="shared" si="5"/>
        <v>0.43709592145015097</v>
      </c>
      <c r="K43" s="235">
        <f t="shared" si="8"/>
        <v>144.67874999999998</v>
      </c>
      <c r="L43" s="58">
        <f t="shared" si="6"/>
        <v>377</v>
      </c>
      <c r="M43" s="80">
        <f t="shared" si="7"/>
        <v>0.13897280966767372</v>
      </c>
      <c r="N43" s="62">
        <f t="shared" si="9"/>
        <v>46</v>
      </c>
    </row>
    <row r="44" spans="3:14" x14ac:dyDescent="0.25">
      <c r="C44" s="85">
        <v>40238</v>
      </c>
      <c r="D44" s="58">
        <v>354</v>
      </c>
      <c r="E44" s="239">
        <v>350</v>
      </c>
      <c r="F44" s="234">
        <f>Input!H26*Input!E5+Input!H27*Input!E7</f>
        <v>378.55009278454321</v>
      </c>
      <c r="G44" s="80">
        <f t="shared" si="3"/>
        <v>6.9350544589105112E-2</v>
      </c>
      <c r="H44" s="243">
        <f t="shared" si="4"/>
        <v>24.55009278454321</v>
      </c>
      <c r="I44" s="234">
        <f t="shared" si="0"/>
        <v>475.67874999999998</v>
      </c>
      <c r="J44" s="80">
        <f t="shared" si="5"/>
        <v>0.34372528248587564</v>
      </c>
      <c r="K44" s="235">
        <f t="shared" si="8"/>
        <v>121.67874999999998</v>
      </c>
      <c r="L44" s="58">
        <f t="shared" si="6"/>
        <v>331</v>
      </c>
      <c r="M44" s="80">
        <f t="shared" si="7"/>
        <v>6.4971751412429377E-2</v>
      </c>
      <c r="N44" s="62">
        <f t="shared" si="9"/>
        <v>23</v>
      </c>
    </row>
    <row r="45" spans="3:14" x14ac:dyDescent="0.25">
      <c r="C45" s="85">
        <v>40269</v>
      </c>
      <c r="D45" s="58">
        <v>321.5</v>
      </c>
      <c r="E45" s="239">
        <v>300</v>
      </c>
      <c r="F45" s="234">
        <f>Input!H26*Input!E5+Input!H27*Input!E7</f>
        <v>378.55009278454321</v>
      </c>
      <c r="G45" s="80">
        <f t="shared" si="3"/>
        <v>0.17744974427540655</v>
      </c>
      <c r="H45" s="243">
        <f t="shared" si="4"/>
        <v>57.05009278454321</v>
      </c>
      <c r="I45" s="234">
        <f t="shared" si="0"/>
        <v>475.67874999999998</v>
      </c>
      <c r="J45" s="80">
        <f t="shared" si="5"/>
        <v>0.47956065318818036</v>
      </c>
      <c r="K45" s="235">
        <f t="shared" si="8"/>
        <v>154.17874999999998</v>
      </c>
      <c r="L45" s="58">
        <f t="shared" si="6"/>
        <v>354</v>
      </c>
      <c r="M45" s="80">
        <f t="shared" si="7"/>
        <v>0.10108864696734059</v>
      </c>
      <c r="N45" s="62">
        <f t="shared" si="9"/>
        <v>32.5</v>
      </c>
    </row>
    <row r="46" spans="3:14" x14ac:dyDescent="0.25">
      <c r="C46" s="85">
        <v>40299</v>
      </c>
      <c r="D46" s="58">
        <v>347</v>
      </c>
      <c r="E46" s="239">
        <v>350</v>
      </c>
      <c r="F46" s="234">
        <f>Input!G26*Input!E5+Input!G27*Input!E7</f>
        <v>378.49623339314633</v>
      </c>
      <c r="G46" s="80">
        <f t="shared" si="3"/>
        <v>9.0767243207914489E-2</v>
      </c>
      <c r="H46" s="243">
        <f t="shared" si="4"/>
        <v>31.496233393146326</v>
      </c>
      <c r="I46" s="234">
        <f t="shared" si="0"/>
        <v>475.67874999999998</v>
      </c>
      <c r="J46" s="80">
        <f t="shared" si="5"/>
        <v>0.37083213256484143</v>
      </c>
      <c r="K46" s="235">
        <f t="shared" si="8"/>
        <v>128.67874999999998</v>
      </c>
      <c r="L46" s="58">
        <f t="shared" si="6"/>
        <v>321.5</v>
      </c>
      <c r="M46" s="80">
        <f t="shared" si="7"/>
        <v>7.3487031700288183E-2</v>
      </c>
      <c r="N46" s="62">
        <f t="shared" si="9"/>
        <v>25.5</v>
      </c>
    </row>
    <row r="47" spans="3:14" x14ac:dyDescent="0.25">
      <c r="C47" s="85">
        <v>40330</v>
      </c>
      <c r="D47" s="58">
        <v>329.5</v>
      </c>
      <c r="E47" s="239">
        <v>350</v>
      </c>
      <c r="F47" s="234">
        <f>Input!H26*Input!E5+Input!H27*Input!E7</f>
        <v>378.55009278454321</v>
      </c>
      <c r="G47" s="80">
        <f t="shared" si="3"/>
        <v>0.1488621935797973</v>
      </c>
      <c r="H47" s="243">
        <f t="shared" si="4"/>
        <v>49.05009278454321</v>
      </c>
      <c r="I47" s="234">
        <f t="shared" si="0"/>
        <v>475.67874999999998</v>
      </c>
      <c r="J47" s="80">
        <f t="shared" si="5"/>
        <v>0.44363808801213955</v>
      </c>
      <c r="K47" s="235">
        <f t="shared" si="8"/>
        <v>146.17874999999998</v>
      </c>
      <c r="L47" s="58">
        <f t="shared" si="6"/>
        <v>347</v>
      </c>
      <c r="M47" s="80">
        <f t="shared" si="7"/>
        <v>5.3110773899848251E-2</v>
      </c>
      <c r="N47" s="62">
        <f t="shared" si="9"/>
        <v>17.5</v>
      </c>
    </row>
    <row r="48" spans="3:14" x14ac:dyDescent="0.25">
      <c r="C48" s="85">
        <v>40360</v>
      </c>
      <c r="D48" s="58">
        <v>342</v>
      </c>
      <c r="E48" s="239">
        <v>350</v>
      </c>
      <c r="F48" s="234">
        <f>Input!H26*Input!E5+Input!H27*Input!E7</f>
        <v>378.55009278454321</v>
      </c>
      <c r="G48" s="80">
        <f t="shared" si="3"/>
        <v>0.10687161632907372</v>
      </c>
      <c r="H48" s="243">
        <f t="shared" si="4"/>
        <v>36.55009278454321</v>
      </c>
      <c r="I48" s="234">
        <f t="shared" si="0"/>
        <v>475.67874999999998</v>
      </c>
      <c r="J48" s="80">
        <f t="shared" si="5"/>
        <v>0.39087353801169583</v>
      </c>
      <c r="K48" s="235">
        <f t="shared" si="8"/>
        <v>133.67874999999998</v>
      </c>
      <c r="L48" s="58">
        <f t="shared" si="6"/>
        <v>329.5</v>
      </c>
      <c r="M48" s="80">
        <f t="shared" si="7"/>
        <v>3.6549707602339179E-2</v>
      </c>
      <c r="N48" s="62">
        <f t="shared" si="9"/>
        <v>12.5</v>
      </c>
    </row>
    <row r="49" spans="3:14" x14ac:dyDescent="0.25">
      <c r="C49" s="85">
        <v>40391</v>
      </c>
      <c r="D49" s="58">
        <v>363</v>
      </c>
      <c r="E49" s="239">
        <v>350</v>
      </c>
      <c r="F49" s="234">
        <f>Input!H26*Input!E5+Input!H27*Input!E7</f>
        <v>378.55009278454321</v>
      </c>
      <c r="G49" s="80">
        <f t="shared" si="3"/>
        <v>4.2837721169540523E-2</v>
      </c>
      <c r="H49" s="243">
        <f t="shared" si="4"/>
        <v>15.55009278454321</v>
      </c>
      <c r="I49" s="234">
        <f t="shared" si="0"/>
        <v>475.67874999999998</v>
      </c>
      <c r="J49" s="80">
        <f t="shared" si="5"/>
        <v>0.31040977961432503</v>
      </c>
      <c r="K49" s="235">
        <f t="shared" si="8"/>
        <v>112.67874999999998</v>
      </c>
      <c r="L49" s="58">
        <f t="shared" si="6"/>
        <v>342</v>
      </c>
      <c r="M49" s="80">
        <f t="shared" si="7"/>
        <v>5.7851239669421489E-2</v>
      </c>
      <c r="N49" s="62">
        <f t="shared" si="9"/>
        <v>21</v>
      </c>
    </row>
    <row r="50" spans="3:14" x14ac:dyDescent="0.25">
      <c r="C50" s="85">
        <v>40422</v>
      </c>
      <c r="D50" s="58">
        <v>393.5</v>
      </c>
      <c r="E50" s="239">
        <v>400</v>
      </c>
      <c r="F50" s="234">
        <f>Input!H26*Input!E5+Input!H27*Input!E7</f>
        <v>378.55009278454321</v>
      </c>
      <c r="G50" s="80">
        <f t="shared" si="3"/>
        <v>3.7992140318822844E-2</v>
      </c>
      <c r="H50" s="243">
        <f t="shared" si="4"/>
        <v>14.94990721545679</v>
      </c>
      <c r="I50" s="234">
        <f t="shared" si="0"/>
        <v>475.67874999999998</v>
      </c>
      <c r="J50" s="80">
        <f t="shared" si="5"/>
        <v>0.20884053367217276</v>
      </c>
      <c r="K50" s="235">
        <f t="shared" si="8"/>
        <v>82.17874999999998</v>
      </c>
      <c r="L50" s="58">
        <f t="shared" si="6"/>
        <v>363</v>
      </c>
      <c r="M50" s="80">
        <f t="shared" si="7"/>
        <v>7.7509529860228715E-2</v>
      </c>
      <c r="N50" s="62">
        <f t="shared" si="9"/>
        <v>30.5</v>
      </c>
    </row>
    <row r="51" spans="3:14" x14ac:dyDescent="0.25">
      <c r="C51" s="85">
        <v>40452</v>
      </c>
      <c r="D51" s="58">
        <v>440.5</v>
      </c>
      <c r="E51" s="239">
        <v>450</v>
      </c>
      <c r="F51" s="234">
        <f>Input!I26*Input!E5+Input!I27*Input!E7</f>
        <v>379.18522765567644</v>
      </c>
      <c r="G51" s="80">
        <f t="shared" si="3"/>
        <v>0.13919358080436675</v>
      </c>
      <c r="H51" s="243">
        <f t="shared" si="4"/>
        <v>61.314772344323558</v>
      </c>
      <c r="I51" s="234">
        <f t="shared" si="0"/>
        <v>475.67874999999998</v>
      </c>
      <c r="J51" s="80">
        <f t="shared" si="5"/>
        <v>7.9860953461974984E-2</v>
      </c>
      <c r="K51" s="235">
        <f t="shared" si="8"/>
        <v>35.17874999999998</v>
      </c>
      <c r="L51" s="58">
        <f t="shared" si="6"/>
        <v>393.5</v>
      </c>
      <c r="M51" s="80">
        <f t="shared" si="7"/>
        <v>0.10669693530079455</v>
      </c>
      <c r="N51" s="62">
        <f t="shared" si="9"/>
        <v>47</v>
      </c>
    </row>
    <row r="52" spans="3:14" x14ac:dyDescent="0.25">
      <c r="C52" s="85">
        <v>40483</v>
      </c>
      <c r="D52" s="58">
        <v>556</v>
      </c>
      <c r="E52" s="239">
        <v>550</v>
      </c>
      <c r="F52" s="234">
        <f>Input!J26*Input!E5+Input!J27*Input!E7</f>
        <v>393.41198790833027</v>
      </c>
      <c r="G52" s="80">
        <f t="shared" si="3"/>
        <v>0.29242448217926209</v>
      </c>
      <c r="H52" s="243">
        <f t="shared" si="4"/>
        <v>162.58801209166973</v>
      </c>
      <c r="I52" s="234">
        <f t="shared" si="0"/>
        <v>475.67874999999998</v>
      </c>
      <c r="J52" s="80">
        <f t="shared" si="5"/>
        <v>0.14446267985611513</v>
      </c>
      <c r="K52" s="235">
        <f t="shared" si="8"/>
        <v>80.32125000000002</v>
      </c>
      <c r="L52" s="58">
        <f t="shared" si="6"/>
        <v>440.5</v>
      </c>
      <c r="M52" s="80">
        <f t="shared" si="7"/>
        <v>0.2077338129496403</v>
      </c>
      <c r="N52" s="62">
        <f t="shared" si="9"/>
        <v>115.5</v>
      </c>
    </row>
    <row r="53" spans="3:14" x14ac:dyDescent="0.25">
      <c r="C53" s="85">
        <v>40513</v>
      </c>
      <c r="D53" s="58">
        <v>539</v>
      </c>
      <c r="E53" s="239">
        <v>550</v>
      </c>
      <c r="F53" s="234">
        <f>Input!L26*Input!E5+Input!L27*Input!E7</f>
        <v>636.8568313157059</v>
      </c>
      <c r="G53" s="80">
        <f t="shared" si="3"/>
        <v>0.18155256273785883</v>
      </c>
      <c r="H53" s="243">
        <f t="shared" si="4"/>
        <v>97.856831315705904</v>
      </c>
      <c r="I53" s="234">
        <f t="shared" si="0"/>
        <v>475.67874999999998</v>
      </c>
      <c r="J53" s="80">
        <f t="shared" si="5"/>
        <v>0.11747912801484234</v>
      </c>
      <c r="K53" s="235">
        <f t="shared" si="8"/>
        <v>63.32125000000002</v>
      </c>
      <c r="L53" s="58">
        <f t="shared" si="6"/>
        <v>556</v>
      </c>
      <c r="M53" s="80">
        <f t="shared" si="7"/>
        <v>3.1539888682745827E-2</v>
      </c>
      <c r="N53" s="62">
        <f t="shared" si="9"/>
        <v>17</v>
      </c>
    </row>
    <row r="54" spans="3:14" x14ac:dyDescent="0.25">
      <c r="C54" s="85">
        <v>40544</v>
      </c>
      <c r="D54" s="58">
        <v>597.5</v>
      </c>
      <c r="E54" s="239">
        <v>600</v>
      </c>
      <c r="F54" s="234">
        <f>Input!L26*Input!E5+Input!L27*Input!E7</f>
        <v>636.8568313157059</v>
      </c>
      <c r="G54" s="80">
        <f t="shared" si="3"/>
        <v>6.5869173750135401E-2</v>
      </c>
      <c r="H54" s="243">
        <f t="shared" si="4"/>
        <v>39.356831315705904</v>
      </c>
      <c r="I54" s="234">
        <f t="shared" si="0"/>
        <v>475.67874999999998</v>
      </c>
      <c r="J54" s="80">
        <f t="shared" si="5"/>
        <v>0.20388493723849377</v>
      </c>
      <c r="K54" s="235">
        <f t="shared" si="8"/>
        <v>121.82125000000002</v>
      </c>
      <c r="L54" s="58">
        <f t="shared" si="6"/>
        <v>539</v>
      </c>
      <c r="M54" s="80">
        <f t="shared" si="7"/>
        <v>9.7907949790794979E-2</v>
      </c>
      <c r="N54" s="62">
        <f t="shared" si="9"/>
        <v>58.5</v>
      </c>
    </row>
    <row r="55" spans="3:14" x14ac:dyDescent="0.25">
      <c r="C55" s="85">
        <v>40575</v>
      </c>
      <c r="D55" s="58">
        <v>634.5</v>
      </c>
      <c r="E55" s="239">
        <v>650</v>
      </c>
      <c r="F55" s="234">
        <f>Input!M26*Input!E5+Input!M27*Input!E7</f>
        <v>637.66994447433228</v>
      </c>
      <c r="G55" s="80">
        <f t="shared" si="3"/>
        <v>4.9959723787742832E-3</v>
      </c>
      <c r="H55" s="243">
        <f t="shared" si="4"/>
        <v>3.1699444743322829</v>
      </c>
      <c r="I55" s="234">
        <f t="shared" si="0"/>
        <v>475.67874999999998</v>
      </c>
      <c r="J55" s="80">
        <f t="shared" si="5"/>
        <v>0.2503092986603625</v>
      </c>
      <c r="K55" s="235">
        <f t="shared" si="8"/>
        <v>158.82125000000002</v>
      </c>
      <c r="L55" s="58">
        <f t="shared" si="6"/>
        <v>597.5</v>
      </c>
      <c r="M55" s="80">
        <f t="shared" si="7"/>
        <v>5.8313632781717889E-2</v>
      </c>
      <c r="N55" s="62">
        <f t="shared" si="9"/>
        <v>37</v>
      </c>
    </row>
    <row r="56" spans="3:14" x14ac:dyDescent="0.25">
      <c r="C56" s="85">
        <v>40603</v>
      </c>
      <c r="D56" s="58">
        <v>704.5</v>
      </c>
      <c r="E56" s="239">
        <v>700</v>
      </c>
      <c r="F56" s="234">
        <f>Input!N26*Input!E5+Input!N27*Input!E7</f>
        <v>637.67349289772164</v>
      </c>
      <c r="G56" s="80">
        <f t="shared" si="3"/>
        <v>9.4856645993297878E-2</v>
      </c>
      <c r="H56" s="243">
        <f t="shared" si="4"/>
        <v>66.826507102278356</v>
      </c>
      <c r="I56" s="234">
        <f t="shared" si="0"/>
        <v>475.67874999999998</v>
      </c>
      <c r="J56" s="80">
        <f t="shared" si="5"/>
        <v>0.32479950319375445</v>
      </c>
      <c r="K56" s="235">
        <f t="shared" si="8"/>
        <v>228.82125000000002</v>
      </c>
      <c r="L56" s="58">
        <f t="shared" si="6"/>
        <v>634.5</v>
      </c>
      <c r="M56" s="80">
        <f t="shared" si="7"/>
        <v>9.9361249112845995E-2</v>
      </c>
      <c r="N56" s="62">
        <f t="shared" si="9"/>
        <v>70</v>
      </c>
    </row>
    <row r="57" spans="3:14" x14ac:dyDescent="0.25">
      <c r="C57" s="85">
        <v>40634</v>
      </c>
      <c r="D57" s="58">
        <v>715.5</v>
      </c>
      <c r="E57" s="239">
        <v>700</v>
      </c>
      <c r="F57" s="234">
        <f>Input!O26*Input!E5+Input!O27*Input!E7</f>
        <v>637.6734999934705</v>
      </c>
      <c r="G57" s="80">
        <f t="shared" si="3"/>
        <v>0.10877218729074703</v>
      </c>
      <c r="H57" s="243">
        <f t="shared" si="4"/>
        <v>77.8265000065295</v>
      </c>
      <c r="I57" s="234">
        <f t="shared" si="0"/>
        <v>475.67874999999998</v>
      </c>
      <c r="J57" s="80">
        <f t="shared" si="5"/>
        <v>0.33517994409503848</v>
      </c>
      <c r="K57" s="235">
        <f t="shared" si="8"/>
        <v>239.82125000000002</v>
      </c>
      <c r="L57" s="58">
        <f t="shared" si="6"/>
        <v>704.5</v>
      </c>
      <c r="M57" s="80">
        <f t="shared" si="7"/>
        <v>1.5373864430468204E-2</v>
      </c>
      <c r="N57" s="62">
        <f t="shared" si="9"/>
        <v>11</v>
      </c>
    </row>
    <row r="58" spans="3:14" x14ac:dyDescent="0.25">
      <c r="C58" s="85">
        <v>40664</v>
      </c>
      <c r="D58" s="58">
        <v>711</v>
      </c>
      <c r="E58" s="239">
        <v>700</v>
      </c>
      <c r="F58" s="234">
        <f>Input!O26*Input!E5+Input!O27*Input!E7</f>
        <v>637.6734999934705</v>
      </c>
      <c r="G58" s="80">
        <f t="shared" si="3"/>
        <v>0.10313150493182771</v>
      </c>
      <c r="H58" s="243">
        <f t="shared" si="4"/>
        <v>73.3265000065295</v>
      </c>
      <c r="I58" s="234">
        <f t="shared" si="0"/>
        <v>475.67874999999998</v>
      </c>
      <c r="J58" s="80">
        <f t="shared" si="5"/>
        <v>0.33097222222222228</v>
      </c>
      <c r="K58" s="235">
        <f t="shared" si="8"/>
        <v>235.32125000000002</v>
      </c>
      <c r="L58" s="58">
        <f t="shared" si="6"/>
        <v>715.5</v>
      </c>
      <c r="M58" s="80">
        <f t="shared" si="7"/>
        <v>6.3291139240506328E-3</v>
      </c>
      <c r="N58" s="62">
        <f t="shared" si="9"/>
        <v>4.5</v>
      </c>
    </row>
    <row r="59" spans="3:14" x14ac:dyDescent="0.25">
      <c r="C59" s="85">
        <v>40695</v>
      </c>
      <c r="D59" s="58">
        <v>753</v>
      </c>
      <c r="E59" s="239">
        <v>750</v>
      </c>
      <c r="F59" s="234">
        <f>Input!O26*Input!E5+Input!O27*Input!E7</f>
        <v>637.6734999934705</v>
      </c>
      <c r="G59" s="80">
        <f t="shared" si="3"/>
        <v>0.15315604250535125</v>
      </c>
      <c r="H59" s="243">
        <f t="shared" si="4"/>
        <v>115.3265000065295</v>
      </c>
      <c r="I59" s="234">
        <f t="shared" si="0"/>
        <v>475.67874999999998</v>
      </c>
      <c r="J59" s="80">
        <f t="shared" si="5"/>
        <v>0.36828851261620188</v>
      </c>
      <c r="K59" s="235">
        <f t="shared" si="8"/>
        <v>277.32125000000002</v>
      </c>
      <c r="L59" s="58">
        <f t="shared" si="6"/>
        <v>711</v>
      </c>
      <c r="M59" s="80">
        <f t="shared" si="7"/>
        <v>5.5776892430278883E-2</v>
      </c>
      <c r="N59" s="62">
        <f t="shared" si="9"/>
        <v>42</v>
      </c>
    </row>
    <row r="60" spans="3:14" x14ac:dyDescent="0.25">
      <c r="C60" s="85">
        <v>40725</v>
      </c>
      <c r="D60" s="58">
        <v>630</v>
      </c>
      <c r="E60" s="239">
        <v>650</v>
      </c>
      <c r="F60" s="234">
        <f>Input!P26*Input!E5+Input!P27*Input!E7</f>
        <v>637.67349999999726</v>
      </c>
      <c r="G60" s="80">
        <f t="shared" si="3"/>
        <v>1.2180158730154383E-2</v>
      </c>
      <c r="H60" s="243">
        <f t="shared" si="4"/>
        <v>7.6734999999972615</v>
      </c>
      <c r="I60" s="234">
        <f t="shared" si="0"/>
        <v>475.67874999999998</v>
      </c>
      <c r="J60" s="80">
        <f t="shared" si="5"/>
        <v>0.24495436507936511</v>
      </c>
      <c r="K60" s="235">
        <f t="shared" si="8"/>
        <v>154.32125000000002</v>
      </c>
      <c r="L60" s="58">
        <f t="shared" si="6"/>
        <v>753</v>
      </c>
      <c r="M60" s="80">
        <f t="shared" si="7"/>
        <v>0.19523809523809524</v>
      </c>
      <c r="N60" s="62">
        <f t="shared" si="9"/>
        <v>123</v>
      </c>
    </row>
    <row r="61" spans="3:14" x14ac:dyDescent="0.25">
      <c r="C61" s="85">
        <v>40756</v>
      </c>
      <c r="D61" s="58">
        <v>706.5</v>
      </c>
      <c r="E61" s="239">
        <v>700</v>
      </c>
      <c r="F61" s="234">
        <f>Input!N26*Input!E5+Input!N27*Input!E7</f>
        <v>637.67349289772164</v>
      </c>
      <c r="G61" s="80">
        <f t="shared" si="3"/>
        <v>9.7418976790202907E-2</v>
      </c>
      <c r="H61" s="243">
        <f t="shared" si="4"/>
        <v>68.826507102278356</v>
      </c>
      <c r="I61" s="234">
        <f t="shared" si="0"/>
        <v>475.67874999999998</v>
      </c>
      <c r="J61" s="80">
        <f t="shared" si="5"/>
        <v>0.32671089879688608</v>
      </c>
      <c r="K61" s="235">
        <f t="shared" si="8"/>
        <v>230.82125000000002</v>
      </c>
      <c r="L61" s="58">
        <f t="shared" si="6"/>
        <v>630</v>
      </c>
      <c r="M61" s="80">
        <f t="shared" si="7"/>
        <v>0.10828025477707007</v>
      </c>
      <c r="N61" s="62">
        <f t="shared" si="9"/>
        <v>76.5</v>
      </c>
    </row>
    <row r="62" spans="3:14" x14ac:dyDescent="0.25">
      <c r="C62" s="85">
        <v>40787</v>
      </c>
      <c r="D62" s="58">
        <v>726.5</v>
      </c>
      <c r="E62" s="239">
        <v>750</v>
      </c>
      <c r="F62" s="234">
        <f>Input!O26*Input!E5+Input!O27*Input!E7</f>
        <v>637.6734999934705</v>
      </c>
      <c r="G62" s="80">
        <f t="shared" si="3"/>
        <v>0.12226634550107295</v>
      </c>
      <c r="H62" s="243">
        <f t="shared" si="4"/>
        <v>88.8265000065295</v>
      </c>
      <c r="I62" s="234">
        <f t="shared" si="0"/>
        <v>475.67874999999998</v>
      </c>
      <c r="J62" s="80">
        <f t="shared" si="5"/>
        <v>0.34524604267033726</v>
      </c>
      <c r="K62" s="235">
        <f t="shared" si="8"/>
        <v>250.82125000000002</v>
      </c>
      <c r="L62" s="58">
        <f t="shared" si="6"/>
        <v>706.5</v>
      </c>
      <c r="M62" s="80">
        <f t="shared" si="7"/>
        <v>2.7529249827942189E-2</v>
      </c>
      <c r="N62" s="62">
        <f t="shared" si="9"/>
        <v>20</v>
      </c>
    </row>
    <row r="63" spans="3:14" x14ac:dyDescent="0.25">
      <c r="C63" s="85">
        <v>40817</v>
      </c>
      <c r="D63" s="58">
        <v>575.5</v>
      </c>
      <c r="E63" s="239">
        <v>600</v>
      </c>
      <c r="F63" s="234">
        <f>Input!P26*Input!E5+Input!P27*Input!E7</f>
        <v>637.67349999999726</v>
      </c>
      <c r="G63" s="80">
        <f t="shared" si="3"/>
        <v>0.10803388357949133</v>
      </c>
      <c r="H63" s="243">
        <f t="shared" si="4"/>
        <v>62.173499999997262</v>
      </c>
      <c r="I63" s="234">
        <f t="shared" si="0"/>
        <v>475.67874999999998</v>
      </c>
      <c r="J63" s="80">
        <f t="shared" si="5"/>
        <v>0.17345134665508258</v>
      </c>
      <c r="K63" s="235">
        <f t="shared" si="8"/>
        <v>99.82125000000002</v>
      </c>
      <c r="L63" s="58">
        <f t="shared" si="6"/>
        <v>726.5</v>
      </c>
      <c r="M63" s="80">
        <f t="shared" si="7"/>
        <v>0.26238053866203304</v>
      </c>
      <c r="N63" s="62">
        <f t="shared" si="9"/>
        <v>151</v>
      </c>
    </row>
    <row r="64" spans="3:14" x14ac:dyDescent="0.25">
      <c r="C64" s="85">
        <v>40848</v>
      </c>
      <c r="D64" s="58">
        <v>645.5</v>
      </c>
      <c r="E64" s="239">
        <v>650</v>
      </c>
      <c r="F64" s="234">
        <f>Input!M26*Input!E5+Input!M27*Input!E7</f>
        <v>637.66994447433228</v>
      </c>
      <c r="G64" s="80">
        <f t="shared" si="3"/>
        <v>1.2130217700492203E-2</v>
      </c>
      <c r="H64" s="243">
        <f t="shared" si="4"/>
        <v>7.8300555256677171</v>
      </c>
      <c r="I64" s="234">
        <f t="shared" si="0"/>
        <v>475.67874999999998</v>
      </c>
      <c r="J64" s="80">
        <f t="shared" si="5"/>
        <v>0.26308481797056549</v>
      </c>
      <c r="K64" s="235">
        <f t="shared" si="8"/>
        <v>169.82125000000002</v>
      </c>
      <c r="L64" s="58">
        <f t="shared" si="6"/>
        <v>575.5</v>
      </c>
      <c r="M64" s="80">
        <f t="shared" si="7"/>
        <v>0.10844306738962045</v>
      </c>
      <c r="N64" s="62">
        <f t="shared" si="9"/>
        <v>70</v>
      </c>
    </row>
    <row r="65" spans="3:14" x14ac:dyDescent="0.25">
      <c r="C65" s="85">
        <v>40878</v>
      </c>
      <c r="D65" s="58">
        <v>591</v>
      </c>
      <c r="E65" s="239">
        <v>600</v>
      </c>
      <c r="F65" s="234">
        <f>Input!N26*Input!E5+Input!N27*Input!E7</f>
        <v>637.67349289772164</v>
      </c>
      <c r="G65" s="80">
        <f t="shared" si="3"/>
        <v>7.8973761248259972E-2</v>
      </c>
      <c r="H65" s="243">
        <f t="shared" si="4"/>
        <v>46.673492897721644</v>
      </c>
      <c r="I65" s="234">
        <f t="shared" si="0"/>
        <v>475.67874999999998</v>
      </c>
      <c r="J65" s="80">
        <f t="shared" si="5"/>
        <v>0.19512901861252119</v>
      </c>
      <c r="K65" s="235">
        <f t="shared" si="8"/>
        <v>115.32125000000002</v>
      </c>
      <c r="L65" s="58">
        <f t="shared" si="6"/>
        <v>645.5</v>
      </c>
      <c r="M65" s="80">
        <f t="shared" si="7"/>
        <v>9.2216582064297795E-2</v>
      </c>
      <c r="N65" s="62">
        <f t="shared" si="9"/>
        <v>54.5</v>
      </c>
    </row>
    <row r="66" spans="3:14" x14ac:dyDescent="0.25">
      <c r="C66" s="85">
        <v>40909</v>
      </c>
      <c r="D66" s="58">
        <v>646.5</v>
      </c>
      <c r="E66" s="239">
        <v>650</v>
      </c>
      <c r="F66" s="234">
        <f>Input!M26*Input!E5+Input!M27*Input!E7</f>
        <v>637.66994447433228</v>
      </c>
      <c r="G66" s="80">
        <f t="shared" si="3"/>
        <v>1.3658245205982548E-2</v>
      </c>
      <c r="H66" s="243">
        <f t="shared" si="4"/>
        <v>8.8300555256677171</v>
      </c>
      <c r="I66" s="234">
        <f t="shared" si="0"/>
        <v>475.67874999999998</v>
      </c>
      <c r="J66" s="80">
        <f t="shared" si="5"/>
        <v>0.26422467130703792</v>
      </c>
      <c r="K66" s="235">
        <f t="shared" si="8"/>
        <v>170.82125000000002</v>
      </c>
      <c r="L66" s="58">
        <f t="shared" si="6"/>
        <v>591</v>
      </c>
      <c r="M66" s="80">
        <f t="shared" si="7"/>
        <v>8.584686774941995E-2</v>
      </c>
      <c r="N66" s="62">
        <f t="shared" si="9"/>
        <v>55.5</v>
      </c>
    </row>
    <row r="67" spans="3:14" x14ac:dyDescent="0.25">
      <c r="C67" s="85">
        <v>40940</v>
      </c>
      <c r="D67" s="58">
        <v>641</v>
      </c>
      <c r="E67" s="239">
        <v>650</v>
      </c>
      <c r="F67" s="234">
        <f>Input!N26*Input!E5+Input!N27*Input!E7</f>
        <v>637.67349289772164</v>
      </c>
      <c r="G67" s="80">
        <f t="shared" si="3"/>
        <v>5.1895586619007108E-3</v>
      </c>
      <c r="H67" s="243">
        <f t="shared" si="4"/>
        <v>3.3265071022783559</v>
      </c>
      <c r="I67" s="234">
        <f t="shared" si="0"/>
        <v>475.67874999999998</v>
      </c>
      <c r="J67" s="80">
        <f t="shared" si="5"/>
        <v>0.25791146645865837</v>
      </c>
      <c r="K67" s="235">
        <f t="shared" si="8"/>
        <v>165.32125000000002</v>
      </c>
      <c r="L67" s="58">
        <f t="shared" si="6"/>
        <v>646.5</v>
      </c>
      <c r="M67" s="80">
        <f t="shared" si="7"/>
        <v>8.5803432137285494E-3</v>
      </c>
      <c r="N67" s="62">
        <f t="shared" si="9"/>
        <v>5.5</v>
      </c>
    </row>
    <row r="68" spans="3:14" x14ac:dyDescent="0.25">
      <c r="C68" s="85">
        <v>40969</v>
      </c>
      <c r="D68" s="58">
        <v>653.5</v>
      </c>
      <c r="E68" s="239">
        <v>650</v>
      </c>
      <c r="F68" s="234">
        <f>Input!N26*Input!E5+Input!N27*Input!E7</f>
        <v>637.67349289772164</v>
      </c>
      <c r="G68" s="80">
        <f t="shared" si="3"/>
        <v>2.4218067486271394E-2</v>
      </c>
      <c r="H68" s="243">
        <f t="shared" si="4"/>
        <v>15.826507102278356</v>
      </c>
      <c r="I68" s="234">
        <f t="shared" si="0"/>
        <v>475.67874999999998</v>
      </c>
      <c r="J68" s="80">
        <f t="shared" si="5"/>
        <v>0.27210596786534053</v>
      </c>
      <c r="K68" s="235">
        <f t="shared" si="8"/>
        <v>177.82125000000002</v>
      </c>
      <c r="L68" s="58">
        <f t="shared" si="6"/>
        <v>641</v>
      </c>
      <c r="M68" s="80">
        <f t="shared" si="7"/>
        <v>1.9127773527161437E-2</v>
      </c>
      <c r="N68" s="62">
        <f t="shared" si="9"/>
        <v>12.5</v>
      </c>
    </row>
    <row r="69" spans="3:14" x14ac:dyDescent="0.25">
      <c r="C69" s="85">
        <v>41000</v>
      </c>
      <c r="D69" s="58">
        <v>655</v>
      </c>
      <c r="E69" s="239">
        <v>650</v>
      </c>
      <c r="F69" s="234">
        <f>Input!N26*Input!E5+Input!N27*Input!E7</f>
        <v>637.67349289772164</v>
      </c>
      <c r="G69" s="80">
        <f t="shared" si="3"/>
        <v>2.6452682598898252E-2</v>
      </c>
      <c r="H69" s="243">
        <f t="shared" si="4"/>
        <v>17.326507102278356</v>
      </c>
      <c r="I69" s="234">
        <f t="shared" si="0"/>
        <v>475.67874999999998</v>
      </c>
      <c r="J69" s="80">
        <f t="shared" si="5"/>
        <v>0.27377290076335881</v>
      </c>
      <c r="K69" s="235">
        <f t="shared" si="8"/>
        <v>179.32125000000002</v>
      </c>
      <c r="L69" s="58">
        <f t="shared" si="6"/>
        <v>653.5</v>
      </c>
      <c r="M69" s="80">
        <f t="shared" si="7"/>
        <v>2.2900763358778627E-3</v>
      </c>
      <c r="N69" s="62">
        <f t="shared" si="9"/>
        <v>1.5</v>
      </c>
    </row>
    <row r="70" spans="3:14" x14ac:dyDescent="0.25">
      <c r="C70" s="85">
        <v>41030</v>
      </c>
      <c r="D70" s="58">
        <v>647.5</v>
      </c>
      <c r="E70" s="239">
        <v>650</v>
      </c>
      <c r="F70" s="234">
        <f>Input!N26*Input!E5+Input!N27*Input!E7</f>
        <v>637.67349289772164</v>
      </c>
      <c r="G70" s="80">
        <f t="shared" si="3"/>
        <v>1.5176072744831438E-2</v>
      </c>
      <c r="H70" s="243">
        <f t="shared" si="4"/>
        <v>9.8265071022783559</v>
      </c>
      <c r="I70" s="234">
        <f t="shared" si="0"/>
        <v>475.67874999999998</v>
      </c>
      <c r="J70" s="80">
        <f t="shared" si="5"/>
        <v>0.26536100386100392</v>
      </c>
      <c r="K70" s="235">
        <f t="shared" si="8"/>
        <v>171.82125000000002</v>
      </c>
      <c r="L70" s="58">
        <f t="shared" si="6"/>
        <v>655</v>
      </c>
      <c r="M70" s="80">
        <f t="shared" si="7"/>
        <v>1.1583011583011582E-2</v>
      </c>
      <c r="N70" s="62">
        <f t="shared" si="9"/>
        <v>7.5</v>
      </c>
    </row>
    <row r="71" spans="3:14" x14ac:dyDescent="0.25">
      <c r="C71" s="85">
        <v>41061</v>
      </c>
      <c r="D71" s="58">
        <v>579.5</v>
      </c>
      <c r="E71" s="239">
        <v>600</v>
      </c>
      <c r="F71" s="234">
        <f>Input!N26*Input!E5+Input!N27*Input!E7</f>
        <v>637.67349289772164</v>
      </c>
      <c r="G71" s="80">
        <f t="shared" si="3"/>
        <v>0.10038566505215124</v>
      </c>
      <c r="H71" s="243">
        <f t="shared" si="4"/>
        <v>58.173492897721644</v>
      </c>
      <c r="I71" s="234">
        <f t="shared" ref="I71:I116" si="10">0.375*651.76+0.625*370.03</f>
        <v>475.67874999999998</v>
      </c>
      <c r="J71" s="80">
        <f t="shared" si="5"/>
        <v>0.1791566005176877</v>
      </c>
      <c r="K71" s="235">
        <f t="shared" ref="K71:K102" si="11">ABS(I71-D71)</f>
        <v>103.82125000000002</v>
      </c>
      <c r="L71" s="58">
        <f t="shared" si="6"/>
        <v>647.5</v>
      </c>
      <c r="M71" s="80">
        <f t="shared" si="7"/>
        <v>0.11734253666954271</v>
      </c>
      <c r="N71" s="62">
        <f t="shared" ref="N71:N102" si="12">ABS(L71-D71)</f>
        <v>68</v>
      </c>
    </row>
    <row r="72" spans="3:14" x14ac:dyDescent="0.25">
      <c r="C72" s="85">
        <v>41091</v>
      </c>
      <c r="D72" s="58">
        <v>692.5</v>
      </c>
      <c r="E72" s="239">
        <v>700</v>
      </c>
      <c r="F72" s="234">
        <f>Input!M26*Input!E5+Input!M27*Input!E7</f>
        <v>637.66994447433228</v>
      </c>
      <c r="G72" s="80">
        <f t="shared" ref="G72:G116" si="13">ABS(($D72-F72)/$D72)</f>
        <v>7.9176975488328832E-2</v>
      </c>
      <c r="H72" s="243">
        <f t="shared" ref="H72:H116" si="14">ABS(D72-F72)</f>
        <v>54.830055525667717</v>
      </c>
      <c r="I72" s="234">
        <f t="shared" si="10"/>
        <v>475.67874999999998</v>
      </c>
      <c r="J72" s="80">
        <f t="shared" ref="J72:J116" si="15">ABS(($D72-I72)/$D72)</f>
        <v>0.31309927797833936</v>
      </c>
      <c r="K72" s="235">
        <f t="shared" si="11"/>
        <v>216.82125000000002</v>
      </c>
      <c r="L72" s="58">
        <f t="shared" ref="L72:L116" si="16">D71</f>
        <v>579.5</v>
      </c>
      <c r="M72" s="80">
        <f t="shared" ref="M72:M116" si="17">ABS(($D72-L72)/$D72)</f>
        <v>0.16317689530685919</v>
      </c>
      <c r="N72" s="62">
        <f t="shared" si="12"/>
        <v>113</v>
      </c>
    </row>
    <row r="73" spans="3:14" x14ac:dyDescent="0.25">
      <c r="C73" s="85">
        <v>41122</v>
      </c>
      <c r="D73" s="58">
        <v>813</v>
      </c>
      <c r="E73" s="239">
        <v>800</v>
      </c>
      <c r="F73" s="234">
        <f>Input!O26*Input!E5+Input!O27*Input!E7</f>
        <v>637.6734999934705</v>
      </c>
      <c r="G73" s="80">
        <f t="shared" si="13"/>
        <v>0.21565375154554675</v>
      </c>
      <c r="H73" s="243">
        <f t="shared" si="14"/>
        <v>175.3265000065295</v>
      </c>
      <c r="I73" s="234">
        <f t="shared" si="10"/>
        <v>475.67874999999998</v>
      </c>
      <c r="J73" s="80">
        <f t="shared" si="15"/>
        <v>0.41490928659286597</v>
      </c>
      <c r="K73" s="235">
        <f t="shared" si="11"/>
        <v>337.32125000000002</v>
      </c>
      <c r="L73" s="58">
        <f t="shared" si="16"/>
        <v>692.5</v>
      </c>
      <c r="M73" s="80">
        <f t="shared" si="17"/>
        <v>0.14821648216482164</v>
      </c>
      <c r="N73" s="62">
        <f t="shared" si="12"/>
        <v>120.5</v>
      </c>
    </row>
    <row r="74" spans="3:14" x14ac:dyDescent="0.25">
      <c r="C74" s="85">
        <v>41153</v>
      </c>
      <c r="D74" s="58">
        <v>808.5</v>
      </c>
      <c r="E74" s="239">
        <v>800</v>
      </c>
      <c r="F74" s="234">
        <f>Input!Q26*Input!E5+Input!Q27*Input!E7</f>
        <v>637.67349999999999</v>
      </c>
      <c r="G74" s="80">
        <f t="shared" si="13"/>
        <v>0.21128818800247373</v>
      </c>
      <c r="H74" s="243">
        <f t="shared" si="14"/>
        <v>170.82650000000001</v>
      </c>
      <c r="I74" s="234">
        <f t="shared" si="10"/>
        <v>475.67874999999998</v>
      </c>
      <c r="J74" s="80">
        <f t="shared" si="15"/>
        <v>0.41165275200989487</v>
      </c>
      <c r="K74" s="235">
        <f t="shared" si="11"/>
        <v>332.82125000000002</v>
      </c>
      <c r="L74" s="58">
        <f t="shared" si="16"/>
        <v>813</v>
      </c>
      <c r="M74" s="80">
        <f t="shared" si="17"/>
        <v>5.5658627087198514E-3</v>
      </c>
      <c r="N74" s="62">
        <f t="shared" si="12"/>
        <v>4.5</v>
      </c>
    </row>
    <row r="75" spans="3:14" x14ac:dyDescent="0.25">
      <c r="C75" s="85">
        <v>41183</v>
      </c>
      <c r="D75" s="58">
        <v>758.5</v>
      </c>
      <c r="E75" s="239">
        <v>750</v>
      </c>
      <c r="F75" s="234">
        <f>Input!Q26*Input!E5+Input!Q27*Input!E7</f>
        <v>637.67349999999999</v>
      </c>
      <c r="G75" s="80">
        <f t="shared" si="13"/>
        <v>0.15929663810151617</v>
      </c>
      <c r="H75" s="243">
        <f t="shared" si="14"/>
        <v>120.82650000000001</v>
      </c>
      <c r="I75" s="234">
        <f t="shared" si="10"/>
        <v>475.67874999999998</v>
      </c>
      <c r="J75" s="80">
        <f t="shared" si="15"/>
        <v>0.37286914963744233</v>
      </c>
      <c r="K75" s="235">
        <f t="shared" si="11"/>
        <v>282.82125000000002</v>
      </c>
      <c r="L75" s="58">
        <f t="shared" si="16"/>
        <v>808.5</v>
      </c>
      <c r="M75" s="80">
        <f t="shared" si="17"/>
        <v>6.5919578114700061E-2</v>
      </c>
      <c r="N75" s="62">
        <f t="shared" si="12"/>
        <v>50</v>
      </c>
    </row>
    <row r="76" spans="3:14" x14ac:dyDescent="0.25">
      <c r="C76" s="85">
        <v>41214</v>
      </c>
      <c r="D76" s="58">
        <v>751.5</v>
      </c>
      <c r="E76" s="239">
        <v>750</v>
      </c>
      <c r="F76" s="234">
        <f>Input!P26*Input!E5+Input!P27*Input!E7</f>
        <v>637.67349999999726</v>
      </c>
      <c r="G76" s="80">
        <f t="shared" si="13"/>
        <v>0.15146573519627776</v>
      </c>
      <c r="H76" s="243">
        <f t="shared" si="14"/>
        <v>113.82650000000274</v>
      </c>
      <c r="I76" s="234">
        <f t="shared" si="10"/>
        <v>475.67874999999998</v>
      </c>
      <c r="J76" s="80">
        <f t="shared" si="15"/>
        <v>0.36702761144377916</v>
      </c>
      <c r="K76" s="235">
        <f t="shared" si="11"/>
        <v>275.82125000000002</v>
      </c>
      <c r="L76" s="58">
        <f t="shared" si="16"/>
        <v>758.5</v>
      </c>
      <c r="M76" s="80">
        <f t="shared" si="17"/>
        <v>9.3147039254823684E-3</v>
      </c>
      <c r="N76" s="62">
        <f t="shared" si="12"/>
        <v>7</v>
      </c>
    </row>
    <row r="77" spans="3:14" x14ac:dyDescent="0.25">
      <c r="C77" s="85">
        <v>41244</v>
      </c>
      <c r="D77" s="58">
        <v>752</v>
      </c>
      <c r="E77" s="239">
        <v>750</v>
      </c>
      <c r="F77" s="234">
        <f>Input!P26*Input!E5+Input!P27*Input!E7</f>
        <v>637.67349999999726</v>
      </c>
      <c r="G77" s="80">
        <f t="shared" si="13"/>
        <v>0.15202992021276959</v>
      </c>
      <c r="H77" s="243">
        <f t="shared" si="14"/>
        <v>114.32650000000274</v>
      </c>
      <c r="I77" s="234">
        <f t="shared" si="10"/>
        <v>475.67874999999998</v>
      </c>
      <c r="J77" s="80">
        <f t="shared" si="15"/>
        <v>0.3674484707446809</v>
      </c>
      <c r="K77" s="235">
        <f t="shared" si="11"/>
        <v>276.32125000000002</v>
      </c>
      <c r="L77" s="58">
        <f t="shared" si="16"/>
        <v>751.5</v>
      </c>
      <c r="M77" s="80">
        <f t="shared" si="17"/>
        <v>6.6489361702127658E-4</v>
      </c>
      <c r="N77" s="62">
        <f t="shared" si="12"/>
        <v>0.5</v>
      </c>
    </row>
    <row r="78" spans="3:14" x14ac:dyDescent="0.25">
      <c r="C78" s="85">
        <v>41275</v>
      </c>
      <c r="D78" s="58">
        <v>694.5</v>
      </c>
      <c r="E78" s="239">
        <v>700</v>
      </c>
      <c r="F78" s="234">
        <f>Input!P26*Input!E5+Input!P27*Input!E7</f>
        <v>637.67349999999726</v>
      </c>
      <c r="G78" s="80">
        <f t="shared" si="13"/>
        <v>8.1823614110875076E-2</v>
      </c>
      <c r="H78" s="243">
        <f t="shared" si="14"/>
        <v>56.826500000002738</v>
      </c>
      <c r="I78" s="234">
        <f t="shared" si="10"/>
        <v>475.67874999999998</v>
      </c>
      <c r="J78" s="80">
        <f t="shared" si="15"/>
        <v>0.31507739380849537</v>
      </c>
      <c r="K78" s="235">
        <f t="shared" si="11"/>
        <v>218.82125000000002</v>
      </c>
      <c r="L78" s="58">
        <f t="shared" si="16"/>
        <v>752</v>
      </c>
      <c r="M78" s="80">
        <f t="shared" si="17"/>
        <v>8.2793376529877616E-2</v>
      </c>
      <c r="N78" s="62">
        <f t="shared" si="12"/>
        <v>57.5</v>
      </c>
    </row>
    <row r="79" spans="3:14" x14ac:dyDescent="0.25">
      <c r="C79" s="85">
        <v>41306</v>
      </c>
      <c r="D79" s="58">
        <v>743</v>
      </c>
      <c r="E79" s="239">
        <v>750</v>
      </c>
      <c r="F79" s="234">
        <f>Input!O26*Input!E5+Input!O27*Input!E7</f>
        <v>637.6734999934705</v>
      </c>
      <c r="G79" s="80">
        <f t="shared" si="13"/>
        <v>0.14175841185266419</v>
      </c>
      <c r="H79" s="243">
        <f t="shared" si="14"/>
        <v>105.3265000065295</v>
      </c>
      <c r="I79" s="234">
        <f t="shared" si="10"/>
        <v>475.67874999999998</v>
      </c>
      <c r="J79" s="80">
        <f t="shared" si="15"/>
        <v>0.35978633916554509</v>
      </c>
      <c r="K79" s="235">
        <f t="shared" si="11"/>
        <v>267.32125000000002</v>
      </c>
      <c r="L79" s="58">
        <f t="shared" si="16"/>
        <v>694.5</v>
      </c>
      <c r="M79" s="80">
        <f t="shared" si="17"/>
        <v>6.5275908479138625E-2</v>
      </c>
      <c r="N79" s="62">
        <f t="shared" si="12"/>
        <v>48.5</v>
      </c>
    </row>
    <row r="80" spans="3:14" x14ac:dyDescent="0.25">
      <c r="C80" s="85">
        <v>41334</v>
      </c>
      <c r="D80" s="58">
        <v>727.5</v>
      </c>
      <c r="E80" s="239">
        <v>750</v>
      </c>
      <c r="F80" s="234">
        <f>Input!P26*Input!E5+Input!P27*Input!E7</f>
        <v>637.67349999999726</v>
      </c>
      <c r="G80" s="80">
        <f t="shared" si="13"/>
        <v>0.12347285223368074</v>
      </c>
      <c r="H80" s="243">
        <f t="shared" si="14"/>
        <v>89.826500000002738</v>
      </c>
      <c r="I80" s="234">
        <f t="shared" si="10"/>
        <v>475.67874999999998</v>
      </c>
      <c r="J80" s="80">
        <f t="shared" si="15"/>
        <v>0.34614604810996569</v>
      </c>
      <c r="K80" s="235">
        <f t="shared" si="11"/>
        <v>251.82125000000002</v>
      </c>
      <c r="L80" s="58">
        <f t="shared" si="16"/>
        <v>743</v>
      </c>
      <c r="M80" s="80">
        <f t="shared" si="17"/>
        <v>2.1305841924398626E-2</v>
      </c>
      <c r="N80" s="62">
        <f t="shared" si="12"/>
        <v>15.5</v>
      </c>
    </row>
    <row r="81" spans="3:14" x14ac:dyDescent="0.25">
      <c r="C81" s="85">
        <v>41365</v>
      </c>
      <c r="D81" s="58">
        <v>657</v>
      </c>
      <c r="E81" s="239">
        <v>650</v>
      </c>
      <c r="F81" s="234">
        <f>Input!P26*Input!E5+Input!P27*Input!E7</f>
        <v>637.67349999999726</v>
      </c>
      <c r="G81" s="80">
        <f t="shared" si="13"/>
        <v>2.9416286149167029E-2</v>
      </c>
      <c r="H81" s="243">
        <f t="shared" si="14"/>
        <v>19.326500000002738</v>
      </c>
      <c r="I81" s="234">
        <f t="shared" si="10"/>
        <v>475.67874999999998</v>
      </c>
      <c r="J81" s="80">
        <f t="shared" si="15"/>
        <v>0.27598363774733642</v>
      </c>
      <c r="K81" s="235">
        <f t="shared" si="11"/>
        <v>181.32125000000002</v>
      </c>
      <c r="L81" s="58">
        <f t="shared" si="16"/>
        <v>727.5</v>
      </c>
      <c r="M81" s="80">
        <f t="shared" si="17"/>
        <v>0.10730593607305935</v>
      </c>
      <c r="N81" s="62">
        <f t="shared" si="12"/>
        <v>70.5</v>
      </c>
    </row>
    <row r="82" spans="3:14" x14ac:dyDescent="0.25">
      <c r="C82" s="85">
        <v>41395</v>
      </c>
      <c r="D82" s="58">
        <v>673.5</v>
      </c>
      <c r="E82" s="239">
        <v>650</v>
      </c>
      <c r="F82" s="234">
        <f>Input!N26*Input!E5+Input!N27*Input!E7</f>
        <v>637.67349289772164</v>
      </c>
      <c r="G82" s="80">
        <f t="shared" si="13"/>
        <v>5.3194516855647148E-2</v>
      </c>
      <c r="H82" s="243">
        <f t="shared" si="14"/>
        <v>35.826507102278356</v>
      </c>
      <c r="I82" s="234">
        <f t="shared" si="10"/>
        <v>475.67874999999998</v>
      </c>
      <c r="J82" s="80">
        <f t="shared" si="15"/>
        <v>0.29372123236822573</v>
      </c>
      <c r="K82" s="235">
        <f t="shared" si="11"/>
        <v>197.82125000000002</v>
      </c>
      <c r="L82" s="58">
        <f t="shared" si="16"/>
        <v>657</v>
      </c>
      <c r="M82" s="80">
        <f t="shared" si="17"/>
        <v>2.4498886414253896E-2</v>
      </c>
      <c r="N82" s="62">
        <f t="shared" si="12"/>
        <v>16.5</v>
      </c>
    </row>
    <row r="83" spans="3:14" x14ac:dyDescent="0.25">
      <c r="C83" s="85">
        <v>41426</v>
      </c>
      <c r="D83" s="58">
        <v>688</v>
      </c>
      <c r="E83" s="239">
        <v>700</v>
      </c>
      <c r="F83" s="234">
        <f>Input!N26*Input!E5+Input!N27*Input!E7</f>
        <v>637.67349289772164</v>
      </c>
      <c r="G83" s="80">
        <f t="shared" si="13"/>
        <v>7.3148992881218539E-2</v>
      </c>
      <c r="H83" s="243">
        <f t="shared" si="14"/>
        <v>50.326507102278356</v>
      </c>
      <c r="I83" s="234">
        <f t="shared" si="10"/>
        <v>475.67874999999998</v>
      </c>
      <c r="J83" s="80">
        <f t="shared" si="15"/>
        <v>0.30860646802325586</v>
      </c>
      <c r="K83" s="235">
        <f t="shared" si="11"/>
        <v>212.32125000000002</v>
      </c>
      <c r="L83" s="58">
        <f t="shared" si="16"/>
        <v>673.5</v>
      </c>
      <c r="M83" s="80">
        <f t="shared" si="17"/>
        <v>2.1075581395348836E-2</v>
      </c>
      <c r="N83" s="62">
        <f t="shared" si="12"/>
        <v>14.5</v>
      </c>
    </row>
    <row r="84" spans="3:14" x14ac:dyDescent="0.25">
      <c r="C84" s="85">
        <v>41456</v>
      </c>
      <c r="D84" s="58">
        <v>657</v>
      </c>
      <c r="E84" s="239">
        <v>650</v>
      </c>
      <c r="F84" s="234">
        <f>Input!O26*Input!E5+Input!O27*Input!E7</f>
        <v>637.6734999934705</v>
      </c>
      <c r="G84" s="80">
        <f t="shared" si="13"/>
        <v>2.9416286159101218E-2</v>
      </c>
      <c r="H84" s="243">
        <f t="shared" si="14"/>
        <v>19.3265000065295</v>
      </c>
      <c r="I84" s="234">
        <f t="shared" si="10"/>
        <v>475.67874999999998</v>
      </c>
      <c r="J84" s="80">
        <f t="shared" si="15"/>
        <v>0.27598363774733642</v>
      </c>
      <c r="K84" s="235">
        <f t="shared" si="11"/>
        <v>181.32125000000002</v>
      </c>
      <c r="L84" s="58">
        <f t="shared" si="16"/>
        <v>688</v>
      </c>
      <c r="M84" s="80">
        <f t="shared" si="17"/>
        <v>4.7184170471841702E-2</v>
      </c>
      <c r="N84" s="62">
        <f t="shared" si="12"/>
        <v>31</v>
      </c>
    </row>
    <row r="85" spans="3:14" x14ac:dyDescent="0.25">
      <c r="C85" s="85">
        <v>41487</v>
      </c>
      <c r="D85" s="58">
        <v>597</v>
      </c>
      <c r="E85" s="239">
        <v>600</v>
      </c>
      <c r="F85" s="234">
        <f>Input!N26*Input!E5+Input!N27*Input!E7</f>
        <v>637.67349289772164</v>
      </c>
      <c r="G85" s="80">
        <f t="shared" si="13"/>
        <v>6.812980384877998E-2</v>
      </c>
      <c r="H85" s="243">
        <f t="shared" si="14"/>
        <v>40.673492897721644</v>
      </c>
      <c r="I85" s="234">
        <f t="shared" si="10"/>
        <v>475.67874999999998</v>
      </c>
      <c r="J85" s="80">
        <f t="shared" si="15"/>
        <v>0.20321817420435515</v>
      </c>
      <c r="K85" s="235">
        <f t="shared" si="11"/>
        <v>121.32125000000002</v>
      </c>
      <c r="L85" s="58">
        <f t="shared" si="16"/>
        <v>657</v>
      </c>
      <c r="M85" s="80">
        <f t="shared" si="17"/>
        <v>0.10050251256281408</v>
      </c>
      <c r="N85" s="62">
        <f t="shared" si="12"/>
        <v>60</v>
      </c>
    </row>
    <row r="86" spans="3:14" x14ac:dyDescent="0.25">
      <c r="C86" s="85">
        <v>41518</v>
      </c>
      <c r="D86" s="58">
        <v>588</v>
      </c>
      <c r="E86" s="239">
        <v>600</v>
      </c>
      <c r="F86" s="234">
        <f>Input!M26*Input!E5+Input!M27*Input!E7</f>
        <v>637.66994447433228</v>
      </c>
      <c r="G86" s="80">
        <f t="shared" si="13"/>
        <v>8.447269468423857E-2</v>
      </c>
      <c r="H86" s="243">
        <f t="shared" si="14"/>
        <v>49.669944474332283</v>
      </c>
      <c r="I86" s="234">
        <f t="shared" si="10"/>
        <v>475.67874999999998</v>
      </c>
      <c r="J86" s="80">
        <f t="shared" si="15"/>
        <v>0.19102253401360547</v>
      </c>
      <c r="K86" s="235">
        <f t="shared" si="11"/>
        <v>112.32125000000002</v>
      </c>
      <c r="L86" s="58">
        <f t="shared" si="16"/>
        <v>597</v>
      </c>
      <c r="M86" s="80">
        <f t="shared" si="17"/>
        <v>1.5306122448979591E-2</v>
      </c>
      <c r="N86" s="62">
        <f t="shared" si="12"/>
        <v>9</v>
      </c>
    </row>
    <row r="87" spans="3:14" x14ac:dyDescent="0.25">
      <c r="C87" s="85">
        <v>41548</v>
      </c>
      <c r="D87" s="58">
        <v>419</v>
      </c>
      <c r="E87" s="239">
        <v>400</v>
      </c>
      <c r="F87" s="234">
        <f>Input!M26*Input!E5+Input!M27*Input!E7</f>
        <v>637.66994447433228</v>
      </c>
      <c r="G87" s="80">
        <f t="shared" si="13"/>
        <v>0.52188530900795294</v>
      </c>
      <c r="H87" s="243">
        <f t="shared" si="14"/>
        <v>218.66994447433228</v>
      </c>
      <c r="I87" s="234">
        <f t="shared" si="10"/>
        <v>475.67874999999998</v>
      </c>
      <c r="J87" s="80">
        <f t="shared" si="15"/>
        <v>0.13527147971360376</v>
      </c>
      <c r="K87" s="235">
        <f t="shared" si="11"/>
        <v>56.67874999999998</v>
      </c>
      <c r="L87" s="58">
        <f t="shared" si="16"/>
        <v>588</v>
      </c>
      <c r="M87" s="80">
        <f t="shared" si="17"/>
        <v>0.40334128878281622</v>
      </c>
      <c r="N87" s="62">
        <f t="shared" si="12"/>
        <v>169</v>
      </c>
    </row>
    <row r="88" spans="3:14" x14ac:dyDescent="0.25">
      <c r="C88" s="85">
        <v>41579</v>
      </c>
      <c r="D88" s="58">
        <v>413.5</v>
      </c>
      <c r="E88" s="239">
        <v>400</v>
      </c>
      <c r="F88" s="234">
        <f>Input!I26*Input!E5+Input!I27*Input!E7</f>
        <v>379.18522765567644</v>
      </c>
      <c r="G88" s="80">
        <f t="shared" si="13"/>
        <v>8.2986148353865918E-2</v>
      </c>
      <c r="H88" s="243">
        <f t="shared" si="14"/>
        <v>34.314772344323558</v>
      </c>
      <c r="I88" s="234">
        <f t="shared" si="10"/>
        <v>475.67874999999998</v>
      </c>
      <c r="J88" s="80">
        <f t="shared" si="15"/>
        <v>0.15037182587666259</v>
      </c>
      <c r="K88" s="235">
        <f t="shared" si="11"/>
        <v>62.17874999999998</v>
      </c>
      <c r="L88" s="58">
        <f t="shared" si="16"/>
        <v>419</v>
      </c>
      <c r="M88" s="80">
        <f t="shared" si="17"/>
        <v>1.3301088270858524E-2</v>
      </c>
      <c r="N88" s="62">
        <f t="shared" si="12"/>
        <v>5.5</v>
      </c>
    </row>
    <row r="89" spans="3:14" x14ac:dyDescent="0.25">
      <c r="C89" s="85">
        <v>41609</v>
      </c>
      <c r="D89" s="58">
        <v>406.5</v>
      </c>
      <c r="E89" s="239">
        <v>400</v>
      </c>
      <c r="F89" s="234">
        <f>Input!I26*Input!E5+Input!I27*Input!E7</f>
        <v>379.18522765567644</v>
      </c>
      <c r="G89" s="80">
        <f t="shared" si="13"/>
        <v>6.7195011917155129E-2</v>
      </c>
      <c r="H89" s="243">
        <f t="shared" si="14"/>
        <v>27.314772344323558</v>
      </c>
      <c r="I89" s="234">
        <f t="shared" si="10"/>
        <v>475.67874999999998</v>
      </c>
      <c r="J89" s="80">
        <f t="shared" si="15"/>
        <v>0.17018142681426809</v>
      </c>
      <c r="K89" s="235">
        <f t="shared" si="11"/>
        <v>69.17874999999998</v>
      </c>
      <c r="L89" s="58">
        <f t="shared" si="16"/>
        <v>413.5</v>
      </c>
      <c r="M89" s="80">
        <f t="shared" si="17"/>
        <v>1.7220172201722016E-2</v>
      </c>
      <c r="N89" s="62">
        <f t="shared" si="12"/>
        <v>7</v>
      </c>
    </row>
    <row r="90" spans="3:14" x14ac:dyDescent="0.25">
      <c r="C90" s="85">
        <v>41640</v>
      </c>
      <c r="D90" s="58">
        <v>405.5</v>
      </c>
      <c r="E90" s="239">
        <v>400</v>
      </c>
      <c r="F90" s="234">
        <f>Input!I26*Input!E5+Input!I27*Input!E7</f>
        <v>379.18522765567644</v>
      </c>
      <c r="G90" s="80">
        <f t="shared" si="13"/>
        <v>6.4894629702400883E-2</v>
      </c>
      <c r="H90" s="243">
        <f t="shared" si="14"/>
        <v>26.314772344323558</v>
      </c>
      <c r="I90" s="234">
        <f t="shared" si="10"/>
        <v>475.67874999999998</v>
      </c>
      <c r="J90" s="80">
        <f t="shared" si="15"/>
        <v>0.17306720098643644</v>
      </c>
      <c r="K90" s="235">
        <f t="shared" si="11"/>
        <v>70.17874999999998</v>
      </c>
      <c r="L90" s="58">
        <f t="shared" si="16"/>
        <v>406.5</v>
      </c>
      <c r="M90" s="80">
        <f t="shared" si="17"/>
        <v>2.4660912453760789E-3</v>
      </c>
      <c r="N90" s="62">
        <f t="shared" si="12"/>
        <v>1</v>
      </c>
    </row>
    <row r="91" spans="3:14" x14ac:dyDescent="0.25">
      <c r="C91" s="85">
        <v>41671</v>
      </c>
      <c r="D91" s="58">
        <v>421.5</v>
      </c>
      <c r="E91" s="239">
        <v>400</v>
      </c>
      <c r="F91" s="234">
        <f>Input!I26*Input!E5+Input!I27*Input!E7</f>
        <v>379.18522765567644</v>
      </c>
      <c r="G91" s="80">
        <f t="shared" si="13"/>
        <v>0.10039091896636669</v>
      </c>
      <c r="H91" s="243">
        <f t="shared" si="14"/>
        <v>42.314772344323558</v>
      </c>
      <c r="I91" s="234">
        <f t="shared" si="10"/>
        <v>475.67874999999998</v>
      </c>
      <c r="J91" s="80">
        <f t="shared" si="15"/>
        <v>0.12853795966785286</v>
      </c>
      <c r="K91" s="235">
        <f t="shared" si="11"/>
        <v>54.17874999999998</v>
      </c>
      <c r="L91" s="58">
        <f t="shared" si="16"/>
        <v>405.5</v>
      </c>
      <c r="M91" s="80">
        <f t="shared" si="17"/>
        <v>3.795966785290629E-2</v>
      </c>
      <c r="N91" s="62">
        <f t="shared" si="12"/>
        <v>16</v>
      </c>
    </row>
    <row r="92" spans="3:14" x14ac:dyDescent="0.25">
      <c r="C92" s="85">
        <v>41699</v>
      </c>
      <c r="D92" s="58">
        <v>450</v>
      </c>
      <c r="E92" s="239">
        <v>450</v>
      </c>
      <c r="F92" s="234">
        <f>Input!I26*Input!E5+Input!I27*Input!E7</f>
        <v>379.18522765567644</v>
      </c>
      <c r="G92" s="80">
        <f t="shared" si="13"/>
        <v>0.15736616076516347</v>
      </c>
      <c r="H92" s="243">
        <f t="shared" si="14"/>
        <v>70.814772344323558</v>
      </c>
      <c r="I92" s="234">
        <f t="shared" si="10"/>
        <v>475.67874999999998</v>
      </c>
      <c r="J92" s="80">
        <f t="shared" si="15"/>
        <v>5.7063888888888845E-2</v>
      </c>
      <c r="K92" s="235">
        <f t="shared" si="11"/>
        <v>25.67874999999998</v>
      </c>
      <c r="L92" s="58">
        <f t="shared" si="16"/>
        <v>421.5</v>
      </c>
      <c r="M92" s="80">
        <f t="shared" si="17"/>
        <v>6.3333333333333339E-2</v>
      </c>
      <c r="N92" s="62">
        <f t="shared" si="12"/>
        <v>28.5</v>
      </c>
    </row>
    <row r="93" spans="3:14" x14ac:dyDescent="0.25">
      <c r="C93" s="85">
        <v>41730</v>
      </c>
      <c r="D93" s="58">
        <v>489</v>
      </c>
      <c r="E93" s="239">
        <v>500</v>
      </c>
      <c r="F93" s="234">
        <f>Input!J26*Input!E5+Input!J27*Input!E7</f>
        <v>393.41198790833027</v>
      </c>
      <c r="G93" s="80">
        <f t="shared" si="13"/>
        <v>0.19547650734492786</v>
      </c>
      <c r="H93" s="243">
        <f t="shared" si="14"/>
        <v>95.588012091669725</v>
      </c>
      <c r="I93" s="234">
        <f t="shared" si="10"/>
        <v>475.67874999999998</v>
      </c>
      <c r="J93" s="80">
        <f t="shared" si="15"/>
        <v>2.7241820040899839E-2</v>
      </c>
      <c r="K93" s="235">
        <f t="shared" si="11"/>
        <v>13.32125000000002</v>
      </c>
      <c r="L93" s="58">
        <f t="shared" si="16"/>
        <v>450</v>
      </c>
      <c r="M93" s="80">
        <f t="shared" si="17"/>
        <v>7.9754601226993863E-2</v>
      </c>
      <c r="N93" s="62">
        <f t="shared" si="12"/>
        <v>39</v>
      </c>
    </row>
    <row r="94" spans="3:14" x14ac:dyDescent="0.25">
      <c r="C94" s="85">
        <v>41760</v>
      </c>
      <c r="D94" s="58">
        <v>485.5</v>
      </c>
      <c r="E94" s="239">
        <v>500</v>
      </c>
      <c r="F94" s="234">
        <f>Input!K26*Input!E5+Input!K27*Input!E7</f>
        <v>572.60463803918651</v>
      </c>
      <c r="G94" s="80">
        <f t="shared" si="13"/>
        <v>0.17941223077072402</v>
      </c>
      <c r="H94" s="243">
        <f t="shared" si="14"/>
        <v>87.104638039186511</v>
      </c>
      <c r="I94" s="234">
        <f t="shared" si="10"/>
        <v>475.67874999999998</v>
      </c>
      <c r="J94" s="80">
        <f t="shared" si="15"/>
        <v>2.0229145211122596E-2</v>
      </c>
      <c r="K94" s="235">
        <f t="shared" si="11"/>
        <v>9.8212500000000205</v>
      </c>
      <c r="L94" s="58">
        <f t="shared" si="16"/>
        <v>489</v>
      </c>
      <c r="M94" s="80">
        <f t="shared" si="17"/>
        <v>7.2090628218331619E-3</v>
      </c>
      <c r="N94" s="62">
        <f t="shared" si="12"/>
        <v>3.5</v>
      </c>
    </row>
    <row r="95" spans="3:14" x14ac:dyDescent="0.25">
      <c r="C95" s="85">
        <v>41791</v>
      </c>
      <c r="D95" s="58">
        <v>452</v>
      </c>
      <c r="E95" s="239">
        <v>450</v>
      </c>
      <c r="F95" s="234">
        <f>Input!K26*Input!E5+Input!K27*Input!E7</f>
        <v>572.60463803918651</v>
      </c>
      <c r="G95" s="80">
        <f t="shared" si="13"/>
        <v>0.26682442044067811</v>
      </c>
      <c r="H95" s="243">
        <f t="shared" si="14"/>
        <v>120.60463803918651</v>
      </c>
      <c r="I95" s="234">
        <f t="shared" si="10"/>
        <v>475.67874999999998</v>
      </c>
      <c r="J95" s="80">
        <f t="shared" si="15"/>
        <v>5.2386615044247742E-2</v>
      </c>
      <c r="K95" s="235">
        <f t="shared" si="11"/>
        <v>23.67874999999998</v>
      </c>
      <c r="L95" s="58">
        <f t="shared" si="16"/>
        <v>485.5</v>
      </c>
      <c r="M95" s="80">
        <f t="shared" si="17"/>
        <v>7.4115044247787615E-2</v>
      </c>
      <c r="N95" s="62">
        <f t="shared" si="12"/>
        <v>33.5</v>
      </c>
    </row>
    <row r="96" spans="3:14" x14ac:dyDescent="0.25">
      <c r="C96" s="85">
        <v>41821</v>
      </c>
      <c r="D96" s="58">
        <v>408</v>
      </c>
      <c r="E96" s="239">
        <v>400</v>
      </c>
      <c r="F96" s="234">
        <f>Input!J26*Input!E5+Input!J27*Input!E7</f>
        <v>393.41198790833027</v>
      </c>
      <c r="G96" s="80">
        <f t="shared" si="13"/>
        <v>3.5754931597229721E-2</v>
      </c>
      <c r="H96" s="243">
        <f t="shared" si="14"/>
        <v>14.588012091669725</v>
      </c>
      <c r="I96" s="234">
        <f t="shared" si="10"/>
        <v>475.67874999999998</v>
      </c>
      <c r="J96" s="80">
        <f t="shared" si="15"/>
        <v>0.16587928921568623</v>
      </c>
      <c r="K96" s="235">
        <f t="shared" si="11"/>
        <v>67.67874999999998</v>
      </c>
      <c r="L96" s="58">
        <f t="shared" si="16"/>
        <v>452</v>
      </c>
      <c r="M96" s="80">
        <f t="shared" si="17"/>
        <v>0.10784313725490197</v>
      </c>
      <c r="N96" s="62">
        <f t="shared" si="12"/>
        <v>44</v>
      </c>
    </row>
    <row r="97" spans="3:14" x14ac:dyDescent="0.25">
      <c r="C97" s="85">
        <v>41852</v>
      </c>
      <c r="D97" s="58">
        <v>346</v>
      </c>
      <c r="E97" s="239">
        <v>350</v>
      </c>
      <c r="F97" s="234">
        <f>Input!I26*Input!E5+Input!I27*Input!E7</f>
        <v>379.18522765567644</v>
      </c>
      <c r="G97" s="80">
        <f t="shared" si="13"/>
        <v>9.5911062588660237E-2</v>
      </c>
      <c r="H97" s="243">
        <f t="shared" si="14"/>
        <v>33.185227655676442</v>
      </c>
      <c r="I97" s="234">
        <f t="shared" si="10"/>
        <v>475.67874999999998</v>
      </c>
      <c r="J97" s="80">
        <f t="shared" si="15"/>
        <v>0.37479407514450863</v>
      </c>
      <c r="K97" s="235">
        <f t="shared" si="11"/>
        <v>129.67874999999998</v>
      </c>
      <c r="L97" s="58">
        <f t="shared" si="16"/>
        <v>408</v>
      </c>
      <c r="M97" s="80">
        <f t="shared" si="17"/>
        <v>0.1791907514450867</v>
      </c>
      <c r="N97" s="62">
        <f t="shared" si="12"/>
        <v>62</v>
      </c>
    </row>
    <row r="98" spans="3:14" x14ac:dyDescent="0.25">
      <c r="C98" s="85">
        <v>41883</v>
      </c>
      <c r="D98" s="58">
        <v>362</v>
      </c>
      <c r="E98" s="239">
        <v>350</v>
      </c>
      <c r="F98" s="234">
        <f>Input!H26*Input!E5+Input!H27*Input!E7</f>
        <v>378.55009278454321</v>
      </c>
      <c r="G98" s="80">
        <f t="shared" si="13"/>
        <v>4.5718488355091742E-2</v>
      </c>
      <c r="H98" s="243">
        <f t="shared" si="14"/>
        <v>16.55009278454321</v>
      </c>
      <c r="I98" s="234">
        <f t="shared" si="10"/>
        <v>475.67874999999998</v>
      </c>
      <c r="J98" s="80">
        <f t="shared" si="15"/>
        <v>0.31402969613259663</v>
      </c>
      <c r="K98" s="235">
        <f t="shared" si="11"/>
        <v>113.67874999999998</v>
      </c>
      <c r="L98" s="58">
        <f t="shared" si="16"/>
        <v>346</v>
      </c>
      <c r="M98" s="80">
        <f t="shared" si="17"/>
        <v>4.4198895027624308E-2</v>
      </c>
      <c r="N98" s="62">
        <f t="shared" si="12"/>
        <v>16</v>
      </c>
    </row>
    <row r="99" spans="3:14" x14ac:dyDescent="0.25">
      <c r="C99" s="85">
        <v>41913</v>
      </c>
      <c r="D99" s="58">
        <v>279</v>
      </c>
      <c r="E99" s="239">
        <v>300</v>
      </c>
      <c r="F99" s="234">
        <f>Input!H26*Input!E5+Input!H27*Input!E7</f>
        <v>378.55009278454321</v>
      </c>
      <c r="G99" s="80">
        <f t="shared" si="13"/>
        <v>0.35681036840338071</v>
      </c>
      <c r="H99" s="243">
        <f t="shared" si="14"/>
        <v>99.55009278454321</v>
      </c>
      <c r="I99" s="234">
        <f t="shared" si="10"/>
        <v>475.67874999999998</v>
      </c>
      <c r="J99" s="80">
        <f t="shared" si="15"/>
        <v>0.70494175627240141</v>
      </c>
      <c r="K99" s="235">
        <f t="shared" si="11"/>
        <v>196.67874999999998</v>
      </c>
      <c r="L99" s="58">
        <f t="shared" si="16"/>
        <v>362</v>
      </c>
      <c r="M99" s="80">
        <f t="shared" si="17"/>
        <v>0.29749103942652327</v>
      </c>
      <c r="N99" s="62">
        <f t="shared" si="12"/>
        <v>83</v>
      </c>
    </row>
    <row r="100" spans="3:14" x14ac:dyDescent="0.25">
      <c r="C100" s="85">
        <v>41944</v>
      </c>
      <c r="D100" s="58">
        <f>337.5</f>
        <v>337.5</v>
      </c>
      <c r="E100" s="239">
        <v>350</v>
      </c>
      <c r="F100" s="234">
        <f>Input!G26*Input!E5+Input!G27*Input!E7</f>
        <v>378.49623339314633</v>
      </c>
      <c r="G100" s="80">
        <f t="shared" si="13"/>
        <v>0.12147032116487801</v>
      </c>
      <c r="H100" s="243">
        <f t="shared" si="14"/>
        <v>40.996233393146326</v>
      </c>
      <c r="I100" s="234">
        <f t="shared" si="10"/>
        <v>475.67874999999998</v>
      </c>
      <c r="J100" s="80">
        <f t="shared" si="15"/>
        <v>0.40941851851851846</v>
      </c>
      <c r="K100" s="235">
        <f t="shared" si="11"/>
        <v>138.17874999999998</v>
      </c>
      <c r="L100" s="58">
        <f t="shared" si="16"/>
        <v>279</v>
      </c>
      <c r="M100" s="80">
        <f t="shared" si="17"/>
        <v>0.17333333333333334</v>
      </c>
      <c r="N100" s="62">
        <f t="shared" si="12"/>
        <v>58.5</v>
      </c>
    </row>
    <row r="101" spans="3:14" x14ac:dyDescent="0.25">
      <c r="C101" s="85">
        <v>41974</v>
      </c>
      <c r="D101" s="58">
        <v>355.5</v>
      </c>
      <c r="E101" s="239">
        <v>350</v>
      </c>
      <c r="F101" s="234">
        <f>Input!H26*Input!E5+Input!H27*Input!E7</f>
        <v>378.55009278454321</v>
      </c>
      <c r="G101" s="80">
        <f t="shared" si="13"/>
        <v>6.4838516974805097E-2</v>
      </c>
      <c r="H101" s="243">
        <f t="shared" si="14"/>
        <v>23.05009278454321</v>
      </c>
      <c r="I101" s="234">
        <f t="shared" si="10"/>
        <v>475.67874999999998</v>
      </c>
      <c r="J101" s="80">
        <f t="shared" si="15"/>
        <v>0.3380555555555555</v>
      </c>
      <c r="K101" s="235">
        <f t="shared" si="11"/>
        <v>120.17874999999998</v>
      </c>
      <c r="L101" s="58">
        <f t="shared" si="16"/>
        <v>337.5</v>
      </c>
      <c r="M101" s="80">
        <f t="shared" si="17"/>
        <v>5.0632911392405063E-2</v>
      </c>
      <c r="N101" s="62">
        <f t="shared" si="12"/>
        <v>18</v>
      </c>
    </row>
    <row r="102" spans="3:14" x14ac:dyDescent="0.25">
      <c r="C102" s="85">
        <v>42005</v>
      </c>
      <c r="D102" s="58">
        <v>372</v>
      </c>
      <c r="E102" s="239">
        <v>350</v>
      </c>
      <c r="F102" s="234">
        <f>Input!H26*Input!E5+Input!H27*Input!E7</f>
        <v>378.55009278454321</v>
      </c>
      <c r="G102" s="80">
        <f t="shared" si="13"/>
        <v>1.7607776302535513E-2</v>
      </c>
      <c r="H102" s="243">
        <f t="shared" si="14"/>
        <v>6.5500927845432102</v>
      </c>
      <c r="I102" s="234">
        <f t="shared" si="10"/>
        <v>475.67874999999998</v>
      </c>
      <c r="J102" s="80">
        <f t="shared" si="15"/>
        <v>0.278706317204301</v>
      </c>
      <c r="K102" s="235">
        <f t="shared" si="11"/>
        <v>103.67874999999998</v>
      </c>
      <c r="L102" s="58">
        <f t="shared" si="16"/>
        <v>355.5</v>
      </c>
      <c r="M102" s="80">
        <f t="shared" si="17"/>
        <v>4.4354838709677422E-2</v>
      </c>
      <c r="N102" s="62">
        <f t="shared" si="12"/>
        <v>16.5</v>
      </c>
    </row>
    <row r="103" spans="3:14" x14ac:dyDescent="0.25">
      <c r="C103" s="85">
        <v>42036</v>
      </c>
      <c r="D103" s="58">
        <v>351.5</v>
      </c>
      <c r="E103" s="239">
        <v>350</v>
      </c>
      <c r="F103" s="234">
        <f>Input!H26*Input!E5+Input!H27*Input!E7</f>
        <v>378.55009278454321</v>
      </c>
      <c r="G103" s="80">
        <f t="shared" si="13"/>
        <v>7.6956167239098747E-2</v>
      </c>
      <c r="H103" s="243">
        <f t="shared" si="14"/>
        <v>27.05009278454321</v>
      </c>
      <c r="I103" s="234">
        <f t="shared" si="10"/>
        <v>475.67874999999998</v>
      </c>
      <c r="J103" s="80">
        <f t="shared" si="15"/>
        <v>0.35328236130867702</v>
      </c>
      <c r="K103" s="235">
        <f t="shared" ref="K103:K116" si="18">ABS(I103-D103)</f>
        <v>124.17874999999998</v>
      </c>
      <c r="L103" s="58">
        <f t="shared" si="16"/>
        <v>372</v>
      </c>
      <c r="M103" s="80">
        <f t="shared" si="17"/>
        <v>5.8321479374110953E-2</v>
      </c>
      <c r="N103" s="62">
        <f t="shared" ref="N103:N116" si="19">ABS(L103-D103)</f>
        <v>20.5</v>
      </c>
    </row>
    <row r="104" spans="3:14" x14ac:dyDescent="0.25">
      <c r="C104" s="85">
        <v>42064</v>
      </c>
      <c r="D104" s="58">
        <v>364.5</v>
      </c>
      <c r="E104" s="239">
        <v>350</v>
      </c>
      <c r="F104" s="234">
        <f>Input!H26*Input!E5+Input!H27*Input!E7</f>
        <v>378.55009278454321</v>
      </c>
      <c r="G104" s="80">
        <f t="shared" si="13"/>
        <v>3.8546207913698796E-2</v>
      </c>
      <c r="H104" s="243">
        <f t="shared" si="14"/>
        <v>14.05009278454321</v>
      </c>
      <c r="I104" s="234">
        <f t="shared" si="10"/>
        <v>475.67874999999998</v>
      </c>
      <c r="J104" s="80">
        <f t="shared" si="15"/>
        <v>0.30501714677640596</v>
      </c>
      <c r="K104" s="235">
        <f t="shared" si="18"/>
        <v>111.17874999999998</v>
      </c>
      <c r="L104" s="58">
        <f t="shared" si="16"/>
        <v>351.5</v>
      </c>
      <c r="M104" s="80">
        <f t="shared" si="17"/>
        <v>3.5665294924554183E-2</v>
      </c>
      <c r="N104" s="62">
        <f t="shared" si="19"/>
        <v>13</v>
      </c>
    </row>
    <row r="105" spans="3:14" x14ac:dyDescent="0.25">
      <c r="C105" s="85">
        <v>42095</v>
      </c>
      <c r="D105" s="58">
        <v>357.5</v>
      </c>
      <c r="E105" s="239">
        <v>350</v>
      </c>
      <c r="F105" s="234">
        <f>Input!H26*Input!E5+Input!H27*Input!E7</f>
        <v>378.55009278454321</v>
      </c>
      <c r="G105" s="80">
        <f t="shared" si="13"/>
        <v>5.8881378418302689E-2</v>
      </c>
      <c r="H105" s="243">
        <f t="shared" si="14"/>
        <v>21.05009278454321</v>
      </c>
      <c r="I105" s="234">
        <f t="shared" si="10"/>
        <v>475.67874999999998</v>
      </c>
      <c r="J105" s="80">
        <f t="shared" si="15"/>
        <v>0.33056993006993002</v>
      </c>
      <c r="K105" s="235">
        <f t="shared" si="18"/>
        <v>118.17874999999998</v>
      </c>
      <c r="L105" s="58">
        <f t="shared" si="16"/>
        <v>364.5</v>
      </c>
      <c r="M105" s="80">
        <f t="shared" si="17"/>
        <v>1.9580419580419582E-2</v>
      </c>
      <c r="N105" s="62">
        <f t="shared" si="19"/>
        <v>7</v>
      </c>
    </row>
    <row r="106" spans="3:14" x14ac:dyDescent="0.25">
      <c r="C106" s="85">
        <v>42125</v>
      </c>
      <c r="D106" s="58">
        <v>347</v>
      </c>
      <c r="E106" s="239">
        <v>350</v>
      </c>
      <c r="F106" s="234">
        <f>Input!H26*Input!E5+Input!H27*Input!E7</f>
        <v>378.55009278454321</v>
      </c>
      <c r="G106" s="80">
        <f t="shared" si="13"/>
        <v>9.0922457592343547E-2</v>
      </c>
      <c r="H106" s="243">
        <f t="shared" si="14"/>
        <v>31.55009278454321</v>
      </c>
      <c r="I106" s="234">
        <f t="shared" si="10"/>
        <v>475.67874999999998</v>
      </c>
      <c r="J106" s="80">
        <f t="shared" si="15"/>
        <v>0.37083213256484143</v>
      </c>
      <c r="K106" s="235">
        <f t="shared" si="18"/>
        <v>128.67874999999998</v>
      </c>
      <c r="L106" s="58">
        <f t="shared" si="16"/>
        <v>357.5</v>
      </c>
      <c r="M106" s="80">
        <f t="shared" si="17"/>
        <v>3.0259365994236311E-2</v>
      </c>
      <c r="N106" s="62">
        <f t="shared" si="19"/>
        <v>10.5</v>
      </c>
    </row>
    <row r="107" spans="3:14" x14ac:dyDescent="0.25">
      <c r="C107" s="85">
        <v>42156</v>
      </c>
      <c r="D107" s="58">
        <v>344.5</v>
      </c>
      <c r="E107" s="239">
        <v>350</v>
      </c>
      <c r="F107" s="234">
        <f>Input!H26*Input!E5+Input!H27*Input!E7</f>
        <v>378.55009278454321</v>
      </c>
      <c r="G107" s="80">
        <f t="shared" si="13"/>
        <v>9.8839166283144292E-2</v>
      </c>
      <c r="H107" s="243">
        <f t="shared" si="14"/>
        <v>34.05009278454321</v>
      </c>
      <c r="I107" s="234">
        <f t="shared" si="10"/>
        <v>475.67874999999998</v>
      </c>
      <c r="J107" s="80">
        <f t="shared" si="15"/>
        <v>0.38078011611030471</v>
      </c>
      <c r="K107" s="235">
        <f t="shared" si="18"/>
        <v>131.17874999999998</v>
      </c>
      <c r="L107" s="58">
        <f t="shared" si="16"/>
        <v>347</v>
      </c>
      <c r="M107" s="80">
        <f t="shared" si="17"/>
        <v>7.2568940493468797E-3</v>
      </c>
      <c r="N107" s="62">
        <f t="shared" si="19"/>
        <v>2.5</v>
      </c>
    </row>
    <row r="108" spans="3:14" x14ac:dyDescent="0.25">
      <c r="C108" s="85">
        <v>42186</v>
      </c>
      <c r="D108" s="58">
        <v>397.5</v>
      </c>
      <c r="E108" s="239">
        <v>400</v>
      </c>
      <c r="F108" s="234">
        <f>Input!H26*Input!E5+Input!H27*Input!E7</f>
        <v>378.55009278454321</v>
      </c>
      <c r="G108" s="80">
        <f t="shared" si="13"/>
        <v>4.7672722554608277E-2</v>
      </c>
      <c r="H108" s="243">
        <f t="shared" si="14"/>
        <v>18.94990721545679</v>
      </c>
      <c r="I108" s="234">
        <f t="shared" si="10"/>
        <v>475.67874999999998</v>
      </c>
      <c r="J108" s="80">
        <f t="shared" si="15"/>
        <v>0.19667610062893076</v>
      </c>
      <c r="K108" s="235">
        <f t="shared" si="18"/>
        <v>78.17874999999998</v>
      </c>
      <c r="L108" s="58">
        <f t="shared" si="16"/>
        <v>344.5</v>
      </c>
      <c r="M108" s="80">
        <f t="shared" si="17"/>
        <v>0.13333333333333333</v>
      </c>
      <c r="N108" s="62">
        <f t="shared" si="19"/>
        <v>53</v>
      </c>
    </row>
    <row r="109" spans="3:14" x14ac:dyDescent="0.25">
      <c r="C109" s="85">
        <v>42217</v>
      </c>
      <c r="D109" s="58">
        <v>350.98</v>
      </c>
      <c r="E109" s="239">
        <v>350</v>
      </c>
      <c r="F109" s="234">
        <f>Input!I26*Input!E5+Input!I27*Input!E7</f>
        <v>379.18522765567644</v>
      </c>
      <c r="G109" s="80">
        <f t="shared" si="13"/>
        <v>8.0361352942265721E-2</v>
      </c>
      <c r="H109" s="243">
        <f t="shared" si="14"/>
        <v>28.205227655676424</v>
      </c>
      <c r="I109" s="234">
        <f t="shared" si="10"/>
        <v>475.67874999999998</v>
      </c>
      <c r="J109" s="80">
        <f t="shared" si="15"/>
        <v>0.35528733830987508</v>
      </c>
      <c r="K109" s="235">
        <f t="shared" si="18"/>
        <v>124.69874999999996</v>
      </c>
      <c r="L109" s="58">
        <f t="shared" si="16"/>
        <v>397.5</v>
      </c>
      <c r="M109" s="80">
        <f t="shared" si="17"/>
        <v>0.1325431648526981</v>
      </c>
      <c r="N109" s="62">
        <f t="shared" si="19"/>
        <v>46.519999999999982</v>
      </c>
    </row>
    <row r="110" spans="3:14" x14ac:dyDescent="0.25">
      <c r="C110" s="85">
        <v>42248</v>
      </c>
      <c r="D110" s="58">
        <v>353.95</v>
      </c>
      <c r="E110" s="239">
        <v>350</v>
      </c>
      <c r="F110" s="234">
        <f>Input!H26*Input!E5+Input!H27*Input!E7</f>
        <v>378.55009278454321</v>
      </c>
      <c r="G110" s="80">
        <f t="shared" si="13"/>
        <v>6.950160413771217E-2</v>
      </c>
      <c r="H110" s="243">
        <f t="shared" si="14"/>
        <v>24.600092784543222</v>
      </c>
      <c r="I110" s="234">
        <f t="shared" si="10"/>
        <v>475.67874999999998</v>
      </c>
      <c r="J110" s="80">
        <f t="shared" si="15"/>
        <v>0.34391510100296652</v>
      </c>
      <c r="K110" s="235">
        <f t="shared" si="18"/>
        <v>121.72874999999999</v>
      </c>
      <c r="L110" s="58">
        <f t="shared" si="16"/>
        <v>350.98</v>
      </c>
      <c r="M110" s="80">
        <f t="shared" si="17"/>
        <v>8.3910156801807328E-3</v>
      </c>
      <c r="N110" s="62">
        <f t="shared" si="19"/>
        <v>2.9699999999999704</v>
      </c>
    </row>
    <row r="111" spans="3:14" x14ac:dyDescent="0.25">
      <c r="C111" s="85">
        <v>42278</v>
      </c>
      <c r="D111" s="58">
        <v>366.55</v>
      </c>
      <c r="E111" s="239">
        <v>350</v>
      </c>
      <c r="F111" s="234">
        <f>Input!H26*Input!E5+Input!H27*Input!E7</f>
        <v>378.55009278454321</v>
      </c>
      <c r="G111" s="80">
        <f t="shared" si="13"/>
        <v>3.273794239406138E-2</v>
      </c>
      <c r="H111" s="243">
        <f t="shared" si="14"/>
        <v>12.000092784543199</v>
      </c>
      <c r="I111" s="234">
        <f t="shared" si="10"/>
        <v>475.67874999999998</v>
      </c>
      <c r="J111" s="80">
        <f t="shared" si="15"/>
        <v>0.29771859227936154</v>
      </c>
      <c r="K111" s="235">
        <f t="shared" si="18"/>
        <v>109.12874999999997</v>
      </c>
      <c r="L111" s="58">
        <f t="shared" si="16"/>
        <v>353.95</v>
      </c>
      <c r="M111" s="80">
        <f t="shared" si="17"/>
        <v>3.4374573728004426E-2</v>
      </c>
      <c r="N111" s="62">
        <f t="shared" si="19"/>
        <v>12.600000000000023</v>
      </c>
    </row>
    <row r="112" spans="3:14" x14ac:dyDescent="0.25">
      <c r="C112" s="85">
        <v>42309</v>
      </c>
      <c r="D112" s="58">
        <v>361.45</v>
      </c>
      <c r="E112" s="239">
        <v>350</v>
      </c>
      <c r="F112" s="234">
        <f>Input!H26*Input!E5+Input!H27*Input!E7</f>
        <v>378.55009278454321</v>
      </c>
      <c r="G112" s="80">
        <f t="shared" si="13"/>
        <v>4.7309704757347415E-2</v>
      </c>
      <c r="H112" s="243">
        <f t="shared" si="14"/>
        <v>17.100092784543222</v>
      </c>
      <c r="I112" s="234">
        <f t="shared" si="10"/>
        <v>475.67874999999998</v>
      </c>
      <c r="J112" s="80">
        <f t="shared" si="15"/>
        <v>0.31602918799280671</v>
      </c>
      <c r="K112" s="235">
        <f t="shared" si="18"/>
        <v>114.22874999999999</v>
      </c>
      <c r="L112" s="58">
        <f t="shared" si="16"/>
        <v>366.55</v>
      </c>
      <c r="M112" s="80">
        <f t="shared" si="17"/>
        <v>1.4109835385253903E-2</v>
      </c>
      <c r="N112" s="62">
        <f t="shared" si="19"/>
        <v>5.1000000000000227</v>
      </c>
    </row>
    <row r="113" spans="3:14" x14ac:dyDescent="0.25">
      <c r="C113" s="85">
        <v>42339</v>
      </c>
      <c r="D113" s="58">
        <v>364.75</v>
      </c>
      <c r="E113" s="239">
        <v>350</v>
      </c>
      <c r="F113" s="234">
        <f>Input!H26*Input!E5+Input!H27*Input!E7</f>
        <v>378.55009278454321</v>
      </c>
      <c r="G113" s="80">
        <f t="shared" si="13"/>
        <v>3.7834387346245953E-2</v>
      </c>
      <c r="H113" s="243">
        <f t="shared" si="14"/>
        <v>13.80009278454321</v>
      </c>
      <c r="I113" s="234">
        <f t="shared" si="10"/>
        <v>475.67874999999998</v>
      </c>
      <c r="J113" s="80">
        <f t="shared" si="15"/>
        <v>0.30412268677176141</v>
      </c>
      <c r="K113" s="235">
        <f t="shared" si="18"/>
        <v>110.92874999999998</v>
      </c>
      <c r="L113" s="58">
        <f t="shared" si="16"/>
        <v>361.45</v>
      </c>
      <c r="M113" s="80">
        <f t="shared" si="17"/>
        <v>9.0472926662097646E-3</v>
      </c>
      <c r="N113" s="62">
        <f t="shared" si="19"/>
        <v>3.3000000000000114</v>
      </c>
    </row>
    <row r="114" spans="3:14" x14ac:dyDescent="0.25">
      <c r="C114" s="85">
        <v>42370</v>
      </c>
      <c r="D114" s="58">
        <v>363.75</v>
      </c>
      <c r="E114" s="239">
        <v>350</v>
      </c>
      <c r="F114" s="234">
        <f>Input!H26*Input!E5+Input!H27*Input!E7</f>
        <v>378.55009278454321</v>
      </c>
      <c r="G114" s="80">
        <f t="shared" si="13"/>
        <v>4.0687540301149717E-2</v>
      </c>
      <c r="H114" s="243">
        <f t="shared" si="14"/>
        <v>14.80009278454321</v>
      </c>
      <c r="I114" s="234">
        <f t="shared" si="10"/>
        <v>475.67874999999998</v>
      </c>
      <c r="J114" s="80">
        <f t="shared" si="15"/>
        <v>0.30770790378006868</v>
      </c>
      <c r="K114" s="235">
        <f t="shared" si="18"/>
        <v>111.92874999999998</v>
      </c>
      <c r="L114" s="58">
        <f t="shared" si="16"/>
        <v>364.75</v>
      </c>
      <c r="M114" s="80">
        <f t="shared" si="17"/>
        <v>2.7491408934707906E-3</v>
      </c>
      <c r="N114" s="62">
        <f t="shared" si="19"/>
        <v>1</v>
      </c>
    </row>
    <row r="115" spans="3:14" x14ac:dyDescent="0.25">
      <c r="C115" s="85">
        <v>42401</v>
      </c>
      <c r="D115" s="58">
        <v>369.23</v>
      </c>
      <c r="E115" s="239">
        <v>350</v>
      </c>
      <c r="F115" s="234">
        <f>Input!H26*Input!E5+Input!H27*Input!E7</f>
        <v>378.55009278454321</v>
      </c>
      <c r="G115" s="80">
        <f t="shared" si="13"/>
        <v>2.5241970545576448E-2</v>
      </c>
      <c r="H115" s="243">
        <f t="shared" si="14"/>
        <v>9.320092784543192</v>
      </c>
      <c r="I115" s="234">
        <f t="shared" si="10"/>
        <v>475.67874999999998</v>
      </c>
      <c r="J115" s="80">
        <f t="shared" si="15"/>
        <v>0.2882992985402052</v>
      </c>
      <c r="K115" s="235">
        <f t="shared" si="18"/>
        <v>106.44874999999996</v>
      </c>
      <c r="L115" s="58">
        <f t="shared" si="16"/>
        <v>363.75</v>
      </c>
      <c r="M115" s="80">
        <f t="shared" si="17"/>
        <v>1.4841697586870021E-2</v>
      </c>
      <c r="N115" s="62">
        <f t="shared" si="19"/>
        <v>5.4800000000000182</v>
      </c>
    </row>
    <row r="116" spans="3:14" ht="15.75" thickBot="1" x14ac:dyDescent="0.3">
      <c r="C116" s="86">
        <v>42430</v>
      </c>
      <c r="D116" s="59">
        <v>365.23</v>
      </c>
      <c r="E116" s="241">
        <v>350</v>
      </c>
      <c r="F116" s="236">
        <f>Input!H26*Input!E5+Input!H27*Input!E7</f>
        <v>378.55009278454321</v>
      </c>
      <c r="G116" s="80">
        <f t="shared" si="13"/>
        <v>3.6470423526389371E-2</v>
      </c>
      <c r="H116" s="244">
        <f t="shared" si="14"/>
        <v>13.320092784543192</v>
      </c>
      <c r="I116" s="236">
        <f t="shared" si="10"/>
        <v>475.67874999999998</v>
      </c>
      <c r="J116" s="80">
        <f t="shared" si="15"/>
        <v>0.30240875612627649</v>
      </c>
      <c r="K116" s="237">
        <f t="shared" si="18"/>
        <v>110.44874999999996</v>
      </c>
      <c r="L116" s="59">
        <f t="shared" si="16"/>
        <v>369.23</v>
      </c>
      <c r="M116" s="80">
        <f t="shared" si="17"/>
        <v>1.095200284752074E-2</v>
      </c>
      <c r="N116" s="63">
        <f t="shared" si="19"/>
        <v>4</v>
      </c>
    </row>
    <row r="117" spans="3:14" ht="15.75" thickBot="1" x14ac:dyDescent="0.3">
      <c r="C117" s="242" t="s">
        <v>105</v>
      </c>
      <c r="D117" s="127"/>
      <c r="E117" s="127"/>
      <c r="F117" s="127"/>
      <c r="G117" s="230"/>
      <c r="H117" s="245">
        <f>AVERAGE(H7:H116)</f>
        <v>50.855959869601065</v>
      </c>
      <c r="I117" s="246"/>
      <c r="J117" s="246"/>
      <c r="K117" s="245">
        <f>AVERAGE(K7:K116)</f>
        <v>133.70493181818179</v>
      </c>
      <c r="L117" s="246"/>
      <c r="M117" s="246"/>
      <c r="N117" s="247">
        <f>AVERAGE(N7:N116)</f>
        <v>37.367909090909087</v>
      </c>
    </row>
    <row r="118" spans="3:14" ht="15.75" thickBot="1" x14ac:dyDescent="0.3">
      <c r="C118" s="242" t="s">
        <v>111</v>
      </c>
      <c r="D118" s="127"/>
      <c r="E118" s="127"/>
      <c r="F118" s="127"/>
      <c r="G118" s="248">
        <f>100*AVERAGE(G7:G116)</f>
        <v>10.776299009345774</v>
      </c>
      <c r="H118" s="230"/>
      <c r="I118" s="230"/>
      <c r="J118" s="248">
        <f>100*AVERAGE(J7:J116)</f>
        <v>28.826941654484138</v>
      </c>
      <c r="K118" s="230"/>
      <c r="L118" s="230"/>
      <c r="M118" s="248">
        <f>100*AVERAGE(M7:M116)</f>
        <v>8.1317101809360146</v>
      </c>
      <c r="N118" s="229"/>
    </row>
    <row r="121" spans="3:14" x14ac:dyDescent="0.25">
      <c r="C121" t="s">
        <v>113</v>
      </c>
    </row>
    <row r="123" spans="3:14" x14ac:dyDescent="0.25">
      <c r="C123" s="255" t="s">
        <v>112</v>
      </c>
      <c r="D123" s="117"/>
      <c r="E123" s="117"/>
      <c r="F123" s="117"/>
      <c r="G123" s="118">
        <f>100*AVERAGE(G7:G29)</f>
        <v>14.560102766929814</v>
      </c>
      <c r="H123" s="117"/>
      <c r="I123" s="117"/>
      <c r="J123" s="118">
        <f>100*AVERAGE(J7:J29)</f>
        <v>28.062418212653167</v>
      </c>
      <c r="K123" s="117"/>
      <c r="L123" s="117"/>
      <c r="M123" s="256">
        <f>100*AVERAGE(M7:M29)</f>
        <v>10.650418703617213</v>
      </c>
    </row>
    <row r="124" spans="3:14" x14ac:dyDescent="0.25">
      <c r="C124" s="255" t="s">
        <v>114</v>
      </c>
      <c r="D124" s="117"/>
      <c r="E124" s="117"/>
      <c r="F124" s="117"/>
      <c r="G124" s="118">
        <f>100*AVERAGE(G30:G48)</f>
        <v>9.7578375189302857</v>
      </c>
      <c r="H124" s="117"/>
      <c r="I124" s="117"/>
      <c r="J124" s="118">
        <f>100*AVERAGE(J30:J48)</f>
        <v>35.527935798283643</v>
      </c>
      <c r="K124" s="117"/>
      <c r="L124" s="117"/>
      <c r="M124" s="256">
        <f>100*AVERAGE(M30:M48)</f>
        <v>8.7197624822113831</v>
      </c>
    </row>
    <row r="125" spans="3:14" x14ac:dyDescent="0.25">
      <c r="C125" s="252" t="s">
        <v>115</v>
      </c>
      <c r="D125" s="5"/>
      <c r="E125" s="5"/>
      <c r="F125" s="5"/>
      <c r="G125" s="80">
        <f>100*AVERAGE(G49:G59)</f>
        <v>11.134381945999859</v>
      </c>
      <c r="H125" s="5"/>
      <c r="I125" s="5"/>
      <c r="J125" s="80">
        <f>100*AVERAGE(J49:J59)</f>
        <v>24.313522660413671</v>
      </c>
      <c r="K125" s="5"/>
      <c r="L125" s="5"/>
      <c r="M125" s="183">
        <f>100*AVERAGE(M49:M59)</f>
        <v>7.403582808481703</v>
      </c>
    </row>
    <row r="126" spans="3:14" x14ac:dyDescent="0.25">
      <c r="C126" s="255" t="s">
        <v>116</v>
      </c>
      <c r="D126" s="117"/>
      <c r="E126" s="117"/>
      <c r="F126" s="117"/>
      <c r="G126" s="118">
        <f>100*AVERAGE(G60:G86)</f>
        <v>8.4067714911925719</v>
      </c>
      <c r="H126" s="117"/>
      <c r="I126" s="117"/>
      <c r="J126" s="118">
        <f>100*AVERAGE(J60:J86)</f>
        <v>29.176522645010998</v>
      </c>
      <c r="K126" s="117"/>
      <c r="L126" s="117"/>
      <c r="M126" s="256">
        <f>100*AVERAGE(M60:M86)</f>
        <v>7.0998709228708048</v>
      </c>
    </row>
    <row r="127" spans="3:14" x14ac:dyDescent="0.25">
      <c r="C127" s="253" t="s">
        <v>117</v>
      </c>
      <c r="D127" s="4"/>
      <c r="E127" s="4"/>
      <c r="F127" s="4"/>
      <c r="G127" s="81">
        <f>100*AVERAGE(G87:G116)</f>
        <v>10.521686095359202</v>
      </c>
      <c r="H127" s="4"/>
      <c r="I127" s="4"/>
      <c r="J127" s="81">
        <f>100*AVERAGE(J87:J116)</f>
        <v>26.509410741833211</v>
      </c>
      <c r="K127" s="4"/>
      <c r="L127" s="4"/>
      <c r="M127" s="254">
        <f>100*AVERAGE(M87:M116)</f>
        <v>7.0239025582312973</v>
      </c>
    </row>
    <row r="129" spans="3:3" x14ac:dyDescent="0.25">
      <c r="C129" t="s">
        <v>119</v>
      </c>
    </row>
  </sheetData>
  <mergeCells count="4">
    <mergeCell ref="I4:K4"/>
    <mergeCell ref="L4:N4"/>
    <mergeCell ref="F4:H4"/>
    <mergeCell ref="F3:N3"/>
  </mergeCells>
  <pageMargins left="0.7" right="0.7" top="0.75" bottom="0.75" header="0.3" footer="0.3"/>
  <ignoredErrors>
    <ignoredError sqref="F9 F43 F46" formula="1"/>
  </ignoredError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S127"/>
  <sheetViews>
    <sheetView showGridLines="0" zoomScale="70" zoomScaleNormal="70" workbookViewId="0">
      <selection activeCell="F11" sqref="F11"/>
    </sheetView>
  </sheetViews>
  <sheetFormatPr defaultRowHeight="15" x14ac:dyDescent="0.25"/>
  <cols>
    <col min="4" max="4" width="20.85546875" bestFit="1" customWidth="1"/>
    <col min="5" max="11" width="20.85546875" customWidth="1"/>
    <col min="12" max="12" width="13.140625" bestFit="1" customWidth="1"/>
    <col min="13" max="13" width="13.140625" customWidth="1"/>
    <col min="14" max="14" width="13.140625" bestFit="1" customWidth="1"/>
    <col min="15" max="19" width="13.140625" customWidth="1"/>
  </cols>
  <sheetData>
    <row r="3" spans="3:19" ht="15.75" thickBot="1" x14ac:dyDescent="0.3">
      <c r="F3" s="338" t="s">
        <v>120</v>
      </c>
      <c r="G3" s="338"/>
      <c r="H3" s="338"/>
      <c r="I3" s="338"/>
      <c r="J3" s="338"/>
      <c r="K3" s="338"/>
      <c r="L3" s="338"/>
      <c r="M3" s="338"/>
      <c r="N3" s="338"/>
      <c r="O3" s="338"/>
      <c r="P3" s="338"/>
      <c r="Q3" s="338"/>
      <c r="R3" s="338"/>
      <c r="S3" s="338"/>
    </row>
    <row r="4" spans="3:19" ht="15.75" thickBot="1" x14ac:dyDescent="0.3">
      <c r="F4" s="335" t="s">
        <v>45</v>
      </c>
      <c r="G4" s="336"/>
      <c r="H4" s="336"/>
      <c r="I4" s="336"/>
      <c r="J4" s="230"/>
      <c r="K4" s="230"/>
      <c r="L4" s="335" t="s">
        <v>30</v>
      </c>
      <c r="M4" s="336"/>
      <c r="N4" s="335" t="s">
        <v>36</v>
      </c>
      <c r="O4" s="336"/>
      <c r="P4" s="336"/>
      <c r="Q4" s="336"/>
      <c r="R4" s="336"/>
      <c r="S4" s="337"/>
    </row>
    <row r="5" spans="3:19" ht="15.75" thickBot="1" x14ac:dyDescent="0.3">
      <c r="C5" s="225" t="s">
        <v>69</v>
      </c>
      <c r="D5" s="225" t="s">
        <v>42</v>
      </c>
      <c r="E5" s="238" t="s">
        <v>109</v>
      </c>
      <c r="F5" s="113" t="s">
        <v>104</v>
      </c>
      <c r="G5" s="116"/>
      <c r="H5" s="264"/>
      <c r="I5" s="116" t="s">
        <v>110</v>
      </c>
      <c r="J5" s="116" t="s">
        <v>110</v>
      </c>
      <c r="K5" s="116" t="s">
        <v>110</v>
      </c>
      <c r="L5" s="228" t="s">
        <v>104</v>
      </c>
      <c r="M5" s="230" t="s">
        <v>110</v>
      </c>
      <c r="N5" s="228" t="s">
        <v>104</v>
      </c>
      <c r="O5" s="230"/>
      <c r="P5" s="260"/>
      <c r="Q5" s="230" t="s">
        <v>110</v>
      </c>
      <c r="R5" s="230" t="s">
        <v>110</v>
      </c>
      <c r="S5" s="229" t="s">
        <v>110</v>
      </c>
    </row>
    <row r="6" spans="3:19" x14ac:dyDescent="0.25">
      <c r="C6" s="85">
        <v>39083</v>
      </c>
      <c r="D6" s="58">
        <v>365</v>
      </c>
      <c r="E6" s="58">
        <v>350</v>
      </c>
      <c r="F6" s="69"/>
      <c r="G6" s="64"/>
      <c r="H6" s="267"/>
      <c r="I6" s="64"/>
      <c r="J6" s="64"/>
      <c r="K6" s="70"/>
      <c r="L6" s="80"/>
      <c r="M6" s="80"/>
      <c r="N6" s="52"/>
      <c r="O6" s="5"/>
      <c r="P6" s="261"/>
      <c r="Q6" s="5"/>
      <c r="R6" s="5"/>
      <c r="S6" s="53"/>
    </row>
    <row r="7" spans="3:19" x14ac:dyDescent="0.25">
      <c r="C7" s="85">
        <v>39114</v>
      </c>
      <c r="D7" s="58">
        <v>374</v>
      </c>
      <c r="E7" s="58">
        <v>350</v>
      </c>
      <c r="F7" s="234">
        <f>Input!H26*Input!E5+Input!H27*Input!E7</f>
        <v>378.55009278454321</v>
      </c>
      <c r="G7" s="80"/>
      <c r="H7" s="183"/>
      <c r="I7" s="80">
        <f>ABS(($D7-F7)/$D7)</f>
        <v>1.216602348808345E-2</v>
      </c>
      <c r="J7" s="80"/>
      <c r="K7" s="235"/>
      <c r="L7" s="80">
        <f t="shared" ref="L7:L70" si="0">0.375*651.76+0.625*370.03</f>
        <v>475.67874999999998</v>
      </c>
      <c r="M7" s="80">
        <f t="shared" ref="M7:M38" si="1">ABS(($D7-L7)/$D7)</f>
        <v>0.27186831550802132</v>
      </c>
      <c r="N7" s="58">
        <f>D6</f>
        <v>365</v>
      </c>
      <c r="O7" s="49"/>
      <c r="P7" s="11"/>
      <c r="Q7" s="80">
        <f>ABS(($D7-N7)/$D7)</f>
        <v>2.4064171122994651E-2</v>
      </c>
      <c r="R7" s="80"/>
      <c r="S7" s="235"/>
    </row>
    <row r="8" spans="3:19" x14ac:dyDescent="0.25">
      <c r="C8" s="85">
        <v>39142</v>
      </c>
      <c r="D8" s="58">
        <v>395</v>
      </c>
      <c r="E8" s="58">
        <v>400</v>
      </c>
      <c r="F8" s="234">
        <f>Input_2!I26*Input_2!E5+Input_2!I27*Input_2!E7</f>
        <v>378.51854991650856</v>
      </c>
      <c r="G8" s="80">
        <f>Input!H26*Input!E5+Input!H27*Input!E7</f>
        <v>378.55009278454321</v>
      </c>
      <c r="H8" s="183"/>
      <c r="I8" s="80">
        <f t="shared" ref="I8:K71" si="2">ABS(($D8-F8)/$D8)</f>
        <v>4.1725190084788449E-2</v>
      </c>
      <c r="J8" s="80">
        <f t="shared" si="2"/>
        <v>4.1645334722675419E-2</v>
      </c>
      <c r="K8" s="235"/>
      <c r="L8" s="80">
        <f t="shared" si="0"/>
        <v>475.67874999999998</v>
      </c>
      <c r="M8" s="80">
        <f t="shared" si="1"/>
        <v>0.20424999999999996</v>
      </c>
      <c r="N8" s="58">
        <f>D6</f>
        <v>365</v>
      </c>
      <c r="O8" s="49">
        <f>D7</f>
        <v>374</v>
      </c>
      <c r="P8" s="11"/>
      <c r="Q8" s="80">
        <f t="shared" ref="Q8:Q71" si="3">ABS(($D8-N8)/$D8)</f>
        <v>7.5949367088607597E-2</v>
      </c>
      <c r="R8" s="80">
        <f t="shared" ref="R8:S71" si="4">ABS(($D8-O8)/$D8)</f>
        <v>5.3164556962025315E-2</v>
      </c>
      <c r="S8" s="235"/>
    </row>
    <row r="9" spans="3:19" x14ac:dyDescent="0.25">
      <c r="C9" s="85">
        <v>39173</v>
      </c>
      <c r="D9" s="58">
        <v>330</v>
      </c>
      <c r="E9" s="58">
        <v>350</v>
      </c>
      <c r="F9" s="234">
        <f>Input_3!I26*Input_3!E5+Input_3!I27*Input_3!E7</f>
        <v>378.51841003665186</v>
      </c>
      <c r="G9" s="80">
        <v>378.51854991650856</v>
      </c>
      <c r="H9" s="183">
        <f>Input!I26*Input!E5+Input!I27*Input!E7</f>
        <v>379.18522765567644</v>
      </c>
      <c r="I9" s="80">
        <f t="shared" si="2"/>
        <v>0.14702548495955109</v>
      </c>
      <c r="J9" s="80">
        <f t="shared" si="2"/>
        <v>0.14702590883790473</v>
      </c>
      <c r="K9" s="235">
        <f t="shared" si="2"/>
        <v>0.14904614441114072</v>
      </c>
      <c r="L9" s="80">
        <f t="shared" si="0"/>
        <v>475.67874999999998</v>
      </c>
      <c r="M9" s="80">
        <f t="shared" si="1"/>
        <v>0.44145075757575752</v>
      </c>
      <c r="N9" s="58">
        <f>D6</f>
        <v>365</v>
      </c>
      <c r="O9" s="49">
        <f>D7</f>
        <v>374</v>
      </c>
      <c r="P9" s="11">
        <f>D8</f>
        <v>395</v>
      </c>
      <c r="Q9" s="80">
        <f t="shared" si="3"/>
        <v>0.10606060606060606</v>
      </c>
      <c r="R9" s="80">
        <f t="shared" si="4"/>
        <v>0.13333333333333333</v>
      </c>
      <c r="S9" s="235">
        <f t="shared" si="4"/>
        <v>0.19696969696969696</v>
      </c>
    </row>
    <row r="10" spans="3:19" x14ac:dyDescent="0.25">
      <c r="C10" s="85">
        <v>39203</v>
      </c>
      <c r="D10" s="58">
        <v>350.5</v>
      </c>
      <c r="E10" s="58">
        <v>350</v>
      </c>
      <c r="F10" s="234">
        <f>Input!H26*Input!E5+Input!H27*Input!E7</f>
        <v>378.55009278454321</v>
      </c>
      <c r="G10" s="80">
        <v>378.51841003665186</v>
      </c>
      <c r="H10" s="183">
        <v>378.5213733392909</v>
      </c>
      <c r="I10" s="80">
        <f t="shared" si="2"/>
        <v>8.0028795390993474E-2</v>
      </c>
      <c r="J10" s="80">
        <f t="shared" si="2"/>
        <v>7.9938402387023849E-2</v>
      </c>
      <c r="K10" s="235">
        <f t="shared" si="2"/>
        <v>7.9946856888133813E-2</v>
      </c>
      <c r="L10" s="80">
        <f t="shared" si="0"/>
        <v>475.67874999999998</v>
      </c>
      <c r="M10" s="80">
        <f t="shared" si="1"/>
        <v>0.3571433666191155</v>
      </c>
      <c r="N10" s="58">
        <f>D9</f>
        <v>330</v>
      </c>
      <c r="O10" s="49">
        <f>D7</f>
        <v>374</v>
      </c>
      <c r="P10" s="11">
        <f>D8</f>
        <v>395</v>
      </c>
      <c r="Q10" s="80">
        <f t="shared" si="3"/>
        <v>5.8487874465049931E-2</v>
      </c>
      <c r="R10" s="80">
        <f t="shared" si="4"/>
        <v>6.7047075606276749E-2</v>
      </c>
      <c r="S10" s="235">
        <f t="shared" si="4"/>
        <v>0.12696148359486448</v>
      </c>
    </row>
    <row r="11" spans="3:19" x14ac:dyDescent="0.25">
      <c r="C11" s="85">
        <v>39234</v>
      </c>
      <c r="D11" s="58">
        <v>376.5</v>
      </c>
      <c r="E11" s="58">
        <v>400</v>
      </c>
      <c r="F11" s="234">
        <v>378.51854991650856</v>
      </c>
      <c r="G11" s="80">
        <f>Input!H26*Input!E5+Input!H27*Input!E7</f>
        <v>378.55009278454321</v>
      </c>
      <c r="H11" s="183">
        <v>378.5184225560796</v>
      </c>
      <c r="I11" s="80">
        <f t="shared" si="2"/>
        <v>5.3613543599164981E-3</v>
      </c>
      <c r="J11" s="80">
        <f t="shared" si="2"/>
        <v>5.4451335578836928E-3</v>
      </c>
      <c r="K11" s="235">
        <f t="shared" si="2"/>
        <v>5.3610160852047796E-3</v>
      </c>
      <c r="L11" s="80">
        <f t="shared" si="0"/>
        <v>475.67874999999998</v>
      </c>
      <c r="M11" s="80">
        <f t="shared" si="1"/>
        <v>0.26342297476759624</v>
      </c>
      <c r="N11" s="58">
        <f>D9</f>
        <v>330</v>
      </c>
      <c r="O11" s="49">
        <f>D10</f>
        <v>350.5</v>
      </c>
      <c r="P11" s="11">
        <f>D8</f>
        <v>395</v>
      </c>
      <c r="Q11" s="80">
        <f t="shared" si="3"/>
        <v>0.12350597609561753</v>
      </c>
      <c r="R11" s="80">
        <f t="shared" si="4"/>
        <v>6.9057104913678613E-2</v>
      </c>
      <c r="S11" s="235">
        <f t="shared" si="4"/>
        <v>4.9136786188579015E-2</v>
      </c>
    </row>
    <row r="12" spans="3:19" x14ac:dyDescent="0.25">
      <c r="C12" s="85">
        <v>39264</v>
      </c>
      <c r="D12" s="58">
        <v>316</v>
      </c>
      <c r="E12" s="58">
        <v>300</v>
      </c>
      <c r="F12" s="234">
        <v>378.51841003665186</v>
      </c>
      <c r="G12" s="80">
        <v>378.51854991650856</v>
      </c>
      <c r="H12" s="183">
        <f>Input!I26*Input!E5+Input!I27*Input!E7</f>
        <v>379.18522765567644</v>
      </c>
      <c r="I12" s="80">
        <f t="shared" si="2"/>
        <v>0.19784306973624005</v>
      </c>
      <c r="J12" s="80">
        <f t="shared" si="2"/>
        <v>0.19784351239401443</v>
      </c>
      <c r="K12" s="235">
        <f t="shared" si="2"/>
        <v>0.19995325207492545</v>
      </c>
      <c r="L12" s="80">
        <f t="shared" si="0"/>
        <v>475.67874999999998</v>
      </c>
      <c r="M12" s="80">
        <f t="shared" si="1"/>
        <v>0.50531249999999994</v>
      </c>
      <c r="N12" s="58">
        <f>D9</f>
        <v>330</v>
      </c>
      <c r="O12" s="49">
        <f>D10</f>
        <v>350.5</v>
      </c>
      <c r="P12" s="11">
        <f>D11</f>
        <v>376.5</v>
      </c>
      <c r="Q12" s="80">
        <f t="shared" si="3"/>
        <v>4.4303797468354431E-2</v>
      </c>
      <c r="R12" s="80">
        <f t="shared" si="4"/>
        <v>0.10917721518987342</v>
      </c>
      <c r="S12" s="235">
        <f t="shared" si="4"/>
        <v>0.19145569620253164</v>
      </c>
    </row>
    <row r="13" spans="3:19" x14ac:dyDescent="0.25">
      <c r="C13" s="85">
        <v>39295</v>
      </c>
      <c r="D13" s="58">
        <v>288.5</v>
      </c>
      <c r="E13" s="58">
        <v>300</v>
      </c>
      <c r="F13" s="234">
        <f>Input!G26*Input!E5+Input!G27*Input!E7</f>
        <v>378.49623339314633</v>
      </c>
      <c r="G13" s="80">
        <v>378.51841003665186</v>
      </c>
      <c r="H13" s="183">
        <v>378.5213733392909</v>
      </c>
      <c r="I13" s="80">
        <f t="shared" si="2"/>
        <v>0.31194534971627841</v>
      </c>
      <c r="J13" s="80">
        <f t="shared" si="2"/>
        <v>0.31202221849792672</v>
      </c>
      <c r="K13" s="235">
        <f t="shared" si="2"/>
        <v>0.312032489910887</v>
      </c>
      <c r="L13" s="80">
        <f t="shared" si="0"/>
        <v>475.67874999999998</v>
      </c>
      <c r="M13" s="80">
        <f t="shared" si="1"/>
        <v>0.64879982668977465</v>
      </c>
      <c r="N13" s="58">
        <f>D12</f>
        <v>316</v>
      </c>
      <c r="O13" s="49">
        <f>D10</f>
        <v>350.5</v>
      </c>
      <c r="P13" s="11">
        <f>D11</f>
        <v>376.5</v>
      </c>
      <c r="Q13" s="80">
        <f t="shared" si="3"/>
        <v>9.5320623916811092E-2</v>
      </c>
      <c r="R13" s="80">
        <f t="shared" si="4"/>
        <v>0.21490467937608318</v>
      </c>
      <c r="S13" s="235">
        <f t="shared" si="4"/>
        <v>0.30502599653379547</v>
      </c>
    </row>
    <row r="14" spans="3:19" x14ac:dyDescent="0.25">
      <c r="C14" s="85">
        <v>39326</v>
      </c>
      <c r="D14" s="58">
        <v>299.5</v>
      </c>
      <c r="E14" s="58">
        <v>300</v>
      </c>
      <c r="F14" s="234">
        <v>378.51831109131501</v>
      </c>
      <c r="G14" s="80">
        <f>Input!G26*Input!E5+Input!G27*Input!E7</f>
        <v>378.49623339314633</v>
      </c>
      <c r="H14" s="183">
        <v>378.5184225560796</v>
      </c>
      <c r="I14" s="80">
        <f t="shared" si="2"/>
        <v>0.2638340937940401</v>
      </c>
      <c r="J14" s="80">
        <f t="shared" si="2"/>
        <v>0.26376037860816803</v>
      </c>
      <c r="K14" s="235">
        <f t="shared" si="2"/>
        <v>0.26383446596353788</v>
      </c>
      <c r="L14" s="80">
        <f t="shared" si="0"/>
        <v>475.67874999999998</v>
      </c>
      <c r="M14" s="80">
        <f t="shared" si="1"/>
        <v>0.58824290484140229</v>
      </c>
      <c r="N14" s="58">
        <f>D12</f>
        <v>316</v>
      </c>
      <c r="O14" s="49">
        <f>D13</f>
        <v>288.5</v>
      </c>
      <c r="P14" s="11">
        <f>D11</f>
        <v>376.5</v>
      </c>
      <c r="Q14" s="80">
        <f t="shared" si="3"/>
        <v>5.5091819699499167E-2</v>
      </c>
      <c r="R14" s="80">
        <f t="shared" si="4"/>
        <v>3.6727879799666109E-2</v>
      </c>
      <c r="S14" s="235">
        <f t="shared" si="4"/>
        <v>0.2570951585976628</v>
      </c>
    </row>
    <row r="15" spans="3:19" x14ac:dyDescent="0.25">
      <c r="C15" s="85">
        <v>39356</v>
      </c>
      <c r="D15" s="58">
        <v>329</v>
      </c>
      <c r="E15" s="58">
        <v>350</v>
      </c>
      <c r="F15" s="234">
        <v>378.51840897768142</v>
      </c>
      <c r="G15" s="80">
        <v>378.51840897768142</v>
      </c>
      <c r="H15" s="183">
        <f>Input!G26*Input!E5+Input!G27*Input!E7</f>
        <v>378.49623339314633</v>
      </c>
      <c r="I15" s="80">
        <f t="shared" si="2"/>
        <v>0.15051188139112892</v>
      </c>
      <c r="J15" s="80">
        <f t="shared" si="2"/>
        <v>0.15051188139112892</v>
      </c>
      <c r="K15" s="235">
        <f t="shared" si="2"/>
        <v>0.15044447839862105</v>
      </c>
      <c r="L15" s="80">
        <f t="shared" si="0"/>
        <v>475.67874999999998</v>
      </c>
      <c r="M15" s="80">
        <f t="shared" si="1"/>
        <v>0.44583206686930082</v>
      </c>
      <c r="N15" s="58">
        <f>D12</f>
        <v>316</v>
      </c>
      <c r="O15" s="49">
        <f>D13</f>
        <v>288.5</v>
      </c>
      <c r="P15" s="11">
        <f>D14</f>
        <v>299.5</v>
      </c>
      <c r="Q15" s="80">
        <f t="shared" si="3"/>
        <v>3.9513677811550151E-2</v>
      </c>
      <c r="R15" s="80">
        <f t="shared" si="4"/>
        <v>0.12310030395136778</v>
      </c>
      <c r="S15" s="235">
        <f t="shared" si="4"/>
        <v>8.9665653495440728E-2</v>
      </c>
    </row>
    <row r="16" spans="3:19" x14ac:dyDescent="0.25">
      <c r="C16" s="85">
        <v>39387</v>
      </c>
      <c r="D16" s="58">
        <v>352.5</v>
      </c>
      <c r="E16" s="58">
        <v>350</v>
      </c>
      <c r="F16" s="234">
        <f>Input!H26*Input!E5+Input!H27*Input!E7</f>
        <v>378.55009278454321</v>
      </c>
      <c r="G16" s="80">
        <v>378.51840897768142</v>
      </c>
      <c r="H16" s="183">
        <v>378.51840897768142</v>
      </c>
      <c r="I16" s="80">
        <f t="shared" si="2"/>
        <v>7.3900972438420448E-2</v>
      </c>
      <c r="J16" s="80">
        <f t="shared" si="2"/>
        <v>7.3811089298387006E-2</v>
      </c>
      <c r="K16" s="235">
        <f t="shared" si="2"/>
        <v>7.3811089298387006E-2</v>
      </c>
      <c r="L16" s="80">
        <f t="shared" si="0"/>
        <v>475.67874999999998</v>
      </c>
      <c r="M16" s="80">
        <f t="shared" si="1"/>
        <v>0.34944326241134743</v>
      </c>
      <c r="N16" s="58">
        <f>D15</f>
        <v>329</v>
      </c>
      <c r="O16" s="49">
        <f>D13</f>
        <v>288.5</v>
      </c>
      <c r="P16" s="11">
        <f>D14</f>
        <v>299.5</v>
      </c>
      <c r="Q16" s="80">
        <f t="shared" si="3"/>
        <v>6.6666666666666666E-2</v>
      </c>
      <c r="R16" s="80">
        <f t="shared" si="4"/>
        <v>0.18156028368794327</v>
      </c>
      <c r="S16" s="235">
        <f t="shared" si="4"/>
        <v>0.15035460992907801</v>
      </c>
    </row>
    <row r="17" spans="3:19" x14ac:dyDescent="0.25">
      <c r="C17" s="85">
        <v>39417</v>
      </c>
      <c r="D17" s="58">
        <v>374</v>
      </c>
      <c r="E17" s="58">
        <v>350</v>
      </c>
      <c r="F17" s="234">
        <v>378.51854991650856</v>
      </c>
      <c r="G17" s="80">
        <f>Input!H26*Input!E5+Input!H27*Input!E7</f>
        <v>378.55009278454321</v>
      </c>
      <c r="H17" s="183">
        <v>378.51840897768142</v>
      </c>
      <c r="I17" s="80">
        <f t="shared" si="2"/>
        <v>1.208168426873947E-2</v>
      </c>
      <c r="J17" s="80">
        <f t="shared" si="2"/>
        <v>1.216602348808345E-2</v>
      </c>
      <c r="K17" s="235">
        <f t="shared" si="2"/>
        <v>1.2081307426955661E-2</v>
      </c>
      <c r="L17" s="80">
        <f t="shared" si="0"/>
        <v>475.67874999999998</v>
      </c>
      <c r="M17" s="80">
        <f t="shared" si="1"/>
        <v>0.27186831550802132</v>
      </c>
      <c r="N17" s="58">
        <f>D15</f>
        <v>329</v>
      </c>
      <c r="O17" s="49">
        <f>D16</f>
        <v>352.5</v>
      </c>
      <c r="P17" s="11">
        <f>D14</f>
        <v>299.5</v>
      </c>
      <c r="Q17" s="80">
        <f t="shared" si="3"/>
        <v>0.12032085561497326</v>
      </c>
      <c r="R17" s="80">
        <f t="shared" si="4"/>
        <v>5.7486631016042782E-2</v>
      </c>
      <c r="S17" s="235">
        <f t="shared" si="4"/>
        <v>0.19919786096256684</v>
      </c>
    </row>
    <row r="18" spans="3:19" x14ac:dyDescent="0.25">
      <c r="C18" s="85">
        <v>39448</v>
      </c>
      <c r="D18" s="58">
        <v>430</v>
      </c>
      <c r="E18" s="58">
        <v>450</v>
      </c>
      <c r="F18" s="234">
        <v>378.51841003665186</v>
      </c>
      <c r="G18" s="80">
        <v>378.51854991650856</v>
      </c>
      <c r="H18" s="183">
        <f>Input!H26*Input!E5+Input!H27*Input!E7</f>
        <v>378.55009278454321</v>
      </c>
      <c r="I18" s="80">
        <f t="shared" si="2"/>
        <v>0.11972462782173987</v>
      </c>
      <c r="J18" s="80">
        <f t="shared" si="2"/>
        <v>0.11972430251974753</v>
      </c>
      <c r="K18" s="235">
        <f t="shared" si="2"/>
        <v>0.1196509470126902</v>
      </c>
      <c r="L18" s="80">
        <f t="shared" si="0"/>
        <v>475.67874999999998</v>
      </c>
      <c r="M18" s="80">
        <f t="shared" si="1"/>
        <v>0.10622965116279065</v>
      </c>
      <c r="N18" s="58">
        <f>D15</f>
        <v>329</v>
      </c>
      <c r="O18" s="49">
        <f>D16</f>
        <v>352.5</v>
      </c>
      <c r="P18" s="11">
        <f>D17</f>
        <v>374</v>
      </c>
      <c r="Q18" s="80">
        <f t="shared" si="3"/>
        <v>0.23488372093023255</v>
      </c>
      <c r="R18" s="80">
        <f t="shared" si="4"/>
        <v>0.18023255813953487</v>
      </c>
      <c r="S18" s="235">
        <f t="shared" si="4"/>
        <v>0.13023255813953488</v>
      </c>
    </row>
    <row r="19" spans="3:19" x14ac:dyDescent="0.25">
      <c r="C19" s="85">
        <v>39479</v>
      </c>
      <c r="D19" s="58">
        <v>469.5</v>
      </c>
      <c r="E19" s="58">
        <v>450</v>
      </c>
      <c r="F19" s="234">
        <f>Input!J26*Input!E5+Input!J27*Input!E7</f>
        <v>393.41198790833027</v>
      </c>
      <c r="G19" s="80">
        <v>378.51841003665186</v>
      </c>
      <c r="H19" s="183">
        <v>378.51854991650856</v>
      </c>
      <c r="I19" s="80">
        <f t="shared" si="2"/>
        <v>0.16206179359248077</v>
      </c>
      <c r="J19" s="80">
        <f t="shared" si="2"/>
        <v>0.19378400418178518</v>
      </c>
      <c r="K19" s="235">
        <f t="shared" si="2"/>
        <v>0.19378370624811808</v>
      </c>
      <c r="L19" s="80">
        <f t="shared" si="0"/>
        <v>475.67874999999998</v>
      </c>
      <c r="M19" s="80">
        <f t="shared" si="1"/>
        <v>1.3160276890308796E-2</v>
      </c>
      <c r="N19" s="58">
        <f>D18</f>
        <v>430</v>
      </c>
      <c r="O19" s="49">
        <f>D16</f>
        <v>352.5</v>
      </c>
      <c r="P19" s="11">
        <f>D17</f>
        <v>374</v>
      </c>
      <c r="Q19" s="80">
        <f t="shared" si="3"/>
        <v>8.4132055378061774E-2</v>
      </c>
      <c r="R19" s="80">
        <f t="shared" si="4"/>
        <v>0.24920127795527156</v>
      </c>
      <c r="S19" s="235">
        <f t="shared" si="4"/>
        <v>0.20340788072417465</v>
      </c>
    </row>
    <row r="20" spans="3:19" x14ac:dyDescent="0.25">
      <c r="C20" s="85">
        <v>39508</v>
      </c>
      <c r="D20" s="58">
        <v>528</v>
      </c>
      <c r="E20" s="58">
        <v>550</v>
      </c>
      <c r="F20" s="234">
        <v>378.5882370525747</v>
      </c>
      <c r="G20" s="80">
        <f>Input!J26*Input!E5+Input!J27*Input!E7</f>
        <v>393.41198790833027</v>
      </c>
      <c r="H20" s="183">
        <v>378.51841003665186</v>
      </c>
      <c r="I20" s="80">
        <f t="shared" si="2"/>
        <v>0.28297682376406308</v>
      </c>
      <c r="J20" s="80">
        <f t="shared" si="2"/>
        <v>0.25490153805240479</v>
      </c>
      <c r="K20" s="235">
        <f t="shared" si="2"/>
        <v>0.28310907190028056</v>
      </c>
      <c r="L20" s="80">
        <f t="shared" si="0"/>
        <v>475.67874999999998</v>
      </c>
      <c r="M20" s="80">
        <f t="shared" si="1"/>
        <v>9.9093276515151554E-2</v>
      </c>
      <c r="N20" s="58">
        <f>D18</f>
        <v>430</v>
      </c>
      <c r="O20" s="49">
        <f>D19</f>
        <v>469.5</v>
      </c>
      <c r="P20" s="11">
        <f>D17</f>
        <v>374</v>
      </c>
      <c r="Q20" s="80">
        <f t="shared" si="3"/>
        <v>0.18560606060606061</v>
      </c>
      <c r="R20" s="80">
        <f t="shared" si="4"/>
        <v>0.11079545454545454</v>
      </c>
      <c r="S20" s="235">
        <f t="shared" si="4"/>
        <v>0.29166666666666669</v>
      </c>
    </row>
    <row r="21" spans="3:19" x14ac:dyDescent="0.25">
      <c r="C21" s="85">
        <v>39539</v>
      </c>
      <c r="D21" s="58">
        <v>550.5</v>
      </c>
      <c r="E21" s="58">
        <v>550</v>
      </c>
      <c r="F21" s="234">
        <v>378.51871911385319</v>
      </c>
      <c r="G21" s="80">
        <v>378.5882370525747</v>
      </c>
      <c r="H21" s="183">
        <f>Input!L26*Input!E5+Input!L27*Input!E7</f>
        <v>636.8568313157059</v>
      </c>
      <c r="I21" s="80">
        <f t="shared" si="2"/>
        <v>0.31240922958428119</v>
      </c>
      <c r="J21" s="80">
        <f t="shared" si="2"/>
        <v>0.31228294813337931</v>
      </c>
      <c r="K21" s="235">
        <f t="shared" si="2"/>
        <v>0.15686981165432498</v>
      </c>
      <c r="L21" s="80">
        <f t="shared" si="0"/>
        <v>475.67874999999998</v>
      </c>
      <c r="M21" s="80">
        <f t="shared" si="1"/>
        <v>0.13591507720254317</v>
      </c>
      <c r="N21" s="58">
        <f>D18</f>
        <v>430</v>
      </c>
      <c r="O21" s="49">
        <f>D19</f>
        <v>469.5</v>
      </c>
      <c r="P21" s="11">
        <f>D20</f>
        <v>528</v>
      </c>
      <c r="Q21" s="80">
        <f t="shared" si="3"/>
        <v>0.21889191643960038</v>
      </c>
      <c r="R21" s="80">
        <f t="shared" si="4"/>
        <v>0.14713896457765668</v>
      </c>
      <c r="S21" s="235">
        <f t="shared" si="4"/>
        <v>4.0871934604904632E-2</v>
      </c>
    </row>
    <row r="22" spans="3:19" x14ac:dyDescent="0.25">
      <c r="C22" s="85">
        <v>39569</v>
      </c>
      <c r="D22" s="58">
        <v>572.5</v>
      </c>
      <c r="E22" s="58">
        <v>550</v>
      </c>
      <c r="F22" s="234">
        <f>Input!L26*Input!E5+Input!L27*Input!E7</f>
        <v>636.8568313157059</v>
      </c>
      <c r="G22" s="80">
        <v>378.51871911385319</v>
      </c>
      <c r="H22" s="183">
        <v>637.67349976198852</v>
      </c>
      <c r="I22" s="80">
        <f t="shared" si="2"/>
        <v>0.11241367915407145</v>
      </c>
      <c r="J22" s="80">
        <f t="shared" si="2"/>
        <v>0.33883193167885906</v>
      </c>
      <c r="K22" s="235">
        <f t="shared" si="2"/>
        <v>0.11384017425674851</v>
      </c>
      <c r="L22" s="80">
        <f t="shared" si="0"/>
        <v>475.67874999999998</v>
      </c>
      <c r="M22" s="80">
        <f t="shared" si="1"/>
        <v>0.16912008733624459</v>
      </c>
      <c r="N22" s="58">
        <f>D21</f>
        <v>550.5</v>
      </c>
      <c r="O22" s="49">
        <f>D19</f>
        <v>469.5</v>
      </c>
      <c r="P22" s="11">
        <f>D20</f>
        <v>528</v>
      </c>
      <c r="Q22" s="80">
        <f t="shared" si="3"/>
        <v>3.8427947598253277E-2</v>
      </c>
      <c r="R22" s="80">
        <f t="shared" si="4"/>
        <v>0.1799126637554585</v>
      </c>
      <c r="S22" s="235">
        <f t="shared" si="4"/>
        <v>7.7729257641921401E-2</v>
      </c>
    </row>
    <row r="23" spans="3:19" x14ac:dyDescent="0.25">
      <c r="C23" s="85">
        <v>39600</v>
      </c>
      <c r="D23" s="58">
        <v>571.5</v>
      </c>
      <c r="E23" s="58">
        <v>550</v>
      </c>
      <c r="F23" s="234">
        <v>637.67349976198852</v>
      </c>
      <c r="G23" s="80">
        <f>Input!L26*Input!E5+Input!L27*Input!E7</f>
        <v>636.8568313157059</v>
      </c>
      <c r="H23" s="183">
        <v>637.67349977571746</v>
      </c>
      <c r="I23" s="80">
        <f t="shared" si="2"/>
        <v>0.11578915093961246</v>
      </c>
      <c r="J23" s="80">
        <f t="shared" si="2"/>
        <v>0.11436015978251252</v>
      </c>
      <c r="K23" s="235">
        <f t="shared" si="2"/>
        <v>0.1157891509636351</v>
      </c>
      <c r="L23" s="80">
        <f t="shared" si="0"/>
        <v>475.67874999999998</v>
      </c>
      <c r="M23" s="80">
        <f t="shared" si="1"/>
        <v>0.16766622922134736</v>
      </c>
      <c r="N23" s="58">
        <f>D21</f>
        <v>550.5</v>
      </c>
      <c r="O23" s="49">
        <f>D22</f>
        <v>572.5</v>
      </c>
      <c r="P23" s="11">
        <f>D20</f>
        <v>528</v>
      </c>
      <c r="Q23" s="80">
        <f t="shared" si="3"/>
        <v>3.6745406824146981E-2</v>
      </c>
      <c r="R23" s="80">
        <f t="shared" si="4"/>
        <v>1.7497812773403325E-3</v>
      </c>
      <c r="S23" s="235">
        <f t="shared" si="4"/>
        <v>7.6115485564304461E-2</v>
      </c>
    </row>
    <row r="24" spans="3:19" x14ac:dyDescent="0.25">
      <c r="C24" s="85">
        <v>39630</v>
      </c>
      <c r="D24" s="58">
        <v>674.5</v>
      </c>
      <c r="E24" s="58">
        <v>650</v>
      </c>
      <c r="F24" s="234">
        <v>637.67349977571746</v>
      </c>
      <c r="G24" s="80">
        <v>637.67349976198852</v>
      </c>
      <c r="H24" s="183">
        <f>Input!L26*Input!E5+Input!L27*Input!E7</f>
        <v>636.8568313157059</v>
      </c>
      <c r="I24" s="80">
        <f t="shared" si="2"/>
        <v>5.459822123689035E-2</v>
      </c>
      <c r="J24" s="80">
        <f t="shared" si="2"/>
        <v>5.4598221257244589E-2</v>
      </c>
      <c r="K24" s="235">
        <f t="shared" si="2"/>
        <v>5.5808997308071304E-2</v>
      </c>
      <c r="L24" s="80">
        <f t="shared" si="0"/>
        <v>475.67874999999998</v>
      </c>
      <c r="M24" s="80">
        <f t="shared" si="1"/>
        <v>0.29476834692364717</v>
      </c>
      <c r="N24" s="58">
        <f>D21</f>
        <v>550.5</v>
      </c>
      <c r="O24" s="49">
        <f>D22</f>
        <v>572.5</v>
      </c>
      <c r="P24" s="11">
        <f>D23</f>
        <v>571.5</v>
      </c>
      <c r="Q24" s="80">
        <f t="shared" si="3"/>
        <v>0.18383988139362492</v>
      </c>
      <c r="R24" s="80">
        <f t="shared" si="4"/>
        <v>0.15122312824314307</v>
      </c>
      <c r="S24" s="235">
        <f t="shared" si="4"/>
        <v>0.15270570793180133</v>
      </c>
    </row>
    <row r="25" spans="3:19" x14ac:dyDescent="0.25">
      <c r="C25" s="85">
        <v>39661</v>
      </c>
      <c r="D25" s="58">
        <v>515</v>
      </c>
      <c r="E25" s="58">
        <v>500</v>
      </c>
      <c r="F25" s="234">
        <f>Input!N26*Input!E5+Input!N27*Input!E7</f>
        <v>637.67349289772164</v>
      </c>
      <c r="G25" s="80">
        <v>637.67349977571746</v>
      </c>
      <c r="H25" s="183">
        <v>637.67349976198852</v>
      </c>
      <c r="I25" s="80">
        <f t="shared" si="2"/>
        <v>0.23820095708295466</v>
      </c>
      <c r="J25" s="80">
        <f t="shared" si="2"/>
        <v>0.23820097043828634</v>
      </c>
      <c r="K25" s="235">
        <f t="shared" si="2"/>
        <v>0.23820097041162819</v>
      </c>
      <c r="L25" s="80">
        <f t="shared" si="0"/>
        <v>475.67874999999998</v>
      </c>
      <c r="M25" s="80">
        <f t="shared" si="1"/>
        <v>7.6351941747572857E-2</v>
      </c>
      <c r="N25" s="58">
        <f>D24</f>
        <v>674.5</v>
      </c>
      <c r="O25" s="49">
        <f>D22</f>
        <v>572.5</v>
      </c>
      <c r="P25" s="11">
        <f>D23</f>
        <v>571.5</v>
      </c>
      <c r="Q25" s="80">
        <f t="shared" si="3"/>
        <v>0.30970873786407765</v>
      </c>
      <c r="R25" s="80">
        <f t="shared" si="4"/>
        <v>0.11165048543689321</v>
      </c>
      <c r="S25" s="235">
        <f t="shared" si="4"/>
        <v>0.10970873786407767</v>
      </c>
    </row>
    <row r="26" spans="3:19" x14ac:dyDescent="0.25">
      <c r="C26" s="85">
        <v>39692</v>
      </c>
      <c r="D26" s="58">
        <v>534.5</v>
      </c>
      <c r="E26" s="58">
        <v>550</v>
      </c>
      <c r="F26" s="234">
        <v>637.67349977571735</v>
      </c>
      <c r="G26" s="80">
        <f>Input!K26*Input!E5+Input!K27*Input!E7</f>
        <v>572.60463803918651</v>
      </c>
      <c r="H26" s="183">
        <v>637.67349977571746</v>
      </c>
      <c r="I26" s="80">
        <f t="shared" si="2"/>
        <v>0.19302806319123919</v>
      </c>
      <c r="J26" s="80">
        <f t="shared" si="2"/>
        <v>7.1290248903997211E-2</v>
      </c>
      <c r="K26" s="235">
        <f t="shared" si="2"/>
        <v>0.19302806319123941</v>
      </c>
      <c r="L26" s="80">
        <f t="shared" si="0"/>
        <v>475.67874999999998</v>
      </c>
      <c r="M26" s="80">
        <f t="shared" si="1"/>
        <v>0.11004911131898974</v>
      </c>
      <c r="N26" s="58">
        <f>D24</f>
        <v>674.5</v>
      </c>
      <c r="O26" s="49">
        <f>D25</f>
        <v>515</v>
      </c>
      <c r="P26" s="11">
        <f>D23</f>
        <v>571.5</v>
      </c>
      <c r="Q26" s="80">
        <f t="shared" si="3"/>
        <v>0.26192703461178674</v>
      </c>
      <c r="R26" s="80">
        <f t="shared" si="4"/>
        <v>3.6482694106641719E-2</v>
      </c>
      <c r="S26" s="235">
        <f t="shared" si="4"/>
        <v>6.9223573433115054E-2</v>
      </c>
    </row>
    <row r="27" spans="3:19" x14ac:dyDescent="0.25">
      <c r="C27" s="85">
        <v>39722</v>
      </c>
      <c r="D27" s="58">
        <v>437</v>
      </c>
      <c r="E27" s="58">
        <v>450</v>
      </c>
      <c r="F27" s="234">
        <v>637.67349977571757</v>
      </c>
      <c r="G27" s="80">
        <v>637.48157070930222</v>
      </c>
      <c r="H27" s="183">
        <f>Input!L26*Input!E5+Input!L27*Input!E7</f>
        <v>636.8568313157059</v>
      </c>
      <c r="I27" s="80">
        <f t="shared" si="2"/>
        <v>0.45920709330827819</v>
      </c>
      <c r="J27" s="80">
        <f t="shared" si="2"/>
        <v>0.45876789635995929</v>
      </c>
      <c r="K27" s="235">
        <f t="shared" si="2"/>
        <v>0.45733828676362909</v>
      </c>
      <c r="L27" s="80">
        <f t="shared" si="0"/>
        <v>475.67874999999998</v>
      </c>
      <c r="M27" s="80">
        <f t="shared" si="1"/>
        <v>8.8509725400457623E-2</v>
      </c>
      <c r="N27" s="58">
        <f>D24</f>
        <v>674.5</v>
      </c>
      <c r="O27" s="49">
        <f>D25</f>
        <v>515</v>
      </c>
      <c r="P27" s="11">
        <f>D26</f>
        <v>534.5</v>
      </c>
      <c r="Q27" s="80">
        <f t="shared" si="3"/>
        <v>0.54347826086956519</v>
      </c>
      <c r="R27" s="80">
        <f t="shared" si="4"/>
        <v>0.17848970251716248</v>
      </c>
      <c r="S27" s="235">
        <f t="shared" si="4"/>
        <v>0.22311212814645309</v>
      </c>
    </row>
    <row r="28" spans="3:19" x14ac:dyDescent="0.25">
      <c r="C28" s="85">
        <v>39753</v>
      </c>
      <c r="D28" s="58">
        <v>365.5</v>
      </c>
      <c r="E28" s="58">
        <v>350</v>
      </c>
      <c r="F28" s="234">
        <f>Input!J26*Input!E5+Input!J27*Input!E7</f>
        <v>393.41198790833027</v>
      </c>
      <c r="G28" s="80">
        <v>637.67349977571746</v>
      </c>
      <c r="H28" s="183">
        <v>637.67349976198852</v>
      </c>
      <c r="I28" s="80">
        <f t="shared" si="2"/>
        <v>7.6366587984487755E-2</v>
      </c>
      <c r="J28" s="80">
        <f t="shared" si="2"/>
        <v>0.74466073810045819</v>
      </c>
      <c r="K28" s="235">
        <f t="shared" si="2"/>
        <v>0.74466073806289612</v>
      </c>
      <c r="L28" s="80">
        <f t="shared" si="0"/>
        <v>475.67874999999998</v>
      </c>
      <c r="M28" s="80">
        <f t="shared" si="1"/>
        <v>0.30144664842681251</v>
      </c>
      <c r="N28" s="58">
        <f>D27</f>
        <v>437</v>
      </c>
      <c r="O28" s="49">
        <f>D25</f>
        <v>515</v>
      </c>
      <c r="P28" s="11">
        <f>D26</f>
        <v>534.5</v>
      </c>
      <c r="Q28" s="80">
        <f t="shared" si="3"/>
        <v>0.19562243502051985</v>
      </c>
      <c r="R28" s="80">
        <f t="shared" si="4"/>
        <v>0.40902872777017785</v>
      </c>
      <c r="S28" s="235">
        <f t="shared" si="4"/>
        <v>0.46238030095759236</v>
      </c>
    </row>
    <row r="29" spans="3:19" x14ac:dyDescent="0.25">
      <c r="C29" s="85">
        <v>39783</v>
      </c>
      <c r="D29" s="58">
        <v>308</v>
      </c>
      <c r="E29" s="58">
        <v>300</v>
      </c>
      <c r="F29" s="234">
        <v>378.5882370525747</v>
      </c>
      <c r="G29" s="80">
        <f>Input!H26*Input!E5+Input!H27*Input!E7</f>
        <v>378.55009278454321</v>
      </c>
      <c r="H29" s="183">
        <v>637.67349977571746</v>
      </c>
      <c r="I29" s="80">
        <f t="shared" si="2"/>
        <v>0.22918258783303475</v>
      </c>
      <c r="J29" s="80">
        <f t="shared" si="2"/>
        <v>0.22905874280695848</v>
      </c>
      <c r="K29" s="235">
        <f t="shared" si="2"/>
        <v>1.0703685057653165</v>
      </c>
      <c r="L29" s="80">
        <f t="shared" si="0"/>
        <v>475.67874999999998</v>
      </c>
      <c r="M29" s="80">
        <f t="shared" si="1"/>
        <v>0.54441152597402587</v>
      </c>
      <c r="N29" s="58">
        <f>D27</f>
        <v>437</v>
      </c>
      <c r="O29" s="49">
        <f>D28</f>
        <v>365.5</v>
      </c>
      <c r="P29" s="11">
        <f>D26</f>
        <v>534.5</v>
      </c>
      <c r="Q29" s="80">
        <f t="shared" si="3"/>
        <v>0.41883116883116883</v>
      </c>
      <c r="R29" s="80">
        <f t="shared" si="4"/>
        <v>0.18668831168831168</v>
      </c>
      <c r="S29" s="235">
        <f t="shared" si="4"/>
        <v>0.73538961038961037</v>
      </c>
    </row>
    <row r="30" spans="3:19" x14ac:dyDescent="0.25">
      <c r="C30" s="85">
        <v>39814</v>
      </c>
      <c r="D30" s="58">
        <v>378.5</v>
      </c>
      <c r="E30" s="58">
        <v>400</v>
      </c>
      <c r="F30" s="234">
        <v>378.51871911385319</v>
      </c>
      <c r="G30" s="80">
        <v>378.51854991650856</v>
      </c>
      <c r="H30" s="183">
        <f>Input!G26*Input!E5+Input!G27*Input!E7</f>
        <v>378.49623339314633</v>
      </c>
      <c r="I30" s="80">
        <f t="shared" si="2"/>
        <v>4.9456047168280995E-5</v>
      </c>
      <c r="J30" s="80">
        <f t="shared" si="2"/>
        <v>4.900902644269917E-5</v>
      </c>
      <c r="K30" s="235">
        <f t="shared" si="2"/>
        <v>9.9514051616213822E-6</v>
      </c>
      <c r="L30" s="80">
        <f t="shared" si="0"/>
        <v>475.67874999999998</v>
      </c>
      <c r="M30" s="80">
        <f t="shared" si="1"/>
        <v>0.25674702774108316</v>
      </c>
      <c r="N30" s="58">
        <f>D27</f>
        <v>437</v>
      </c>
      <c r="O30" s="49">
        <f>D28</f>
        <v>365.5</v>
      </c>
      <c r="P30" s="11">
        <f>D29</f>
        <v>308</v>
      </c>
      <c r="Q30" s="80">
        <f t="shared" si="3"/>
        <v>0.15455746367239101</v>
      </c>
      <c r="R30" s="80">
        <f t="shared" si="4"/>
        <v>3.4346103038309116E-2</v>
      </c>
      <c r="S30" s="235">
        <f t="shared" si="4"/>
        <v>0.18626155878467635</v>
      </c>
    </row>
    <row r="31" spans="3:19" x14ac:dyDescent="0.25">
      <c r="C31" s="85">
        <v>39845</v>
      </c>
      <c r="D31" s="58">
        <v>345.5</v>
      </c>
      <c r="E31" s="58">
        <v>350</v>
      </c>
      <c r="F31" s="234">
        <f>Input!I26*Input!E5+Input!I27*Input!E7</f>
        <v>379.18522765567644</v>
      </c>
      <c r="G31" s="80">
        <v>378.51841003665186</v>
      </c>
      <c r="H31" s="183">
        <v>378.51840897768142</v>
      </c>
      <c r="I31" s="80">
        <f t="shared" si="2"/>
        <v>9.7497040971567125E-2</v>
      </c>
      <c r="J31" s="80">
        <f t="shared" si="2"/>
        <v>9.5567033391177586E-2</v>
      </c>
      <c r="K31" s="235">
        <f t="shared" si="2"/>
        <v>9.556703032614014E-2</v>
      </c>
      <c r="L31" s="80">
        <f t="shared" si="0"/>
        <v>475.67874999999998</v>
      </c>
      <c r="M31" s="80">
        <f t="shared" si="1"/>
        <v>0.37678364688856725</v>
      </c>
      <c r="N31" s="58">
        <f>D30</f>
        <v>378.5</v>
      </c>
      <c r="O31" s="49">
        <f>D28</f>
        <v>365.5</v>
      </c>
      <c r="P31" s="11">
        <f>D29</f>
        <v>308</v>
      </c>
      <c r="Q31" s="80">
        <f t="shared" si="3"/>
        <v>9.5513748191027495E-2</v>
      </c>
      <c r="R31" s="80">
        <f t="shared" si="4"/>
        <v>5.7887120115774238E-2</v>
      </c>
      <c r="S31" s="235">
        <f t="shared" si="4"/>
        <v>0.1085383502170767</v>
      </c>
    </row>
    <row r="32" spans="3:19" x14ac:dyDescent="0.25">
      <c r="C32" s="85">
        <v>39873</v>
      </c>
      <c r="D32" s="58">
        <v>330.5</v>
      </c>
      <c r="E32" s="58">
        <v>350</v>
      </c>
      <c r="F32" s="234">
        <v>378.5213733392909</v>
      </c>
      <c r="G32" s="80">
        <f>Input!H26*Input!E5+Input!H27*Input!E7</f>
        <v>378.55009278454321</v>
      </c>
      <c r="H32" s="183">
        <v>378.51840897768142</v>
      </c>
      <c r="I32" s="80">
        <f t="shared" si="2"/>
        <v>0.14529916290254433</v>
      </c>
      <c r="J32" s="80">
        <f t="shared" si="2"/>
        <v>0.14538605986246053</v>
      </c>
      <c r="K32" s="235">
        <f t="shared" si="2"/>
        <v>0.14529019357846118</v>
      </c>
      <c r="L32" s="80">
        <f t="shared" si="0"/>
        <v>475.67874999999998</v>
      </c>
      <c r="M32" s="80">
        <f t="shared" si="1"/>
        <v>0.43927004538577907</v>
      </c>
      <c r="N32" s="58">
        <f>D30</f>
        <v>378.5</v>
      </c>
      <c r="O32" s="49">
        <f>D31</f>
        <v>345.5</v>
      </c>
      <c r="P32" s="11">
        <f>D29</f>
        <v>308</v>
      </c>
      <c r="Q32" s="80">
        <f t="shared" si="3"/>
        <v>0.14523449319213314</v>
      </c>
      <c r="R32" s="80">
        <f t="shared" si="4"/>
        <v>4.5385779122541603E-2</v>
      </c>
      <c r="S32" s="235">
        <f t="shared" si="4"/>
        <v>6.8078668683812404E-2</v>
      </c>
    </row>
    <row r="33" spans="3:19" x14ac:dyDescent="0.25">
      <c r="C33" s="85">
        <v>39904</v>
      </c>
      <c r="D33" s="58">
        <v>385</v>
      </c>
      <c r="E33" s="58">
        <v>400</v>
      </c>
      <c r="F33" s="234">
        <v>378.5184225560796</v>
      </c>
      <c r="G33" s="80">
        <v>378.51854991650856</v>
      </c>
      <c r="H33" s="183">
        <f>Input!H26*Input!E5+Input!H27*Input!E7</f>
        <v>378.55009278454321</v>
      </c>
      <c r="I33" s="80">
        <f t="shared" si="2"/>
        <v>1.6835266088104938E-2</v>
      </c>
      <c r="J33" s="80">
        <f t="shared" si="2"/>
        <v>1.6834935281795943E-2</v>
      </c>
      <c r="K33" s="235">
        <f t="shared" si="2"/>
        <v>1.6753005754433219E-2</v>
      </c>
      <c r="L33" s="80">
        <f t="shared" si="0"/>
        <v>475.67874999999998</v>
      </c>
      <c r="M33" s="80">
        <f t="shared" si="1"/>
        <v>0.23552922077922073</v>
      </c>
      <c r="N33" s="58">
        <f>D30</f>
        <v>378.5</v>
      </c>
      <c r="O33" s="49">
        <f>D31</f>
        <v>345.5</v>
      </c>
      <c r="P33" s="11">
        <f>D32</f>
        <v>330.5</v>
      </c>
      <c r="Q33" s="80">
        <f t="shared" si="3"/>
        <v>1.6883116883116882E-2</v>
      </c>
      <c r="R33" s="80">
        <f t="shared" si="4"/>
        <v>0.1025974025974026</v>
      </c>
      <c r="S33" s="235">
        <f t="shared" si="4"/>
        <v>0.14155844155844155</v>
      </c>
    </row>
    <row r="34" spans="3:19" x14ac:dyDescent="0.25">
      <c r="C34" s="85">
        <v>39934</v>
      </c>
      <c r="D34" s="94">
        <v>391</v>
      </c>
      <c r="E34" s="94">
        <v>400</v>
      </c>
      <c r="F34" s="234">
        <f>Input!I26*Input!E5+Input!I27*Input!E7</f>
        <v>379.18522765567644</v>
      </c>
      <c r="G34" s="80">
        <v>378.51841003665186</v>
      </c>
      <c r="H34" s="183">
        <v>378.51854991650856</v>
      </c>
      <c r="I34" s="80">
        <f t="shared" si="2"/>
        <v>3.0216809064766131E-2</v>
      </c>
      <c r="J34" s="80">
        <f t="shared" si="2"/>
        <v>3.192222497019985E-2</v>
      </c>
      <c r="K34" s="235">
        <f t="shared" si="2"/>
        <v>3.1921867221205727E-2</v>
      </c>
      <c r="L34" s="80">
        <f t="shared" si="0"/>
        <v>475.67874999999998</v>
      </c>
      <c r="M34" s="80">
        <f t="shared" si="1"/>
        <v>0.21656969309462909</v>
      </c>
      <c r="N34" s="58">
        <f>D33</f>
        <v>385</v>
      </c>
      <c r="O34" s="49">
        <f>D31</f>
        <v>345.5</v>
      </c>
      <c r="P34" s="11">
        <f>D32</f>
        <v>330.5</v>
      </c>
      <c r="Q34" s="80">
        <f t="shared" si="3"/>
        <v>1.5345268542199489E-2</v>
      </c>
      <c r="R34" s="80">
        <f t="shared" si="4"/>
        <v>0.11636828644501279</v>
      </c>
      <c r="S34" s="235">
        <f t="shared" si="4"/>
        <v>0.15473145780051151</v>
      </c>
    </row>
    <row r="35" spans="3:19" x14ac:dyDescent="0.25">
      <c r="C35" s="85">
        <v>39965</v>
      </c>
      <c r="D35" s="58">
        <v>425.5</v>
      </c>
      <c r="E35" s="58">
        <v>450</v>
      </c>
      <c r="F35" s="234">
        <v>378.5213733392909</v>
      </c>
      <c r="G35" s="80">
        <f>Input!I26*Input!E5+Input!I27*Input!E7</f>
        <v>379.18522765567644</v>
      </c>
      <c r="H35" s="183">
        <v>378.51841003665186</v>
      </c>
      <c r="I35" s="80">
        <f t="shared" si="2"/>
        <v>0.11040805325666063</v>
      </c>
      <c r="J35" s="80">
        <f t="shared" si="2"/>
        <v>0.10884787860005536</v>
      </c>
      <c r="K35" s="235">
        <f t="shared" si="2"/>
        <v>0.11041501754018365</v>
      </c>
      <c r="L35" s="80">
        <f t="shared" si="0"/>
        <v>475.67874999999998</v>
      </c>
      <c r="M35" s="80">
        <f t="shared" si="1"/>
        <v>0.11792890716803756</v>
      </c>
      <c r="N35" s="58">
        <f>D33</f>
        <v>385</v>
      </c>
      <c r="O35" s="49">
        <f>D34</f>
        <v>391</v>
      </c>
      <c r="P35" s="11">
        <f>D32</f>
        <v>330.5</v>
      </c>
      <c r="Q35" s="80">
        <f t="shared" si="3"/>
        <v>9.5182138660399526E-2</v>
      </c>
      <c r="R35" s="80">
        <f t="shared" si="4"/>
        <v>8.1081081081081086E-2</v>
      </c>
      <c r="S35" s="235">
        <f t="shared" si="4"/>
        <v>0.22326674500587543</v>
      </c>
    </row>
    <row r="36" spans="3:19" x14ac:dyDescent="0.25">
      <c r="C36" s="85">
        <v>39995</v>
      </c>
      <c r="D36" s="58">
        <v>340</v>
      </c>
      <c r="E36" s="58">
        <v>350</v>
      </c>
      <c r="F36" s="234">
        <v>378.5184225560796</v>
      </c>
      <c r="G36" s="80">
        <v>378.5213733392909</v>
      </c>
      <c r="H36" s="183">
        <f>Input!J26*Input!E5+Input!J27*Input!E7</f>
        <v>393.41198790833027</v>
      </c>
      <c r="I36" s="80">
        <f t="shared" si="2"/>
        <v>0.11328947810611648</v>
      </c>
      <c r="J36" s="80">
        <f t="shared" si="2"/>
        <v>0.11329815688026737</v>
      </c>
      <c r="K36" s="235">
        <f t="shared" si="2"/>
        <v>0.15709408208332434</v>
      </c>
      <c r="L36" s="80">
        <f t="shared" si="0"/>
        <v>475.67874999999998</v>
      </c>
      <c r="M36" s="80">
        <f t="shared" si="1"/>
        <v>0.39905514705882345</v>
      </c>
      <c r="N36" s="58">
        <f>D33</f>
        <v>385</v>
      </c>
      <c r="O36" s="49">
        <f>D34</f>
        <v>391</v>
      </c>
      <c r="P36" s="11">
        <f>D35</f>
        <v>425.5</v>
      </c>
      <c r="Q36" s="80">
        <f t="shared" si="3"/>
        <v>0.13235294117647059</v>
      </c>
      <c r="R36" s="80">
        <f t="shared" si="4"/>
        <v>0.15</v>
      </c>
      <c r="S36" s="235">
        <f t="shared" si="4"/>
        <v>0.25147058823529411</v>
      </c>
    </row>
    <row r="37" spans="3:19" x14ac:dyDescent="0.25">
      <c r="C37" s="85">
        <v>40026</v>
      </c>
      <c r="D37" s="58">
        <v>351.5</v>
      </c>
      <c r="E37" s="58">
        <v>350</v>
      </c>
      <c r="F37" s="234">
        <f>Input!H26*Input!E5+Input!H27*Input!E7</f>
        <v>378.55009278454321</v>
      </c>
      <c r="G37" s="80">
        <v>378.5184225560796</v>
      </c>
      <c r="H37" s="183">
        <v>378.5882370525747</v>
      </c>
      <c r="I37" s="80">
        <f t="shared" si="2"/>
        <v>7.6956167239098747E-2</v>
      </c>
      <c r="J37" s="80">
        <f t="shared" si="2"/>
        <v>7.6866067015873688E-2</v>
      </c>
      <c r="K37" s="235">
        <f t="shared" si="2"/>
        <v>7.7064685782573819E-2</v>
      </c>
      <c r="L37" s="80">
        <f t="shared" si="0"/>
        <v>475.67874999999998</v>
      </c>
      <c r="M37" s="80">
        <f t="shared" si="1"/>
        <v>0.35328236130867702</v>
      </c>
      <c r="N37" s="58">
        <f>D36</f>
        <v>340</v>
      </c>
      <c r="O37" s="49">
        <f>D34</f>
        <v>391</v>
      </c>
      <c r="P37" s="11">
        <f>D35</f>
        <v>425.5</v>
      </c>
      <c r="Q37" s="80">
        <f t="shared" si="3"/>
        <v>3.2716927453769556E-2</v>
      </c>
      <c r="R37" s="80">
        <f t="shared" si="4"/>
        <v>0.112375533428165</v>
      </c>
      <c r="S37" s="235">
        <f t="shared" si="4"/>
        <v>0.21052631578947367</v>
      </c>
    </row>
    <row r="38" spans="3:19" x14ac:dyDescent="0.25">
      <c r="C38" s="85">
        <v>40057</v>
      </c>
      <c r="D38" s="58">
        <v>307.5</v>
      </c>
      <c r="E38" s="58">
        <v>300</v>
      </c>
      <c r="F38" s="234">
        <v>378.51854991650856</v>
      </c>
      <c r="G38" s="80">
        <f>Input!H26*Input!E5+Input!H27*Input!E7</f>
        <v>378.55009278454321</v>
      </c>
      <c r="H38" s="183">
        <v>378.51871911385319</v>
      </c>
      <c r="I38" s="80">
        <f t="shared" si="2"/>
        <v>0.23095463387482459</v>
      </c>
      <c r="J38" s="80">
        <f t="shared" si="2"/>
        <v>0.2310572123074576</v>
      </c>
      <c r="K38" s="235">
        <f t="shared" si="2"/>
        <v>0.23095518411009169</v>
      </c>
      <c r="L38" s="80">
        <f t="shared" si="0"/>
        <v>475.67874999999998</v>
      </c>
      <c r="M38" s="80">
        <f t="shared" si="1"/>
        <v>0.54692276422764219</v>
      </c>
      <c r="N38" s="58">
        <f>D36</f>
        <v>340</v>
      </c>
      <c r="O38" s="49">
        <f>D37</f>
        <v>351.5</v>
      </c>
      <c r="P38" s="11">
        <f>D35</f>
        <v>425.5</v>
      </c>
      <c r="Q38" s="80">
        <f t="shared" si="3"/>
        <v>0.10569105691056911</v>
      </c>
      <c r="R38" s="80">
        <f t="shared" si="4"/>
        <v>0.14308943089430895</v>
      </c>
      <c r="S38" s="235">
        <f t="shared" si="4"/>
        <v>0.38373983739837397</v>
      </c>
    </row>
    <row r="39" spans="3:19" x14ac:dyDescent="0.25">
      <c r="C39" s="85">
        <v>40087</v>
      </c>
      <c r="D39" s="58">
        <v>322</v>
      </c>
      <c r="E39" s="58">
        <v>300</v>
      </c>
      <c r="F39" s="234">
        <v>378.51841003665186</v>
      </c>
      <c r="G39" s="80">
        <v>378.51854991650856</v>
      </c>
      <c r="H39" s="183">
        <f>Input!G26*Input!E5+Input!G27*Input!E7</f>
        <v>378.49623339314633</v>
      </c>
      <c r="I39" s="80">
        <f t="shared" si="2"/>
        <v>0.17552301253618591</v>
      </c>
      <c r="J39" s="80">
        <f t="shared" si="2"/>
        <v>0.17552344694567876</v>
      </c>
      <c r="K39" s="235">
        <f t="shared" si="2"/>
        <v>0.17545414097250411</v>
      </c>
      <c r="L39" s="80">
        <f t="shared" si="0"/>
        <v>475.67874999999998</v>
      </c>
      <c r="M39" s="80">
        <f t="shared" ref="M39:M70" si="5">ABS(($D39-L39)/$D39)</f>
        <v>0.47726319875776391</v>
      </c>
      <c r="N39" s="58">
        <f>D36</f>
        <v>340</v>
      </c>
      <c r="O39" s="49">
        <f>D37</f>
        <v>351.5</v>
      </c>
      <c r="P39" s="11">
        <f>D38</f>
        <v>307.5</v>
      </c>
      <c r="Q39" s="80">
        <f t="shared" si="3"/>
        <v>5.5900621118012424E-2</v>
      </c>
      <c r="R39" s="80">
        <f t="shared" si="4"/>
        <v>9.1614906832298143E-2</v>
      </c>
      <c r="S39" s="235">
        <f t="shared" si="4"/>
        <v>4.503105590062112E-2</v>
      </c>
    </row>
    <row r="40" spans="3:19" x14ac:dyDescent="0.25">
      <c r="C40" s="85">
        <v>40118</v>
      </c>
      <c r="D40" s="58">
        <v>360</v>
      </c>
      <c r="E40" s="58">
        <v>350</v>
      </c>
      <c r="F40" s="234">
        <f>Input!G26*Input!E5+Input!G27*Input!E7</f>
        <v>378.49623339314633</v>
      </c>
      <c r="G40" s="80">
        <v>378.51841003665186</v>
      </c>
      <c r="H40" s="183">
        <v>378.51840897768142</v>
      </c>
      <c r="I40" s="80">
        <f t="shared" si="2"/>
        <v>5.1378426092073132E-2</v>
      </c>
      <c r="J40" s="80">
        <f t="shared" si="2"/>
        <v>5.1440027879588492E-2</v>
      </c>
      <c r="K40" s="235">
        <f t="shared" si="2"/>
        <v>5.1440024938003939E-2</v>
      </c>
      <c r="L40" s="80">
        <f t="shared" si="0"/>
        <v>475.67874999999998</v>
      </c>
      <c r="M40" s="80">
        <f t="shared" si="5"/>
        <v>0.32132986111111106</v>
      </c>
      <c r="N40" s="58">
        <f>D39</f>
        <v>322</v>
      </c>
      <c r="O40" s="49">
        <f>D37</f>
        <v>351.5</v>
      </c>
      <c r="P40" s="11">
        <f>D38</f>
        <v>307.5</v>
      </c>
      <c r="Q40" s="80">
        <f t="shared" si="3"/>
        <v>0.10555555555555556</v>
      </c>
      <c r="R40" s="80">
        <f t="shared" si="4"/>
        <v>2.361111111111111E-2</v>
      </c>
      <c r="S40" s="235">
        <f t="shared" si="4"/>
        <v>0.14583333333333334</v>
      </c>
    </row>
    <row r="41" spans="3:19" x14ac:dyDescent="0.25">
      <c r="C41" s="85">
        <v>40148</v>
      </c>
      <c r="D41" s="58">
        <v>371</v>
      </c>
      <c r="E41" s="58">
        <v>350</v>
      </c>
      <c r="F41" s="234">
        <v>378.51840897768142</v>
      </c>
      <c r="G41" s="80">
        <f>Input!H26*Input!E5+Input!H27*Input!E7</f>
        <v>378.55009278454321</v>
      </c>
      <c r="H41" s="183">
        <v>378.51840897768142</v>
      </c>
      <c r="I41" s="80">
        <f t="shared" si="2"/>
        <v>2.0265253309114332E-2</v>
      </c>
      <c r="J41" s="80">
        <f t="shared" si="2"/>
        <v>2.0350654405776845E-2</v>
      </c>
      <c r="K41" s="235">
        <f t="shared" si="2"/>
        <v>2.0265253309114332E-2</v>
      </c>
      <c r="L41" s="80">
        <f t="shared" si="0"/>
        <v>475.67874999999998</v>
      </c>
      <c r="M41" s="80">
        <f t="shared" si="5"/>
        <v>0.28215296495956865</v>
      </c>
      <c r="N41" s="58">
        <f>D39</f>
        <v>322</v>
      </c>
      <c r="O41" s="49">
        <f>D40</f>
        <v>360</v>
      </c>
      <c r="P41" s="11">
        <f>D38</f>
        <v>307.5</v>
      </c>
      <c r="Q41" s="80">
        <f t="shared" si="3"/>
        <v>0.13207547169811321</v>
      </c>
      <c r="R41" s="80">
        <f t="shared" si="4"/>
        <v>2.9649595687331536E-2</v>
      </c>
      <c r="S41" s="235">
        <f t="shared" si="4"/>
        <v>0.1711590296495957</v>
      </c>
    </row>
    <row r="42" spans="3:19" x14ac:dyDescent="0.25">
      <c r="C42" s="85">
        <v>40179</v>
      </c>
      <c r="D42" s="58">
        <v>377</v>
      </c>
      <c r="E42" s="58">
        <v>400</v>
      </c>
      <c r="F42" s="234">
        <v>378.51840897768142</v>
      </c>
      <c r="G42" s="80">
        <v>378.51854991650856</v>
      </c>
      <c r="H42" s="183">
        <f>Input!H26*Input!E5+Input!H27*Input!E7</f>
        <v>378.55009278454321</v>
      </c>
      <c r="I42" s="80">
        <f t="shared" si="2"/>
        <v>4.0276100203751131E-3</v>
      </c>
      <c r="J42" s="80">
        <f t="shared" si="2"/>
        <v>4.027983863417935E-3</v>
      </c>
      <c r="K42" s="235">
        <f t="shared" si="2"/>
        <v>4.1116519483904782E-3</v>
      </c>
      <c r="L42" s="80">
        <f t="shared" si="0"/>
        <v>475.67874999999998</v>
      </c>
      <c r="M42" s="80">
        <f t="shared" si="5"/>
        <v>0.26174734748010603</v>
      </c>
      <c r="N42" s="58">
        <f>D39</f>
        <v>322</v>
      </c>
      <c r="O42" s="49">
        <f>D40</f>
        <v>360</v>
      </c>
      <c r="P42" s="11">
        <f>D41</f>
        <v>371</v>
      </c>
      <c r="Q42" s="80">
        <f t="shared" si="3"/>
        <v>0.14588859416445624</v>
      </c>
      <c r="R42" s="80">
        <f t="shared" si="4"/>
        <v>4.5092838196286469E-2</v>
      </c>
      <c r="S42" s="235">
        <f t="shared" si="4"/>
        <v>1.5915119363395226E-2</v>
      </c>
    </row>
    <row r="43" spans="3:19" x14ac:dyDescent="0.25">
      <c r="C43" s="85">
        <v>40210</v>
      </c>
      <c r="D43" s="58">
        <v>331</v>
      </c>
      <c r="E43" s="58">
        <v>350</v>
      </c>
      <c r="F43" s="234">
        <f>Input!I26*Input!E5+Input!I27*Input!E7</f>
        <v>379.18522765567644</v>
      </c>
      <c r="G43" s="80">
        <v>378.51841003665186</v>
      </c>
      <c r="H43" s="183">
        <v>378.51854991650856</v>
      </c>
      <c r="I43" s="80">
        <f t="shared" si="2"/>
        <v>0.14557470590838803</v>
      </c>
      <c r="J43" s="80">
        <f t="shared" si="2"/>
        <v>0.1435601511681325</v>
      </c>
      <c r="K43" s="235">
        <f t="shared" si="2"/>
        <v>0.14356057376588691</v>
      </c>
      <c r="L43" s="80">
        <f t="shared" si="0"/>
        <v>475.67874999999998</v>
      </c>
      <c r="M43" s="80">
        <f t="shared" si="5"/>
        <v>0.43709592145015097</v>
      </c>
      <c r="N43" s="58">
        <f>D42</f>
        <v>377</v>
      </c>
      <c r="O43" s="49">
        <f>D40</f>
        <v>360</v>
      </c>
      <c r="P43" s="11">
        <f>D41</f>
        <v>371</v>
      </c>
      <c r="Q43" s="80">
        <f t="shared" si="3"/>
        <v>0.13897280966767372</v>
      </c>
      <c r="R43" s="80">
        <f t="shared" si="4"/>
        <v>8.7613293051359523E-2</v>
      </c>
      <c r="S43" s="235">
        <f t="shared" si="4"/>
        <v>0.12084592145015106</v>
      </c>
    </row>
    <row r="44" spans="3:19" x14ac:dyDescent="0.25">
      <c r="C44" s="85">
        <v>40238</v>
      </c>
      <c r="D44" s="58">
        <v>354</v>
      </c>
      <c r="E44" s="58">
        <v>350</v>
      </c>
      <c r="F44" s="234">
        <v>378.5213733392909</v>
      </c>
      <c r="G44" s="80">
        <f>Input!H26*Input!E5+Input!H27*Input!E7</f>
        <v>378.55009278454321</v>
      </c>
      <c r="H44" s="183">
        <v>378.51841003665186</v>
      </c>
      <c r="I44" s="80">
        <f t="shared" si="2"/>
        <v>6.9269416212686175E-2</v>
      </c>
      <c r="J44" s="80">
        <f t="shared" si="2"/>
        <v>6.9350544589105112E-2</v>
      </c>
      <c r="K44" s="235">
        <f t="shared" si="2"/>
        <v>6.9261045301276428E-2</v>
      </c>
      <c r="L44" s="80">
        <f t="shared" si="0"/>
        <v>475.67874999999998</v>
      </c>
      <c r="M44" s="80">
        <f t="shared" si="5"/>
        <v>0.34372528248587564</v>
      </c>
      <c r="N44" s="58">
        <f>D42</f>
        <v>377</v>
      </c>
      <c r="O44" s="49">
        <f>D43</f>
        <v>331</v>
      </c>
      <c r="P44" s="11">
        <f>D41</f>
        <v>371</v>
      </c>
      <c r="Q44" s="80">
        <f t="shared" si="3"/>
        <v>6.4971751412429377E-2</v>
      </c>
      <c r="R44" s="80">
        <f t="shared" si="4"/>
        <v>6.4971751412429377E-2</v>
      </c>
      <c r="S44" s="235">
        <f t="shared" si="4"/>
        <v>4.8022598870056499E-2</v>
      </c>
    </row>
    <row r="45" spans="3:19" x14ac:dyDescent="0.25">
      <c r="C45" s="85">
        <v>40269</v>
      </c>
      <c r="D45" s="58">
        <v>321.5</v>
      </c>
      <c r="E45" s="58">
        <v>300</v>
      </c>
      <c r="F45" s="234">
        <v>378.5184225560796</v>
      </c>
      <c r="G45" s="80">
        <v>378.51854991650856</v>
      </c>
      <c r="H45" s="183">
        <f>Input!H26*Input!E5+Input!H27*Input!E7</f>
        <v>378.55009278454321</v>
      </c>
      <c r="I45" s="80">
        <f t="shared" si="2"/>
        <v>0.17735123656634402</v>
      </c>
      <c r="J45" s="80">
        <f t="shared" si="2"/>
        <v>0.17735163271075757</v>
      </c>
      <c r="K45" s="235">
        <f t="shared" si="2"/>
        <v>0.17744974427540655</v>
      </c>
      <c r="L45" s="80">
        <f t="shared" si="0"/>
        <v>475.67874999999998</v>
      </c>
      <c r="M45" s="80">
        <f t="shared" si="5"/>
        <v>0.47956065318818036</v>
      </c>
      <c r="N45" s="58">
        <f>D42</f>
        <v>377</v>
      </c>
      <c r="O45" s="49">
        <f>D43</f>
        <v>331</v>
      </c>
      <c r="P45" s="11">
        <f>D44</f>
        <v>354</v>
      </c>
      <c r="Q45" s="80">
        <f t="shared" si="3"/>
        <v>0.17262830482115085</v>
      </c>
      <c r="R45" s="80">
        <f t="shared" si="4"/>
        <v>2.9548989113530325E-2</v>
      </c>
      <c r="S45" s="235">
        <f t="shared" si="4"/>
        <v>0.10108864696734059</v>
      </c>
    </row>
    <row r="46" spans="3:19" x14ac:dyDescent="0.25">
      <c r="C46" s="85">
        <v>40299</v>
      </c>
      <c r="D46" s="58">
        <v>347</v>
      </c>
      <c r="E46" s="58">
        <v>350</v>
      </c>
      <c r="F46" s="234">
        <f>Input!G26*Input!E5+Input!G27*Input!E7</f>
        <v>378.49623339314633</v>
      </c>
      <c r="G46" s="80">
        <v>378.51841003665186</v>
      </c>
      <c r="H46" s="183">
        <v>378.51854991650856</v>
      </c>
      <c r="I46" s="80">
        <f t="shared" si="2"/>
        <v>9.0767243207914489E-2</v>
      </c>
      <c r="J46" s="80">
        <f t="shared" si="2"/>
        <v>9.0831152843377116E-2</v>
      </c>
      <c r="K46" s="235">
        <f t="shared" si="2"/>
        <v>9.083155595535608E-2</v>
      </c>
      <c r="L46" s="80">
        <f t="shared" si="0"/>
        <v>475.67874999999998</v>
      </c>
      <c r="M46" s="80">
        <f t="shared" si="5"/>
        <v>0.37083213256484143</v>
      </c>
      <c r="N46" s="58">
        <f>D45</f>
        <v>321.5</v>
      </c>
      <c r="O46" s="49">
        <f>D43</f>
        <v>331</v>
      </c>
      <c r="P46" s="11">
        <f>D44</f>
        <v>354</v>
      </c>
      <c r="Q46" s="80">
        <f t="shared" si="3"/>
        <v>7.3487031700288183E-2</v>
      </c>
      <c r="R46" s="80">
        <f t="shared" si="4"/>
        <v>4.6109510086455328E-2</v>
      </c>
      <c r="S46" s="235">
        <f t="shared" si="4"/>
        <v>2.0172910662824207E-2</v>
      </c>
    </row>
    <row r="47" spans="3:19" x14ac:dyDescent="0.25">
      <c r="C47" s="85">
        <v>40330</v>
      </c>
      <c r="D47" s="58">
        <v>329.5</v>
      </c>
      <c r="E47" s="58">
        <v>350</v>
      </c>
      <c r="F47" s="234">
        <v>378.51840897768142</v>
      </c>
      <c r="G47" s="80">
        <f>Input!H26*Input!E5+Input!H27*Input!E7</f>
        <v>378.55009278454321</v>
      </c>
      <c r="H47" s="183">
        <v>378.51841003665186</v>
      </c>
      <c r="I47" s="80">
        <f t="shared" si="2"/>
        <v>0.14876603635108168</v>
      </c>
      <c r="J47" s="80">
        <f t="shared" si="2"/>
        <v>0.1488621935797973</v>
      </c>
      <c r="K47" s="235">
        <f t="shared" si="2"/>
        <v>0.14876603956495252</v>
      </c>
      <c r="L47" s="80">
        <f t="shared" si="0"/>
        <v>475.67874999999998</v>
      </c>
      <c r="M47" s="80">
        <f t="shared" si="5"/>
        <v>0.44363808801213955</v>
      </c>
      <c r="N47" s="58">
        <f>D45</f>
        <v>321.5</v>
      </c>
      <c r="O47" s="49">
        <f>D46</f>
        <v>347</v>
      </c>
      <c r="P47" s="11">
        <f>D44</f>
        <v>354</v>
      </c>
      <c r="Q47" s="80">
        <f t="shared" si="3"/>
        <v>2.4279210925644917E-2</v>
      </c>
      <c r="R47" s="80">
        <f t="shared" si="4"/>
        <v>5.3110773899848251E-2</v>
      </c>
      <c r="S47" s="235">
        <f t="shared" si="4"/>
        <v>7.4355083459787558E-2</v>
      </c>
    </row>
    <row r="48" spans="3:19" x14ac:dyDescent="0.25">
      <c r="C48" s="85">
        <v>40360</v>
      </c>
      <c r="D48" s="58">
        <v>342</v>
      </c>
      <c r="E48" s="58">
        <v>350</v>
      </c>
      <c r="F48" s="234">
        <v>378.51840897768142</v>
      </c>
      <c r="G48" s="80">
        <v>378.51854991650856</v>
      </c>
      <c r="H48" s="183">
        <f>Input!H26*Input!E5+Input!H27*Input!E7</f>
        <v>378.55009278454321</v>
      </c>
      <c r="I48" s="80">
        <f t="shared" si="2"/>
        <v>0.10677897361895151</v>
      </c>
      <c r="J48" s="80">
        <f t="shared" si="2"/>
        <v>0.10677938572078527</v>
      </c>
      <c r="K48" s="235">
        <f t="shared" si="2"/>
        <v>0.10687161632907372</v>
      </c>
      <c r="L48" s="80">
        <f t="shared" si="0"/>
        <v>475.67874999999998</v>
      </c>
      <c r="M48" s="80">
        <f t="shared" si="5"/>
        <v>0.39087353801169583</v>
      </c>
      <c r="N48" s="58">
        <f>D45</f>
        <v>321.5</v>
      </c>
      <c r="O48" s="49">
        <f>D46</f>
        <v>347</v>
      </c>
      <c r="P48" s="11">
        <f>D47</f>
        <v>329.5</v>
      </c>
      <c r="Q48" s="80">
        <f t="shared" si="3"/>
        <v>5.9941520467836254E-2</v>
      </c>
      <c r="R48" s="80">
        <f t="shared" si="4"/>
        <v>1.4619883040935672E-2</v>
      </c>
      <c r="S48" s="235">
        <f t="shared" si="4"/>
        <v>3.6549707602339179E-2</v>
      </c>
    </row>
    <row r="49" spans="3:19" x14ac:dyDescent="0.25">
      <c r="C49" s="85">
        <v>40391</v>
      </c>
      <c r="D49" s="58">
        <v>363</v>
      </c>
      <c r="E49" s="58">
        <v>350</v>
      </c>
      <c r="F49" s="234">
        <f>Input!H26*Input!E5+Input!H27*Input!E7</f>
        <v>378.55009278454321</v>
      </c>
      <c r="G49" s="80">
        <v>378.51841003665186</v>
      </c>
      <c r="H49" s="183">
        <v>378.51854991650856</v>
      </c>
      <c r="I49" s="80">
        <f t="shared" si="2"/>
        <v>4.2837721169540523E-2</v>
      </c>
      <c r="J49" s="80">
        <f t="shared" si="2"/>
        <v>4.2750440872319169E-2</v>
      </c>
      <c r="K49" s="235">
        <f t="shared" si="2"/>
        <v>4.275082621627703E-2</v>
      </c>
      <c r="L49" s="80">
        <f t="shared" si="0"/>
        <v>475.67874999999998</v>
      </c>
      <c r="M49" s="80">
        <f t="shared" si="5"/>
        <v>0.31040977961432503</v>
      </c>
      <c r="N49" s="58">
        <f>D48</f>
        <v>342</v>
      </c>
      <c r="O49" s="49">
        <f>D46</f>
        <v>347</v>
      </c>
      <c r="P49" s="11">
        <f>D47</f>
        <v>329.5</v>
      </c>
      <c r="Q49" s="80">
        <f t="shared" si="3"/>
        <v>5.7851239669421489E-2</v>
      </c>
      <c r="R49" s="80">
        <f t="shared" si="4"/>
        <v>4.4077134986225897E-2</v>
      </c>
      <c r="S49" s="235">
        <f t="shared" si="4"/>
        <v>9.2286501377410471E-2</v>
      </c>
    </row>
    <row r="50" spans="3:19" x14ac:dyDescent="0.25">
      <c r="C50" s="85">
        <v>40422</v>
      </c>
      <c r="D50" s="58">
        <v>393.5</v>
      </c>
      <c r="E50" s="58">
        <v>400</v>
      </c>
      <c r="F50" s="234">
        <v>378.51854991650856</v>
      </c>
      <c r="G50" s="80">
        <f>Input!H26*Input!E5+Input!H27*Input!E7</f>
        <v>378.55009278454321</v>
      </c>
      <c r="H50" s="183">
        <v>378.51841003665186</v>
      </c>
      <c r="I50" s="80">
        <f t="shared" si="2"/>
        <v>3.8072300085111657E-2</v>
      </c>
      <c r="J50" s="80">
        <f t="shared" si="2"/>
        <v>3.7992140318822844E-2</v>
      </c>
      <c r="K50" s="235">
        <f t="shared" si="2"/>
        <v>3.8072655561240516E-2</v>
      </c>
      <c r="L50" s="80">
        <f t="shared" si="0"/>
        <v>475.67874999999998</v>
      </c>
      <c r="M50" s="80">
        <f t="shared" si="5"/>
        <v>0.20884053367217276</v>
      </c>
      <c r="N50" s="58">
        <f>D48</f>
        <v>342</v>
      </c>
      <c r="O50" s="49">
        <f>D49</f>
        <v>363</v>
      </c>
      <c r="P50" s="11">
        <f>D47</f>
        <v>329.5</v>
      </c>
      <c r="Q50" s="80">
        <f t="shared" si="3"/>
        <v>0.13087674714104194</v>
      </c>
      <c r="R50" s="80">
        <f t="shared" si="4"/>
        <v>7.7509529860228715E-2</v>
      </c>
      <c r="S50" s="235">
        <f t="shared" si="4"/>
        <v>0.16264294790343076</v>
      </c>
    </row>
    <row r="51" spans="3:19" x14ac:dyDescent="0.25">
      <c r="C51" s="85">
        <v>40452</v>
      </c>
      <c r="D51" s="58">
        <v>440.5</v>
      </c>
      <c r="E51" s="58">
        <v>450</v>
      </c>
      <c r="F51" s="234">
        <v>378.51841003665186</v>
      </c>
      <c r="G51" s="80">
        <v>378.51854991650856</v>
      </c>
      <c r="H51" s="183">
        <f>Input!I26*Input!E5+Input!I27*Input!E7</f>
        <v>379.18522765567644</v>
      </c>
      <c r="I51" s="80">
        <f t="shared" si="2"/>
        <v>0.14070735519488795</v>
      </c>
      <c r="J51" s="80">
        <f t="shared" si="2"/>
        <v>0.14070703764697262</v>
      </c>
      <c r="K51" s="235">
        <f t="shared" si="2"/>
        <v>0.13919358080436675</v>
      </c>
      <c r="L51" s="80">
        <f t="shared" si="0"/>
        <v>475.67874999999998</v>
      </c>
      <c r="M51" s="80">
        <f t="shared" si="5"/>
        <v>7.9860953461974984E-2</v>
      </c>
      <c r="N51" s="58">
        <f>D48</f>
        <v>342</v>
      </c>
      <c r="O51" s="49">
        <f>D49</f>
        <v>363</v>
      </c>
      <c r="P51" s="11">
        <f>D50</f>
        <v>393.5</v>
      </c>
      <c r="Q51" s="80">
        <f t="shared" si="3"/>
        <v>0.22360953461975028</v>
      </c>
      <c r="R51" s="80">
        <f t="shared" si="4"/>
        <v>0.17593643586833144</v>
      </c>
      <c r="S51" s="235">
        <f t="shared" si="4"/>
        <v>0.10669693530079455</v>
      </c>
    </row>
    <row r="52" spans="3:19" x14ac:dyDescent="0.25">
      <c r="C52" s="85">
        <v>40483</v>
      </c>
      <c r="D52" s="58">
        <v>556</v>
      </c>
      <c r="E52" s="58">
        <v>550</v>
      </c>
      <c r="F52" s="234">
        <f>Input!J26*Input!E5+Input!J27*Input!E7</f>
        <v>393.41198790833027</v>
      </c>
      <c r="G52" s="80">
        <v>378.51841003665186</v>
      </c>
      <c r="H52" s="183">
        <v>378.5213733392909</v>
      </c>
      <c r="I52" s="80">
        <f t="shared" si="2"/>
        <v>0.29242448217926209</v>
      </c>
      <c r="J52" s="80">
        <f t="shared" si="2"/>
        <v>0.31921149273983479</v>
      </c>
      <c r="K52" s="235">
        <f t="shared" si="2"/>
        <v>0.31920616305882932</v>
      </c>
      <c r="L52" s="80">
        <f t="shared" si="0"/>
        <v>475.67874999999998</v>
      </c>
      <c r="M52" s="80">
        <f t="shared" si="5"/>
        <v>0.14446267985611513</v>
      </c>
      <c r="N52" s="58">
        <f>D51</f>
        <v>440.5</v>
      </c>
      <c r="O52" s="49">
        <f>D49</f>
        <v>363</v>
      </c>
      <c r="P52" s="11">
        <f>D50</f>
        <v>393.5</v>
      </c>
      <c r="Q52" s="80">
        <f t="shared" si="3"/>
        <v>0.2077338129496403</v>
      </c>
      <c r="R52" s="80">
        <f t="shared" si="4"/>
        <v>0.34712230215827339</v>
      </c>
      <c r="S52" s="235">
        <f t="shared" si="4"/>
        <v>0.29226618705035973</v>
      </c>
    </row>
    <row r="53" spans="3:19" x14ac:dyDescent="0.25">
      <c r="C53" s="85">
        <v>40513</v>
      </c>
      <c r="D53" s="58">
        <v>539</v>
      </c>
      <c r="E53" s="58">
        <v>550</v>
      </c>
      <c r="F53" s="234">
        <v>378.5882370525747</v>
      </c>
      <c r="G53" s="80">
        <f>Input!L26*Input!E5+Input!L27*Input!E7</f>
        <v>636.8568313157059</v>
      </c>
      <c r="H53" s="183">
        <v>378.5184225560796</v>
      </c>
      <c r="I53" s="80">
        <f t="shared" si="2"/>
        <v>0.29760994980969446</v>
      </c>
      <c r="J53" s="80">
        <f t="shared" si="2"/>
        <v>0.18155256273785883</v>
      </c>
      <c r="K53" s="235">
        <f t="shared" si="2"/>
        <v>0.29773947577721782</v>
      </c>
      <c r="L53" s="80">
        <f t="shared" si="0"/>
        <v>475.67874999999998</v>
      </c>
      <c r="M53" s="80">
        <f t="shared" si="5"/>
        <v>0.11747912801484234</v>
      </c>
      <c r="N53" s="58">
        <f>D51</f>
        <v>440.5</v>
      </c>
      <c r="O53" s="49">
        <f>D52</f>
        <v>556</v>
      </c>
      <c r="P53" s="11">
        <f>D50</f>
        <v>393.5</v>
      </c>
      <c r="Q53" s="80">
        <f t="shared" si="3"/>
        <v>0.18274582560296845</v>
      </c>
      <c r="R53" s="80">
        <f t="shared" si="4"/>
        <v>3.1539888682745827E-2</v>
      </c>
      <c r="S53" s="235">
        <f t="shared" si="4"/>
        <v>0.26994434137291279</v>
      </c>
    </row>
    <row r="54" spans="3:19" x14ac:dyDescent="0.25">
      <c r="C54" s="85">
        <v>40544</v>
      </c>
      <c r="D54" s="58">
        <v>597.5</v>
      </c>
      <c r="E54" s="58">
        <v>600</v>
      </c>
      <c r="F54" s="234">
        <v>378.51871911385319</v>
      </c>
      <c r="G54" s="80">
        <v>637.67349976198852</v>
      </c>
      <c r="H54" s="183">
        <f>Input!L26*Input!E5+Input!L27*Input!E7</f>
        <v>636.8568313157059</v>
      </c>
      <c r="I54" s="80">
        <f t="shared" si="2"/>
        <v>0.36649586759187752</v>
      </c>
      <c r="J54" s="80">
        <f t="shared" si="2"/>
        <v>6.7235982865252758E-2</v>
      </c>
      <c r="K54" s="235">
        <f t="shared" si="2"/>
        <v>6.5869173750135401E-2</v>
      </c>
      <c r="L54" s="80">
        <f t="shared" si="0"/>
        <v>475.67874999999998</v>
      </c>
      <c r="M54" s="80">
        <f t="shared" si="5"/>
        <v>0.20388493723849377</v>
      </c>
      <c r="N54" s="58">
        <f>D51</f>
        <v>440.5</v>
      </c>
      <c r="O54" s="49">
        <f>D52</f>
        <v>556</v>
      </c>
      <c r="P54" s="11">
        <f>D53</f>
        <v>539</v>
      </c>
      <c r="Q54" s="80">
        <f t="shared" si="3"/>
        <v>0.26276150627615064</v>
      </c>
      <c r="R54" s="80">
        <f t="shared" si="4"/>
        <v>6.9456066945606701E-2</v>
      </c>
      <c r="S54" s="235">
        <f t="shared" si="4"/>
        <v>9.7907949790794979E-2</v>
      </c>
    </row>
    <row r="55" spans="3:19" x14ac:dyDescent="0.25">
      <c r="C55" s="85">
        <v>40575</v>
      </c>
      <c r="D55" s="58">
        <v>634.5</v>
      </c>
      <c r="E55" s="58">
        <v>650</v>
      </c>
      <c r="F55" s="234">
        <f>Input!M26*Input!E5+Input!M27*Input!E7</f>
        <v>637.66994447433228</v>
      </c>
      <c r="G55" s="80">
        <v>637.67349977571746</v>
      </c>
      <c r="H55" s="183">
        <v>637.67349976198852</v>
      </c>
      <c r="I55" s="80">
        <f t="shared" si="2"/>
        <v>4.9959723787742832E-3</v>
      </c>
      <c r="J55" s="80">
        <f t="shared" si="2"/>
        <v>5.0015756906500548E-3</v>
      </c>
      <c r="K55" s="235">
        <f t="shared" si="2"/>
        <v>5.0015756690126451E-3</v>
      </c>
      <c r="L55" s="80">
        <f t="shared" si="0"/>
        <v>475.67874999999998</v>
      </c>
      <c r="M55" s="80">
        <f t="shared" si="5"/>
        <v>0.2503092986603625</v>
      </c>
      <c r="N55" s="58">
        <f>D54</f>
        <v>597.5</v>
      </c>
      <c r="O55" s="49">
        <f>D52</f>
        <v>556</v>
      </c>
      <c r="P55" s="11">
        <f>D53</f>
        <v>539</v>
      </c>
      <c r="Q55" s="80">
        <f t="shared" si="3"/>
        <v>5.8313632781717889E-2</v>
      </c>
      <c r="R55" s="80">
        <f t="shared" si="4"/>
        <v>0.12371946414499606</v>
      </c>
      <c r="S55" s="235">
        <f t="shared" si="4"/>
        <v>0.15051221434200157</v>
      </c>
    </row>
    <row r="56" spans="3:19" x14ac:dyDescent="0.25">
      <c r="C56" s="85">
        <v>40603</v>
      </c>
      <c r="D56" s="58">
        <v>704.5</v>
      </c>
      <c r="E56" s="58">
        <v>700</v>
      </c>
      <c r="F56" s="234">
        <v>637.67349977565789</v>
      </c>
      <c r="G56" s="80">
        <f>Input!N26*Input!E5+Input!N27*Input!E7</f>
        <v>637.67349289772164</v>
      </c>
      <c r="H56" s="183">
        <v>637.67349977571746</v>
      </c>
      <c r="I56" s="80">
        <f t="shared" si="2"/>
        <v>9.4856636230435928E-2</v>
      </c>
      <c r="J56" s="80">
        <f t="shared" si="2"/>
        <v>9.4856645993297878E-2</v>
      </c>
      <c r="K56" s="235">
        <f t="shared" si="2"/>
        <v>9.4856636230351371E-2</v>
      </c>
      <c r="L56" s="80">
        <f t="shared" si="0"/>
        <v>475.67874999999998</v>
      </c>
      <c r="M56" s="80">
        <f t="shared" si="5"/>
        <v>0.32479950319375445</v>
      </c>
      <c r="N56" s="58">
        <f>D54</f>
        <v>597.5</v>
      </c>
      <c r="O56" s="49">
        <f>D55</f>
        <v>634.5</v>
      </c>
      <c r="P56" s="11">
        <f>D53</f>
        <v>539</v>
      </c>
      <c r="Q56" s="80">
        <f t="shared" si="3"/>
        <v>0.15188076650106458</v>
      </c>
      <c r="R56" s="80">
        <f t="shared" si="4"/>
        <v>9.9361249112845995E-2</v>
      </c>
      <c r="S56" s="235">
        <f t="shared" si="4"/>
        <v>0.23491838183108588</v>
      </c>
    </row>
    <row r="57" spans="3:19" x14ac:dyDescent="0.25">
      <c r="C57" s="85">
        <v>40634</v>
      </c>
      <c r="D57" s="58">
        <v>715.5</v>
      </c>
      <c r="E57" s="58">
        <v>700</v>
      </c>
      <c r="F57" s="234">
        <v>637.67349977571757</v>
      </c>
      <c r="G57" s="80">
        <v>637.67349977571735</v>
      </c>
      <c r="H57" s="183">
        <f>Input!O26*Input!E5+Input!O27*Input!E7</f>
        <v>637.6734999934705</v>
      </c>
      <c r="I57" s="80">
        <f t="shared" si="2"/>
        <v>0.10877218759508375</v>
      </c>
      <c r="J57" s="80">
        <f t="shared" si="2"/>
        <v>0.10877218759508407</v>
      </c>
      <c r="K57" s="235">
        <f t="shared" si="2"/>
        <v>0.10877218729074703</v>
      </c>
      <c r="L57" s="80">
        <f t="shared" si="0"/>
        <v>475.67874999999998</v>
      </c>
      <c r="M57" s="80">
        <f t="shared" si="5"/>
        <v>0.33517994409503848</v>
      </c>
      <c r="N57" s="58">
        <f>D54</f>
        <v>597.5</v>
      </c>
      <c r="O57" s="49">
        <f>D55</f>
        <v>634.5</v>
      </c>
      <c r="P57" s="11">
        <f>D56</f>
        <v>704.5</v>
      </c>
      <c r="Q57" s="80">
        <f t="shared" si="3"/>
        <v>0.16491963661774983</v>
      </c>
      <c r="R57" s="80">
        <f t="shared" si="4"/>
        <v>0.11320754716981132</v>
      </c>
      <c r="S57" s="235">
        <f t="shared" si="4"/>
        <v>1.5373864430468204E-2</v>
      </c>
    </row>
    <row r="58" spans="3:19" x14ac:dyDescent="0.25">
      <c r="C58" s="85">
        <v>40664</v>
      </c>
      <c r="D58" s="58">
        <v>711</v>
      </c>
      <c r="E58" s="58">
        <v>700</v>
      </c>
      <c r="F58" s="234">
        <f>Input!O26*Input!E5+Input!O27*Input!E7</f>
        <v>637.6734999934705</v>
      </c>
      <c r="G58" s="80">
        <v>637.67349977571757</v>
      </c>
      <c r="H58" s="183">
        <v>637.67349977571757</v>
      </c>
      <c r="I58" s="80">
        <f t="shared" si="2"/>
        <v>0.10313150493182771</v>
      </c>
      <c r="J58" s="80">
        <f t="shared" si="2"/>
        <v>0.10313150523809061</v>
      </c>
      <c r="K58" s="235">
        <f t="shared" si="2"/>
        <v>0.10313150523809061</v>
      </c>
      <c r="L58" s="80">
        <f t="shared" si="0"/>
        <v>475.67874999999998</v>
      </c>
      <c r="M58" s="80">
        <f t="shared" si="5"/>
        <v>0.33097222222222228</v>
      </c>
      <c r="N58" s="58">
        <f>D57</f>
        <v>715.5</v>
      </c>
      <c r="O58" s="49">
        <f>D55</f>
        <v>634.5</v>
      </c>
      <c r="P58" s="11">
        <f>D56</f>
        <v>704.5</v>
      </c>
      <c r="Q58" s="80">
        <f t="shared" si="3"/>
        <v>6.3291139240506328E-3</v>
      </c>
      <c r="R58" s="80">
        <f t="shared" si="4"/>
        <v>0.10759493670886076</v>
      </c>
      <c r="S58" s="235">
        <f t="shared" si="4"/>
        <v>9.1420534458509142E-3</v>
      </c>
    </row>
    <row r="59" spans="3:19" x14ac:dyDescent="0.25">
      <c r="C59" s="85">
        <v>40695</v>
      </c>
      <c r="D59" s="58">
        <v>753</v>
      </c>
      <c r="E59" s="58">
        <v>750</v>
      </c>
      <c r="F59" s="234">
        <v>637.67349977571757</v>
      </c>
      <c r="G59" s="80">
        <f>Input!O26*Input!E5+Input!O27*Input!E7</f>
        <v>637.6734999934705</v>
      </c>
      <c r="H59" s="183">
        <v>637.67349977571757</v>
      </c>
      <c r="I59" s="80">
        <f t="shared" si="2"/>
        <v>0.15315604279453177</v>
      </c>
      <c r="J59" s="80">
        <f t="shared" si="2"/>
        <v>0.15315604250535125</v>
      </c>
      <c r="K59" s="235">
        <f t="shared" si="2"/>
        <v>0.15315604279453177</v>
      </c>
      <c r="L59" s="80">
        <f t="shared" si="0"/>
        <v>475.67874999999998</v>
      </c>
      <c r="M59" s="80">
        <f t="shared" si="5"/>
        <v>0.36828851261620188</v>
      </c>
      <c r="N59" s="58">
        <f>D57</f>
        <v>715.5</v>
      </c>
      <c r="O59" s="49">
        <f>D58</f>
        <v>711</v>
      </c>
      <c r="P59" s="11">
        <f>D56</f>
        <v>704.5</v>
      </c>
      <c r="Q59" s="80">
        <f t="shared" si="3"/>
        <v>4.9800796812749001E-2</v>
      </c>
      <c r="R59" s="80">
        <f t="shared" si="4"/>
        <v>5.5776892430278883E-2</v>
      </c>
      <c r="S59" s="235">
        <f t="shared" si="4"/>
        <v>6.440903054448871E-2</v>
      </c>
    </row>
    <row r="60" spans="3:19" x14ac:dyDescent="0.25">
      <c r="C60" s="85">
        <v>40725</v>
      </c>
      <c r="D60" s="58">
        <v>630</v>
      </c>
      <c r="E60" s="58">
        <v>650</v>
      </c>
      <c r="F60" s="234">
        <v>637.67349977571757</v>
      </c>
      <c r="G60" s="80">
        <v>637.67349977571757</v>
      </c>
      <c r="H60" s="183">
        <f>Input!P26*Input!E5+Input!P27*Input!E7</f>
        <v>637.67349999999726</v>
      </c>
      <c r="I60" s="80">
        <f t="shared" si="2"/>
        <v>1.2180158374154879E-2</v>
      </c>
      <c r="J60" s="80">
        <f t="shared" si="2"/>
        <v>1.2180158374154879E-2</v>
      </c>
      <c r="K60" s="235">
        <f t="shared" si="2"/>
        <v>1.2180158730154383E-2</v>
      </c>
      <c r="L60" s="80">
        <f t="shared" si="0"/>
        <v>475.67874999999998</v>
      </c>
      <c r="M60" s="80">
        <f t="shared" si="5"/>
        <v>0.24495436507936511</v>
      </c>
      <c r="N60" s="58">
        <f>D57</f>
        <v>715.5</v>
      </c>
      <c r="O60" s="49">
        <f>D58</f>
        <v>711</v>
      </c>
      <c r="P60" s="11">
        <f>D59</f>
        <v>753</v>
      </c>
      <c r="Q60" s="80">
        <f t="shared" si="3"/>
        <v>0.1357142857142857</v>
      </c>
      <c r="R60" s="80">
        <f t="shared" si="4"/>
        <v>0.12857142857142856</v>
      </c>
      <c r="S60" s="235">
        <f t="shared" si="4"/>
        <v>0.19523809523809524</v>
      </c>
    </row>
    <row r="61" spans="3:19" x14ac:dyDescent="0.25">
      <c r="C61" s="85">
        <v>40756</v>
      </c>
      <c r="D61" s="58">
        <v>706.5</v>
      </c>
      <c r="E61" s="58">
        <v>700</v>
      </c>
      <c r="F61" s="234">
        <f>Input!N26*Input!E5+Input!N27*Input!E7</f>
        <v>637.67349289772164</v>
      </c>
      <c r="G61" s="80">
        <v>637.67349977571757</v>
      </c>
      <c r="H61" s="183">
        <v>637.67349977571757</v>
      </c>
      <c r="I61" s="80">
        <f t="shared" si="2"/>
        <v>9.7418976790202907E-2</v>
      </c>
      <c r="J61" s="80">
        <f t="shared" si="2"/>
        <v>9.7418967054893738E-2</v>
      </c>
      <c r="K61" s="235">
        <f t="shared" si="2"/>
        <v>9.7418967054893738E-2</v>
      </c>
      <c r="L61" s="80">
        <f t="shared" si="0"/>
        <v>475.67874999999998</v>
      </c>
      <c r="M61" s="80">
        <f t="shared" si="5"/>
        <v>0.32671089879688608</v>
      </c>
      <c r="N61" s="58">
        <f>D60</f>
        <v>630</v>
      </c>
      <c r="O61" s="49">
        <f>D58</f>
        <v>711</v>
      </c>
      <c r="P61" s="11">
        <f>D59</f>
        <v>753</v>
      </c>
      <c r="Q61" s="80">
        <f t="shared" si="3"/>
        <v>0.10828025477707007</v>
      </c>
      <c r="R61" s="80">
        <f t="shared" si="4"/>
        <v>6.369426751592357E-3</v>
      </c>
      <c r="S61" s="235">
        <f t="shared" si="4"/>
        <v>6.5817409766454352E-2</v>
      </c>
    </row>
    <row r="62" spans="3:19" x14ac:dyDescent="0.25">
      <c r="C62" s="85">
        <v>40787</v>
      </c>
      <c r="D62" s="58">
        <v>726.5</v>
      </c>
      <c r="E62" s="58">
        <v>750</v>
      </c>
      <c r="F62" s="234">
        <v>637.67349977571735</v>
      </c>
      <c r="G62" s="80">
        <f>Input!O26*Input!E5+Input!O27*Input!E7</f>
        <v>637.6734999934705</v>
      </c>
      <c r="H62" s="183">
        <v>637.67349977571757</v>
      </c>
      <c r="I62" s="80">
        <f t="shared" si="2"/>
        <v>0.12226634580080201</v>
      </c>
      <c r="J62" s="80">
        <f t="shared" si="2"/>
        <v>0.12226634550107295</v>
      </c>
      <c r="K62" s="235">
        <f t="shared" si="2"/>
        <v>0.12226634580080169</v>
      </c>
      <c r="L62" s="80">
        <f t="shared" si="0"/>
        <v>475.67874999999998</v>
      </c>
      <c r="M62" s="80">
        <f t="shared" si="5"/>
        <v>0.34524604267033726</v>
      </c>
      <c r="N62" s="58">
        <f>D60</f>
        <v>630</v>
      </c>
      <c r="O62" s="49">
        <f>D61</f>
        <v>706.5</v>
      </c>
      <c r="P62" s="11">
        <f>D59</f>
        <v>753</v>
      </c>
      <c r="Q62" s="80">
        <f t="shared" si="3"/>
        <v>0.13282863041982107</v>
      </c>
      <c r="R62" s="80">
        <f t="shared" si="4"/>
        <v>2.7529249827942189E-2</v>
      </c>
      <c r="S62" s="235">
        <f t="shared" si="4"/>
        <v>3.6476256022023403E-2</v>
      </c>
    </row>
    <row r="63" spans="3:19" x14ac:dyDescent="0.25">
      <c r="C63" s="85">
        <v>40817</v>
      </c>
      <c r="D63" s="58">
        <v>575.5</v>
      </c>
      <c r="E63" s="58">
        <v>600</v>
      </c>
      <c r="F63" s="234">
        <v>637.67349977571757</v>
      </c>
      <c r="G63" s="80">
        <v>637.67349977571757</v>
      </c>
      <c r="H63" s="183">
        <f>Input!P26*Input!E5+Input!P27*Input!E7</f>
        <v>637.67349999999726</v>
      </c>
      <c r="I63" s="80">
        <f t="shared" si="2"/>
        <v>0.10803388318977858</v>
      </c>
      <c r="J63" s="80">
        <f t="shared" si="2"/>
        <v>0.10803388318977858</v>
      </c>
      <c r="K63" s="235">
        <f t="shared" si="2"/>
        <v>0.10803388357949133</v>
      </c>
      <c r="L63" s="80">
        <f t="shared" si="0"/>
        <v>475.67874999999998</v>
      </c>
      <c r="M63" s="80">
        <f t="shared" si="5"/>
        <v>0.17345134665508258</v>
      </c>
      <c r="N63" s="58">
        <f>D60</f>
        <v>630</v>
      </c>
      <c r="O63" s="49">
        <f>D61</f>
        <v>706.5</v>
      </c>
      <c r="P63" s="11">
        <f>D62</f>
        <v>726.5</v>
      </c>
      <c r="Q63" s="80">
        <f t="shared" si="3"/>
        <v>9.4700260642919198E-2</v>
      </c>
      <c r="R63" s="80">
        <f t="shared" si="4"/>
        <v>0.22762814943527368</v>
      </c>
      <c r="S63" s="235">
        <f t="shared" si="4"/>
        <v>0.26238053866203304</v>
      </c>
    </row>
    <row r="64" spans="3:19" x14ac:dyDescent="0.25">
      <c r="C64" s="85">
        <v>40848</v>
      </c>
      <c r="D64" s="58">
        <v>645.5</v>
      </c>
      <c r="E64" s="58">
        <v>650</v>
      </c>
      <c r="F64" s="234">
        <f>Input!M26*Input!E5+Input!M27*Input!E7</f>
        <v>637.66994447433228</v>
      </c>
      <c r="G64" s="80">
        <v>637.67349977571757</v>
      </c>
      <c r="H64" s="183">
        <v>637.67349977571757</v>
      </c>
      <c r="I64" s="80">
        <f t="shared" si="2"/>
        <v>1.2130217700492203E-2</v>
      </c>
      <c r="J64" s="80">
        <f t="shared" si="2"/>
        <v>1.2124709874953411E-2</v>
      </c>
      <c r="K64" s="235">
        <f t="shared" si="2"/>
        <v>1.2124709874953411E-2</v>
      </c>
      <c r="L64" s="80">
        <f t="shared" si="0"/>
        <v>475.67874999999998</v>
      </c>
      <c r="M64" s="80">
        <f t="shared" si="5"/>
        <v>0.26308481797056549</v>
      </c>
      <c r="N64" s="58">
        <f>D63</f>
        <v>575.5</v>
      </c>
      <c r="O64" s="49">
        <f>D61</f>
        <v>706.5</v>
      </c>
      <c r="P64" s="11">
        <f>D62</f>
        <v>726.5</v>
      </c>
      <c r="Q64" s="80">
        <f t="shared" si="3"/>
        <v>0.10844306738962045</v>
      </c>
      <c r="R64" s="80">
        <f t="shared" si="4"/>
        <v>9.450038729666925E-2</v>
      </c>
      <c r="S64" s="235">
        <f t="shared" si="4"/>
        <v>0.1254841208365608</v>
      </c>
    </row>
    <row r="65" spans="3:19" x14ac:dyDescent="0.25">
      <c r="C65" s="85">
        <v>40878</v>
      </c>
      <c r="D65" s="58">
        <v>591</v>
      </c>
      <c r="E65" s="58">
        <v>600</v>
      </c>
      <c r="F65" s="234">
        <v>637.67349977565789</v>
      </c>
      <c r="G65" s="80">
        <f>Input!N26*Input!E5+Input!N27*Input!E7</f>
        <v>637.67349289772164</v>
      </c>
      <c r="H65" s="183">
        <v>637.67349977571757</v>
      </c>
      <c r="I65" s="80">
        <f t="shared" si="2"/>
        <v>7.897377288605395E-2</v>
      </c>
      <c r="J65" s="80">
        <f t="shared" si="2"/>
        <v>7.8973761248259972E-2</v>
      </c>
      <c r="K65" s="235">
        <f t="shared" si="2"/>
        <v>7.8973772886154953E-2</v>
      </c>
      <c r="L65" s="80">
        <f t="shared" si="0"/>
        <v>475.67874999999998</v>
      </c>
      <c r="M65" s="80">
        <f t="shared" si="5"/>
        <v>0.19512901861252119</v>
      </c>
      <c r="N65" s="58">
        <f>D63</f>
        <v>575.5</v>
      </c>
      <c r="O65" s="49">
        <f>D64</f>
        <v>645.5</v>
      </c>
      <c r="P65" s="11">
        <f>D62</f>
        <v>726.5</v>
      </c>
      <c r="Q65" s="80">
        <f t="shared" si="3"/>
        <v>2.6226734348561761E-2</v>
      </c>
      <c r="R65" s="80">
        <f t="shared" si="4"/>
        <v>9.2216582064297795E-2</v>
      </c>
      <c r="S65" s="235">
        <f t="shared" si="4"/>
        <v>0.22927241962774958</v>
      </c>
    </row>
    <row r="66" spans="3:19" x14ac:dyDescent="0.25">
      <c r="C66" s="85">
        <v>40909</v>
      </c>
      <c r="D66" s="58">
        <v>646.5</v>
      </c>
      <c r="E66" s="58">
        <v>650</v>
      </c>
      <c r="F66" s="234">
        <v>637.67349977571757</v>
      </c>
      <c r="G66" s="80">
        <v>637.67349977571735</v>
      </c>
      <c r="H66" s="183">
        <f>Input!M26*Input!E5+Input!M27*Input!E7</f>
        <v>637.66994447433228</v>
      </c>
      <c r="I66" s="80">
        <f t="shared" si="2"/>
        <v>1.3652745899895478E-2</v>
      </c>
      <c r="J66" s="80">
        <f t="shared" si="2"/>
        <v>1.3652745899895831E-2</v>
      </c>
      <c r="K66" s="235">
        <f t="shared" si="2"/>
        <v>1.3658245205982548E-2</v>
      </c>
      <c r="L66" s="80">
        <f t="shared" si="0"/>
        <v>475.67874999999998</v>
      </c>
      <c r="M66" s="80">
        <f t="shared" si="5"/>
        <v>0.26422467130703792</v>
      </c>
      <c r="N66" s="58">
        <f>D63</f>
        <v>575.5</v>
      </c>
      <c r="O66" s="49">
        <f>D64</f>
        <v>645.5</v>
      </c>
      <c r="P66" s="11">
        <f>D65</f>
        <v>591</v>
      </c>
      <c r="Q66" s="80">
        <f t="shared" si="3"/>
        <v>0.10982211910286156</v>
      </c>
      <c r="R66" s="80">
        <f t="shared" si="4"/>
        <v>1.5467904098994587E-3</v>
      </c>
      <c r="S66" s="235">
        <f t="shared" si="4"/>
        <v>8.584686774941995E-2</v>
      </c>
    </row>
    <row r="67" spans="3:19" x14ac:dyDescent="0.25">
      <c r="C67" s="85">
        <v>40940</v>
      </c>
      <c r="D67" s="58">
        <v>641</v>
      </c>
      <c r="E67" s="58">
        <v>650</v>
      </c>
      <c r="F67" s="234">
        <f>Input!N26*Input!E5+Input!N27*Input!E7</f>
        <v>637.67349289772164</v>
      </c>
      <c r="G67" s="80">
        <v>637.67349977571757</v>
      </c>
      <c r="H67" s="183">
        <v>637.67349977565789</v>
      </c>
      <c r="I67" s="80">
        <f t="shared" si="2"/>
        <v>5.1895586619007108E-3</v>
      </c>
      <c r="J67" s="80">
        <f t="shared" si="2"/>
        <v>5.1895479317978577E-3</v>
      </c>
      <c r="K67" s="235">
        <f t="shared" si="2"/>
        <v>5.1895479318909707E-3</v>
      </c>
      <c r="L67" s="80">
        <f t="shared" si="0"/>
        <v>475.67874999999998</v>
      </c>
      <c r="M67" s="80">
        <f t="shared" si="5"/>
        <v>0.25791146645865837</v>
      </c>
      <c r="N67" s="58">
        <f>D66</f>
        <v>646.5</v>
      </c>
      <c r="O67" s="49">
        <f>D64</f>
        <v>645.5</v>
      </c>
      <c r="P67" s="11">
        <f>D65</f>
        <v>591</v>
      </c>
      <c r="Q67" s="80">
        <f t="shared" si="3"/>
        <v>8.5803432137285494E-3</v>
      </c>
      <c r="R67" s="80">
        <f t="shared" si="4"/>
        <v>7.0202808112324495E-3</v>
      </c>
      <c r="S67" s="235">
        <f t="shared" si="4"/>
        <v>7.8003120124804995E-2</v>
      </c>
    </row>
    <row r="68" spans="3:19" x14ac:dyDescent="0.25">
      <c r="C68" s="85">
        <v>40969</v>
      </c>
      <c r="D68" s="58">
        <v>653.5</v>
      </c>
      <c r="E68" s="58">
        <v>650</v>
      </c>
      <c r="F68" s="234">
        <v>637.67349977571735</v>
      </c>
      <c r="G68" s="80">
        <f>Input!N26*Input!E5+Input!N27*Input!E7</f>
        <v>637.67349289772164</v>
      </c>
      <c r="H68" s="183">
        <v>637.67349977571757</v>
      </c>
      <c r="I68" s="80">
        <f t="shared" si="2"/>
        <v>2.4218056961411865E-2</v>
      </c>
      <c r="J68" s="80">
        <f t="shared" si="2"/>
        <v>2.4218067486271394E-2</v>
      </c>
      <c r="K68" s="235">
        <f t="shared" si="2"/>
        <v>2.4218056961411518E-2</v>
      </c>
      <c r="L68" s="80">
        <f t="shared" si="0"/>
        <v>475.67874999999998</v>
      </c>
      <c r="M68" s="80">
        <f t="shared" si="5"/>
        <v>0.27210596786534053</v>
      </c>
      <c r="N68" s="58">
        <f>D66</f>
        <v>646.5</v>
      </c>
      <c r="O68" s="49">
        <f>D67</f>
        <v>641</v>
      </c>
      <c r="P68" s="11">
        <f>D65</f>
        <v>591</v>
      </c>
      <c r="Q68" s="80">
        <f t="shared" si="3"/>
        <v>1.0711553175210406E-2</v>
      </c>
      <c r="R68" s="80">
        <f t="shared" si="4"/>
        <v>1.9127773527161437E-2</v>
      </c>
      <c r="S68" s="235">
        <f t="shared" si="4"/>
        <v>9.5638867635807187E-2</v>
      </c>
    </row>
    <row r="69" spans="3:19" x14ac:dyDescent="0.25">
      <c r="C69" s="85">
        <v>41000</v>
      </c>
      <c r="D69" s="58">
        <v>655</v>
      </c>
      <c r="E69" s="58">
        <v>650</v>
      </c>
      <c r="F69" s="234">
        <v>637.67349977571757</v>
      </c>
      <c r="G69" s="80">
        <v>637.67349977571735</v>
      </c>
      <c r="H69" s="183">
        <f>Input!N26*Input!E5+Input!N27*Input!E7</f>
        <v>637.67349289772164</v>
      </c>
      <c r="I69" s="80">
        <f t="shared" si="2"/>
        <v>2.645267209814111E-2</v>
      </c>
      <c r="J69" s="80">
        <f t="shared" si="2"/>
        <v>2.6452672098141457E-2</v>
      </c>
      <c r="K69" s="235">
        <f t="shared" si="2"/>
        <v>2.6452682598898252E-2</v>
      </c>
      <c r="L69" s="80">
        <f t="shared" si="0"/>
        <v>475.67874999999998</v>
      </c>
      <c r="M69" s="80">
        <f t="shared" si="5"/>
        <v>0.27377290076335881</v>
      </c>
      <c r="N69" s="58">
        <f>D66</f>
        <v>646.5</v>
      </c>
      <c r="O69" s="49">
        <f>D67</f>
        <v>641</v>
      </c>
      <c r="P69" s="11">
        <f>D68</f>
        <v>653.5</v>
      </c>
      <c r="Q69" s="80">
        <f t="shared" si="3"/>
        <v>1.2977099236641221E-2</v>
      </c>
      <c r="R69" s="80">
        <f t="shared" si="4"/>
        <v>2.1374045801526718E-2</v>
      </c>
      <c r="S69" s="235">
        <f t="shared" si="4"/>
        <v>2.2900763358778627E-3</v>
      </c>
    </row>
    <row r="70" spans="3:19" x14ac:dyDescent="0.25">
      <c r="C70" s="85">
        <v>41030</v>
      </c>
      <c r="D70" s="58">
        <v>647.5</v>
      </c>
      <c r="E70" s="58">
        <v>650</v>
      </c>
      <c r="F70" s="234">
        <f>Input!N26*Input!E5+Input!N27*Input!E7</f>
        <v>637.67349289772164</v>
      </c>
      <c r="G70" s="80">
        <v>637.67349977571757</v>
      </c>
      <c r="H70" s="183">
        <v>637.67349977571735</v>
      </c>
      <c r="I70" s="80">
        <f t="shared" si="2"/>
        <v>1.5176072744831438E-2</v>
      </c>
      <c r="J70" s="80">
        <f t="shared" si="2"/>
        <v>1.5176062122443903E-2</v>
      </c>
      <c r="K70" s="235">
        <f t="shared" si="2"/>
        <v>1.5176062122444253E-2</v>
      </c>
      <c r="L70" s="80">
        <f t="shared" si="0"/>
        <v>475.67874999999998</v>
      </c>
      <c r="M70" s="80">
        <f t="shared" si="5"/>
        <v>0.26536100386100392</v>
      </c>
      <c r="N70" s="58">
        <f>D69</f>
        <v>655</v>
      </c>
      <c r="O70" s="49">
        <f>D67</f>
        <v>641</v>
      </c>
      <c r="P70" s="11">
        <f>D68</f>
        <v>653.5</v>
      </c>
      <c r="Q70" s="80">
        <f t="shared" si="3"/>
        <v>1.1583011583011582E-2</v>
      </c>
      <c r="R70" s="80">
        <f t="shared" si="4"/>
        <v>1.0038610038610039E-2</v>
      </c>
      <c r="S70" s="235">
        <f t="shared" si="4"/>
        <v>9.2664092664092659E-3</v>
      </c>
    </row>
    <row r="71" spans="3:19" x14ac:dyDescent="0.25">
      <c r="C71" s="85">
        <v>41061</v>
      </c>
      <c r="D71" s="58">
        <v>579.5</v>
      </c>
      <c r="E71" s="58">
        <v>600</v>
      </c>
      <c r="F71" s="234">
        <v>637.67349977571735</v>
      </c>
      <c r="G71" s="80">
        <f>Input!N26*Input!E5+Input!N27*Input!E7</f>
        <v>637.67349289772164</v>
      </c>
      <c r="H71" s="183">
        <v>637.67349977571757</v>
      </c>
      <c r="I71" s="80">
        <f t="shared" si="2"/>
        <v>0.10038567692099629</v>
      </c>
      <c r="J71" s="80">
        <f t="shared" si="2"/>
        <v>0.10038566505215124</v>
      </c>
      <c r="K71" s="235">
        <f t="shared" si="2"/>
        <v>0.10038567692099667</v>
      </c>
      <c r="L71" s="80">
        <f t="shared" ref="L71:L116" si="6">0.375*651.76+0.625*370.03</f>
        <v>475.67874999999998</v>
      </c>
      <c r="M71" s="80">
        <f t="shared" ref="M71:M102" si="7">ABS(($D71-L71)/$D71)</f>
        <v>0.1791566005176877</v>
      </c>
      <c r="N71" s="58">
        <f>D69</f>
        <v>655</v>
      </c>
      <c r="O71" s="49">
        <f>D70</f>
        <v>647.5</v>
      </c>
      <c r="P71" s="11">
        <f>D68</f>
        <v>653.5</v>
      </c>
      <c r="Q71" s="80">
        <f t="shared" si="3"/>
        <v>0.13028472821397757</v>
      </c>
      <c r="R71" s="80">
        <f t="shared" si="4"/>
        <v>0.11734253666954271</v>
      </c>
      <c r="S71" s="235">
        <f t="shared" si="4"/>
        <v>0.1276962899050906</v>
      </c>
    </row>
    <row r="72" spans="3:19" x14ac:dyDescent="0.25">
      <c r="C72" s="85">
        <v>41091</v>
      </c>
      <c r="D72" s="58">
        <v>692.5</v>
      </c>
      <c r="E72" s="58">
        <v>700</v>
      </c>
      <c r="F72" s="234">
        <v>637.67349977571757</v>
      </c>
      <c r="G72" s="80">
        <v>637.67349977571735</v>
      </c>
      <c r="H72" s="183">
        <f>Input!M26*Input!E5+Input!M27*Input!E7</f>
        <v>637.66994447433228</v>
      </c>
      <c r="I72" s="80">
        <f t="shared" ref="I72:K116" si="8">ABS(($D72-F72)/$D72)</f>
        <v>7.9171841479108204E-2</v>
      </c>
      <c r="J72" s="80">
        <f t="shared" si="8"/>
        <v>7.9171841479108523E-2</v>
      </c>
      <c r="K72" s="235">
        <f t="shared" si="8"/>
        <v>7.9176975488328832E-2</v>
      </c>
      <c r="L72" s="80">
        <f t="shared" si="6"/>
        <v>475.67874999999998</v>
      </c>
      <c r="M72" s="80">
        <f t="shared" si="7"/>
        <v>0.31309927797833936</v>
      </c>
      <c r="N72" s="58">
        <f>D69</f>
        <v>655</v>
      </c>
      <c r="O72" s="49">
        <f>D70</f>
        <v>647.5</v>
      </c>
      <c r="P72" s="11">
        <f>D71</f>
        <v>579.5</v>
      </c>
      <c r="Q72" s="80">
        <f t="shared" ref="Q72:S116" si="9">ABS(($D72-N72)/$D72)</f>
        <v>5.4151624548736461E-2</v>
      </c>
      <c r="R72" s="80">
        <f t="shared" si="9"/>
        <v>6.4981949458483748E-2</v>
      </c>
      <c r="S72" s="235">
        <f t="shared" si="9"/>
        <v>0.16317689530685919</v>
      </c>
    </row>
    <row r="73" spans="3:19" x14ac:dyDescent="0.25">
      <c r="C73" s="85">
        <v>41122</v>
      </c>
      <c r="D73" s="58">
        <v>813</v>
      </c>
      <c r="E73" s="58">
        <v>800</v>
      </c>
      <c r="F73" s="234">
        <f>Input!O26*Input!E5+Input!O27*Input!E7</f>
        <v>637.6734999934705</v>
      </c>
      <c r="G73" s="80">
        <v>637.67349977571757</v>
      </c>
      <c r="H73" s="183">
        <v>637.67349977565789</v>
      </c>
      <c r="I73" s="80">
        <f t="shared" si="8"/>
        <v>0.21565375154554675</v>
      </c>
      <c r="J73" s="80">
        <f t="shared" si="8"/>
        <v>0.21565375181338553</v>
      </c>
      <c r="K73" s="235">
        <f t="shared" si="8"/>
        <v>0.21565375181345894</v>
      </c>
      <c r="L73" s="80">
        <f t="shared" si="6"/>
        <v>475.67874999999998</v>
      </c>
      <c r="M73" s="80">
        <f t="shared" si="7"/>
        <v>0.41490928659286597</v>
      </c>
      <c r="N73" s="58">
        <f>D72</f>
        <v>692.5</v>
      </c>
      <c r="O73" s="49">
        <f>D70</f>
        <v>647.5</v>
      </c>
      <c r="P73" s="11">
        <f>D71</f>
        <v>579.5</v>
      </c>
      <c r="Q73" s="80">
        <f t="shared" si="9"/>
        <v>0.14821648216482164</v>
      </c>
      <c r="R73" s="80">
        <f t="shared" si="9"/>
        <v>0.20356703567035669</v>
      </c>
      <c r="S73" s="235">
        <f t="shared" si="9"/>
        <v>0.28720787207872078</v>
      </c>
    </row>
    <row r="74" spans="3:19" x14ac:dyDescent="0.25">
      <c r="C74" s="85">
        <v>41153</v>
      </c>
      <c r="D74" s="58">
        <v>808.5</v>
      </c>
      <c r="E74" s="58">
        <v>800</v>
      </c>
      <c r="F74" s="234">
        <v>637.67349977571757</v>
      </c>
      <c r="G74" s="80">
        <f>Input!Q26*Input!E5+Input!Q27*Input!E7</f>
        <v>637.67349999999999</v>
      </c>
      <c r="H74" s="183">
        <v>637.67349977571757</v>
      </c>
      <c r="I74" s="80">
        <f t="shared" si="8"/>
        <v>0.2112881882798793</v>
      </c>
      <c r="J74" s="80">
        <f t="shared" si="8"/>
        <v>0.21128818800247373</v>
      </c>
      <c r="K74" s="235">
        <f t="shared" si="8"/>
        <v>0.2112881882798793</v>
      </c>
      <c r="L74" s="80">
        <f t="shared" si="6"/>
        <v>475.67874999999998</v>
      </c>
      <c r="M74" s="80">
        <f t="shared" si="7"/>
        <v>0.41165275200989487</v>
      </c>
      <c r="N74" s="58">
        <f>D72</f>
        <v>692.5</v>
      </c>
      <c r="O74" s="49">
        <f>D73</f>
        <v>813</v>
      </c>
      <c r="P74" s="11">
        <f>D71</f>
        <v>579.5</v>
      </c>
      <c r="Q74" s="80">
        <f t="shared" si="9"/>
        <v>0.14347557204700062</v>
      </c>
      <c r="R74" s="80">
        <f t="shared" si="9"/>
        <v>5.5658627087198514E-3</v>
      </c>
      <c r="S74" s="235">
        <f t="shared" si="9"/>
        <v>0.28324056895485467</v>
      </c>
    </row>
    <row r="75" spans="3:19" x14ac:dyDescent="0.25">
      <c r="C75" s="85">
        <v>41183</v>
      </c>
      <c r="D75" s="58">
        <v>758.5</v>
      </c>
      <c r="E75" s="58">
        <v>750</v>
      </c>
      <c r="F75" s="234">
        <v>637.67349977571757</v>
      </c>
      <c r="G75" s="80">
        <v>637.67349977571746</v>
      </c>
      <c r="H75" s="183">
        <f>Input!Q26*Input!E5+Input!Q27*Input!E7</f>
        <v>637.67349999999999</v>
      </c>
      <c r="I75" s="80">
        <f t="shared" si="8"/>
        <v>0.1592966383972082</v>
      </c>
      <c r="J75" s="80">
        <f t="shared" si="8"/>
        <v>0.15929663839720837</v>
      </c>
      <c r="K75" s="235">
        <f t="shared" si="8"/>
        <v>0.15929663810151617</v>
      </c>
      <c r="L75" s="80">
        <f t="shared" si="6"/>
        <v>475.67874999999998</v>
      </c>
      <c r="M75" s="80">
        <f t="shared" si="7"/>
        <v>0.37286914963744233</v>
      </c>
      <c r="N75" s="58">
        <f>D72</f>
        <v>692.5</v>
      </c>
      <c r="O75" s="49">
        <f>D73</f>
        <v>813</v>
      </c>
      <c r="P75" s="11">
        <f>D74</f>
        <v>808.5</v>
      </c>
      <c r="Q75" s="80">
        <f t="shared" si="9"/>
        <v>8.7013843111404088E-2</v>
      </c>
      <c r="R75" s="80">
        <f t="shared" si="9"/>
        <v>7.1852340145023078E-2</v>
      </c>
      <c r="S75" s="235">
        <f t="shared" si="9"/>
        <v>6.5919578114700061E-2</v>
      </c>
    </row>
    <row r="76" spans="3:19" x14ac:dyDescent="0.25">
      <c r="C76" s="85">
        <v>41214</v>
      </c>
      <c r="D76" s="58">
        <v>751.5</v>
      </c>
      <c r="E76" s="58">
        <v>750</v>
      </c>
      <c r="F76" s="234">
        <f>Input!P26*Input!E5+Input!P27*Input!E7</f>
        <v>637.67349999999726</v>
      </c>
      <c r="G76" s="80">
        <v>637.67349977571757</v>
      </c>
      <c r="H76" s="183">
        <v>637.67349977571746</v>
      </c>
      <c r="I76" s="80">
        <f t="shared" si="8"/>
        <v>0.15146573519627776</v>
      </c>
      <c r="J76" s="80">
        <f t="shared" si="8"/>
        <v>0.15146573549472045</v>
      </c>
      <c r="K76" s="235">
        <f t="shared" si="8"/>
        <v>0.15146573549472062</v>
      </c>
      <c r="L76" s="80">
        <f t="shared" si="6"/>
        <v>475.67874999999998</v>
      </c>
      <c r="M76" s="80">
        <f t="shared" si="7"/>
        <v>0.36702761144377916</v>
      </c>
      <c r="N76" s="58">
        <f>D75</f>
        <v>758.5</v>
      </c>
      <c r="O76" s="49">
        <f>D73</f>
        <v>813</v>
      </c>
      <c r="P76" s="11">
        <f>D74</f>
        <v>808.5</v>
      </c>
      <c r="Q76" s="80">
        <f t="shared" si="9"/>
        <v>9.3147039254823684E-3</v>
      </c>
      <c r="R76" s="80">
        <f t="shared" si="9"/>
        <v>8.1836327345309379E-2</v>
      </c>
      <c r="S76" s="235">
        <f t="shared" si="9"/>
        <v>7.5848303393213579E-2</v>
      </c>
    </row>
    <row r="77" spans="3:19" x14ac:dyDescent="0.25">
      <c r="C77" s="85">
        <v>41244</v>
      </c>
      <c r="D77" s="58">
        <v>752</v>
      </c>
      <c r="E77" s="58">
        <v>750</v>
      </c>
      <c r="F77" s="234">
        <v>637.67349977571757</v>
      </c>
      <c r="G77" s="80">
        <f>Input!P26*Input!E5+Input!P27*Input!E7</f>
        <v>637.67349999999726</v>
      </c>
      <c r="H77" s="183">
        <v>637.67349977571757</v>
      </c>
      <c r="I77" s="80">
        <f t="shared" si="8"/>
        <v>0.15202992051101386</v>
      </c>
      <c r="J77" s="80">
        <f t="shared" si="8"/>
        <v>0.15202992021276959</v>
      </c>
      <c r="K77" s="235">
        <f t="shared" si="8"/>
        <v>0.15202992051101386</v>
      </c>
      <c r="L77" s="80">
        <f t="shared" si="6"/>
        <v>475.67874999999998</v>
      </c>
      <c r="M77" s="80">
        <f t="shared" si="7"/>
        <v>0.3674484707446809</v>
      </c>
      <c r="N77" s="58">
        <f>D75</f>
        <v>758.5</v>
      </c>
      <c r="O77" s="49">
        <f>D76</f>
        <v>751.5</v>
      </c>
      <c r="P77" s="11">
        <f>D74</f>
        <v>808.5</v>
      </c>
      <c r="Q77" s="80">
        <f t="shared" si="9"/>
        <v>8.6436170212765961E-3</v>
      </c>
      <c r="R77" s="80">
        <f t="shared" si="9"/>
        <v>6.6489361702127658E-4</v>
      </c>
      <c r="S77" s="235">
        <f t="shared" si="9"/>
        <v>7.5132978723404256E-2</v>
      </c>
    </row>
    <row r="78" spans="3:19" x14ac:dyDescent="0.25">
      <c r="C78" s="85">
        <v>41275</v>
      </c>
      <c r="D78" s="58">
        <v>694.5</v>
      </c>
      <c r="E78" s="58">
        <v>700</v>
      </c>
      <c r="F78" s="234">
        <v>637.67349977571757</v>
      </c>
      <c r="G78" s="80">
        <v>637.67349977571757</v>
      </c>
      <c r="H78" s="183">
        <f>Input!P26*Input!E5+Input!P27*Input!E7</f>
        <v>637.67349999999726</v>
      </c>
      <c r="I78" s="80">
        <f t="shared" si="8"/>
        <v>8.1823614433811989E-2</v>
      </c>
      <c r="J78" s="80">
        <f t="shared" si="8"/>
        <v>8.1823614433811989E-2</v>
      </c>
      <c r="K78" s="235">
        <f t="shared" si="8"/>
        <v>8.1823614110875076E-2</v>
      </c>
      <c r="L78" s="80">
        <f t="shared" si="6"/>
        <v>475.67874999999998</v>
      </c>
      <c r="M78" s="80">
        <f t="shared" si="7"/>
        <v>0.31507739380849537</v>
      </c>
      <c r="N78" s="58">
        <f>D75</f>
        <v>758.5</v>
      </c>
      <c r="O78" s="49">
        <f>D76</f>
        <v>751.5</v>
      </c>
      <c r="P78" s="11">
        <f>D77</f>
        <v>752</v>
      </c>
      <c r="Q78" s="80">
        <f t="shared" si="9"/>
        <v>9.2152627789776814E-2</v>
      </c>
      <c r="R78" s="80">
        <f t="shared" si="9"/>
        <v>8.2073434125269976E-2</v>
      </c>
      <c r="S78" s="235">
        <f t="shared" si="9"/>
        <v>8.2793376529877616E-2</v>
      </c>
    </row>
    <row r="79" spans="3:19" x14ac:dyDescent="0.25">
      <c r="C79" s="85">
        <v>41306</v>
      </c>
      <c r="D79" s="58">
        <v>743</v>
      </c>
      <c r="E79" s="58">
        <v>750</v>
      </c>
      <c r="F79" s="234">
        <f>Input!O26*Input!E5+Input!O27*Input!E7</f>
        <v>637.6734999934705</v>
      </c>
      <c r="G79" s="80">
        <v>637.67349977571757</v>
      </c>
      <c r="H79" s="183">
        <v>637.67349977571757</v>
      </c>
      <c r="I79" s="80">
        <f t="shared" si="8"/>
        <v>0.14175841185266419</v>
      </c>
      <c r="J79" s="80">
        <f t="shared" si="8"/>
        <v>0.14175841214573678</v>
      </c>
      <c r="K79" s="235">
        <f t="shared" si="8"/>
        <v>0.14175841214573678</v>
      </c>
      <c r="L79" s="80">
        <f t="shared" si="6"/>
        <v>475.67874999999998</v>
      </c>
      <c r="M79" s="80">
        <f t="shared" si="7"/>
        <v>0.35978633916554509</v>
      </c>
      <c r="N79" s="58">
        <f>D78</f>
        <v>694.5</v>
      </c>
      <c r="O79" s="49">
        <f>D76</f>
        <v>751.5</v>
      </c>
      <c r="P79" s="11">
        <f>D77</f>
        <v>752</v>
      </c>
      <c r="Q79" s="80">
        <f t="shared" si="9"/>
        <v>6.5275908479138625E-2</v>
      </c>
      <c r="R79" s="80">
        <f t="shared" si="9"/>
        <v>1.1440107671601614E-2</v>
      </c>
      <c r="S79" s="235">
        <f t="shared" si="9"/>
        <v>1.2113055181695828E-2</v>
      </c>
    </row>
    <row r="80" spans="3:19" x14ac:dyDescent="0.25">
      <c r="C80" s="85">
        <v>41334</v>
      </c>
      <c r="D80" s="58">
        <v>727.5</v>
      </c>
      <c r="E80" s="58">
        <v>750</v>
      </c>
      <c r="F80" s="234">
        <v>637.67349977571757</v>
      </c>
      <c r="G80" s="80">
        <f>Input!P26*Input!E5+Input!P27*Input!E7</f>
        <v>637.67349999999726</v>
      </c>
      <c r="H80" s="183">
        <v>637.67349977571757</v>
      </c>
      <c r="I80" s="80">
        <f t="shared" si="8"/>
        <v>0.12347285254196898</v>
      </c>
      <c r="J80" s="80">
        <f t="shared" si="8"/>
        <v>0.12347285223368074</v>
      </c>
      <c r="K80" s="235">
        <f t="shared" si="8"/>
        <v>0.12347285254196898</v>
      </c>
      <c r="L80" s="80">
        <f t="shared" si="6"/>
        <v>475.67874999999998</v>
      </c>
      <c r="M80" s="80">
        <f t="shared" si="7"/>
        <v>0.34614604810996569</v>
      </c>
      <c r="N80" s="58">
        <f>D78</f>
        <v>694.5</v>
      </c>
      <c r="O80" s="49">
        <f>D79</f>
        <v>743</v>
      </c>
      <c r="P80" s="11">
        <f>D77</f>
        <v>752</v>
      </c>
      <c r="Q80" s="80">
        <f t="shared" si="9"/>
        <v>4.536082474226804E-2</v>
      </c>
      <c r="R80" s="80">
        <f t="shared" si="9"/>
        <v>2.1305841924398626E-2</v>
      </c>
      <c r="S80" s="235">
        <f t="shared" si="9"/>
        <v>3.367697594501718E-2</v>
      </c>
    </row>
    <row r="81" spans="3:19" x14ac:dyDescent="0.25">
      <c r="C81" s="85">
        <v>41365</v>
      </c>
      <c r="D81" s="58">
        <v>657</v>
      </c>
      <c r="E81" s="58">
        <v>650</v>
      </c>
      <c r="F81" s="234">
        <v>637.67349977571757</v>
      </c>
      <c r="G81" s="80">
        <v>637.67349977571757</v>
      </c>
      <c r="H81" s="183">
        <f>Input!P26*Input!E5+Input!P27*Input!E7</f>
        <v>637.67349999999726</v>
      </c>
      <c r="I81" s="80">
        <f t="shared" si="8"/>
        <v>2.9416286490536417E-2</v>
      </c>
      <c r="J81" s="80">
        <f t="shared" si="8"/>
        <v>2.9416286490536417E-2</v>
      </c>
      <c r="K81" s="235">
        <f t="shared" si="8"/>
        <v>2.9416286149167029E-2</v>
      </c>
      <c r="L81" s="80">
        <f t="shared" si="6"/>
        <v>475.67874999999998</v>
      </c>
      <c r="M81" s="80">
        <f t="shared" si="7"/>
        <v>0.27598363774733642</v>
      </c>
      <c r="N81" s="58">
        <f>D78</f>
        <v>694.5</v>
      </c>
      <c r="O81" s="49">
        <f>D79</f>
        <v>743</v>
      </c>
      <c r="P81" s="11">
        <f>D80</f>
        <v>727.5</v>
      </c>
      <c r="Q81" s="80">
        <f t="shared" si="9"/>
        <v>5.7077625570776253E-2</v>
      </c>
      <c r="R81" s="80">
        <f t="shared" si="9"/>
        <v>0.13089802130898021</v>
      </c>
      <c r="S81" s="235">
        <f t="shared" si="9"/>
        <v>0.10730593607305935</v>
      </c>
    </row>
    <row r="82" spans="3:19" x14ac:dyDescent="0.25">
      <c r="C82" s="85">
        <v>41395</v>
      </c>
      <c r="D82" s="58">
        <v>673.5</v>
      </c>
      <c r="E82" s="58">
        <v>650</v>
      </c>
      <c r="F82" s="234">
        <f>Input!N26*Input!E5+Input!N27*Input!E7</f>
        <v>637.67349289772164</v>
      </c>
      <c r="G82" s="80">
        <v>637.67349977571757</v>
      </c>
      <c r="H82" s="183">
        <v>637.67349977571757</v>
      </c>
      <c r="I82" s="80">
        <f t="shared" si="8"/>
        <v>5.3194516855647148E-2</v>
      </c>
      <c r="J82" s="80">
        <f t="shared" si="8"/>
        <v>5.319450664332951E-2</v>
      </c>
      <c r="K82" s="235">
        <f t="shared" si="8"/>
        <v>5.319450664332951E-2</v>
      </c>
      <c r="L82" s="80">
        <f t="shared" si="6"/>
        <v>475.67874999999998</v>
      </c>
      <c r="M82" s="80">
        <f t="shared" si="7"/>
        <v>0.29372123236822573</v>
      </c>
      <c r="N82" s="58">
        <f>D81</f>
        <v>657</v>
      </c>
      <c r="O82" s="49">
        <f>D79</f>
        <v>743</v>
      </c>
      <c r="P82" s="11">
        <f>D80</f>
        <v>727.5</v>
      </c>
      <c r="Q82" s="80">
        <f t="shared" si="9"/>
        <v>2.4498886414253896E-2</v>
      </c>
      <c r="R82" s="80">
        <f t="shared" si="9"/>
        <v>0.10319227913882702</v>
      </c>
      <c r="S82" s="235">
        <f t="shared" si="9"/>
        <v>8.0178173719376397E-2</v>
      </c>
    </row>
    <row r="83" spans="3:19" x14ac:dyDescent="0.25">
      <c r="C83" s="85">
        <v>41426</v>
      </c>
      <c r="D83" s="58">
        <v>688</v>
      </c>
      <c r="E83" s="58">
        <v>700</v>
      </c>
      <c r="F83" s="234">
        <v>637.67349977571735</v>
      </c>
      <c r="G83" s="80">
        <f>Input!N26*Input!E5+Input!N27*Input!E7</f>
        <v>637.67349289772164</v>
      </c>
      <c r="H83" s="183">
        <v>637.67349977571757</v>
      </c>
      <c r="I83" s="80">
        <f t="shared" si="8"/>
        <v>7.3148982884131769E-2</v>
      </c>
      <c r="J83" s="80">
        <f t="shared" si="8"/>
        <v>7.3148992881218539E-2</v>
      </c>
      <c r="K83" s="235">
        <f t="shared" si="8"/>
        <v>7.3148982884131436E-2</v>
      </c>
      <c r="L83" s="80">
        <f t="shared" si="6"/>
        <v>475.67874999999998</v>
      </c>
      <c r="M83" s="80">
        <f t="shared" si="7"/>
        <v>0.30860646802325586</v>
      </c>
      <c r="N83" s="58">
        <f>D81</f>
        <v>657</v>
      </c>
      <c r="O83" s="49">
        <f>D82</f>
        <v>673.5</v>
      </c>
      <c r="P83" s="11">
        <f>D80</f>
        <v>727.5</v>
      </c>
      <c r="Q83" s="80">
        <f t="shared" si="9"/>
        <v>4.5058139534883718E-2</v>
      </c>
      <c r="R83" s="80">
        <f t="shared" si="9"/>
        <v>2.1075581395348836E-2</v>
      </c>
      <c r="S83" s="235">
        <f t="shared" si="9"/>
        <v>5.7412790697674417E-2</v>
      </c>
    </row>
    <row r="84" spans="3:19" x14ac:dyDescent="0.25">
      <c r="C84" s="85">
        <v>41456</v>
      </c>
      <c r="D84" s="58">
        <v>657</v>
      </c>
      <c r="E84" s="58">
        <v>650</v>
      </c>
      <c r="F84" s="234">
        <v>637.67349977571757</v>
      </c>
      <c r="G84" s="80">
        <v>637.67349977571735</v>
      </c>
      <c r="H84" s="183">
        <f>Input!O26*Input!E5+Input!O27*Input!E7</f>
        <v>637.6734999934705</v>
      </c>
      <c r="I84" s="80">
        <f t="shared" si="8"/>
        <v>2.9416286490536417E-2</v>
      </c>
      <c r="J84" s="80">
        <f t="shared" si="8"/>
        <v>2.9416286490536764E-2</v>
      </c>
      <c r="K84" s="235">
        <f t="shared" si="8"/>
        <v>2.9416286159101218E-2</v>
      </c>
      <c r="L84" s="80">
        <f t="shared" si="6"/>
        <v>475.67874999999998</v>
      </c>
      <c r="M84" s="80">
        <f t="shared" si="7"/>
        <v>0.27598363774733642</v>
      </c>
      <c r="N84" s="58">
        <f>D81</f>
        <v>657</v>
      </c>
      <c r="O84" s="49">
        <f>D82</f>
        <v>673.5</v>
      </c>
      <c r="P84" s="11">
        <f>D83</f>
        <v>688</v>
      </c>
      <c r="Q84" s="80">
        <f t="shared" si="9"/>
        <v>0</v>
      </c>
      <c r="R84" s="80">
        <f t="shared" si="9"/>
        <v>2.5114155251141551E-2</v>
      </c>
      <c r="S84" s="235">
        <f t="shared" si="9"/>
        <v>4.7184170471841702E-2</v>
      </c>
    </row>
    <row r="85" spans="3:19" x14ac:dyDescent="0.25">
      <c r="C85" s="85">
        <v>41487</v>
      </c>
      <c r="D85" s="58">
        <v>597</v>
      </c>
      <c r="E85" s="58">
        <v>600</v>
      </c>
      <c r="F85" s="234">
        <f>Input!N26*Input!E5+Input!N27*Input!E7</f>
        <v>637.67349289772164</v>
      </c>
      <c r="G85" s="80">
        <v>637.67349977571757</v>
      </c>
      <c r="H85" s="183">
        <v>637.67349977571757</v>
      </c>
      <c r="I85" s="80">
        <f t="shared" si="8"/>
        <v>6.812980384877998E-2</v>
      </c>
      <c r="J85" s="80">
        <f t="shared" si="8"/>
        <v>6.8129815369711175E-2</v>
      </c>
      <c r="K85" s="235">
        <f t="shared" si="8"/>
        <v>6.8129815369711175E-2</v>
      </c>
      <c r="L85" s="80">
        <f t="shared" si="6"/>
        <v>475.67874999999998</v>
      </c>
      <c r="M85" s="80">
        <f t="shared" si="7"/>
        <v>0.20321817420435515</v>
      </c>
      <c r="N85" s="58">
        <f>D84</f>
        <v>657</v>
      </c>
      <c r="O85" s="49">
        <f>D82</f>
        <v>673.5</v>
      </c>
      <c r="P85" s="11">
        <f>D83</f>
        <v>688</v>
      </c>
      <c r="Q85" s="80">
        <f t="shared" si="9"/>
        <v>0.10050251256281408</v>
      </c>
      <c r="R85" s="80">
        <f t="shared" si="9"/>
        <v>0.12814070351758794</v>
      </c>
      <c r="S85" s="235">
        <f t="shared" si="9"/>
        <v>0.15242881072026801</v>
      </c>
    </row>
    <row r="86" spans="3:19" x14ac:dyDescent="0.25">
      <c r="C86" s="85">
        <v>41518</v>
      </c>
      <c r="D86" s="58">
        <v>588</v>
      </c>
      <c r="E86" s="58">
        <v>600</v>
      </c>
      <c r="F86" s="234">
        <v>637.67349977571735</v>
      </c>
      <c r="G86" s="80">
        <f>Input!M26*Input!E5+Input!M27*Input!E7</f>
        <v>637.66994447433228</v>
      </c>
      <c r="H86" s="183">
        <v>637.67349977571757</v>
      </c>
      <c r="I86" s="80">
        <f t="shared" si="8"/>
        <v>8.4478741115165554E-2</v>
      </c>
      <c r="J86" s="80">
        <f t="shared" si="8"/>
        <v>8.447269468423857E-2</v>
      </c>
      <c r="K86" s="235">
        <f t="shared" si="8"/>
        <v>8.4478741115165942E-2</v>
      </c>
      <c r="L86" s="80">
        <f t="shared" si="6"/>
        <v>475.67874999999998</v>
      </c>
      <c r="M86" s="80">
        <f t="shared" si="7"/>
        <v>0.19102253401360547</v>
      </c>
      <c r="N86" s="58">
        <f>D84</f>
        <v>657</v>
      </c>
      <c r="O86" s="49">
        <f>D85</f>
        <v>597</v>
      </c>
      <c r="P86" s="11">
        <f>D83</f>
        <v>688</v>
      </c>
      <c r="Q86" s="80">
        <f t="shared" si="9"/>
        <v>0.11734693877551021</v>
      </c>
      <c r="R86" s="80">
        <f t="shared" si="9"/>
        <v>1.5306122448979591E-2</v>
      </c>
      <c r="S86" s="235">
        <f t="shared" si="9"/>
        <v>0.17006802721088435</v>
      </c>
    </row>
    <row r="87" spans="3:19" x14ac:dyDescent="0.25">
      <c r="C87" s="85">
        <v>41548</v>
      </c>
      <c r="D87" s="58">
        <v>419</v>
      </c>
      <c r="E87" s="58">
        <v>400</v>
      </c>
      <c r="F87" s="234">
        <v>637.67349977571757</v>
      </c>
      <c r="G87" s="80">
        <v>637.67349977565789</v>
      </c>
      <c r="H87" s="183">
        <f>Input!M26*Input!E5+Input!M27*Input!E7</f>
        <v>637.66994447433228</v>
      </c>
      <c r="I87" s="80">
        <f t="shared" si="8"/>
        <v>0.52189379421412307</v>
      </c>
      <c r="J87" s="80">
        <f t="shared" si="8"/>
        <v>0.52189379421398063</v>
      </c>
      <c r="K87" s="235">
        <f t="shared" si="8"/>
        <v>0.52188530900795294</v>
      </c>
      <c r="L87" s="80">
        <f t="shared" si="6"/>
        <v>475.67874999999998</v>
      </c>
      <c r="M87" s="80">
        <f t="shared" si="7"/>
        <v>0.13527147971360376</v>
      </c>
      <c r="N87" s="58">
        <f>D84</f>
        <v>657</v>
      </c>
      <c r="O87" s="49">
        <f>D85</f>
        <v>597</v>
      </c>
      <c r="P87" s="11">
        <f>D86</f>
        <v>588</v>
      </c>
      <c r="Q87" s="80">
        <f t="shared" si="9"/>
        <v>0.56801909307875897</v>
      </c>
      <c r="R87" s="80">
        <f t="shared" si="9"/>
        <v>0.42482100238663484</v>
      </c>
      <c r="S87" s="235">
        <f t="shared" si="9"/>
        <v>0.40334128878281622</v>
      </c>
    </row>
    <row r="88" spans="3:19" x14ac:dyDescent="0.25">
      <c r="C88" s="85">
        <v>41579</v>
      </c>
      <c r="D88" s="58">
        <v>413.5</v>
      </c>
      <c r="E88" s="58">
        <v>400</v>
      </c>
      <c r="F88" s="234">
        <f>Input!I26*Input!E5+Input!I27*Input!E7</f>
        <v>379.18522765567644</v>
      </c>
      <c r="G88" s="80">
        <v>637.67349977571757</v>
      </c>
      <c r="H88" s="183">
        <v>637.67349977565789</v>
      </c>
      <c r="I88" s="80">
        <f t="shared" si="8"/>
        <v>8.2986148353865918E-2</v>
      </c>
      <c r="J88" s="80">
        <f t="shared" si="8"/>
        <v>0.5421366379098369</v>
      </c>
      <c r="K88" s="235">
        <f t="shared" si="8"/>
        <v>0.54213663790969258</v>
      </c>
      <c r="L88" s="80">
        <f t="shared" si="6"/>
        <v>475.67874999999998</v>
      </c>
      <c r="M88" s="80">
        <f t="shared" si="7"/>
        <v>0.15037182587666259</v>
      </c>
      <c r="N88" s="58">
        <f>D87</f>
        <v>419</v>
      </c>
      <c r="O88" s="49">
        <f>D85</f>
        <v>597</v>
      </c>
      <c r="P88" s="11">
        <f>D86</f>
        <v>588</v>
      </c>
      <c r="Q88" s="80">
        <f t="shared" si="9"/>
        <v>1.3301088270858524E-2</v>
      </c>
      <c r="R88" s="80">
        <f t="shared" si="9"/>
        <v>0.44377267230955258</v>
      </c>
      <c r="S88" s="235">
        <f t="shared" si="9"/>
        <v>0.42200725513905685</v>
      </c>
    </row>
    <row r="89" spans="3:19" x14ac:dyDescent="0.25">
      <c r="C89" s="85">
        <v>41609</v>
      </c>
      <c r="D89" s="58">
        <v>406.5</v>
      </c>
      <c r="E89" s="58">
        <v>400</v>
      </c>
      <c r="F89" s="234">
        <v>378.5213733392909</v>
      </c>
      <c r="G89" s="80">
        <f>Input!I26*Input!E5+Input!I27*Input!E7</f>
        <v>379.18522765567644</v>
      </c>
      <c r="H89" s="183">
        <v>637.67349977571757</v>
      </c>
      <c r="I89" s="80">
        <f t="shared" si="8"/>
        <v>6.8828109866443041E-2</v>
      </c>
      <c r="J89" s="80">
        <f t="shared" si="8"/>
        <v>6.7195011917155129E-2</v>
      </c>
      <c r="K89" s="235">
        <f t="shared" si="8"/>
        <v>0.56869249637322894</v>
      </c>
      <c r="L89" s="80">
        <f t="shared" si="6"/>
        <v>475.67874999999998</v>
      </c>
      <c r="M89" s="80">
        <f t="shared" si="7"/>
        <v>0.17018142681426809</v>
      </c>
      <c r="N89" s="58">
        <f>D87</f>
        <v>419</v>
      </c>
      <c r="O89" s="49">
        <f>D88</f>
        <v>413.5</v>
      </c>
      <c r="P89" s="11">
        <f>D86</f>
        <v>588</v>
      </c>
      <c r="Q89" s="80">
        <f t="shared" si="9"/>
        <v>3.0750307503075031E-2</v>
      </c>
      <c r="R89" s="80">
        <f t="shared" si="9"/>
        <v>1.7220172201722016E-2</v>
      </c>
      <c r="S89" s="235">
        <f t="shared" si="9"/>
        <v>0.44649446494464945</v>
      </c>
    </row>
    <row r="90" spans="3:19" x14ac:dyDescent="0.25">
      <c r="C90" s="85">
        <v>41640</v>
      </c>
      <c r="D90" s="58">
        <v>405.5</v>
      </c>
      <c r="E90" s="58">
        <v>400</v>
      </c>
      <c r="F90" s="234">
        <v>378.5184225560796</v>
      </c>
      <c r="G90" s="80">
        <v>378.5213733392909</v>
      </c>
      <c r="H90" s="183">
        <f>Input!I26*Input!E5+Input!I27*Input!E7</f>
        <v>379.18522765567644</v>
      </c>
      <c r="I90" s="80">
        <f t="shared" si="8"/>
        <v>6.653903192088878E-2</v>
      </c>
      <c r="J90" s="80">
        <f t="shared" si="8"/>
        <v>6.6531755020244387E-2</v>
      </c>
      <c r="K90" s="235">
        <f t="shared" si="8"/>
        <v>6.4894629702400883E-2</v>
      </c>
      <c r="L90" s="80">
        <f t="shared" si="6"/>
        <v>475.67874999999998</v>
      </c>
      <c r="M90" s="80">
        <f t="shared" si="7"/>
        <v>0.17306720098643644</v>
      </c>
      <c r="N90" s="58">
        <f>D87</f>
        <v>419</v>
      </c>
      <c r="O90" s="49">
        <f>D88</f>
        <v>413.5</v>
      </c>
      <c r="P90" s="11">
        <f>D89</f>
        <v>406.5</v>
      </c>
      <c r="Q90" s="80">
        <f t="shared" si="9"/>
        <v>3.3292231812577067E-2</v>
      </c>
      <c r="R90" s="80">
        <f t="shared" si="9"/>
        <v>1.9728729963008632E-2</v>
      </c>
      <c r="S90" s="235">
        <f t="shared" si="9"/>
        <v>2.4660912453760789E-3</v>
      </c>
    </row>
    <row r="91" spans="3:19" x14ac:dyDescent="0.25">
      <c r="C91" s="85">
        <v>41671</v>
      </c>
      <c r="D91" s="58">
        <v>421.5</v>
      </c>
      <c r="E91" s="58">
        <v>400</v>
      </c>
      <c r="F91" s="234">
        <f>Input!I26*Input!E5+Input!I27*Input!E7</f>
        <v>379.18522765567644</v>
      </c>
      <c r="G91" s="80">
        <v>378.5184225560796</v>
      </c>
      <c r="H91" s="183">
        <v>378.5213733392909</v>
      </c>
      <c r="I91" s="80">
        <f t="shared" si="8"/>
        <v>0.10039091896636669</v>
      </c>
      <c r="J91" s="80">
        <f t="shared" si="8"/>
        <v>0.10197290022282419</v>
      </c>
      <c r="K91" s="235">
        <f t="shared" si="8"/>
        <v>0.10196589955091126</v>
      </c>
      <c r="L91" s="80">
        <f t="shared" si="6"/>
        <v>475.67874999999998</v>
      </c>
      <c r="M91" s="80">
        <f t="shared" si="7"/>
        <v>0.12853795966785286</v>
      </c>
      <c r="N91" s="58">
        <f>D90</f>
        <v>405.5</v>
      </c>
      <c r="O91" s="49">
        <f>D88</f>
        <v>413.5</v>
      </c>
      <c r="P91" s="11">
        <f>D89</f>
        <v>406.5</v>
      </c>
      <c r="Q91" s="80">
        <f t="shared" si="9"/>
        <v>3.795966785290629E-2</v>
      </c>
      <c r="R91" s="80">
        <f t="shared" si="9"/>
        <v>1.8979833926453145E-2</v>
      </c>
      <c r="S91" s="235">
        <f t="shared" si="9"/>
        <v>3.5587188612099648E-2</v>
      </c>
    </row>
    <row r="92" spans="3:19" x14ac:dyDescent="0.25">
      <c r="C92" s="85">
        <v>41699</v>
      </c>
      <c r="D92" s="58">
        <v>450</v>
      </c>
      <c r="E92" s="58">
        <v>450</v>
      </c>
      <c r="F92" s="234">
        <v>378.5213733392909</v>
      </c>
      <c r="G92" s="80">
        <f>Input!I26*Input!E5+Input!I27*Input!E7</f>
        <v>379.18522765567644</v>
      </c>
      <c r="H92" s="183">
        <v>378.5184225560796</v>
      </c>
      <c r="I92" s="80">
        <f t="shared" si="8"/>
        <v>0.15884139257935354</v>
      </c>
      <c r="J92" s="80">
        <f t="shared" si="8"/>
        <v>0.15736616076516347</v>
      </c>
      <c r="K92" s="235">
        <f t="shared" si="8"/>
        <v>0.15884794987537867</v>
      </c>
      <c r="L92" s="80">
        <f t="shared" si="6"/>
        <v>475.67874999999998</v>
      </c>
      <c r="M92" s="80">
        <f t="shared" si="7"/>
        <v>5.7063888888888845E-2</v>
      </c>
      <c r="N92" s="58">
        <f>D90</f>
        <v>405.5</v>
      </c>
      <c r="O92" s="49">
        <f>D91</f>
        <v>421.5</v>
      </c>
      <c r="P92" s="11">
        <f>D89</f>
        <v>406.5</v>
      </c>
      <c r="Q92" s="80">
        <f t="shared" si="9"/>
        <v>9.8888888888888887E-2</v>
      </c>
      <c r="R92" s="80">
        <f t="shared" si="9"/>
        <v>6.3333333333333339E-2</v>
      </c>
      <c r="S92" s="235">
        <f t="shared" si="9"/>
        <v>9.6666666666666665E-2</v>
      </c>
    </row>
    <row r="93" spans="3:19" x14ac:dyDescent="0.25">
      <c r="C93" s="85">
        <v>41730</v>
      </c>
      <c r="D93" s="58">
        <v>489</v>
      </c>
      <c r="E93" s="58">
        <v>500</v>
      </c>
      <c r="F93" s="234">
        <v>378.5184225560796</v>
      </c>
      <c r="G93" s="80">
        <v>378.5213733392909</v>
      </c>
      <c r="H93" s="183">
        <f>Input!J26*Input!E5+Input!J27*Input!E7</f>
        <v>393.41198790833027</v>
      </c>
      <c r="I93" s="80">
        <f t="shared" si="8"/>
        <v>0.2259336962043362</v>
      </c>
      <c r="J93" s="80">
        <f t="shared" si="8"/>
        <v>0.22592766188284069</v>
      </c>
      <c r="K93" s="235">
        <f t="shared" si="8"/>
        <v>0.19547650734492786</v>
      </c>
      <c r="L93" s="80">
        <f t="shared" si="6"/>
        <v>475.67874999999998</v>
      </c>
      <c r="M93" s="80">
        <f t="shared" si="7"/>
        <v>2.7241820040899839E-2</v>
      </c>
      <c r="N93" s="58">
        <f>D90</f>
        <v>405.5</v>
      </c>
      <c r="O93" s="49">
        <f>D91</f>
        <v>421.5</v>
      </c>
      <c r="P93" s="11">
        <f>D92</f>
        <v>450</v>
      </c>
      <c r="Q93" s="80">
        <f t="shared" si="9"/>
        <v>0.17075664621676892</v>
      </c>
      <c r="R93" s="80">
        <f t="shared" si="9"/>
        <v>0.13803680981595093</v>
      </c>
      <c r="S93" s="235">
        <f t="shared" si="9"/>
        <v>7.9754601226993863E-2</v>
      </c>
    </row>
    <row r="94" spans="3:19" x14ac:dyDescent="0.25">
      <c r="C94" s="85">
        <v>41760</v>
      </c>
      <c r="D94" s="58">
        <v>485.5</v>
      </c>
      <c r="E94" s="58">
        <v>500</v>
      </c>
      <c r="F94" s="234">
        <f>Input!K26*Input!E5+Input!K27*Input!E7</f>
        <v>572.60463803918651</v>
      </c>
      <c r="G94" s="80">
        <v>378.5184225560796</v>
      </c>
      <c r="H94" s="183">
        <v>378.5882370525747</v>
      </c>
      <c r="I94" s="80">
        <f t="shared" si="8"/>
        <v>0.17941223077072402</v>
      </c>
      <c r="J94" s="80">
        <f t="shared" si="8"/>
        <v>0.22035340359200906</v>
      </c>
      <c r="K94" s="235">
        <f t="shared" si="8"/>
        <v>0.22020960442312112</v>
      </c>
      <c r="L94" s="80">
        <f t="shared" si="6"/>
        <v>475.67874999999998</v>
      </c>
      <c r="M94" s="80">
        <f t="shared" si="7"/>
        <v>2.0229145211122596E-2</v>
      </c>
      <c r="N94" s="58">
        <f>D93</f>
        <v>489</v>
      </c>
      <c r="O94" s="49">
        <f>D91</f>
        <v>421.5</v>
      </c>
      <c r="P94" s="11">
        <f>D92</f>
        <v>450</v>
      </c>
      <c r="Q94" s="80">
        <f t="shared" si="9"/>
        <v>7.2090628218331619E-3</v>
      </c>
      <c r="R94" s="80">
        <f t="shared" si="9"/>
        <v>0.13182286302780638</v>
      </c>
      <c r="S94" s="235">
        <f t="shared" si="9"/>
        <v>7.312049433573635E-2</v>
      </c>
    </row>
    <row r="95" spans="3:19" x14ac:dyDescent="0.25">
      <c r="C95" s="85">
        <v>41791</v>
      </c>
      <c r="D95" s="58">
        <v>452</v>
      </c>
      <c r="E95" s="58">
        <v>450</v>
      </c>
      <c r="F95" s="234">
        <v>637.48157070930222</v>
      </c>
      <c r="G95" s="80">
        <f>Input!K26*Input!E5+Input!K27*Input!E7</f>
        <v>572.60463803918651</v>
      </c>
      <c r="H95" s="183">
        <v>378.51871911385319</v>
      </c>
      <c r="I95" s="80">
        <f t="shared" si="8"/>
        <v>0.41035745732146506</v>
      </c>
      <c r="J95" s="80">
        <f t="shared" si="8"/>
        <v>0.26682442044067811</v>
      </c>
      <c r="K95" s="235">
        <f t="shared" si="8"/>
        <v>0.1625692055003248</v>
      </c>
      <c r="L95" s="80">
        <f t="shared" si="6"/>
        <v>475.67874999999998</v>
      </c>
      <c r="M95" s="80">
        <f t="shared" si="7"/>
        <v>5.2386615044247742E-2</v>
      </c>
      <c r="N95" s="58">
        <f>D93</f>
        <v>489</v>
      </c>
      <c r="O95" s="49">
        <f>D94</f>
        <v>485.5</v>
      </c>
      <c r="P95" s="11">
        <f>D92</f>
        <v>450</v>
      </c>
      <c r="Q95" s="80">
        <f t="shared" si="9"/>
        <v>8.185840707964602E-2</v>
      </c>
      <c r="R95" s="80">
        <f t="shared" si="9"/>
        <v>7.4115044247787615E-2</v>
      </c>
      <c r="S95" s="235">
        <f t="shared" si="9"/>
        <v>4.4247787610619468E-3</v>
      </c>
    </row>
    <row r="96" spans="3:19" x14ac:dyDescent="0.25">
      <c r="C96" s="85">
        <v>41821</v>
      </c>
      <c r="D96" s="58">
        <v>408</v>
      </c>
      <c r="E96" s="58">
        <v>400</v>
      </c>
      <c r="F96" s="234">
        <v>637.67349977571746</v>
      </c>
      <c r="G96" s="80">
        <v>637.48157070930222</v>
      </c>
      <c r="H96" s="183">
        <f>Input!J26*Input!E5+Input!J27*Input!E7</f>
        <v>393.41198790833027</v>
      </c>
      <c r="I96" s="80">
        <f t="shared" si="8"/>
        <v>0.56292524454832715</v>
      </c>
      <c r="J96" s="80">
        <f t="shared" si="8"/>
        <v>0.56245483016985842</v>
      </c>
      <c r="K96" s="235">
        <f t="shared" si="8"/>
        <v>3.5754931597229721E-2</v>
      </c>
      <c r="L96" s="80">
        <f t="shared" si="6"/>
        <v>475.67874999999998</v>
      </c>
      <c r="M96" s="80">
        <f t="shared" si="7"/>
        <v>0.16587928921568623</v>
      </c>
      <c r="N96" s="58">
        <f>D93</f>
        <v>489</v>
      </c>
      <c r="O96" s="49">
        <f>D94</f>
        <v>485.5</v>
      </c>
      <c r="P96" s="11">
        <f>D95</f>
        <v>452</v>
      </c>
      <c r="Q96" s="80">
        <f t="shared" si="9"/>
        <v>0.19852941176470587</v>
      </c>
      <c r="R96" s="80">
        <f t="shared" si="9"/>
        <v>0.18995098039215685</v>
      </c>
      <c r="S96" s="235">
        <f t="shared" si="9"/>
        <v>0.10784313725490197</v>
      </c>
    </row>
    <row r="97" spans="3:19" x14ac:dyDescent="0.25">
      <c r="C97" s="85">
        <v>41852</v>
      </c>
      <c r="D97" s="58">
        <v>346</v>
      </c>
      <c r="E97" s="58">
        <v>350</v>
      </c>
      <c r="F97" s="234">
        <f>Input!I26*Input!E5+Input!I27*Input!E7</f>
        <v>379.18522765567644</v>
      </c>
      <c r="G97" s="80">
        <v>637.67349977571746</v>
      </c>
      <c r="H97" s="183">
        <v>378.5882370525747</v>
      </c>
      <c r="I97" s="80">
        <f t="shared" si="8"/>
        <v>9.5911062588660237E-2</v>
      </c>
      <c r="J97" s="80">
        <f t="shared" si="8"/>
        <v>0.84298699357143769</v>
      </c>
      <c r="K97" s="235">
        <f t="shared" si="8"/>
        <v>9.4185656221314154E-2</v>
      </c>
      <c r="L97" s="80">
        <f t="shared" si="6"/>
        <v>475.67874999999998</v>
      </c>
      <c r="M97" s="80">
        <f t="shared" si="7"/>
        <v>0.37479407514450863</v>
      </c>
      <c r="N97" s="58">
        <f>D96</f>
        <v>408</v>
      </c>
      <c r="O97" s="49">
        <f>D94</f>
        <v>485.5</v>
      </c>
      <c r="P97" s="11">
        <f>D95</f>
        <v>452</v>
      </c>
      <c r="Q97" s="80">
        <f t="shared" si="9"/>
        <v>0.1791907514450867</v>
      </c>
      <c r="R97" s="80">
        <f t="shared" si="9"/>
        <v>0.40317919075144509</v>
      </c>
      <c r="S97" s="235">
        <f t="shared" si="9"/>
        <v>0.30635838150289019</v>
      </c>
    </row>
    <row r="98" spans="3:19" x14ac:dyDescent="0.25">
      <c r="C98" s="85">
        <v>41883</v>
      </c>
      <c r="D98" s="58">
        <v>362</v>
      </c>
      <c r="E98" s="58">
        <v>350</v>
      </c>
      <c r="F98" s="234">
        <v>378.5213733392909</v>
      </c>
      <c r="G98" s="80">
        <f>Input!H26*Input!E5+Input!H27*Input!E7</f>
        <v>378.55009278454321</v>
      </c>
      <c r="H98" s="183">
        <v>378.51871911385319</v>
      </c>
      <c r="I98" s="80">
        <f t="shared" si="8"/>
        <v>4.5639152870969348E-2</v>
      </c>
      <c r="J98" s="80">
        <f t="shared" si="8"/>
        <v>4.5718488355091742E-2</v>
      </c>
      <c r="K98" s="235">
        <f t="shared" si="8"/>
        <v>4.5631820756500539E-2</v>
      </c>
      <c r="L98" s="80">
        <f t="shared" si="6"/>
        <v>475.67874999999998</v>
      </c>
      <c r="M98" s="80">
        <f t="shared" si="7"/>
        <v>0.31402969613259663</v>
      </c>
      <c r="N98" s="58">
        <f>D96</f>
        <v>408</v>
      </c>
      <c r="O98" s="49">
        <f>D97</f>
        <v>346</v>
      </c>
      <c r="P98" s="11">
        <f>D95</f>
        <v>452</v>
      </c>
      <c r="Q98" s="80">
        <f t="shared" si="9"/>
        <v>0.1270718232044199</v>
      </c>
      <c r="R98" s="80">
        <f t="shared" si="9"/>
        <v>4.4198895027624308E-2</v>
      </c>
      <c r="S98" s="235">
        <f t="shared" si="9"/>
        <v>0.24861878453038674</v>
      </c>
    </row>
    <row r="99" spans="3:19" x14ac:dyDescent="0.25">
      <c r="C99" s="85">
        <v>41913</v>
      </c>
      <c r="D99" s="58">
        <v>279</v>
      </c>
      <c r="E99" s="58">
        <v>300</v>
      </c>
      <c r="F99" s="234">
        <v>378.5184225560796</v>
      </c>
      <c r="G99" s="80">
        <v>378.51854991650856</v>
      </c>
      <c r="H99" s="183">
        <f>Input!H26*Input!E5+Input!H27*Input!E7</f>
        <v>378.55009278454321</v>
      </c>
      <c r="I99" s="80">
        <f t="shared" si="8"/>
        <v>0.35669685503971182</v>
      </c>
      <c r="J99" s="80">
        <f t="shared" si="8"/>
        <v>0.35669731152870454</v>
      </c>
      <c r="K99" s="235">
        <f t="shared" si="8"/>
        <v>0.35681036840338071</v>
      </c>
      <c r="L99" s="80">
        <f t="shared" si="6"/>
        <v>475.67874999999998</v>
      </c>
      <c r="M99" s="80">
        <f t="shared" si="7"/>
        <v>0.70494175627240141</v>
      </c>
      <c r="N99" s="58">
        <f>D96</f>
        <v>408</v>
      </c>
      <c r="O99" s="49">
        <f>D97</f>
        <v>346</v>
      </c>
      <c r="P99" s="11">
        <f>D98</f>
        <v>362</v>
      </c>
      <c r="Q99" s="80">
        <f t="shared" si="9"/>
        <v>0.46236559139784944</v>
      </c>
      <c r="R99" s="80">
        <f t="shared" si="9"/>
        <v>0.24014336917562723</v>
      </c>
      <c r="S99" s="235">
        <f t="shared" si="9"/>
        <v>0.29749103942652327</v>
      </c>
    </row>
    <row r="100" spans="3:19" x14ac:dyDescent="0.25">
      <c r="C100" s="85">
        <v>41944</v>
      </c>
      <c r="D100" s="58">
        <f>337.5</f>
        <v>337.5</v>
      </c>
      <c r="E100" s="58">
        <v>350</v>
      </c>
      <c r="F100" s="234">
        <f>Input!G26*Input!E5+Input!G27*Input!E7</f>
        <v>378.49623339314633</v>
      </c>
      <c r="G100" s="80">
        <v>378.51841003665186</v>
      </c>
      <c r="H100" s="183">
        <v>378.51854991650856</v>
      </c>
      <c r="I100" s="80">
        <f t="shared" si="8"/>
        <v>0.12147032116487801</v>
      </c>
      <c r="J100" s="80">
        <f t="shared" si="8"/>
        <v>0.12153602973822773</v>
      </c>
      <c r="K100" s="235">
        <f t="shared" si="8"/>
        <v>0.1215364441970624</v>
      </c>
      <c r="L100" s="80">
        <f t="shared" si="6"/>
        <v>475.67874999999998</v>
      </c>
      <c r="M100" s="80">
        <f t="shared" si="7"/>
        <v>0.40941851851851846</v>
      </c>
      <c r="N100" s="58">
        <f>D99</f>
        <v>279</v>
      </c>
      <c r="O100" s="49">
        <f>D97</f>
        <v>346</v>
      </c>
      <c r="P100" s="11">
        <f>D98</f>
        <v>362</v>
      </c>
      <c r="Q100" s="80">
        <f t="shared" si="9"/>
        <v>0.17333333333333334</v>
      </c>
      <c r="R100" s="80">
        <f t="shared" si="9"/>
        <v>2.5185185185185185E-2</v>
      </c>
      <c r="S100" s="235">
        <f t="shared" si="9"/>
        <v>7.2592592592592597E-2</v>
      </c>
    </row>
    <row r="101" spans="3:19" x14ac:dyDescent="0.25">
      <c r="C101" s="85">
        <v>41974</v>
      </c>
      <c r="D101" s="58">
        <v>355.5</v>
      </c>
      <c r="E101" s="58">
        <v>350</v>
      </c>
      <c r="F101" s="234">
        <v>378.51840897768142</v>
      </c>
      <c r="G101" s="80">
        <f>Input!H26*Input!E5+Input!H27*Input!E7</f>
        <v>378.55009278454321</v>
      </c>
      <c r="H101" s="183">
        <v>378.51841003665186</v>
      </c>
      <c r="I101" s="80">
        <f t="shared" si="8"/>
        <v>6.4749392342282469E-2</v>
      </c>
      <c r="J101" s="80">
        <f t="shared" si="8"/>
        <v>6.4838516974805097E-2</v>
      </c>
      <c r="K101" s="235">
        <f t="shared" si="8"/>
        <v>6.4749395321102271E-2</v>
      </c>
      <c r="L101" s="80">
        <f t="shared" si="6"/>
        <v>475.67874999999998</v>
      </c>
      <c r="M101" s="80">
        <f t="shared" si="7"/>
        <v>0.3380555555555555</v>
      </c>
      <c r="N101" s="58">
        <f>D99</f>
        <v>279</v>
      </c>
      <c r="O101" s="49">
        <f>D100</f>
        <v>337.5</v>
      </c>
      <c r="P101" s="11">
        <f>D98</f>
        <v>362</v>
      </c>
      <c r="Q101" s="80">
        <f t="shared" si="9"/>
        <v>0.21518987341772153</v>
      </c>
      <c r="R101" s="80">
        <f t="shared" si="9"/>
        <v>5.0632911392405063E-2</v>
      </c>
      <c r="S101" s="235">
        <f t="shared" si="9"/>
        <v>1.8284106891701828E-2</v>
      </c>
    </row>
    <row r="102" spans="3:19" x14ac:dyDescent="0.25">
      <c r="C102" s="85">
        <v>42005</v>
      </c>
      <c r="D102" s="58">
        <v>372</v>
      </c>
      <c r="E102" s="58">
        <v>350</v>
      </c>
      <c r="F102" s="234">
        <v>378.51840897768142</v>
      </c>
      <c r="G102" s="80">
        <v>378.51854991650856</v>
      </c>
      <c r="H102" s="183">
        <f>Input!H26*Input!E5+Input!H27*Input!E7</f>
        <v>378.55009278454321</v>
      </c>
      <c r="I102" s="80">
        <f t="shared" si="8"/>
        <v>1.7522604778713487E-2</v>
      </c>
      <c r="J102" s="80">
        <f t="shared" si="8"/>
        <v>1.7522983646528392E-2</v>
      </c>
      <c r="K102" s="235">
        <f t="shared" si="8"/>
        <v>1.7607776302535513E-2</v>
      </c>
      <c r="L102" s="80">
        <f t="shared" si="6"/>
        <v>475.67874999999998</v>
      </c>
      <c r="M102" s="80">
        <f t="shared" si="7"/>
        <v>0.278706317204301</v>
      </c>
      <c r="N102" s="58">
        <f>D99</f>
        <v>279</v>
      </c>
      <c r="O102" s="49">
        <f>D100</f>
        <v>337.5</v>
      </c>
      <c r="P102" s="11">
        <f>D101</f>
        <v>355.5</v>
      </c>
      <c r="Q102" s="80">
        <f t="shared" si="9"/>
        <v>0.25</v>
      </c>
      <c r="R102" s="80">
        <f t="shared" si="9"/>
        <v>9.2741935483870969E-2</v>
      </c>
      <c r="S102" s="235">
        <f t="shared" si="9"/>
        <v>4.4354838709677422E-2</v>
      </c>
    </row>
    <row r="103" spans="3:19" x14ac:dyDescent="0.25">
      <c r="C103" s="85">
        <v>42036</v>
      </c>
      <c r="D103" s="58">
        <v>351.5</v>
      </c>
      <c r="E103" s="58">
        <v>350</v>
      </c>
      <c r="F103" s="234">
        <f>Input!H26*Input!E5+Input!H27*Input!E7</f>
        <v>378.55009278454321</v>
      </c>
      <c r="G103" s="80">
        <v>378.51841003665186</v>
      </c>
      <c r="H103" s="183">
        <v>378.51854991650856</v>
      </c>
      <c r="I103" s="80">
        <f t="shared" si="8"/>
        <v>7.6956167239098747E-2</v>
      </c>
      <c r="J103" s="80">
        <f t="shared" si="8"/>
        <v>7.6866031398725054E-2</v>
      </c>
      <c r="K103" s="235">
        <f t="shared" si="8"/>
        <v>7.6866429349953233E-2</v>
      </c>
      <c r="L103" s="80">
        <f t="shared" si="6"/>
        <v>475.67874999999998</v>
      </c>
      <c r="M103" s="80">
        <f t="shared" ref="M103:M116" si="10">ABS(($D103-L103)/$D103)</f>
        <v>0.35328236130867702</v>
      </c>
      <c r="N103" s="58">
        <f>D102</f>
        <v>372</v>
      </c>
      <c r="O103" s="49">
        <f>D100</f>
        <v>337.5</v>
      </c>
      <c r="P103" s="11">
        <f>D101</f>
        <v>355.5</v>
      </c>
      <c r="Q103" s="80">
        <f t="shared" si="9"/>
        <v>5.8321479374110953E-2</v>
      </c>
      <c r="R103" s="80">
        <f t="shared" si="9"/>
        <v>3.9829302987197723E-2</v>
      </c>
      <c r="S103" s="235">
        <f t="shared" si="9"/>
        <v>1.1379800853485065E-2</v>
      </c>
    </row>
    <row r="104" spans="3:19" x14ac:dyDescent="0.25">
      <c r="C104" s="85">
        <v>42064</v>
      </c>
      <c r="D104" s="58">
        <v>364.5</v>
      </c>
      <c r="E104" s="58">
        <v>350</v>
      </c>
      <c r="F104" s="234">
        <v>378.51854991650856</v>
      </c>
      <c r="G104" s="80">
        <f>Input!H26*Input!E5+Input!H27*Input!E7</f>
        <v>378.55009278454321</v>
      </c>
      <c r="H104" s="183">
        <v>378.51841003665186</v>
      </c>
      <c r="I104" s="80">
        <f t="shared" si="8"/>
        <v>3.8459670552835563E-2</v>
      </c>
      <c r="J104" s="80">
        <f t="shared" si="8"/>
        <v>3.8546207913698796E-2</v>
      </c>
      <c r="K104" s="235">
        <f t="shared" si="8"/>
        <v>3.8459286794655302E-2</v>
      </c>
      <c r="L104" s="80">
        <f t="shared" si="6"/>
        <v>475.67874999999998</v>
      </c>
      <c r="M104" s="80">
        <f t="shared" si="10"/>
        <v>0.30501714677640596</v>
      </c>
      <c r="N104" s="58">
        <f>D102</f>
        <v>372</v>
      </c>
      <c r="O104" s="49">
        <f>D103</f>
        <v>351.5</v>
      </c>
      <c r="P104" s="11">
        <f>D101</f>
        <v>355.5</v>
      </c>
      <c r="Q104" s="80">
        <f t="shared" si="9"/>
        <v>2.0576131687242798E-2</v>
      </c>
      <c r="R104" s="80">
        <f t="shared" si="9"/>
        <v>3.5665294924554183E-2</v>
      </c>
      <c r="S104" s="235">
        <f t="shared" si="9"/>
        <v>2.4691358024691357E-2</v>
      </c>
    </row>
    <row r="105" spans="3:19" x14ac:dyDescent="0.25">
      <c r="C105" s="85">
        <v>42095</v>
      </c>
      <c r="D105" s="58">
        <v>357.5</v>
      </c>
      <c r="E105" s="58">
        <v>350</v>
      </c>
      <c r="F105" s="234">
        <v>378.51841003665186</v>
      </c>
      <c r="G105" s="80">
        <v>378.51854991650856</v>
      </c>
      <c r="H105" s="183">
        <f>Input!H26*Input!E5+Input!H27*Input!E7</f>
        <v>378.55009278454321</v>
      </c>
      <c r="I105" s="80">
        <f t="shared" si="8"/>
        <v>5.8792755347277924E-2</v>
      </c>
      <c r="J105" s="80">
        <f t="shared" si="8"/>
        <v>5.8793146619604365E-2</v>
      </c>
      <c r="K105" s="235">
        <f t="shared" si="8"/>
        <v>5.8881378418302689E-2</v>
      </c>
      <c r="L105" s="80">
        <f t="shared" si="6"/>
        <v>475.67874999999998</v>
      </c>
      <c r="M105" s="80">
        <f t="shared" si="10"/>
        <v>0.33056993006993002</v>
      </c>
      <c r="N105" s="58">
        <f>D102</f>
        <v>372</v>
      </c>
      <c r="O105" s="49">
        <f>D103</f>
        <v>351.5</v>
      </c>
      <c r="P105" s="11">
        <f>D104</f>
        <v>364.5</v>
      </c>
      <c r="Q105" s="80">
        <f t="shared" si="9"/>
        <v>4.0559440559440559E-2</v>
      </c>
      <c r="R105" s="80">
        <f t="shared" si="9"/>
        <v>1.6783216783216783E-2</v>
      </c>
      <c r="S105" s="235">
        <f t="shared" si="9"/>
        <v>1.9580419580419582E-2</v>
      </c>
    </row>
    <row r="106" spans="3:19" x14ac:dyDescent="0.25">
      <c r="C106" s="85">
        <v>42125</v>
      </c>
      <c r="D106" s="58">
        <v>347</v>
      </c>
      <c r="E106" s="58">
        <v>350</v>
      </c>
      <c r="F106" s="234">
        <f>Input!H26*Input!E5+Input!H27*Input!E7</f>
        <v>378.55009278454321</v>
      </c>
      <c r="G106" s="80">
        <v>378.51841003665186</v>
      </c>
      <c r="H106" s="183">
        <v>378.51854991650856</v>
      </c>
      <c r="I106" s="80">
        <f t="shared" si="8"/>
        <v>9.0922457592343547E-2</v>
      </c>
      <c r="J106" s="80">
        <f t="shared" si="8"/>
        <v>9.0831152843377116E-2</v>
      </c>
      <c r="K106" s="235">
        <f t="shared" si="8"/>
        <v>9.083155595535608E-2</v>
      </c>
      <c r="L106" s="80">
        <f t="shared" si="6"/>
        <v>475.67874999999998</v>
      </c>
      <c r="M106" s="80">
        <f t="shared" si="10"/>
        <v>0.37083213256484143</v>
      </c>
      <c r="N106" s="58">
        <f>D105</f>
        <v>357.5</v>
      </c>
      <c r="O106" s="49">
        <f>D103</f>
        <v>351.5</v>
      </c>
      <c r="P106" s="11">
        <f>D104</f>
        <v>364.5</v>
      </c>
      <c r="Q106" s="80">
        <f t="shared" si="9"/>
        <v>3.0259365994236311E-2</v>
      </c>
      <c r="R106" s="80">
        <f t="shared" si="9"/>
        <v>1.2968299711815562E-2</v>
      </c>
      <c r="S106" s="235">
        <f t="shared" si="9"/>
        <v>5.0432276657060522E-2</v>
      </c>
    </row>
    <row r="107" spans="3:19" x14ac:dyDescent="0.25">
      <c r="C107" s="85">
        <v>42156</v>
      </c>
      <c r="D107" s="58">
        <v>344.5</v>
      </c>
      <c r="E107" s="58">
        <v>350</v>
      </c>
      <c r="F107" s="234">
        <v>378.51854991650856</v>
      </c>
      <c r="G107" s="80">
        <f>Input!H26*Input!E5+Input!H27*Input!E7</f>
        <v>378.55009278454321</v>
      </c>
      <c r="H107" s="183">
        <v>378.51841003665186</v>
      </c>
      <c r="I107" s="80">
        <f t="shared" si="8"/>
        <v>9.8747604982608303E-2</v>
      </c>
      <c r="J107" s="80">
        <f t="shared" si="8"/>
        <v>9.8839166283144292E-2</v>
      </c>
      <c r="K107" s="235">
        <f t="shared" si="8"/>
        <v>9.8747198945288411E-2</v>
      </c>
      <c r="L107" s="80">
        <f t="shared" si="6"/>
        <v>475.67874999999998</v>
      </c>
      <c r="M107" s="80">
        <f t="shared" si="10"/>
        <v>0.38078011611030471</v>
      </c>
      <c r="N107" s="58">
        <f>D105</f>
        <v>357.5</v>
      </c>
      <c r="O107" s="49">
        <f>D106</f>
        <v>347</v>
      </c>
      <c r="P107" s="11">
        <f>D104</f>
        <v>364.5</v>
      </c>
      <c r="Q107" s="80">
        <f t="shared" si="9"/>
        <v>3.7735849056603772E-2</v>
      </c>
      <c r="R107" s="80">
        <f t="shared" si="9"/>
        <v>7.2568940493468797E-3</v>
      </c>
      <c r="S107" s="235">
        <f t="shared" si="9"/>
        <v>5.8055152394775038E-2</v>
      </c>
    </row>
    <row r="108" spans="3:19" x14ac:dyDescent="0.25">
      <c r="C108" s="85">
        <v>42186</v>
      </c>
      <c r="D108" s="58">
        <v>397.5</v>
      </c>
      <c r="E108" s="58">
        <v>400</v>
      </c>
      <c r="F108" s="234">
        <v>378.51841003665186</v>
      </c>
      <c r="G108" s="80">
        <v>378.51854991650856</v>
      </c>
      <c r="H108" s="183">
        <f>Input!H26*Input!E5+Input!H27*Input!E7</f>
        <v>378.55009278454321</v>
      </c>
      <c r="I108" s="80">
        <f t="shared" si="8"/>
        <v>4.7752427580750045E-2</v>
      </c>
      <c r="J108" s="80">
        <f t="shared" si="8"/>
        <v>4.7752075681739468E-2</v>
      </c>
      <c r="K108" s="235">
        <f t="shared" si="8"/>
        <v>4.7672722554608277E-2</v>
      </c>
      <c r="L108" s="80">
        <f t="shared" si="6"/>
        <v>475.67874999999998</v>
      </c>
      <c r="M108" s="80">
        <f t="shared" si="10"/>
        <v>0.19667610062893076</v>
      </c>
      <c r="N108" s="58">
        <f>D105</f>
        <v>357.5</v>
      </c>
      <c r="O108" s="49">
        <f>D106</f>
        <v>347</v>
      </c>
      <c r="P108" s="11">
        <f>D107</f>
        <v>344.5</v>
      </c>
      <c r="Q108" s="80">
        <f t="shared" si="9"/>
        <v>0.10062893081761007</v>
      </c>
      <c r="R108" s="80">
        <f t="shared" si="9"/>
        <v>0.1270440251572327</v>
      </c>
      <c r="S108" s="235">
        <f t="shared" si="9"/>
        <v>0.13333333333333333</v>
      </c>
    </row>
    <row r="109" spans="3:19" x14ac:dyDescent="0.25">
      <c r="C109" s="85">
        <v>42217</v>
      </c>
      <c r="D109" s="58">
        <v>350.98</v>
      </c>
      <c r="E109" s="58">
        <v>350</v>
      </c>
      <c r="F109" s="234">
        <f>Input!I26*Input!E5+Input!I27*Input!E7</f>
        <v>379.18522765567644</v>
      </c>
      <c r="G109" s="80">
        <v>378.51841003665186</v>
      </c>
      <c r="H109" s="183">
        <v>378.51854991650856</v>
      </c>
      <c r="I109" s="80">
        <f t="shared" si="8"/>
        <v>8.0361352942265721E-2</v>
      </c>
      <c r="J109" s="80">
        <f t="shared" si="8"/>
        <v>7.8461479390996181E-2</v>
      </c>
      <c r="K109" s="235">
        <f t="shared" si="8"/>
        <v>7.8461877931815319E-2</v>
      </c>
      <c r="L109" s="80">
        <f t="shared" si="6"/>
        <v>475.67874999999998</v>
      </c>
      <c r="M109" s="80">
        <f t="shared" si="10"/>
        <v>0.35528733830987508</v>
      </c>
      <c r="N109" s="58">
        <f>D108</f>
        <v>397.5</v>
      </c>
      <c r="O109" s="49">
        <f>D106</f>
        <v>347</v>
      </c>
      <c r="P109" s="11">
        <f>D107</f>
        <v>344.5</v>
      </c>
      <c r="Q109" s="80">
        <f t="shared" si="9"/>
        <v>0.1325431648526981</v>
      </c>
      <c r="R109" s="80">
        <f t="shared" si="9"/>
        <v>1.1339677474500022E-2</v>
      </c>
      <c r="S109" s="235">
        <f t="shared" si="9"/>
        <v>1.8462590460994979E-2</v>
      </c>
    </row>
    <row r="110" spans="3:19" x14ac:dyDescent="0.25">
      <c r="C110" s="85">
        <v>42248</v>
      </c>
      <c r="D110" s="58">
        <v>353.95</v>
      </c>
      <c r="E110" s="58">
        <v>350</v>
      </c>
      <c r="F110" s="234">
        <v>378.5213733392909</v>
      </c>
      <c r="G110" s="80">
        <f>Input!H26*Input!E5+Input!H27*Input!E7</f>
        <v>378.55009278454321</v>
      </c>
      <c r="H110" s="183">
        <v>378.51841003665186</v>
      </c>
      <c r="I110" s="80">
        <f t="shared" si="8"/>
        <v>6.9420464300864293E-2</v>
      </c>
      <c r="J110" s="80">
        <f t="shared" si="8"/>
        <v>6.950160413771217E-2</v>
      </c>
      <c r="K110" s="235">
        <f t="shared" si="8"/>
        <v>6.941209220695542E-2</v>
      </c>
      <c r="L110" s="80">
        <f t="shared" si="6"/>
        <v>475.67874999999998</v>
      </c>
      <c r="M110" s="80">
        <f t="shared" si="10"/>
        <v>0.34391510100296652</v>
      </c>
      <c r="N110" s="58">
        <f>D108</f>
        <v>397.5</v>
      </c>
      <c r="O110" s="49">
        <f>D109</f>
        <v>350.98</v>
      </c>
      <c r="P110" s="11">
        <f>D107</f>
        <v>344.5</v>
      </c>
      <c r="Q110" s="80">
        <f t="shared" si="9"/>
        <v>0.12303997739793759</v>
      </c>
      <c r="R110" s="80">
        <f t="shared" si="9"/>
        <v>8.3910156801807328E-3</v>
      </c>
      <c r="S110" s="235">
        <f t="shared" si="9"/>
        <v>2.669868625512075E-2</v>
      </c>
    </row>
    <row r="111" spans="3:19" x14ac:dyDescent="0.25">
      <c r="C111" s="85">
        <v>42278</v>
      </c>
      <c r="D111" s="58">
        <v>366.55</v>
      </c>
      <c r="E111" s="58">
        <v>350</v>
      </c>
      <c r="F111" s="234">
        <v>378.5184225560796</v>
      </c>
      <c r="G111" s="80">
        <v>378.51854991650856</v>
      </c>
      <c r="H111" s="183">
        <f>Input!H26*Input!E5+Input!H27*Input!E7</f>
        <v>378.55009278454321</v>
      </c>
      <c r="I111" s="80">
        <f t="shared" si="8"/>
        <v>3.2651541552529223E-2</v>
      </c>
      <c r="J111" s="80">
        <f t="shared" si="8"/>
        <v>3.2651889009708224E-2</v>
      </c>
      <c r="K111" s="235">
        <f t="shared" si="8"/>
        <v>3.273794239406138E-2</v>
      </c>
      <c r="L111" s="80">
        <f t="shared" si="6"/>
        <v>475.67874999999998</v>
      </c>
      <c r="M111" s="80">
        <f t="shared" si="10"/>
        <v>0.29771859227936154</v>
      </c>
      <c r="N111" s="58">
        <f>D108</f>
        <v>397.5</v>
      </c>
      <c r="O111" s="49">
        <f>D109</f>
        <v>350.98</v>
      </c>
      <c r="P111" s="11">
        <f>D110</f>
        <v>353.95</v>
      </c>
      <c r="Q111" s="80">
        <f t="shared" si="9"/>
        <v>8.4435956895375766E-2</v>
      </c>
      <c r="R111" s="80">
        <f t="shared" si="9"/>
        <v>4.2477151821033947E-2</v>
      </c>
      <c r="S111" s="235">
        <f t="shared" si="9"/>
        <v>3.4374573728004426E-2</v>
      </c>
    </row>
    <row r="112" spans="3:19" x14ac:dyDescent="0.25">
      <c r="C112" s="85">
        <v>42309</v>
      </c>
      <c r="D112" s="58">
        <v>361.45</v>
      </c>
      <c r="E112" s="58">
        <v>350</v>
      </c>
      <c r="F112" s="234">
        <f>Input!H26*Input!E5+Input!H27*Input!E7</f>
        <v>378.55009278454321</v>
      </c>
      <c r="G112" s="80">
        <v>378.51841003665186</v>
      </c>
      <c r="H112" s="183">
        <v>378.51854991650856</v>
      </c>
      <c r="I112" s="80">
        <f t="shared" si="8"/>
        <v>4.7309704757347415E-2</v>
      </c>
      <c r="J112" s="80">
        <f t="shared" si="8"/>
        <v>4.7222050177484771E-2</v>
      </c>
      <c r="K112" s="235">
        <f t="shared" si="8"/>
        <v>4.7222437173906694E-2</v>
      </c>
      <c r="L112" s="80">
        <f t="shared" si="6"/>
        <v>475.67874999999998</v>
      </c>
      <c r="M112" s="80">
        <f t="shared" si="10"/>
        <v>0.31602918799280671</v>
      </c>
      <c r="N112" s="58">
        <f>D111</f>
        <v>366.55</v>
      </c>
      <c r="O112" s="49">
        <f>D109</f>
        <v>350.98</v>
      </c>
      <c r="P112" s="11">
        <f>D110</f>
        <v>353.95</v>
      </c>
      <c r="Q112" s="80">
        <f t="shared" si="9"/>
        <v>1.4109835385253903E-2</v>
      </c>
      <c r="R112" s="80">
        <f t="shared" si="9"/>
        <v>2.8966662055609271E-2</v>
      </c>
      <c r="S112" s="235">
        <f t="shared" si="9"/>
        <v>2.0749757919490939E-2</v>
      </c>
    </row>
    <row r="113" spans="3:19" x14ac:dyDescent="0.25">
      <c r="C113" s="85">
        <v>42339</v>
      </c>
      <c r="D113" s="58">
        <v>364.75</v>
      </c>
      <c r="E113" s="58">
        <v>350</v>
      </c>
      <c r="F113" s="234">
        <v>378.51854991650856</v>
      </c>
      <c r="G113" s="80">
        <f>Input!H26*Input!E5+Input!H27*Input!E7</f>
        <v>378.55009278454321</v>
      </c>
      <c r="H113" s="183">
        <v>378.51841003665186</v>
      </c>
      <c r="I113" s="80">
        <f t="shared" si="8"/>
        <v>3.7747909298172892E-2</v>
      </c>
      <c r="J113" s="80">
        <f t="shared" si="8"/>
        <v>3.7834387346245953E-2</v>
      </c>
      <c r="K113" s="235">
        <f t="shared" si="8"/>
        <v>3.7747525803020855E-2</v>
      </c>
      <c r="L113" s="80">
        <f t="shared" si="6"/>
        <v>475.67874999999998</v>
      </c>
      <c r="M113" s="80">
        <f t="shared" si="10"/>
        <v>0.30412268677176141</v>
      </c>
      <c r="N113" s="58">
        <f>D111</f>
        <v>366.55</v>
      </c>
      <c r="O113" s="49">
        <f>D112</f>
        <v>361.45</v>
      </c>
      <c r="P113" s="11">
        <f>D110</f>
        <v>353.95</v>
      </c>
      <c r="Q113" s="80">
        <f t="shared" si="9"/>
        <v>4.9348869088417036E-3</v>
      </c>
      <c r="R113" s="80">
        <f t="shared" si="9"/>
        <v>9.0472926662097646E-3</v>
      </c>
      <c r="S113" s="235">
        <f t="shared" si="9"/>
        <v>2.9609321453050067E-2</v>
      </c>
    </row>
    <row r="114" spans="3:19" x14ac:dyDescent="0.25">
      <c r="C114" s="85">
        <v>42370</v>
      </c>
      <c r="D114" s="58">
        <v>363.75</v>
      </c>
      <c r="E114" s="58">
        <v>350</v>
      </c>
      <c r="F114" s="234">
        <v>378.51841003665186</v>
      </c>
      <c r="G114" s="80">
        <v>378.51854991650856</v>
      </c>
      <c r="H114" s="183">
        <f>Input!H26*Input!E5+Input!H27*Input!E7</f>
        <v>378.55009278454321</v>
      </c>
      <c r="I114" s="80">
        <f t="shared" si="8"/>
        <v>4.0600439963304077E-2</v>
      </c>
      <c r="J114" s="80">
        <f t="shared" si="8"/>
        <v>4.0600824512738311E-2</v>
      </c>
      <c r="K114" s="235">
        <f t="shared" si="8"/>
        <v>4.0687540301149717E-2</v>
      </c>
      <c r="L114" s="80">
        <f t="shared" si="6"/>
        <v>475.67874999999998</v>
      </c>
      <c r="M114" s="80">
        <f t="shared" si="10"/>
        <v>0.30770790378006868</v>
      </c>
      <c r="N114" s="58">
        <f>D111</f>
        <v>366.55</v>
      </c>
      <c r="O114" s="49">
        <f>D112</f>
        <v>361.45</v>
      </c>
      <c r="P114" s="11">
        <f>D113</f>
        <v>364.75</v>
      </c>
      <c r="Q114" s="80">
        <f t="shared" si="9"/>
        <v>7.6975945017182445E-3</v>
      </c>
      <c r="R114" s="80">
        <f t="shared" si="9"/>
        <v>6.323024054982849E-3</v>
      </c>
      <c r="S114" s="235">
        <f t="shared" si="9"/>
        <v>2.7491408934707906E-3</v>
      </c>
    </row>
    <row r="115" spans="3:19" x14ac:dyDescent="0.25">
      <c r="C115" s="85">
        <v>42401</v>
      </c>
      <c r="D115" s="58">
        <v>369.23</v>
      </c>
      <c r="E115" s="58">
        <v>350</v>
      </c>
      <c r="F115" s="234">
        <f>Input!H26*Input!E5+Input!H27*Input!E7</f>
        <v>378.55009278454321</v>
      </c>
      <c r="G115" s="80">
        <v>378.51841003665186</v>
      </c>
      <c r="H115" s="183">
        <v>378.51854991650856</v>
      </c>
      <c r="I115" s="80">
        <f t="shared" si="8"/>
        <v>2.5241970545576448E-2</v>
      </c>
      <c r="J115" s="80">
        <f t="shared" si="8"/>
        <v>2.5156162924604823E-2</v>
      </c>
      <c r="K115" s="235">
        <f t="shared" si="8"/>
        <v>2.515654176667265E-2</v>
      </c>
      <c r="L115" s="80">
        <f t="shared" si="6"/>
        <v>475.67874999999998</v>
      </c>
      <c r="M115" s="80">
        <f t="shared" si="10"/>
        <v>0.2882992985402052</v>
      </c>
      <c r="N115" s="58">
        <f>D114</f>
        <v>363.75</v>
      </c>
      <c r="O115" s="49">
        <f>D112</f>
        <v>361.45</v>
      </c>
      <c r="P115" s="11">
        <f>D113</f>
        <v>364.75</v>
      </c>
      <c r="Q115" s="80">
        <f t="shared" si="9"/>
        <v>1.4841697586870021E-2</v>
      </c>
      <c r="R115" s="80">
        <f t="shared" si="9"/>
        <v>2.1070877230994309E-2</v>
      </c>
      <c r="S115" s="235">
        <f t="shared" si="9"/>
        <v>1.2133358611163821E-2</v>
      </c>
    </row>
    <row r="116" spans="3:19" ht="15.75" thickBot="1" x14ac:dyDescent="0.3">
      <c r="C116" s="86">
        <v>42430</v>
      </c>
      <c r="D116" s="59">
        <v>365.23</v>
      </c>
      <c r="E116" s="59">
        <v>350</v>
      </c>
      <c r="F116" s="236">
        <v>378.51854991650856</v>
      </c>
      <c r="G116" s="257">
        <f>Input!H26*Input!E5+Input!H27*Input!E7</f>
        <v>378.55009278454321</v>
      </c>
      <c r="H116" s="263">
        <v>378.51841003665186</v>
      </c>
      <c r="I116" s="257">
        <f t="shared" si="8"/>
        <v>3.6384059131255767E-2</v>
      </c>
      <c r="J116" s="257">
        <f t="shared" si="8"/>
        <v>3.6470423526389371E-2</v>
      </c>
      <c r="K116" s="237">
        <f t="shared" si="8"/>
        <v>3.6383676140108533E-2</v>
      </c>
      <c r="L116" s="257">
        <f t="shared" si="6"/>
        <v>475.67874999999998</v>
      </c>
      <c r="M116" s="80">
        <f t="shared" si="10"/>
        <v>0.30240875612627649</v>
      </c>
      <c r="N116" s="59">
        <f>D114</f>
        <v>363.75</v>
      </c>
      <c r="O116" s="227">
        <f>D115</f>
        <v>369.23</v>
      </c>
      <c r="P116" s="262">
        <f>D113</f>
        <v>364.75</v>
      </c>
      <c r="Q116" s="257">
        <f t="shared" si="9"/>
        <v>4.0522410535827232E-3</v>
      </c>
      <c r="R116" s="257">
        <f t="shared" si="9"/>
        <v>1.095200284752074E-2</v>
      </c>
      <c r="S116" s="237">
        <f t="shared" si="9"/>
        <v>1.3142403417025386E-3</v>
      </c>
    </row>
    <row r="117" spans="3:19" ht="15.75" thickBot="1" x14ac:dyDescent="0.3">
      <c r="C117" s="242" t="s">
        <v>105</v>
      </c>
      <c r="D117" s="127"/>
      <c r="E117" s="127"/>
      <c r="F117" s="55"/>
      <c r="G117" s="55"/>
      <c r="H117" s="55"/>
      <c r="I117" s="227"/>
      <c r="J117" s="227"/>
      <c r="K117" s="227"/>
      <c r="L117" s="246"/>
      <c r="M117" s="246"/>
      <c r="N117" s="246"/>
      <c r="O117" s="246"/>
      <c r="P117" s="246"/>
      <c r="Q117" s="246"/>
      <c r="R117" s="246"/>
      <c r="S117" s="258"/>
    </row>
    <row r="118" spans="3:19" ht="15.75" thickBot="1" x14ac:dyDescent="0.3">
      <c r="C118" s="242" t="s">
        <v>111</v>
      </c>
      <c r="D118" s="127"/>
      <c r="E118" s="127"/>
      <c r="F118" s="127"/>
      <c r="G118" s="127"/>
      <c r="H118" s="127"/>
      <c r="I118" s="248">
        <f>100*AVERAGE(I7:I116,J8:J116,K9:K116)</f>
        <v>12.990203243406334</v>
      </c>
      <c r="J118" s="248"/>
      <c r="K118" s="248"/>
      <c r="L118" s="230"/>
      <c r="M118" s="248">
        <f>100*AVERAGE(M7:M116)</f>
        <v>28.826941654484138</v>
      </c>
      <c r="N118" s="230"/>
      <c r="O118" s="230"/>
      <c r="P118" s="230"/>
      <c r="Q118" s="248">
        <f>100*AVERAGE(Q7:Q116,R8:R116,S9:S116)</f>
        <v>11.096507745658938</v>
      </c>
      <c r="R118" s="248"/>
      <c r="S118" s="259"/>
    </row>
    <row r="121" spans="3:19" x14ac:dyDescent="0.25">
      <c r="C121" t="s">
        <v>113</v>
      </c>
    </row>
    <row r="123" spans="3:19" x14ac:dyDescent="0.25">
      <c r="C123" s="255" t="s">
        <v>112</v>
      </c>
      <c r="D123" s="117"/>
      <c r="E123" s="117"/>
      <c r="F123" s="117"/>
      <c r="G123" s="117"/>
      <c r="H123" s="117"/>
      <c r="I123" s="118">
        <f>100*AVERAGE(I7:K29)</f>
        <v>19.78177852199466</v>
      </c>
      <c r="J123" s="118"/>
      <c r="K123" s="118"/>
      <c r="L123" s="117"/>
      <c r="M123" s="118">
        <f>100*AVERAGE(M7:M29)</f>
        <v>28.062418212653167</v>
      </c>
      <c r="N123" s="117"/>
      <c r="O123" s="117"/>
      <c r="P123" s="117"/>
      <c r="Q123" s="256">
        <f>100*AVERAGE(Q7:S29)</f>
        <v>16.133241910250813</v>
      </c>
      <c r="R123" s="80"/>
      <c r="S123" s="80"/>
    </row>
    <row r="124" spans="3:19" x14ac:dyDescent="0.25">
      <c r="C124" s="255" t="s">
        <v>114</v>
      </c>
      <c r="D124" s="117"/>
      <c r="E124" s="117"/>
      <c r="F124" s="117"/>
      <c r="G124" s="117"/>
      <c r="H124" s="117"/>
      <c r="I124" s="118">
        <f>100*AVERAGE(I30:K48)</f>
        <v>9.600344555399392</v>
      </c>
      <c r="J124" s="118"/>
      <c r="K124" s="118"/>
      <c r="L124" s="117"/>
      <c r="M124" s="118">
        <f>100*AVERAGE(M30:M48)</f>
        <v>35.527935798283643</v>
      </c>
      <c r="N124" s="117"/>
      <c r="O124" s="117"/>
      <c r="P124" s="117"/>
      <c r="Q124" s="256">
        <f>100*AVERAGE(Q30:S48)</f>
        <v>9.8305206773691207</v>
      </c>
      <c r="R124" s="80"/>
      <c r="S124" s="80"/>
    </row>
    <row r="125" spans="3:19" x14ac:dyDescent="0.25">
      <c r="C125" s="252" t="s">
        <v>115</v>
      </c>
      <c r="D125" s="5"/>
      <c r="E125" s="5"/>
      <c r="F125" s="5"/>
      <c r="G125" s="5"/>
      <c r="H125" s="5"/>
      <c r="I125" s="80">
        <f>100*AVERAGE(I49:K59)</f>
        <v>12.924780171379888</v>
      </c>
      <c r="J125" s="80"/>
      <c r="K125" s="80"/>
      <c r="L125" s="5"/>
      <c r="M125" s="80">
        <f>100*AVERAGE(M49:M59)</f>
        <v>24.313522660413671</v>
      </c>
      <c r="N125" s="5"/>
      <c r="O125" s="5"/>
      <c r="P125" s="5"/>
      <c r="Q125" s="183">
        <f>100*AVERAGE(Q49:S59)</f>
        <v>12.843104449557909</v>
      </c>
      <c r="R125" s="80"/>
      <c r="S125" s="80"/>
    </row>
    <row r="126" spans="3:19" x14ac:dyDescent="0.25">
      <c r="C126" s="255" t="s">
        <v>116</v>
      </c>
      <c r="D126" s="117"/>
      <c r="E126" s="117"/>
      <c r="F126" s="117"/>
      <c r="G126" s="117"/>
      <c r="H126" s="117"/>
      <c r="I126" s="118">
        <f>100*AVERAGE(I60:K86)</f>
        <v>8.4067464802881471</v>
      </c>
      <c r="J126" s="118"/>
      <c r="K126" s="118"/>
      <c r="L126" s="117"/>
      <c r="M126" s="118">
        <f>100*AVERAGE(M60:M86)</f>
        <v>29.176522645010998</v>
      </c>
      <c r="N126" s="117"/>
      <c r="O126" s="117"/>
      <c r="P126" s="117"/>
      <c r="Q126" s="256">
        <f>100*AVERAGE(Q60:S86)</f>
        <v>8.1674312292961169</v>
      </c>
      <c r="R126" s="80"/>
      <c r="S126" s="80"/>
    </row>
    <row r="127" spans="3:19" x14ac:dyDescent="0.25">
      <c r="C127" s="253" t="s">
        <v>117</v>
      </c>
      <c r="D127" s="4"/>
      <c r="E127" s="4"/>
      <c r="F127" s="4"/>
      <c r="G127" s="4"/>
      <c r="H127" s="4"/>
      <c r="I127" s="81">
        <f>100*AVERAGE(I87:K116)</f>
        <v>14.305724754728677</v>
      </c>
      <c r="J127" s="81"/>
      <c r="K127" s="81"/>
      <c r="L127" s="4"/>
      <c r="M127" s="81">
        <f>100*AVERAGE(M87:M116)</f>
        <v>26.509410741833211</v>
      </c>
      <c r="N127" s="4"/>
      <c r="O127" s="4"/>
      <c r="P127" s="4"/>
      <c r="Q127" s="254">
        <f>100*AVERAGE(Q87:S116)</f>
        <v>10.200444574838672</v>
      </c>
      <c r="R127" s="80"/>
      <c r="S127" s="80"/>
    </row>
  </sheetData>
  <mergeCells count="4">
    <mergeCell ref="F3:S3"/>
    <mergeCell ref="F4:I4"/>
    <mergeCell ref="L4:M4"/>
    <mergeCell ref="N4:S4"/>
  </mergeCells>
  <pageMargins left="0.7" right="0.7" top="0.75" bottom="0.75" header="0.3" footer="0.3"/>
  <ignoredErrors>
    <ignoredError sqref="L7:L103 L104:L116" formula="1"/>
  </ignoredErrors>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I15"/>
  <sheetViews>
    <sheetView showGridLines="0" zoomScale="150" zoomScaleNormal="150" workbookViewId="0">
      <selection activeCell="D14" sqref="D14"/>
    </sheetView>
  </sheetViews>
  <sheetFormatPr defaultRowHeight="15" x14ac:dyDescent="0.25"/>
  <cols>
    <col min="3" max="3" width="33.7109375" customWidth="1"/>
  </cols>
  <sheetData>
    <row r="6" spans="3:9" x14ac:dyDescent="0.25">
      <c r="C6" s="6"/>
      <c r="D6" s="339" t="s">
        <v>45</v>
      </c>
      <c r="E6" s="339"/>
      <c r="F6" s="339" t="s">
        <v>30</v>
      </c>
      <c r="G6" s="339"/>
      <c r="H6" s="339" t="s">
        <v>36</v>
      </c>
      <c r="I6" s="339"/>
    </row>
    <row r="7" spans="3:9" x14ac:dyDescent="0.25">
      <c r="C7" s="6"/>
      <c r="D7" s="268" t="s">
        <v>128</v>
      </c>
      <c r="E7" s="226" t="s">
        <v>129</v>
      </c>
      <c r="F7" s="268" t="s">
        <v>128</v>
      </c>
      <c r="G7" s="226" t="s">
        <v>129</v>
      </c>
      <c r="H7" s="268" t="s">
        <v>128</v>
      </c>
      <c r="I7" s="226" t="s">
        <v>129</v>
      </c>
    </row>
    <row r="8" spans="3:9" x14ac:dyDescent="0.25">
      <c r="C8" s="249" t="s">
        <v>122</v>
      </c>
      <c r="D8" s="269">
        <f>'FC-Accuracy_1Step'!G123</f>
        <v>14.560102766929814</v>
      </c>
      <c r="E8" s="250">
        <f>'FC-Accuracy_3Step'!I123</f>
        <v>19.78177852199466</v>
      </c>
      <c r="F8" s="269">
        <f>'FC-Accuracy_1Step'!J123</f>
        <v>28.062418212653167</v>
      </c>
      <c r="G8" s="250">
        <f>'FC-Accuracy_3Step'!M123</f>
        <v>28.062418212653167</v>
      </c>
      <c r="H8" s="269">
        <f>'FC-Accuracy_1Step'!M123</f>
        <v>10.650418703617213</v>
      </c>
      <c r="I8" s="251">
        <f>'FC-Accuracy_3Step'!Q123</f>
        <v>16.133241910250813</v>
      </c>
    </row>
    <row r="9" spans="3:9" x14ac:dyDescent="0.25">
      <c r="C9" s="252" t="s">
        <v>123</v>
      </c>
      <c r="D9" s="270">
        <f>'FC-Accuracy_1Step'!G124</f>
        <v>9.7578375189302857</v>
      </c>
      <c r="E9" s="80">
        <f>'FC-Accuracy_3Step'!I124</f>
        <v>9.600344555399392</v>
      </c>
      <c r="F9" s="270">
        <f>'FC-Accuracy_1Step'!J124</f>
        <v>35.527935798283643</v>
      </c>
      <c r="G9" s="80">
        <f>'FC-Accuracy_3Step'!M124</f>
        <v>35.527935798283643</v>
      </c>
      <c r="H9" s="270">
        <f>'FC-Accuracy_1Step'!M124</f>
        <v>8.7197624822113831</v>
      </c>
      <c r="I9" s="183">
        <f>'FC-Accuracy_3Step'!Q124</f>
        <v>9.8305206773691207</v>
      </c>
    </row>
    <row r="10" spans="3:9" x14ac:dyDescent="0.25">
      <c r="C10" s="252" t="s">
        <v>124</v>
      </c>
      <c r="D10" s="270">
        <f>'FC-Accuracy_1Step'!G125</f>
        <v>11.134381945999859</v>
      </c>
      <c r="E10" s="80">
        <f>'FC-Accuracy_3Step'!I125</f>
        <v>12.924780171379888</v>
      </c>
      <c r="F10" s="270">
        <f>'FC-Accuracy_1Step'!J125</f>
        <v>24.313522660413671</v>
      </c>
      <c r="G10" s="80">
        <f>'FC-Accuracy_3Step'!M125</f>
        <v>24.313522660413671</v>
      </c>
      <c r="H10" s="270">
        <f>'FC-Accuracy_1Step'!M125</f>
        <v>7.403582808481703</v>
      </c>
      <c r="I10" s="183">
        <f>'FC-Accuracy_3Step'!Q125</f>
        <v>12.843104449557909</v>
      </c>
    </row>
    <row r="11" spans="3:9" x14ac:dyDescent="0.25">
      <c r="C11" s="252" t="s">
        <v>125</v>
      </c>
      <c r="D11" s="270">
        <f>'FC-Accuracy_1Step'!G126</f>
        <v>8.4067714911925719</v>
      </c>
      <c r="E11" s="80">
        <f>'FC-Accuracy_3Step'!I126</f>
        <v>8.4067464802881471</v>
      </c>
      <c r="F11" s="270">
        <f>'FC-Accuracy_1Step'!J126</f>
        <v>29.176522645010998</v>
      </c>
      <c r="G11" s="80">
        <f>'FC-Accuracy_3Step'!M126</f>
        <v>29.176522645010998</v>
      </c>
      <c r="H11" s="270">
        <f>'FC-Accuracy_1Step'!M126</f>
        <v>7.0998709228708048</v>
      </c>
      <c r="I11" s="183">
        <f>'FC-Accuracy_3Step'!Q126</f>
        <v>8.1674312292961169</v>
      </c>
    </row>
    <row r="12" spans="3:9" x14ac:dyDescent="0.25">
      <c r="C12" s="252" t="s">
        <v>126</v>
      </c>
      <c r="D12" s="270">
        <f>'FC-Accuracy_1Step'!G127</f>
        <v>10.521686095359202</v>
      </c>
      <c r="E12" s="80">
        <f>'FC-Accuracy_3Step'!I127</f>
        <v>14.305724754728677</v>
      </c>
      <c r="F12" s="270">
        <f>'FC-Accuracy_1Step'!J127</f>
        <v>26.509410741833211</v>
      </c>
      <c r="G12" s="80">
        <f>'FC-Accuracy_3Step'!M127</f>
        <v>26.509410741833211</v>
      </c>
      <c r="H12" s="270">
        <f>'FC-Accuracy_1Step'!M127</f>
        <v>7.0239025582312973</v>
      </c>
      <c r="I12" s="183">
        <f>'FC-Accuracy_3Step'!Q127</f>
        <v>10.200444574838672</v>
      </c>
    </row>
    <row r="13" spans="3:9" x14ac:dyDescent="0.25">
      <c r="C13" s="255" t="s">
        <v>127</v>
      </c>
      <c r="D13" s="271">
        <f>'FC-Accuracy_1Step'!G118</f>
        <v>10.776299009345774</v>
      </c>
      <c r="E13" s="118">
        <f>'FC-Accuracy_3Step'!I118</f>
        <v>12.990203243406334</v>
      </c>
      <c r="F13" s="271">
        <f>'FC-Accuracy_1Step'!J118</f>
        <v>28.826941654484138</v>
      </c>
      <c r="G13" s="118">
        <f>'FC-Accuracy_3Step'!M118</f>
        <v>28.826941654484138</v>
      </c>
      <c r="H13" s="271">
        <f>'FC-Accuracy_1Step'!M118</f>
        <v>8.1317101809360146</v>
      </c>
      <c r="I13" s="256">
        <f>'FC-Accuracy_3Step'!Q118</f>
        <v>11.096507745658938</v>
      </c>
    </row>
    <row r="15" spans="3:9" x14ac:dyDescent="0.25">
      <c r="E15" s="1"/>
      <c r="I15" s="1"/>
    </row>
  </sheetData>
  <mergeCells count="3">
    <mergeCell ref="D6:E6"/>
    <mergeCell ref="F6:G6"/>
    <mergeCell ref="H6:I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J56"/>
  <sheetViews>
    <sheetView showGridLines="0" workbookViewId="0">
      <selection activeCell="K40" sqref="K40"/>
    </sheetView>
  </sheetViews>
  <sheetFormatPr defaultRowHeight="15" x14ac:dyDescent="0.25"/>
  <cols>
    <col min="5" max="6" width="20.42578125" customWidth="1"/>
    <col min="7" max="8" width="19.42578125" customWidth="1"/>
  </cols>
  <sheetData>
    <row r="2" spans="3:9" x14ac:dyDescent="0.25">
      <c r="E2" s="7" t="s">
        <v>134</v>
      </c>
      <c r="F2" s="7"/>
      <c r="G2" s="7" t="s">
        <v>133</v>
      </c>
      <c r="H2" s="7"/>
    </row>
    <row r="3" spans="3:9" x14ac:dyDescent="0.25">
      <c r="C3" t="s">
        <v>45</v>
      </c>
      <c r="D3" t="s">
        <v>141</v>
      </c>
      <c r="E3" s="274">
        <v>19.78</v>
      </c>
      <c r="F3" s="274" t="s">
        <v>142</v>
      </c>
      <c r="G3" s="274">
        <v>10.6</v>
      </c>
      <c r="H3" s="274" t="s">
        <v>143</v>
      </c>
      <c r="I3" s="274"/>
    </row>
    <row r="4" spans="3:9" x14ac:dyDescent="0.25">
      <c r="D4" t="s">
        <v>141</v>
      </c>
      <c r="E4" s="274">
        <v>9.6</v>
      </c>
      <c r="F4" s="274" t="s">
        <v>142</v>
      </c>
      <c r="G4" s="7">
        <v>4.7</v>
      </c>
      <c r="H4" s="274" t="s">
        <v>143</v>
      </c>
      <c r="I4" s="274"/>
    </row>
    <row r="5" spans="3:9" x14ac:dyDescent="0.25">
      <c r="D5" t="s">
        <v>141</v>
      </c>
      <c r="E5" s="274">
        <v>12.92</v>
      </c>
      <c r="F5" s="274" t="s">
        <v>142</v>
      </c>
      <c r="G5" s="7">
        <v>9.9</v>
      </c>
      <c r="H5" s="274" t="s">
        <v>143</v>
      </c>
      <c r="I5" s="274"/>
    </row>
    <row r="6" spans="3:9" x14ac:dyDescent="0.25">
      <c r="D6" t="s">
        <v>141</v>
      </c>
      <c r="E6" s="274">
        <v>8.41</v>
      </c>
      <c r="F6" s="274" t="s">
        <v>142</v>
      </c>
      <c r="G6" s="7">
        <v>5.7</v>
      </c>
      <c r="H6" s="274" t="s">
        <v>143</v>
      </c>
      <c r="I6" s="274"/>
    </row>
    <row r="7" spans="3:9" x14ac:dyDescent="0.25">
      <c r="D7" t="s">
        <v>141</v>
      </c>
      <c r="E7" s="274">
        <v>14.31</v>
      </c>
      <c r="F7" s="274" t="s">
        <v>142</v>
      </c>
      <c r="G7" s="7">
        <v>7</v>
      </c>
      <c r="H7" s="274" t="s">
        <v>143</v>
      </c>
      <c r="I7" s="274"/>
    </row>
    <row r="8" spans="3:9" x14ac:dyDescent="0.25">
      <c r="D8" t="s">
        <v>141</v>
      </c>
      <c r="E8" s="274">
        <v>12.99</v>
      </c>
      <c r="F8" s="274" t="s">
        <v>142</v>
      </c>
      <c r="G8" s="7">
        <v>7.9</v>
      </c>
      <c r="H8" s="274" t="s">
        <v>143</v>
      </c>
      <c r="I8" s="274"/>
    </row>
    <row r="9" spans="3:9" x14ac:dyDescent="0.25">
      <c r="D9" t="s">
        <v>141</v>
      </c>
      <c r="E9" s="274">
        <v>19.78</v>
      </c>
      <c r="F9" s="274" t="s">
        <v>142</v>
      </c>
      <c r="G9" s="7">
        <v>12.5</v>
      </c>
      <c r="H9" s="274" t="s">
        <v>143</v>
      </c>
      <c r="I9" s="274"/>
    </row>
    <row r="10" spans="3:9" x14ac:dyDescent="0.25">
      <c r="D10" t="s">
        <v>141</v>
      </c>
      <c r="E10" s="274">
        <v>9.6</v>
      </c>
      <c r="F10" s="274" t="s">
        <v>142</v>
      </c>
      <c r="G10" s="7">
        <v>3.9</v>
      </c>
      <c r="H10" s="274" t="s">
        <v>143</v>
      </c>
      <c r="I10" s="274"/>
    </row>
    <row r="11" spans="3:9" x14ac:dyDescent="0.25">
      <c r="D11" t="s">
        <v>141</v>
      </c>
      <c r="E11" s="274">
        <v>12.92</v>
      </c>
      <c r="F11" s="274" t="s">
        <v>142</v>
      </c>
      <c r="G11" s="7">
        <v>11.9</v>
      </c>
      <c r="H11" s="274" t="s">
        <v>143</v>
      </c>
      <c r="I11" s="274"/>
    </row>
    <row r="12" spans="3:9" x14ac:dyDescent="0.25">
      <c r="D12" t="s">
        <v>141</v>
      </c>
      <c r="E12" s="274">
        <v>8.41</v>
      </c>
      <c r="F12" s="274" t="s">
        <v>142</v>
      </c>
      <c r="G12" s="7">
        <v>4.2</v>
      </c>
      <c r="H12" s="274" t="s">
        <v>143</v>
      </c>
    </row>
    <row r="13" spans="3:9" x14ac:dyDescent="0.25">
      <c r="D13" t="s">
        <v>141</v>
      </c>
      <c r="E13" s="274">
        <v>14.31</v>
      </c>
      <c r="F13" s="274" t="s">
        <v>142</v>
      </c>
      <c r="G13" s="7">
        <v>4.5999999999999996</v>
      </c>
      <c r="H13" s="274" t="s">
        <v>143</v>
      </c>
    </row>
    <row r="14" spans="3:9" x14ac:dyDescent="0.25">
      <c r="D14" t="s">
        <v>141</v>
      </c>
      <c r="E14" s="274">
        <v>12.99</v>
      </c>
      <c r="F14" s="274" t="s">
        <v>142</v>
      </c>
      <c r="G14" s="8">
        <v>7</v>
      </c>
      <c r="H14" s="274" t="s">
        <v>143</v>
      </c>
    </row>
    <row r="15" spans="3:9" x14ac:dyDescent="0.25">
      <c r="D15" t="s">
        <v>141</v>
      </c>
      <c r="E15" s="274">
        <v>19.78</v>
      </c>
      <c r="F15" s="274" t="s">
        <v>142</v>
      </c>
      <c r="G15" s="7">
        <v>3.9</v>
      </c>
      <c r="H15" s="274" t="s">
        <v>143</v>
      </c>
    </row>
    <row r="16" spans="3:9" x14ac:dyDescent="0.25">
      <c r="D16" t="s">
        <v>141</v>
      </c>
      <c r="E16" s="7">
        <v>9.6</v>
      </c>
      <c r="F16" s="274" t="s">
        <v>142</v>
      </c>
      <c r="G16" s="7">
        <v>1.2</v>
      </c>
      <c r="H16" s="274" t="s">
        <v>143</v>
      </c>
    </row>
    <row r="17" spans="3:10" x14ac:dyDescent="0.25">
      <c r="D17" t="s">
        <v>141</v>
      </c>
      <c r="E17" s="7">
        <v>12.92</v>
      </c>
      <c r="F17" s="274" t="s">
        <v>142</v>
      </c>
      <c r="G17" s="7">
        <v>4.0999999999999996</v>
      </c>
      <c r="H17" s="274" t="s">
        <v>143</v>
      </c>
    </row>
    <row r="18" spans="3:10" x14ac:dyDescent="0.25">
      <c r="D18" t="s">
        <v>141</v>
      </c>
      <c r="E18" s="7">
        <v>8.41</v>
      </c>
      <c r="F18" s="274" t="s">
        <v>142</v>
      </c>
      <c r="G18" s="7">
        <v>2.5</v>
      </c>
      <c r="H18" s="274" t="s">
        <v>143</v>
      </c>
    </row>
    <row r="19" spans="3:10" x14ac:dyDescent="0.25">
      <c r="D19" t="s">
        <v>141</v>
      </c>
      <c r="E19" s="7">
        <v>14.31</v>
      </c>
      <c r="F19" s="274" t="s">
        <v>142</v>
      </c>
      <c r="G19" s="7">
        <v>1.1000000000000001</v>
      </c>
      <c r="H19" s="274" t="s">
        <v>143</v>
      </c>
    </row>
    <row r="20" spans="3:10" x14ac:dyDescent="0.25">
      <c r="D20" t="s">
        <v>141</v>
      </c>
      <c r="E20" s="7">
        <v>12.99</v>
      </c>
      <c r="F20" s="274" t="s">
        <v>142</v>
      </c>
      <c r="G20" s="7">
        <v>2.4</v>
      </c>
      <c r="H20" s="274" t="s">
        <v>143</v>
      </c>
    </row>
    <row r="21" spans="3:10" x14ac:dyDescent="0.25">
      <c r="C21" t="s">
        <v>30</v>
      </c>
      <c r="D21" t="s">
        <v>141</v>
      </c>
      <c r="E21" s="7">
        <v>28.06</v>
      </c>
      <c r="F21" s="274" t="s">
        <v>142</v>
      </c>
      <c r="G21" s="7">
        <v>7.6</v>
      </c>
      <c r="H21" s="274" t="s">
        <v>143</v>
      </c>
    </row>
    <row r="22" spans="3:10" x14ac:dyDescent="0.25">
      <c r="D22" t="s">
        <v>141</v>
      </c>
      <c r="E22" s="7">
        <v>35.53</v>
      </c>
      <c r="F22" s="274" t="s">
        <v>142</v>
      </c>
      <c r="G22" s="7">
        <v>6.6</v>
      </c>
      <c r="H22" s="274" t="s">
        <v>143</v>
      </c>
    </row>
    <row r="23" spans="3:10" x14ac:dyDescent="0.25">
      <c r="D23" t="s">
        <v>141</v>
      </c>
      <c r="E23" s="7">
        <v>24.31</v>
      </c>
      <c r="F23" s="274" t="s">
        <v>142</v>
      </c>
      <c r="G23" s="7">
        <v>14.8</v>
      </c>
      <c r="H23" s="274" t="s">
        <v>143</v>
      </c>
    </row>
    <row r="24" spans="3:10" x14ac:dyDescent="0.25">
      <c r="D24" t="s">
        <v>141</v>
      </c>
      <c r="E24" s="7">
        <v>29.18</v>
      </c>
      <c r="F24" s="274" t="s">
        <v>142</v>
      </c>
      <c r="G24" s="7">
        <v>7</v>
      </c>
      <c r="H24" s="274" t="s">
        <v>143</v>
      </c>
    </row>
    <row r="25" spans="3:10" x14ac:dyDescent="0.25">
      <c r="D25" t="s">
        <v>141</v>
      </c>
      <c r="E25" s="7">
        <v>26.51</v>
      </c>
      <c r="F25" s="274" t="s">
        <v>142</v>
      </c>
      <c r="G25" s="7">
        <v>5.3</v>
      </c>
      <c r="H25" s="274" t="s">
        <v>143</v>
      </c>
    </row>
    <row r="26" spans="3:10" x14ac:dyDescent="0.25">
      <c r="D26" t="s">
        <v>141</v>
      </c>
      <c r="E26" s="7">
        <v>28.83</v>
      </c>
      <c r="F26" s="274" t="s">
        <v>142</v>
      </c>
      <c r="G26" s="7">
        <v>7.9</v>
      </c>
      <c r="H26" s="274" t="s">
        <v>143</v>
      </c>
    </row>
    <row r="27" spans="3:10" x14ac:dyDescent="0.25">
      <c r="D27" t="s">
        <v>141</v>
      </c>
      <c r="E27" s="7">
        <v>28.06</v>
      </c>
      <c r="F27" s="274" t="s">
        <v>142</v>
      </c>
      <c r="G27" s="7">
        <v>7.7</v>
      </c>
      <c r="H27" s="274" t="s">
        <v>143</v>
      </c>
      <c r="J27" t="s">
        <v>130</v>
      </c>
    </row>
    <row r="28" spans="3:10" x14ac:dyDescent="0.25">
      <c r="D28" t="s">
        <v>141</v>
      </c>
      <c r="E28" s="7">
        <v>35.53</v>
      </c>
      <c r="F28" s="274" t="s">
        <v>142</v>
      </c>
      <c r="G28" s="7">
        <v>9.6</v>
      </c>
      <c r="H28" s="274" t="s">
        <v>143</v>
      </c>
      <c r="J28" t="s">
        <v>139</v>
      </c>
    </row>
    <row r="29" spans="3:10" x14ac:dyDescent="0.25">
      <c r="D29" t="s">
        <v>141</v>
      </c>
      <c r="E29" s="7">
        <v>24.31</v>
      </c>
      <c r="F29" s="274" t="s">
        <v>142</v>
      </c>
      <c r="G29" s="7">
        <v>11.2</v>
      </c>
      <c r="H29" s="274" t="s">
        <v>143</v>
      </c>
      <c r="J29" t="s">
        <v>140</v>
      </c>
    </row>
    <row r="30" spans="3:10" x14ac:dyDescent="0.25">
      <c r="D30" t="s">
        <v>141</v>
      </c>
      <c r="E30" s="7">
        <v>29.18</v>
      </c>
      <c r="F30" s="274" t="s">
        <v>142</v>
      </c>
      <c r="G30" s="7">
        <v>5.3</v>
      </c>
      <c r="H30" s="274" t="s">
        <v>143</v>
      </c>
      <c r="J30" t="s">
        <v>131</v>
      </c>
    </row>
    <row r="31" spans="3:10" x14ac:dyDescent="0.25">
      <c r="D31" t="s">
        <v>141</v>
      </c>
      <c r="E31" s="7">
        <v>26.51</v>
      </c>
      <c r="F31" s="274" t="s">
        <v>142</v>
      </c>
      <c r="G31" s="7">
        <v>8.4</v>
      </c>
      <c r="H31" s="274" t="s">
        <v>143</v>
      </c>
      <c r="J31" t="s">
        <v>132</v>
      </c>
    </row>
    <row r="32" spans="3:10" x14ac:dyDescent="0.25">
      <c r="D32" t="s">
        <v>141</v>
      </c>
      <c r="E32" s="7">
        <v>28.83</v>
      </c>
      <c r="F32" s="274" t="s">
        <v>142</v>
      </c>
      <c r="G32" s="7">
        <v>7.8</v>
      </c>
      <c r="H32" s="274" t="s">
        <v>143</v>
      </c>
      <c r="J32" t="s">
        <v>135</v>
      </c>
    </row>
    <row r="33" spans="3:9" x14ac:dyDescent="0.25">
      <c r="D33" t="s">
        <v>141</v>
      </c>
      <c r="E33" s="7">
        <v>28.06</v>
      </c>
      <c r="F33" s="274" t="s">
        <v>142</v>
      </c>
      <c r="G33" s="7">
        <v>8.4</v>
      </c>
      <c r="H33" s="274" t="s">
        <v>143</v>
      </c>
    </row>
    <row r="34" spans="3:9" x14ac:dyDescent="0.25">
      <c r="D34" t="s">
        <v>141</v>
      </c>
      <c r="E34" s="7">
        <v>35.53</v>
      </c>
      <c r="F34" s="274" t="s">
        <v>142</v>
      </c>
      <c r="G34" s="7">
        <v>16.7</v>
      </c>
      <c r="H34" s="274" t="s">
        <v>143</v>
      </c>
    </row>
    <row r="35" spans="3:9" x14ac:dyDescent="0.25">
      <c r="D35" t="s">
        <v>141</v>
      </c>
      <c r="E35" s="7">
        <v>24.31</v>
      </c>
      <c r="F35" s="274" t="s">
        <v>142</v>
      </c>
      <c r="G35" s="7">
        <v>3.7</v>
      </c>
      <c r="H35" s="274" t="s">
        <v>143</v>
      </c>
    </row>
    <row r="36" spans="3:9" x14ac:dyDescent="0.25">
      <c r="D36" t="s">
        <v>141</v>
      </c>
      <c r="E36" s="7">
        <v>29.18</v>
      </c>
      <c r="F36" s="274" t="s">
        <v>142</v>
      </c>
      <c r="G36" s="7">
        <v>2.5</v>
      </c>
      <c r="H36" s="274" t="s">
        <v>143</v>
      </c>
    </row>
    <row r="37" spans="3:9" x14ac:dyDescent="0.25">
      <c r="D37" t="s">
        <v>141</v>
      </c>
      <c r="E37" s="7">
        <v>26.51</v>
      </c>
      <c r="F37" s="274" t="s">
        <v>142</v>
      </c>
      <c r="G37" s="7">
        <v>14.3</v>
      </c>
      <c r="H37" s="274" t="s">
        <v>143</v>
      </c>
      <c r="I37" t="s">
        <v>137</v>
      </c>
    </row>
    <row r="38" spans="3:9" x14ac:dyDescent="0.25">
      <c r="D38" t="s">
        <v>141</v>
      </c>
      <c r="E38" s="7">
        <v>28.83</v>
      </c>
      <c r="F38" s="274" t="s">
        <v>142</v>
      </c>
      <c r="G38" s="7">
        <v>8.5</v>
      </c>
      <c r="H38" s="274" t="s">
        <v>143</v>
      </c>
    </row>
    <row r="39" spans="3:9" x14ac:dyDescent="0.25">
      <c r="C39" t="s">
        <v>136</v>
      </c>
      <c r="D39" t="s">
        <v>141</v>
      </c>
      <c r="E39" s="7">
        <v>16.13</v>
      </c>
      <c r="F39" s="274" t="s">
        <v>142</v>
      </c>
      <c r="G39" s="7">
        <v>11.5</v>
      </c>
      <c r="H39" s="274" t="s">
        <v>143</v>
      </c>
      <c r="I39" s="105">
        <f>CORREL(E3:E56,G3:G56)</f>
        <v>0.34973445876666381</v>
      </c>
    </row>
    <row r="40" spans="3:9" x14ac:dyDescent="0.25">
      <c r="D40" t="s">
        <v>141</v>
      </c>
      <c r="E40" s="7">
        <v>9.83</v>
      </c>
      <c r="F40" s="274" t="s">
        <v>142</v>
      </c>
      <c r="G40" s="7">
        <v>7.4</v>
      </c>
      <c r="H40" s="274" t="s">
        <v>143</v>
      </c>
    </row>
    <row r="41" spans="3:9" x14ac:dyDescent="0.25">
      <c r="D41" t="s">
        <v>141</v>
      </c>
      <c r="E41" s="7">
        <v>12.84</v>
      </c>
      <c r="F41" s="274" t="s">
        <v>142</v>
      </c>
      <c r="G41" s="7">
        <v>20.3</v>
      </c>
      <c r="H41" s="274" t="s">
        <v>143</v>
      </c>
      <c r="I41" t="s">
        <v>138</v>
      </c>
    </row>
    <row r="42" spans="3:9" x14ac:dyDescent="0.25">
      <c r="D42" t="s">
        <v>141</v>
      </c>
      <c r="E42" s="7">
        <v>8.17</v>
      </c>
      <c r="F42" s="274" t="s">
        <v>142</v>
      </c>
      <c r="G42" s="7">
        <v>7</v>
      </c>
      <c r="H42" s="274" t="s">
        <v>143</v>
      </c>
      <c r="I42" s="105">
        <v>9.4337166880834461E-3</v>
      </c>
    </row>
    <row r="43" spans="3:9" x14ac:dyDescent="0.25">
      <c r="D43" t="s">
        <v>141</v>
      </c>
      <c r="E43" s="7">
        <v>10.199999999999999</v>
      </c>
      <c r="F43" s="274" t="s">
        <v>142</v>
      </c>
      <c r="G43" s="7">
        <v>5</v>
      </c>
      <c r="H43" s="274" t="s">
        <v>143</v>
      </c>
    </row>
    <row r="44" spans="3:9" x14ac:dyDescent="0.25">
      <c r="D44" t="s">
        <v>141</v>
      </c>
      <c r="E44" s="7">
        <v>11.1</v>
      </c>
      <c r="F44" s="274" t="s">
        <v>142</v>
      </c>
      <c r="G44" s="7">
        <v>9.4</v>
      </c>
      <c r="H44" s="274" t="s">
        <v>143</v>
      </c>
    </row>
    <row r="45" spans="3:9" x14ac:dyDescent="0.25">
      <c r="D45" t="s">
        <v>141</v>
      </c>
      <c r="E45" s="7">
        <v>16.13</v>
      </c>
      <c r="F45" s="274" t="s">
        <v>142</v>
      </c>
      <c r="G45" s="7">
        <v>7</v>
      </c>
      <c r="H45" s="274" t="s">
        <v>143</v>
      </c>
    </row>
    <row r="46" spans="3:9" x14ac:dyDescent="0.25">
      <c r="D46" t="s">
        <v>141</v>
      </c>
      <c r="E46" s="7">
        <v>9.83</v>
      </c>
      <c r="F46" s="274" t="s">
        <v>142</v>
      </c>
      <c r="G46" s="7">
        <v>4.3</v>
      </c>
      <c r="H46" s="274" t="s">
        <v>143</v>
      </c>
    </row>
    <row r="47" spans="3:9" x14ac:dyDescent="0.25">
      <c r="D47" t="s">
        <v>141</v>
      </c>
      <c r="E47" s="7">
        <v>12.84</v>
      </c>
      <c r="F47" s="274" t="s">
        <v>142</v>
      </c>
      <c r="G47" s="7">
        <v>15.5</v>
      </c>
      <c r="H47" s="274" t="s">
        <v>143</v>
      </c>
    </row>
    <row r="48" spans="3:9" x14ac:dyDescent="0.25">
      <c r="D48" t="s">
        <v>141</v>
      </c>
      <c r="E48" s="7">
        <v>8.17</v>
      </c>
      <c r="F48" s="274" t="s">
        <v>142</v>
      </c>
      <c r="G48" s="7">
        <v>5.3</v>
      </c>
      <c r="H48" s="274" t="s">
        <v>143</v>
      </c>
    </row>
    <row r="49" spans="4:8" x14ac:dyDescent="0.25">
      <c r="D49" t="s">
        <v>141</v>
      </c>
      <c r="E49" s="7">
        <v>10.199999999999999</v>
      </c>
      <c r="F49" s="274" t="s">
        <v>142</v>
      </c>
      <c r="G49" s="7">
        <v>3</v>
      </c>
      <c r="H49" s="274" t="s">
        <v>143</v>
      </c>
    </row>
    <row r="50" spans="4:8" x14ac:dyDescent="0.25">
      <c r="D50" t="s">
        <v>141</v>
      </c>
      <c r="E50" s="7">
        <v>11.1</v>
      </c>
      <c r="F50" s="274" t="s">
        <v>142</v>
      </c>
      <c r="G50" s="7">
        <v>6.4</v>
      </c>
      <c r="H50" s="274" t="s">
        <v>143</v>
      </c>
    </row>
    <row r="51" spans="4:8" x14ac:dyDescent="0.25">
      <c r="D51" t="s">
        <v>141</v>
      </c>
      <c r="E51" s="7">
        <v>16.13</v>
      </c>
      <c r="F51" s="274" t="s">
        <v>142</v>
      </c>
      <c r="G51" s="7">
        <v>1.1000000000000001</v>
      </c>
      <c r="H51" s="274" t="s">
        <v>143</v>
      </c>
    </row>
    <row r="52" spans="4:8" x14ac:dyDescent="0.25">
      <c r="D52" t="s">
        <v>141</v>
      </c>
      <c r="E52" s="7">
        <v>9.83</v>
      </c>
      <c r="F52" s="274" t="s">
        <v>142</v>
      </c>
      <c r="G52" s="7">
        <v>0.6</v>
      </c>
      <c r="H52" s="274" t="s">
        <v>143</v>
      </c>
    </row>
    <row r="53" spans="4:8" x14ac:dyDescent="0.25">
      <c r="D53" t="s">
        <v>141</v>
      </c>
      <c r="E53" s="7">
        <v>12.84</v>
      </c>
      <c r="F53" s="274" t="s">
        <v>142</v>
      </c>
      <c r="G53" s="7">
        <v>3.5</v>
      </c>
      <c r="H53" s="274" t="s">
        <v>143</v>
      </c>
    </row>
    <row r="54" spans="4:8" x14ac:dyDescent="0.25">
      <c r="D54" t="s">
        <v>141</v>
      </c>
      <c r="E54" s="7">
        <v>8.17</v>
      </c>
      <c r="F54" s="274" t="s">
        <v>142</v>
      </c>
      <c r="G54" s="7">
        <v>2.5</v>
      </c>
      <c r="H54" s="274" t="s">
        <v>143</v>
      </c>
    </row>
    <row r="55" spans="4:8" x14ac:dyDescent="0.25">
      <c r="D55" t="s">
        <v>141</v>
      </c>
      <c r="E55" s="7">
        <v>10.199999999999999</v>
      </c>
      <c r="F55" s="274" t="s">
        <v>142</v>
      </c>
      <c r="G55" s="7">
        <v>0.3</v>
      </c>
      <c r="H55" s="274" t="s">
        <v>143</v>
      </c>
    </row>
    <row r="56" spans="4:8" x14ac:dyDescent="0.25">
      <c r="D56" t="s">
        <v>141</v>
      </c>
      <c r="E56" s="7">
        <v>11.1</v>
      </c>
      <c r="F56" s="274" t="s">
        <v>142</v>
      </c>
      <c r="G56" s="7">
        <v>1.6</v>
      </c>
      <c r="H56" s="274" t="s">
        <v>143</v>
      </c>
    </row>
  </sheetData>
  <pageMargins left="0.7" right="0.7" top="0.75" bottom="0.75" header="0.3" footer="0.3"/>
  <pageSetup paperSize="9" scale="3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H60"/>
  <sheetViews>
    <sheetView showGridLines="0" zoomScale="80" zoomScaleNormal="80" workbookViewId="0">
      <selection activeCell="N12" sqref="N12"/>
    </sheetView>
  </sheetViews>
  <sheetFormatPr defaultRowHeight="15" x14ac:dyDescent="0.25"/>
  <cols>
    <col min="2" max="2" width="16.42578125" bestFit="1" customWidth="1"/>
    <col min="3" max="15" width="16.7109375" bestFit="1" customWidth="1"/>
    <col min="16" max="16" width="17.85546875" bestFit="1" customWidth="1"/>
    <col min="17" max="17" width="23" bestFit="1" customWidth="1"/>
    <col min="18" max="18" width="10.5703125" bestFit="1" customWidth="1"/>
  </cols>
  <sheetData>
    <row r="2" spans="2:18" x14ac:dyDescent="0.25">
      <c r="C2" t="s">
        <v>80</v>
      </c>
      <c r="D2" t="s">
        <v>1</v>
      </c>
      <c r="E2" s="1">
        <v>484.83173076923077</v>
      </c>
    </row>
    <row r="3" spans="2:18" x14ac:dyDescent="0.25">
      <c r="D3" t="s">
        <v>2</v>
      </c>
      <c r="E3" s="1">
        <v>152.25661161177734</v>
      </c>
      <c r="J3" s="265" t="s">
        <v>121</v>
      </c>
      <c r="K3" s="266"/>
      <c r="L3" s="266"/>
      <c r="M3" s="266"/>
    </row>
    <row r="4" spans="2:18" x14ac:dyDescent="0.25">
      <c r="G4" t="s">
        <v>106</v>
      </c>
    </row>
    <row r="5" spans="2:18" x14ac:dyDescent="0.25">
      <c r="C5" s="5" t="s">
        <v>0</v>
      </c>
      <c r="D5" s="5" t="s">
        <v>1</v>
      </c>
      <c r="E5" s="5">
        <v>651.76</v>
      </c>
    </row>
    <row r="6" spans="2:18" x14ac:dyDescent="0.25">
      <c r="C6" s="4"/>
      <c r="D6" s="4" t="s">
        <v>2</v>
      </c>
      <c r="E6" s="4">
        <v>78.97</v>
      </c>
      <c r="G6" s="226">
        <v>0.95</v>
      </c>
      <c r="H6" s="226">
        <v>0.05</v>
      </c>
    </row>
    <row r="7" spans="2:18" x14ac:dyDescent="0.25">
      <c r="C7" t="s">
        <v>3</v>
      </c>
      <c r="D7" t="s">
        <v>1</v>
      </c>
      <c r="E7">
        <v>370.03</v>
      </c>
      <c r="G7" s="226">
        <v>0.03</v>
      </c>
      <c r="H7" s="226">
        <v>0.97</v>
      </c>
    </row>
    <row r="8" spans="2:18" x14ac:dyDescent="0.25">
      <c r="C8" s="4"/>
      <c r="D8" s="4" t="s">
        <v>2</v>
      </c>
      <c r="E8" s="4">
        <v>46.09</v>
      </c>
    </row>
    <row r="10" spans="2:18" x14ac:dyDescent="0.25">
      <c r="C10" s="6" t="s">
        <v>4</v>
      </c>
      <c r="D10" s="6">
        <v>3.0242050135034421E-2</v>
      </c>
    </row>
    <row r="11" spans="2:18" x14ac:dyDescent="0.25">
      <c r="C11" s="6" t="s">
        <v>5</v>
      </c>
      <c r="D11" s="6">
        <v>0.96975794986496555</v>
      </c>
    </row>
    <row r="14" spans="2:18" x14ac:dyDescent="0.25">
      <c r="B14" s="4"/>
      <c r="C14" s="4">
        <v>100</v>
      </c>
      <c r="D14" s="4">
        <v>150</v>
      </c>
      <c r="E14" s="4">
        <v>200</v>
      </c>
      <c r="F14" s="4">
        <v>250</v>
      </c>
      <c r="G14" s="4">
        <v>300</v>
      </c>
      <c r="H14" s="4">
        <v>350</v>
      </c>
      <c r="I14" s="4">
        <v>400</v>
      </c>
      <c r="J14" s="4">
        <v>450</v>
      </c>
      <c r="K14" s="4">
        <v>500</v>
      </c>
      <c r="L14" s="4">
        <v>550</v>
      </c>
      <c r="M14" s="4">
        <v>600</v>
      </c>
      <c r="N14" s="4">
        <v>650</v>
      </c>
      <c r="O14" s="4">
        <v>700</v>
      </c>
      <c r="P14" s="4">
        <v>750</v>
      </c>
      <c r="Q14" s="4">
        <v>800</v>
      </c>
    </row>
    <row r="15" spans="2:18" x14ac:dyDescent="0.25">
      <c r="C15" s="2">
        <f>_xlfn.NORM.DIST(C14,$E$5,$E$6,FALSE)</f>
        <v>1.2672067605394296E-13</v>
      </c>
      <c r="D15" s="2">
        <f t="shared" ref="D15:Q15" si="0">_xlfn.NORM.DIST(D14,$E$5,$E$6,FALSE)</f>
        <v>8.650300147045958E-12</v>
      </c>
      <c r="E15" s="2">
        <f t="shared" si="0"/>
        <v>3.9547074513830448E-10</v>
      </c>
      <c r="F15" s="2">
        <f t="shared" si="0"/>
        <v>1.2108686557250929E-8</v>
      </c>
      <c r="G15" s="2">
        <f t="shared" si="0"/>
        <v>2.4830141938052508E-7</v>
      </c>
      <c r="H15" s="2">
        <f t="shared" si="0"/>
        <v>3.4100508625200185E-6</v>
      </c>
      <c r="I15" s="2">
        <f t="shared" si="0"/>
        <v>3.1364762339207996E-5</v>
      </c>
      <c r="J15" s="2">
        <f t="shared" si="0"/>
        <v>1.9320690127944189E-4</v>
      </c>
      <c r="K15" s="2">
        <f t="shared" si="0"/>
        <v>7.9708155437405257E-4</v>
      </c>
      <c r="L15" s="2">
        <f t="shared" si="0"/>
        <v>2.2023298877749584E-3</v>
      </c>
      <c r="M15" s="2">
        <f t="shared" si="0"/>
        <v>4.0753177491063622E-3</v>
      </c>
      <c r="N15" s="2">
        <f t="shared" si="0"/>
        <v>5.0505662126674187E-3</v>
      </c>
      <c r="O15" s="2">
        <f t="shared" si="0"/>
        <v>4.1919698644162133E-3</v>
      </c>
      <c r="P15" s="2">
        <f t="shared" si="0"/>
        <v>2.3302135562236243E-3</v>
      </c>
      <c r="Q15" s="2">
        <f t="shared" si="0"/>
        <v>8.675065984281434E-4</v>
      </c>
      <c r="R15" s="2">
        <f>SUM(C15:Q15)</f>
        <v>1.9743227951825648E-2</v>
      </c>
    </row>
    <row r="16" spans="2:18" x14ac:dyDescent="0.25">
      <c r="B16" t="s">
        <v>0</v>
      </c>
      <c r="C16" s="231">
        <f>C15/$R$15</f>
        <v>6.4184375707532241E-12</v>
      </c>
      <c r="D16" s="231">
        <f t="shared" ref="D16:Q16" si="1">D15/$R$15</f>
        <v>4.3814011407623281E-10</v>
      </c>
      <c r="E16" s="231">
        <f t="shared" si="1"/>
        <v>2.0030703495055146E-8</v>
      </c>
      <c r="F16" s="231">
        <f t="shared" si="1"/>
        <v>6.1330834992113046E-7</v>
      </c>
      <c r="G16" s="231">
        <f t="shared" si="1"/>
        <v>1.2576536115897135E-5</v>
      </c>
      <c r="H16" s="231">
        <f t="shared" si="1"/>
        <v>1.7272002687912502E-4</v>
      </c>
      <c r="I16" s="231">
        <f t="shared" si="1"/>
        <v>1.5886339567035038E-3</v>
      </c>
      <c r="J16" s="231">
        <f t="shared" si="1"/>
        <v>9.7859834142053816E-3</v>
      </c>
      <c r="K16" s="231">
        <f t="shared" si="1"/>
        <v>4.0372402948442215E-2</v>
      </c>
      <c r="L16" s="231">
        <f t="shared" si="1"/>
        <v>0.11154862280619669</v>
      </c>
      <c r="M16" s="231">
        <f t="shared" si="1"/>
        <v>0.20641598015533824</v>
      </c>
      <c r="N16" s="231">
        <f t="shared" si="1"/>
        <v>0.25581258672548501</v>
      </c>
      <c r="O16" s="231">
        <f t="shared" si="1"/>
        <v>0.21232444231737616</v>
      </c>
      <c r="P16" s="231">
        <f t="shared" si="1"/>
        <v>0.11802596626597478</v>
      </c>
      <c r="Q16" s="231">
        <f t="shared" si="1"/>
        <v>4.3939451063670941E-2</v>
      </c>
      <c r="R16" s="2"/>
    </row>
    <row r="17" spans="2:18" x14ac:dyDescent="0.25">
      <c r="C17" s="1">
        <f>_xlfn.NORM.DIST(C14,$E$7,$E$8,FALSE)</f>
        <v>3.0459523068415339E-10</v>
      </c>
      <c r="D17" s="1">
        <f t="shared" ref="D17:Q17" si="2">_xlfn.NORM.DIST(D14,$E$7,$E$8,FALSE)</f>
        <v>9.7375281637219005E-8</v>
      </c>
      <c r="E17" s="1">
        <f t="shared" si="2"/>
        <v>9.595518422209943E-6</v>
      </c>
      <c r="F17" s="1">
        <f t="shared" si="2"/>
        <v>2.9146220708854849E-4</v>
      </c>
      <c r="G17" s="1">
        <f t="shared" si="2"/>
        <v>2.7289158505019897E-3</v>
      </c>
      <c r="H17" s="1">
        <f t="shared" si="2"/>
        <v>7.8757537270292641E-3</v>
      </c>
      <c r="I17" s="1">
        <f t="shared" si="2"/>
        <v>7.0062914588544948E-3</v>
      </c>
      <c r="J17" s="1">
        <f t="shared" si="2"/>
        <v>1.9212255835357036E-3</v>
      </c>
      <c r="K17" s="1">
        <f t="shared" si="2"/>
        <v>1.6239124501295801E-4</v>
      </c>
      <c r="L17" s="1">
        <f t="shared" si="2"/>
        <v>4.2309797878413141E-6</v>
      </c>
      <c r="M17" s="1">
        <f t="shared" si="2"/>
        <v>3.3979217918936094E-8</v>
      </c>
      <c r="N17" s="1">
        <f t="shared" si="2"/>
        <v>8.4116248575888127E-11</v>
      </c>
      <c r="O17" s="1">
        <f t="shared" si="2"/>
        <v>6.418602806431632E-14</v>
      </c>
      <c r="P17" s="1">
        <f t="shared" si="2"/>
        <v>1.5097157871634084E-17</v>
      </c>
      <c r="Q17" s="1">
        <f t="shared" si="2"/>
        <v>1.0945711075600906E-21</v>
      </c>
      <c r="R17" s="2">
        <f t="shared" ref="R17" si="3">SUM(C17:Q17)</f>
        <v>1.9999998313508245E-2</v>
      </c>
    </row>
    <row r="18" spans="2:18" x14ac:dyDescent="0.25">
      <c r="B18" t="s">
        <v>3</v>
      </c>
      <c r="C18" s="231">
        <f>C17/$R$17</f>
        <v>1.5229762818451142E-8</v>
      </c>
      <c r="D18" s="231">
        <f t="shared" ref="D18:Q18" si="4">D17/$R$17</f>
        <v>4.8687644924175087E-6</v>
      </c>
      <c r="E18" s="231">
        <f t="shared" si="4"/>
        <v>4.7977596156740734E-4</v>
      </c>
      <c r="F18" s="231">
        <f t="shared" si="4"/>
        <v>1.4573111583299051E-2</v>
      </c>
      <c r="G18" s="231">
        <f t="shared" si="4"/>
        <v>0.13644580403083567</v>
      </c>
      <c r="H18" s="231">
        <f t="shared" si="4"/>
        <v>0.39378771955745034</v>
      </c>
      <c r="I18" s="231">
        <f t="shared" si="4"/>
        <v>0.35031460248285917</v>
      </c>
      <c r="J18" s="231">
        <f t="shared" si="4"/>
        <v>9.6061287277113633E-2</v>
      </c>
      <c r="K18" s="231">
        <f t="shared" si="4"/>
        <v>8.1195629353266983E-3</v>
      </c>
      <c r="L18" s="231">
        <f t="shared" si="4"/>
        <v>2.1154900723084852E-4</v>
      </c>
      <c r="M18" s="231">
        <f t="shared" si="4"/>
        <v>1.698961039210994E-6</v>
      </c>
      <c r="N18" s="231">
        <f t="shared" si="4"/>
        <v>4.2058127834478352E-9</v>
      </c>
      <c r="O18" s="231">
        <f t="shared" si="4"/>
        <v>3.2093016738388568E-12</v>
      </c>
      <c r="P18" s="232">
        <f t="shared" si="4"/>
        <v>7.5485795723479026E-16</v>
      </c>
      <c r="Q18" s="233">
        <f t="shared" si="4"/>
        <v>5.4728559992967789E-20</v>
      </c>
    </row>
    <row r="20" spans="2:18" x14ac:dyDescent="0.25">
      <c r="B20" t="s">
        <v>79</v>
      </c>
    </row>
    <row r="22" spans="2:18" x14ac:dyDescent="0.25">
      <c r="B22" s="4"/>
      <c r="C22" s="4">
        <v>100</v>
      </c>
      <c r="D22" s="4">
        <v>150</v>
      </c>
      <c r="E22" s="4">
        <v>200</v>
      </c>
      <c r="F22" s="4">
        <v>250</v>
      </c>
      <c r="G22" s="4">
        <v>300</v>
      </c>
      <c r="H22" s="4">
        <v>350</v>
      </c>
      <c r="I22" s="4">
        <v>400</v>
      </c>
      <c r="J22" s="4">
        <v>450</v>
      </c>
      <c r="K22" s="4">
        <v>500</v>
      </c>
      <c r="L22" s="4">
        <v>550</v>
      </c>
      <c r="M22" s="4">
        <v>600</v>
      </c>
      <c r="N22" s="4">
        <v>650</v>
      </c>
      <c r="O22" s="4">
        <v>700</v>
      </c>
      <c r="P22" s="4">
        <v>750</v>
      </c>
      <c r="Q22" s="4">
        <v>800</v>
      </c>
    </row>
    <row r="23" spans="2:18" x14ac:dyDescent="0.25">
      <c r="C23">
        <f>_xlfn.NORM.DIST(C22,$E$2,$E$3,FALSE)</f>
        <v>1.0742837660403488E-4</v>
      </c>
      <c r="D23">
        <f t="shared" ref="D23:Q23" si="5">_xlfn.NORM.DIST(D22,$E$2,$E$3,FALSE)</f>
        <v>2.3343960481813698E-4</v>
      </c>
      <c r="E23">
        <f t="shared" si="5"/>
        <v>4.5540197184771382E-4</v>
      </c>
      <c r="F23">
        <f t="shared" si="5"/>
        <v>7.9759076194945387E-4</v>
      </c>
      <c r="G23">
        <f t="shared" si="5"/>
        <v>1.2540942151720361E-3</v>
      </c>
      <c r="H23">
        <f t="shared" si="5"/>
        <v>1.770292604167098E-3</v>
      </c>
      <c r="I23">
        <f t="shared" si="5"/>
        <v>2.2434933493244206E-3</v>
      </c>
      <c r="J23">
        <f t="shared" si="5"/>
        <v>2.5525212063653188E-3</v>
      </c>
      <c r="K23">
        <f t="shared" si="5"/>
        <v>2.6072265642109785E-3</v>
      </c>
      <c r="L23">
        <f t="shared" si="5"/>
        <v>2.3908538380297412E-3</v>
      </c>
      <c r="M23">
        <f t="shared" si="5"/>
        <v>1.9683037611761835E-3</v>
      </c>
      <c r="N23">
        <f t="shared" si="5"/>
        <v>1.4547757693905644E-3</v>
      </c>
      <c r="O23">
        <f t="shared" si="5"/>
        <v>9.6530562388647359E-4</v>
      </c>
      <c r="P23">
        <f t="shared" si="5"/>
        <v>5.7504052899496531E-4</v>
      </c>
      <c r="Q23">
        <f t="shared" si="5"/>
        <v>3.0753667494449425E-4</v>
      </c>
      <c r="R23" s="2">
        <f>SUM(C23:Q23)</f>
        <v>1.968330485088161E-2</v>
      </c>
    </row>
    <row r="24" spans="2:18" x14ac:dyDescent="0.25">
      <c r="C24" s="3">
        <f>C23/$R$23</f>
        <v>5.4578424414954479E-3</v>
      </c>
      <c r="D24" s="3">
        <f t="shared" ref="D24:Q24" si="6">D23/$R$23</f>
        <v>1.1859776932108089E-2</v>
      </c>
      <c r="E24" s="3">
        <f t="shared" si="6"/>
        <v>2.3136458805967052E-2</v>
      </c>
      <c r="F24" s="3">
        <f t="shared" si="6"/>
        <v>4.052118117317733E-2</v>
      </c>
      <c r="G24" s="3">
        <f t="shared" si="6"/>
        <v>6.3713600163839632E-2</v>
      </c>
      <c r="H24" s="3">
        <f t="shared" si="6"/>
        <v>8.9938789119948376E-2</v>
      </c>
      <c r="I24" s="3">
        <f t="shared" si="6"/>
        <v>0.11397950528739258</v>
      </c>
      <c r="J24" s="3">
        <f t="shared" si="6"/>
        <v>0.12967950380807072</v>
      </c>
      <c r="K24" s="3">
        <f t="shared" si="6"/>
        <v>0.13245878087866944</v>
      </c>
      <c r="L24" s="3">
        <f t="shared" si="6"/>
        <v>0.12146607778229149</v>
      </c>
      <c r="M24" s="3">
        <f t="shared" si="6"/>
        <v>9.9998642305640234E-2</v>
      </c>
      <c r="N24" s="3">
        <f t="shared" si="6"/>
        <v>7.3909121481975384E-2</v>
      </c>
      <c r="O24" s="3">
        <f t="shared" si="6"/>
        <v>4.904184694590237E-2</v>
      </c>
      <c r="P24" s="3">
        <f t="shared" si="6"/>
        <v>2.9214633078713373E-2</v>
      </c>
      <c r="Q24" s="3">
        <f t="shared" si="6"/>
        <v>1.5624239794808632E-2</v>
      </c>
    </row>
    <row r="26" spans="2:18" x14ac:dyDescent="0.25">
      <c r="B26" t="s">
        <v>107</v>
      </c>
      <c r="C26">
        <f>($D$10*$G$6*C16+$D$11*$G$7*C18)/($D$10*C16+$D$11*C18)</f>
        <v>3.0012091110260378E-2</v>
      </c>
      <c r="D26">
        <f t="shared" ref="D26:Q26" si="7">($D$10*$G$6*D16+$D$11*$G$7*D18)/($D$10*D16+$D$11*D18)</f>
        <v>3.0002581836512308E-2</v>
      </c>
      <c r="E26">
        <f t="shared" si="7"/>
        <v>3.0001197823585492E-2</v>
      </c>
      <c r="F26">
        <f t="shared" si="7"/>
        <v>3.0001207429340791E-2</v>
      </c>
      <c r="G26">
        <f t="shared" si="7"/>
        <v>3.0002644449738065E-2</v>
      </c>
      <c r="H26">
        <f t="shared" si="7"/>
        <v>3.0012583756214056E-2</v>
      </c>
      <c r="I26">
        <f t="shared" si="7"/>
        <v>3.0130088796040722E-2</v>
      </c>
      <c r="J26">
        <f t="shared" si="7"/>
        <v>3.2913494862337377E-2</v>
      </c>
      <c r="K26">
        <f t="shared" si="7"/>
        <v>0.15350459158134555</v>
      </c>
      <c r="L26">
        <f t="shared" si="7"/>
        <v>0.89725907398424498</v>
      </c>
      <c r="M26">
        <f t="shared" si="7"/>
        <v>0.949757246532965</v>
      </c>
      <c r="N26">
        <f t="shared" si="7"/>
        <v>0.94999951497095603</v>
      </c>
      <c r="O26">
        <f t="shared" si="7"/>
        <v>0.94999999955408654</v>
      </c>
      <c r="P26">
        <f t="shared" si="7"/>
        <v>0.94999999999981133</v>
      </c>
      <c r="Q26">
        <f t="shared" si="7"/>
        <v>0.95</v>
      </c>
    </row>
    <row r="27" spans="2:18" x14ac:dyDescent="0.25">
      <c r="B27" t="s">
        <v>108</v>
      </c>
      <c r="C27">
        <f>1-C26</f>
        <v>0.96998790888973963</v>
      </c>
      <c r="D27">
        <f t="shared" ref="D27:Q27" si="8">1-D26</f>
        <v>0.96999741816348772</v>
      </c>
      <c r="E27">
        <f t="shared" si="8"/>
        <v>0.96999880217641454</v>
      </c>
      <c r="F27">
        <f t="shared" si="8"/>
        <v>0.96999879257065924</v>
      </c>
      <c r="G27">
        <f t="shared" si="8"/>
        <v>0.9699973555502619</v>
      </c>
      <c r="H27">
        <f t="shared" si="8"/>
        <v>0.96998741624378593</v>
      </c>
      <c r="I27">
        <f t="shared" si="8"/>
        <v>0.96986991120395927</v>
      </c>
      <c r="J27">
        <f t="shared" si="8"/>
        <v>0.96708650513766259</v>
      </c>
      <c r="K27">
        <f t="shared" si="8"/>
        <v>0.84649540841865445</v>
      </c>
      <c r="L27">
        <f t="shared" si="8"/>
        <v>0.10274092601575502</v>
      </c>
      <c r="M27">
        <f t="shared" si="8"/>
        <v>5.0242753467034995E-2</v>
      </c>
      <c r="N27">
        <f t="shared" si="8"/>
        <v>5.0000485029043973E-2</v>
      </c>
      <c r="O27">
        <f t="shared" si="8"/>
        <v>5.0000000445913462E-2</v>
      </c>
      <c r="P27">
        <f t="shared" si="8"/>
        <v>5.0000000000188671E-2</v>
      </c>
      <c r="Q27">
        <f t="shared" si="8"/>
        <v>5.0000000000000044E-2</v>
      </c>
    </row>
    <row r="51" spans="2:112" x14ac:dyDescent="0.25">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60"/>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row>
    <row r="53" spans="2:112" s="5" customFormat="1" x14ac:dyDescent="0.25">
      <c r="B53" s="49"/>
    </row>
    <row r="54" spans="2:112" s="5" customFormat="1" x14ac:dyDescent="0.25">
      <c r="B54" s="49"/>
    </row>
    <row r="55" spans="2:112" s="5" customFormat="1" x14ac:dyDescent="0.25">
      <c r="B55" s="49"/>
    </row>
    <row r="56" spans="2:112" s="5" customFormat="1" x14ac:dyDescent="0.25">
      <c r="B56" s="49"/>
    </row>
    <row r="57" spans="2:112" s="5" customFormat="1" x14ac:dyDescent="0.25">
      <c r="B57" s="49"/>
    </row>
    <row r="58" spans="2:112" s="5" customFormat="1" x14ac:dyDescent="0.25">
      <c r="B58" s="49"/>
    </row>
    <row r="59" spans="2:112" s="5" customFormat="1" x14ac:dyDescent="0.25">
      <c r="B59" s="49"/>
    </row>
    <row r="60" spans="2:112" s="5" customFormat="1" x14ac:dyDescent="0.25"/>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C2:AA65"/>
  <sheetViews>
    <sheetView showGridLines="0" tabSelected="1" workbookViewId="0">
      <selection activeCell="Q4" sqref="Q4"/>
    </sheetView>
  </sheetViews>
  <sheetFormatPr defaultRowHeight="15" x14ac:dyDescent="0.25"/>
  <cols>
    <col min="4" max="4" width="19.85546875" bestFit="1" customWidth="1"/>
    <col min="5" max="5" width="16.42578125" customWidth="1"/>
    <col min="10" max="10" width="3.85546875" customWidth="1"/>
    <col min="16" max="16" width="3" customWidth="1"/>
    <col min="22" max="22" width="3" customWidth="1"/>
  </cols>
  <sheetData>
    <row r="2" spans="3:27" x14ac:dyDescent="0.25">
      <c r="E2" s="275" t="s">
        <v>63</v>
      </c>
      <c r="F2" s="275">
        <f>'Ex-Post Evaluation_2'!J133/100</f>
        <v>7266.6</v>
      </c>
      <c r="G2" s="275">
        <f>'Ex-Post Evaluation_1'!J133/100</f>
        <v>7472.593499999999</v>
      </c>
      <c r="H2" s="275">
        <f>'Ex-Post Evaluation_4'!J133/100</f>
        <v>7820.6834999999983</v>
      </c>
    </row>
    <row r="3" spans="3:27" x14ac:dyDescent="0.25">
      <c r="D3" t="s">
        <v>175</v>
      </c>
    </row>
    <row r="4" spans="3:27" x14ac:dyDescent="0.25">
      <c r="D4" s="6"/>
      <c r="E4" s="6"/>
      <c r="F4" s="275" t="s">
        <v>86</v>
      </c>
      <c r="G4" s="275" t="s">
        <v>165</v>
      </c>
      <c r="H4" s="275" t="s">
        <v>166</v>
      </c>
    </row>
    <row r="5" spans="3:27" x14ac:dyDescent="0.25">
      <c r="D5" s="6" t="s">
        <v>45</v>
      </c>
      <c r="E5" s="6" t="s">
        <v>174</v>
      </c>
      <c r="F5" s="291">
        <f>'Ex-Post Evaluation_2'!P133/100</f>
        <v>7837.674</v>
      </c>
      <c r="G5" s="291">
        <f>'Ex-Post Evaluation_1'!P133/100</f>
        <v>7995.4709999999995</v>
      </c>
      <c r="H5" s="291">
        <f>'Ex-Post Evaluation_4'!P133/100</f>
        <v>8011.8584999999985</v>
      </c>
    </row>
    <row r="6" spans="3:27" x14ac:dyDescent="0.25">
      <c r="D6" s="6"/>
      <c r="E6" s="6" t="s">
        <v>133</v>
      </c>
      <c r="F6" s="40">
        <f>100/F2*F5-100</f>
        <v>7.8588886136570011</v>
      </c>
      <c r="G6" s="40">
        <f t="shared" ref="G6:H6" si="0">100/G2*G5-100</f>
        <v>6.9972694219215867</v>
      </c>
      <c r="H6" s="40">
        <f t="shared" si="0"/>
        <v>2.4444794371233627</v>
      </c>
    </row>
    <row r="7" spans="3:27" x14ac:dyDescent="0.25">
      <c r="D7" s="6" t="s">
        <v>136</v>
      </c>
      <c r="E7" s="6" t="s">
        <v>174</v>
      </c>
      <c r="F7" s="291">
        <f>'Ex-Post Evaluation_2'!AL133/100</f>
        <v>7947.8084999999983</v>
      </c>
      <c r="G7" s="291">
        <f>'Ex-Post Evaluation_1'!AL133/100</f>
        <v>7947.8084999999983</v>
      </c>
      <c r="H7" s="291">
        <f>'Ex-Post Evaluation_4'!AM133/100</f>
        <v>7947.8084999999983</v>
      </c>
    </row>
    <row r="8" spans="3:27" x14ac:dyDescent="0.25">
      <c r="D8" s="6"/>
      <c r="E8" s="6" t="s">
        <v>133</v>
      </c>
      <c r="F8" s="40">
        <f>100/F2*F7-100</f>
        <v>9.3745149038064284</v>
      </c>
      <c r="G8" s="40">
        <f t="shared" ref="G8:H8" si="1">100/G2*G7-100</f>
        <v>6.3594386607541082</v>
      </c>
      <c r="H8" s="40">
        <f t="shared" si="1"/>
        <v>1.6254973110726212</v>
      </c>
    </row>
    <row r="9" spans="3:27" x14ac:dyDescent="0.25">
      <c r="D9" s="6" t="s">
        <v>144</v>
      </c>
      <c r="E9" s="6" t="s">
        <v>174</v>
      </c>
      <c r="F9" s="291">
        <f>'Ex-Post Evaluation_2'!AR133/100</f>
        <v>7750.1490000000003</v>
      </c>
      <c r="G9" s="291">
        <f>'Ex-Post Evaluation_1'!AR133/100</f>
        <v>7894.3710000000001</v>
      </c>
      <c r="H9" s="291">
        <f>'Ex-Post Evaluation_4'!AS133/100</f>
        <v>7988.1584999999986</v>
      </c>
    </row>
    <row r="10" spans="3:27" x14ac:dyDescent="0.25">
      <c r="D10" s="6"/>
      <c r="E10" s="6" t="s">
        <v>133</v>
      </c>
      <c r="F10" s="40">
        <f>100/F2*F9-100</f>
        <v>6.6544050862851947</v>
      </c>
      <c r="G10" s="40">
        <f t="shared" ref="G10:H10" si="2">100/G2*G9-100</f>
        <v>5.6443254942209933</v>
      </c>
      <c r="H10" s="40">
        <f t="shared" si="2"/>
        <v>2.1414368705753191</v>
      </c>
    </row>
    <row r="13" spans="3:27" x14ac:dyDescent="0.25">
      <c r="C13" s="73" t="s">
        <v>152</v>
      </c>
    </row>
    <row r="14" spans="3:27" x14ac:dyDescent="0.25">
      <c r="C14" t="s">
        <v>169</v>
      </c>
    </row>
    <row r="16" spans="3:27" x14ac:dyDescent="0.25">
      <c r="C16" s="297" t="s">
        <v>156</v>
      </c>
      <c r="D16" s="6" t="s">
        <v>153</v>
      </c>
      <c r="E16" s="281">
        <v>39448</v>
      </c>
      <c r="F16" s="281">
        <v>39479</v>
      </c>
      <c r="G16" s="280">
        <v>39508</v>
      </c>
      <c r="H16" s="280">
        <v>39539</v>
      </c>
      <c r="I16" s="280">
        <v>39569</v>
      </c>
      <c r="J16" s="280" t="s">
        <v>154</v>
      </c>
      <c r="K16" s="283">
        <v>39661</v>
      </c>
      <c r="L16" s="283">
        <v>39692</v>
      </c>
      <c r="M16" s="280">
        <v>39722</v>
      </c>
      <c r="N16" s="280">
        <v>39753</v>
      </c>
      <c r="O16" s="280">
        <v>39783</v>
      </c>
      <c r="P16" s="275" t="s">
        <v>154</v>
      </c>
      <c r="Q16" s="283">
        <v>40422</v>
      </c>
      <c r="R16" s="283">
        <v>40452</v>
      </c>
      <c r="S16" s="280">
        <v>40483</v>
      </c>
      <c r="T16" s="280">
        <v>40513</v>
      </c>
      <c r="U16" s="280">
        <v>40544</v>
      </c>
      <c r="V16" s="6" t="s">
        <v>154</v>
      </c>
      <c r="W16" s="283">
        <v>41487</v>
      </c>
      <c r="X16" s="283">
        <v>41518</v>
      </c>
      <c r="Y16" s="280">
        <v>41548</v>
      </c>
      <c r="Z16" s="280">
        <v>41579</v>
      </c>
      <c r="AA16" s="280">
        <v>41609</v>
      </c>
    </row>
    <row r="17" spans="3:27" x14ac:dyDescent="0.25">
      <c r="C17" s="6"/>
      <c r="D17" s="6" t="s">
        <v>170</v>
      </c>
      <c r="E17" s="282">
        <v>430</v>
      </c>
      <c r="F17" s="282">
        <v>469.5</v>
      </c>
      <c r="G17" s="275">
        <v>528</v>
      </c>
      <c r="H17" s="275">
        <v>550.5</v>
      </c>
      <c r="I17" s="275">
        <v>572.5</v>
      </c>
      <c r="J17" s="275"/>
      <c r="K17" s="108">
        <v>515</v>
      </c>
      <c r="L17" s="108">
        <v>534.5</v>
      </c>
      <c r="M17" s="275">
        <v>437</v>
      </c>
      <c r="N17" s="275">
        <v>365.5</v>
      </c>
      <c r="O17" s="275">
        <v>308</v>
      </c>
      <c r="P17" s="6"/>
      <c r="Q17" s="108">
        <v>393.5</v>
      </c>
      <c r="R17" s="108">
        <v>440.5</v>
      </c>
      <c r="S17" s="275">
        <v>556</v>
      </c>
      <c r="T17" s="275">
        <v>539</v>
      </c>
      <c r="U17" s="275">
        <v>597.5</v>
      </c>
      <c r="V17" s="6"/>
      <c r="W17" s="108">
        <v>597</v>
      </c>
      <c r="X17" s="108">
        <v>588</v>
      </c>
      <c r="Y17" s="275">
        <v>419</v>
      </c>
      <c r="Z17" s="275">
        <v>413.5</v>
      </c>
      <c r="AA17" s="275">
        <v>406.5</v>
      </c>
    </row>
    <row r="18" spans="3:27" x14ac:dyDescent="0.25">
      <c r="C18" s="340" t="s">
        <v>45</v>
      </c>
      <c r="D18" s="6" t="s">
        <v>171</v>
      </c>
      <c r="E18" s="282">
        <v>15</v>
      </c>
      <c r="F18" s="282">
        <v>15</v>
      </c>
      <c r="G18" s="284">
        <v>30</v>
      </c>
      <c r="H18" s="284">
        <v>30</v>
      </c>
      <c r="I18" s="284">
        <v>30</v>
      </c>
      <c r="J18" s="284"/>
      <c r="K18" s="108">
        <v>30</v>
      </c>
      <c r="L18" s="282">
        <v>30</v>
      </c>
      <c r="M18" s="286">
        <v>15</v>
      </c>
      <c r="N18" s="284">
        <v>15</v>
      </c>
      <c r="O18" s="284">
        <v>30</v>
      </c>
      <c r="P18" s="285"/>
      <c r="Q18" s="108">
        <v>15</v>
      </c>
      <c r="R18" s="108">
        <v>15</v>
      </c>
      <c r="S18" s="284">
        <v>30</v>
      </c>
      <c r="T18" s="284">
        <v>30</v>
      </c>
      <c r="U18" s="286">
        <v>15</v>
      </c>
      <c r="V18" s="285"/>
      <c r="W18" s="108">
        <v>15</v>
      </c>
      <c r="X18" s="108">
        <v>15</v>
      </c>
      <c r="Y18" s="286">
        <v>15</v>
      </c>
      <c r="Z18" s="286">
        <v>15</v>
      </c>
      <c r="AA18" s="286">
        <v>15</v>
      </c>
    </row>
    <row r="19" spans="3:27" x14ac:dyDescent="0.25">
      <c r="C19" s="340"/>
      <c r="D19" s="6" t="s">
        <v>172</v>
      </c>
      <c r="E19" s="282">
        <v>15</v>
      </c>
      <c r="F19" s="282">
        <v>15</v>
      </c>
      <c r="G19" s="286">
        <v>30</v>
      </c>
      <c r="H19" s="286">
        <v>15</v>
      </c>
      <c r="I19" s="286">
        <v>15</v>
      </c>
      <c r="J19" s="286"/>
      <c r="K19" s="108">
        <v>30</v>
      </c>
      <c r="L19" s="108">
        <v>15</v>
      </c>
      <c r="M19" s="286">
        <v>0</v>
      </c>
      <c r="N19" s="286">
        <v>15</v>
      </c>
      <c r="O19" s="286">
        <v>30</v>
      </c>
      <c r="P19" s="285"/>
      <c r="Q19" s="108">
        <v>15</v>
      </c>
      <c r="R19" s="108">
        <v>15</v>
      </c>
      <c r="S19" s="286">
        <v>30</v>
      </c>
      <c r="T19" s="286">
        <v>15</v>
      </c>
      <c r="U19" s="286">
        <v>0</v>
      </c>
      <c r="V19" s="285"/>
      <c r="W19" s="108">
        <v>15</v>
      </c>
      <c r="X19" s="108">
        <v>15</v>
      </c>
      <c r="Y19" s="286">
        <v>15</v>
      </c>
      <c r="Z19" s="286">
        <v>15</v>
      </c>
      <c r="AA19" s="286">
        <v>15</v>
      </c>
    </row>
    <row r="20" spans="3:27" x14ac:dyDescent="0.25">
      <c r="C20" s="340" t="s">
        <v>136</v>
      </c>
      <c r="D20" s="6" t="s">
        <v>171</v>
      </c>
      <c r="E20" s="108">
        <v>15</v>
      </c>
      <c r="F20" s="108">
        <v>15</v>
      </c>
      <c r="G20" s="286">
        <v>15</v>
      </c>
      <c r="H20" s="286">
        <v>15</v>
      </c>
      <c r="I20" s="286">
        <v>15</v>
      </c>
      <c r="J20" s="286"/>
      <c r="K20" s="108">
        <v>15</v>
      </c>
      <c r="L20" s="108">
        <v>15</v>
      </c>
      <c r="M20" s="286">
        <v>15</v>
      </c>
      <c r="N20" s="286">
        <v>15</v>
      </c>
      <c r="O20" s="286">
        <v>15</v>
      </c>
      <c r="P20" s="285"/>
      <c r="Q20" s="108">
        <v>15</v>
      </c>
      <c r="R20" s="108">
        <v>15</v>
      </c>
      <c r="S20" s="286">
        <v>15</v>
      </c>
      <c r="T20" s="286">
        <v>15</v>
      </c>
      <c r="U20" s="286">
        <v>15</v>
      </c>
      <c r="V20" s="285"/>
      <c r="W20" s="108">
        <v>15</v>
      </c>
      <c r="X20" s="108">
        <v>15</v>
      </c>
      <c r="Y20" s="286">
        <v>15</v>
      </c>
      <c r="Z20" s="286">
        <v>15</v>
      </c>
      <c r="AA20" s="286">
        <v>15</v>
      </c>
    </row>
    <row r="21" spans="3:27" x14ac:dyDescent="0.25">
      <c r="C21" s="340"/>
      <c r="D21" s="6" t="s">
        <v>172</v>
      </c>
      <c r="E21" s="108">
        <v>15</v>
      </c>
      <c r="F21" s="108">
        <v>15</v>
      </c>
      <c r="G21" s="286">
        <v>15</v>
      </c>
      <c r="H21" s="286">
        <v>15</v>
      </c>
      <c r="I21" s="286">
        <v>15</v>
      </c>
      <c r="J21" s="286"/>
      <c r="K21" s="108">
        <v>15</v>
      </c>
      <c r="L21" s="108">
        <v>15</v>
      </c>
      <c r="M21" s="286">
        <v>15</v>
      </c>
      <c r="N21" s="286">
        <v>15</v>
      </c>
      <c r="O21" s="286">
        <v>15</v>
      </c>
      <c r="P21" s="285"/>
      <c r="Q21" s="108">
        <v>15</v>
      </c>
      <c r="R21" s="108">
        <v>15</v>
      </c>
      <c r="S21" s="286">
        <v>15</v>
      </c>
      <c r="T21" s="286">
        <v>15</v>
      </c>
      <c r="U21" s="286">
        <v>15</v>
      </c>
      <c r="V21" s="285"/>
      <c r="W21" s="108">
        <v>15</v>
      </c>
      <c r="X21" s="108">
        <v>15</v>
      </c>
      <c r="Y21" s="286">
        <v>15</v>
      </c>
      <c r="Z21" s="286">
        <v>15</v>
      </c>
      <c r="AA21" s="286">
        <v>15</v>
      </c>
    </row>
    <row r="22" spans="3:27" x14ac:dyDescent="0.25">
      <c r="C22" s="340" t="s">
        <v>144</v>
      </c>
      <c r="D22" s="6" t="s">
        <v>171</v>
      </c>
      <c r="E22" s="282">
        <v>15</v>
      </c>
      <c r="F22" s="282">
        <v>15</v>
      </c>
      <c r="G22" s="284">
        <v>30</v>
      </c>
      <c r="H22" s="284">
        <v>30</v>
      </c>
      <c r="I22" s="284">
        <v>30</v>
      </c>
      <c r="J22" s="284"/>
      <c r="K22" s="108">
        <v>15</v>
      </c>
      <c r="L22" s="108">
        <v>15</v>
      </c>
      <c r="M22" s="286">
        <v>15</v>
      </c>
      <c r="N22" s="286">
        <v>15</v>
      </c>
      <c r="O22" s="286">
        <v>15</v>
      </c>
      <c r="P22" s="285"/>
      <c r="Q22" s="108">
        <v>15</v>
      </c>
      <c r="R22" s="108">
        <v>15</v>
      </c>
      <c r="S22" s="284">
        <v>30</v>
      </c>
      <c r="T22" s="284">
        <v>30</v>
      </c>
      <c r="U22" s="286">
        <v>15</v>
      </c>
      <c r="V22" s="285"/>
      <c r="W22" s="108">
        <v>15</v>
      </c>
      <c r="X22" s="108">
        <v>15</v>
      </c>
      <c r="Y22" s="286">
        <v>15</v>
      </c>
      <c r="Z22" s="286">
        <v>15</v>
      </c>
      <c r="AA22" s="286">
        <v>15</v>
      </c>
    </row>
    <row r="23" spans="3:27" x14ac:dyDescent="0.25">
      <c r="C23" s="340"/>
      <c r="D23" s="6" t="s">
        <v>172</v>
      </c>
      <c r="E23" s="282">
        <v>15</v>
      </c>
      <c r="F23" s="282">
        <v>15</v>
      </c>
      <c r="G23" s="275">
        <v>30</v>
      </c>
      <c r="H23" s="275">
        <v>15</v>
      </c>
      <c r="I23" s="275">
        <v>15</v>
      </c>
      <c r="J23" s="275"/>
      <c r="K23" s="108">
        <v>15</v>
      </c>
      <c r="L23" s="108">
        <v>15</v>
      </c>
      <c r="M23" s="275">
        <v>15</v>
      </c>
      <c r="N23" s="275">
        <v>15</v>
      </c>
      <c r="O23" s="275">
        <v>30</v>
      </c>
      <c r="P23" s="6"/>
      <c r="Q23" s="108">
        <v>15</v>
      </c>
      <c r="R23" s="108">
        <v>15</v>
      </c>
      <c r="S23" s="275">
        <v>30</v>
      </c>
      <c r="T23" s="275">
        <v>15</v>
      </c>
      <c r="U23" s="275">
        <v>0</v>
      </c>
      <c r="V23" s="6"/>
      <c r="W23" s="108">
        <v>15</v>
      </c>
      <c r="X23" s="108">
        <v>15</v>
      </c>
      <c r="Y23" s="275">
        <v>15</v>
      </c>
      <c r="Z23" s="275">
        <v>15</v>
      </c>
      <c r="AA23" s="275">
        <v>15</v>
      </c>
    </row>
    <row r="24" spans="3:27" x14ac:dyDescent="0.25">
      <c r="E24" s="266"/>
      <c r="F24" s="266"/>
      <c r="K24" s="266"/>
      <c r="L24" s="266"/>
      <c r="Q24" s="266"/>
      <c r="R24" s="266"/>
      <c r="W24" s="266"/>
      <c r="X24" s="266"/>
    </row>
    <row r="25" spans="3:27" x14ac:dyDescent="0.25">
      <c r="E25" s="266"/>
      <c r="F25" s="266"/>
      <c r="K25" s="266"/>
      <c r="L25" s="266"/>
      <c r="Q25" s="266"/>
      <c r="R25" s="266"/>
      <c r="W25" s="266"/>
      <c r="X25" s="266"/>
    </row>
    <row r="26" spans="3:27" x14ac:dyDescent="0.25">
      <c r="E26" s="266" t="s">
        <v>155</v>
      </c>
      <c r="F26" s="266"/>
      <c r="K26" s="266" t="s">
        <v>157</v>
      </c>
      <c r="L26" s="266"/>
      <c r="Q26" s="266" t="s">
        <v>155</v>
      </c>
      <c r="R26" s="266"/>
      <c r="W26" s="266" t="s">
        <v>155</v>
      </c>
      <c r="X26" s="266"/>
    </row>
    <row r="28" spans="3:27" x14ac:dyDescent="0.25">
      <c r="K28" t="s">
        <v>158</v>
      </c>
    </row>
    <row r="29" spans="3:27" x14ac:dyDescent="0.25">
      <c r="L29" t="s">
        <v>159</v>
      </c>
    </row>
    <row r="30" spans="3:27" x14ac:dyDescent="0.25">
      <c r="K30" t="s">
        <v>160</v>
      </c>
    </row>
    <row r="31" spans="3:27" x14ac:dyDescent="0.25">
      <c r="K31" t="s">
        <v>161</v>
      </c>
    </row>
    <row r="34" spans="3:27" x14ac:dyDescent="0.25">
      <c r="C34" s="297" t="s">
        <v>162</v>
      </c>
      <c r="D34" s="6" t="s">
        <v>153</v>
      </c>
      <c r="E34" s="281">
        <v>39448</v>
      </c>
      <c r="F34" s="281">
        <v>39479</v>
      </c>
      <c r="G34" s="280">
        <v>39508</v>
      </c>
      <c r="H34" s="280">
        <v>39539</v>
      </c>
      <c r="I34" s="280">
        <v>39569</v>
      </c>
      <c r="J34" s="290" t="s">
        <v>154</v>
      </c>
      <c r="K34" s="283">
        <v>39661</v>
      </c>
      <c r="L34" s="283">
        <v>39692</v>
      </c>
      <c r="M34" s="280">
        <v>39722</v>
      </c>
      <c r="N34" s="280">
        <v>39753</v>
      </c>
      <c r="O34" s="280">
        <v>39783</v>
      </c>
      <c r="P34" s="275" t="s">
        <v>154</v>
      </c>
      <c r="Q34" s="283">
        <v>40422</v>
      </c>
      <c r="R34" s="283">
        <v>40452</v>
      </c>
      <c r="S34" s="280">
        <v>40483</v>
      </c>
      <c r="T34" s="280">
        <v>40513</v>
      </c>
      <c r="U34" s="280">
        <v>40544</v>
      </c>
      <c r="V34" s="6" t="s">
        <v>154</v>
      </c>
      <c r="W34" s="283">
        <v>41487</v>
      </c>
      <c r="X34" s="283">
        <v>41518</v>
      </c>
      <c r="Y34" s="280">
        <v>41548</v>
      </c>
      <c r="Z34" s="280">
        <v>41579</v>
      </c>
      <c r="AA34" s="280">
        <v>41609</v>
      </c>
    </row>
    <row r="35" spans="3:27" x14ac:dyDescent="0.25">
      <c r="C35" s="6"/>
      <c r="D35" s="6" t="s">
        <v>170</v>
      </c>
      <c r="E35" s="282">
        <v>430</v>
      </c>
      <c r="F35" s="282">
        <v>469.5</v>
      </c>
      <c r="G35" s="275">
        <v>528</v>
      </c>
      <c r="H35" s="275">
        <v>550.5</v>
      </c>
      <c r="I35" s="275">
        <v>572.5</v>
      </c>
      <c r="J35" s="276"/>
      <c r="K35" s="108">
        <v>515</v>
      </c>
      <c r="L35" s="108">
        <v>534.5</v>
      </c>
      <c r="M35" s="275">
        <v>437</v>
      </c>
      <c r="N35" s="275">
        <v>365.5</v>
      </c>
      <c r="O35" s="275">
        <v>308</v>
      </c>
      <c r="P35" s="6"/>
      <c r="Q35" s="108">
        <v>393.5</v>
      </c>
      <c r="R35" s="108">
        <v>440.5</v>
      </c>
      <c r="S35" s="275">
        <v>556</v>
      </c>
      <c r="T35" s="275">
        <v>539</v>
      </c>
      <c r="U35" s="275">
        <v>597.5</v>
      </c>
      <c r="V35" s="255"/>
      <c r="W35" s="108">
        <v>597</v>
      </c>
      <c r="X35" s="108">
        <v>588</v>
      </c>
      <c r="Y35" s="288">
        <v>419</v>
      </c>
      <c r="Z35" s="288">
        <v>413.5</v>
      </c>
      <c r="AA35" s="288">
        <v>406.5</v>
      </c>
    </row>
    <row r="36" spans="3:27" x14ac:dyDescent="0.25">
      <c r="C36" s="340" t="s">
        <v>45</v>
      </c>
      <c r="D36" s="6" t="s">
        <v>171</v>
      </c>
      <c r="E36" s="282">
        <v>15</v>
      </c>
      <c r="F36" s="282">
        <v>15</v>
      </c>
      <c r="G36" s="287">
        <v>60</v>
      </c>
      <c r="H36" s="287">
        <v>60</v>
      </c>
      <c r="I36" s="287">
        <v>60</v>
      </c>
      <c r="J36" s="289"/>
      <c r="K36" s="108">
        <v>45</v>
      </c>
      <c r="L36" s="282">
        <v>60</v>
      </c>
      <c r="M36" s="288">
        <v>15</v>
      </c>
      <c r="N36" s="287">
        <v>30</v>
      </c>
      <c r="O36" s="287">
        <v>60</v>
      </c>
      <c r="P36" s="255"/>
      <c r="Q36" s="108">
        <f>Stoch_Regimes_1!$E$25</f>
        <v>15</v>
      </c>
      <c r="R36" s="108">
        <f>Stoch_Regimes_1!$E$26</f>
        <v>15</v>
      </c>
      <c r="S36" s="284">
        <f>Stoch_Regimes_1!$E$28</f>
        <v>60</v>
      </c>
      <c r="T36" s="284">
        <f>Stoch_Regimes_1!$E$28</f>
        <v>60</v>
      </c>
      <c r="U36" s="286">
        <f>Stoch_Regimes_1!$E$29</f>
        <v>30</v>
      </c>
      <c r="V36" s="255"/>
      <c r="W36" s="108">
        <v>30</v>
      </c>
      <c r="X36" s="108">
        <v>30</v>
      </c>
      <c r="Y36" s="288">
        <v>15</v>
      </c>
      <c r="Z36" s="288">
        <v>15</v>
      </c>
      <c r="AA36" s="288">
        <v>15</v>
      </c>
    </row>
    <row r="37" spans="3:27" x14ac:dyDescent="0.25">
      <c r="C37" s="340"/>
      <c r="D37" s="6" t="s">
        <v>172</v>
      </c>
      <c r="E37" s="282">
        <v>0</v>
      </c>
      <c r="F37" s="282">
        <v>15</v>
      </c>
      <c r="G37" s="288">
        <v>60</v>
      </c>
      <c r="H37" s="288">
        <v>15</v>
      </c>
      <c r="I37" s="288">
        <v>15</v>
      </c>
      <c r="J37" s="289"/>
      <c r="K37" s="108">
        <v>15</v>
      </c>
      <c r="L37" s="108">
        <v>30</v>
      </c>
      <c r="M37" s="288">
        <v>0</v>
      </c>
      <c r="N37" s="288">
        <v>0</v>
      </c>
      <c r="O37" s="288">
        <v>45</v>
      </c>
      <c r="P37" s="255"/>
      <c r="Q37" s="108">
        <v>0</v>
      </c>
      <c r="R37" s="108">
        <v>15</v>
      </c>
      <c r="S37" s="286">
        <v>60</v>
      </c>
      <c r="T37" s="286">
        <v>15</v>
      </c>
      <c r="U37" s="286">
        <v>0</v>
      </c>
      <c r="V37" s="255"/>
      <c r="W37" s="108">
        <v>30</v>
      </c>
      <c r="X37" s="108">
        <v>15</v>
      </c>
      <c r="Y37" s="288">
        <v>0</v>
      </c>
      <c r="Z37" s="288">
        <v>15</v>
      </c>
      <c r="AA37" s="288">
        <v>15</v>
      </c>
    </row>
    <row r="38" spans="3:27" x14ac:dyDescent="0.25">
      <c r="C38" s="340" t="s">
        <v>136</v>
      </c>
      <c r="D38" s="6" t="s">
        <v>171</v>
      </c>
      <c r="E38" s="108">
        <v>15</v>
      </c>
      <c r="F38" s="108">
        <v>15</v>
      </c>
      <c r="G38" s="288">
        <v>15</v>
      </c>
      <c r="H38" s="288">
        <v>15</v>
      </c>
      <c r="I38" s="288">
        <v>15</v>
      </c>
      <c r="J38" s="289"/>
      <c r="K38" s="108">
        <v>15</v>
      </c>
      <c r="L38" s="108">
        <v>15</v>
      </c>
      <c r="M38" s="288">
        <v>15</v>
      </c>
      <c r="N38" s="288">
        <v>15</v>
      </c>
      <c r="O38" s="288">
        <v>15</v>
      </c>
      <c r="P38" s="255"/>
      <c r="Q38" s="108">
        <v>15</v>
      </c>
      <c r="R38" s="108">
        <v>15</v>
      </c>
      <c r="S38" s="286">
        <v>15</v>
      </c>
      <c r="T38" s="286">
        <v>15</v>
      </c>
      <c r="U38" s="286">
        <v>15</v>
      </c>
      <c r="V38" s="255"/>
      <c r="W38" s="108">
        <v>15</v>
      </c>
      <c r="X38" s="108">
        <v>15</v>
      </c>
      <c r="Y38" s="288">
        <v>15</v>
      </c>
      <c r="Z38" s="288">
        <v>15</v>
      </c>
      <c r="AA38" s="288">
        <v>15</v>
      </c>
    </row>
    <row r="39" spans="3:27" x14ac:dyDescent="0.25">
      <c r="C39" s="340"/>
      <c r="D39" s="6" t="s">
        <v>172</v>
      </c>
      <c r="E39" s="108">
        <v>15</v>
      </c>
      <c r="F39" s="108">
        <v>15</v>
      </c>
      <c r="G39" s="288">
        <v>15</v>
      </c>
      <c r="H39" s="288">
        <v>15</v>
      </c>
      <c r="I39" s="288">
        <v>15</v>
      </c>
      <c r="J39" s="289"/>
      <c r="K39" s="108">
        <v>15</v>
      </c>
      <c r="L39" s="108">
        <v>15</v>
      </c>
      <c r="M39" s="288">
        <v>15</v>
      </c>
      <c r="N39" s="288">
        <v>15</v>
      </c>
      <c r="O39" s="288">
        <v>15</v>
      </c>
      <c r="P39" s="255"/>
      <c r="Q39" s="108">
        <v>15</v>
      </c>
      <c r="R39" s="108">
        <v>15</v>
      </c>
      <c r="S39" s="286">
        <v>15</v>
      </c>
      <c r="T39" s="286">
        <v>15</v>
      </c>
      <c r="U39" s="286">
        <v>15</v>
      </c>
      <c r="V39" s="255"/>
      <c r="W39" s="108">
        <v>15</v>
      </c>
      <c r="X39" s="108">
        <v>15</v>
      </c>
      <c r="Y39" s="288">
        <v>15</v>
      </c>
      <c r="Z39" s="288">
        <v>15</v>
      </c>
      <c r="AA39" s="288">
        <v>15</v>
      </c>
    </row>
    <row r="40" spans="3:27" x14ac:dyDescent="0.25">
      <c r="C40" s="340" t="s">
        <v>144</v>
      </c>
      <c r="D40" s="6" t="s">
        <v>171</v>
      </c>
      <c r="E40" s="282">
        <v>15</v>
      </c>
      <c r="F40" s="282">
        <v>15</v>
      </c>
      <c r="G40" s="287">
        <v>60</v>
      </c>
      <c r="H40" s="287">
        <v>60</v>
      </c>
      <c r="I40" s="287">
        <v>60</v>
      </c>
      <c r="J40" s="289"/>
      <c r="K40" s="108">
        <v>15</v>
      </c>
      <c r="L40" s="282">
        <v>15</v>
      </c>
      <c r="M40" s="288">
        <v>15</v>
      </c>
      <c r="N40" s="287">
        <v>30</v>
      </c>
      <c r="O40" s="287">
        <v>60</v>
      </c>
      <c r="P40" s="255"/>
      <c r="Q40" s="108">
        <v>15</v>
      </c>
      <c r="R40" s="108">
        <v>15</v>
      </c>
      <c r="S40" s="284">
        <f>Stoch_Regimes_1!$E$28</f>
        <v>60</v>
      </c>
      <c r="T40" s="284">
        <f>Stoch_Regimes_1!$E$28</f>
        <v>60</v>
      </c>
      <c r="U40" s="286">
        <f>Stoch_Regimes_1!$E$29</f>
        <v>30</v>
      </c>
      <c r="V40" s="255"/>
      <c r="W40" s="108">
        <v>15</v>
      </c>
      <c r="X40" s="108">
        <v>15</v>
      </c>
      <c r="Y40" s="288">
        <f>Stoch_Regimes_1!$E$25</f>
        <v>15</v>
      </c>
      <c r="Z40" s="288">
        <f>Stoch_Regimes_1!$E$25</f>
        <v>15</v>
      </c>
      <c r="AA40" s="288">
        <f>Stoch_Regimes_1!$E$25</f>
        <v>15</v>
      </c>
    </row>
    <row r="41" spans="3:27" x14ac:dyDescent="0.25">
      <c r="C41" s="340"/>
      <c r="D41" s="6" t="s">
        <v>172</v>
      </c>
      <c r="E41" s="282">
        <v>0</v>
      </c>
      <c r="F41" s="282">
        <v>15</v>
      </c>
      <c r="G41" s="288">
        <v>60</v>
      </c>
      <c r="H41" s="288">
        <v>15</v>
      </c>
      <c r="I41" s="288">
        <v>15</v>
      </c>
      <c r="J41" s="289"/>
      <c r="K41" s="108">
        <v>0</v>
      </c>
      <c r="L41" s="108">
        <v>0</v>
      </c>
      <c r="M41" s="275">
        <v>15</v>
      </c>
      <c r="N41" s="275">
        <v>30</v>
      </c>
      <c r="O41" s="275">
        <v>45</v>
      </c>
      <c r="P41" s="255"/>
      <c r="Q41" s="108">
        <v>0</v>
      </c>
      <c r="R41" s="108">
        <v>15</v>
      </c>
      <c r="S41" s="286">
        <v>60</v>
      </c>
      <c r="T41" s="286">
        <v>15</v>
      </c>
      <c r="U41" s="286">
        <v>0</v>
      </c>
      <c r="V41" s="255"/>
      <c r="W41" s="108">
        <v>15</v>
      </c>
      <c r="X41" s="108">
        <v>15</v>
      </c>
      <c r="Y41" s="288">
        <v>15</v>
      </c>
      <c r="Z41" s="288">
        <v>15</v>
      </c>
      <c r="AA41" s="288">
        <v>15</v>
      </c>
    </row>
    <row r="42" spans="3:27" x14ac:dyDescent="0.25">
      <c r="E42" s="266"/>
      <c r="F42" s="266"/>
      <c r="K42" s="266"/>
      <c r="L42" s="266"/>
      <c r="Q42" s="266"/>
      <c r="R42" s="266"/>
      <c r="W42" s="266"/>
      <c r="X42" s="266"/>
    </row>
    <row r="43" spans="3:27" x14ac:dyDescent="0.25">
      <c r="E43" s="266"/>
      <c r="F43" s="266"/>
      <c r="K43" s="266"/>
      <c r="L43" s="266"/>
      <c r="Q43" s="266"/>
      <c r="R43" s="266"/>
      <c r="W43" s="266"/>
      <c r="X43" s="266"/>
    </row>
    <row r="44" spans="3:27" x14ac:dyDescent="0.25">
      <c r="E44" s="266" t="s">
        <v>155</v>
      </c>
      <c r="F44" s="266"/>
      <c r="K44" s="266" t="s">
        <v>157</v>
      </c>
      <c r="L44" s="266"/>
      <c r="Q44" s="266" t="s">
        <v>155</v>
      </c>
      <c r="R44" s="266"/>
      <c r="W44" s="266" t="s">
        <v>157</v>
      </c>
      <c r="X44" s="266"/>
    </row>
    <row r="46" spans="3:27" x14ac:dyDescent="0.25">
      <c r="K46" t="s">
        <v>163</v>
      </c>
    </row>
    <row r="48" spans="3:27" x14ac:dyDescent="0.25">
      <c r="W48" t="s">
        <v>164</v>
      </c>
    </row>
    <row r="51" spans="3:27" x14ac:dyDescent="0.25">
      <c r="C51" s="297" t="s">
        <v>167</v>
      </c>
      <c r="D51" s="6" t="s">
        <v>153</v>
      </c>
      <c r="E51" s="281">
        <v>39448</v>
      </c>
      <c r="F51" s="281">
        <v>39479</v>
      </c>
      <c r="G51" s="292">
        <v>39508</v>
      </c>
      <c r="H51" s="292">
        <v>39539</v>
      </c>
      <c r="I51" s="292">
        <v>39569</v>
      </c>
      <c r="J51" s="290" t="s">
        <v>154</v>
      </c>
      <c r="K51" s="283">
        <v>39661</v>
      </c>
      <c r="L51" s="283">
        <v>39692</v>
      </c>
      <c r="M51" s="280">
        <v>39722</v>
      </c>
      <c r="N51" s="280">
        <v>39753</v>
      </c>
      <c r="O51" s="280">
        <v>39783</v>
      </c>
      <c r="P51" s="275" t="s">
        <v>154</v>
      </c>
      <c r="Q51" s="283">
        <v>40422</v>
      </c>
      <c r="R51" s="283">
        <v>40452</v>
      </c>
      <c r="S51" s="280">
        <v>40483</v>
      </c>
      <c r="T51" s="280">
        <v>40513</v>
      </c>
      <c r="U51" s="294">
        <v>40544</v>
      </c>
      <c r="V51" s="6" t="s">
        <v>154</v>
      </c>
      <c r="W51" s="283">
        <v>41487</v>
      </c>
      <c r="X51" s="283">
        <v>41518</v>
      </c>
      <c r="Y51" s="280">
        <v>41548</v>
      </c>
      <c r="Z51" s="280">
        <v>41579</v>
      </c>
      <c r="AA51" s="280">
        <v>41609</v>
      </c>
    </row>
    <row r="52" spans="3:27" x14ac:dyDescent="0.25">
      <c r="C52" s="6"/>
      <c r="D52" s="6" t="s">
        <v>170</v>
      </c>
      <c r="E52" s="282">
        <v>430</v>
      </c>
      <c r="F52" s="282">
        <v>469.5</v>
      </c>
      <c r="G52" s="288">
        <v>528</v>
      </c>
      <c r="H52" s="288">
        <v>550.5</v>
      </c>
      <c r="I52" s="288">
        <v>572.5</v>
      </c>
      <c r="J52" s="276"/>
      <c r="K52" s="108">
        <v>515</v>
      </c>
      <c r="L52" s="108">
        <v>534.5</v>
      </c>
      <c r="M52" s="288">
        <v>437</v>
      </c>
      <c r="N52" s="288">
        <v>365.5</v>
      </c>
      <c r="O52" s="288">
        <v>308</v>
      </c>
      <c r="P52" s="6"/>
      <c r="Q52" s="108">
        <v>393.5</v>
      </c>
      <c r="R52" s="108">
        <v>440.5</v>
      </c>
      <c r="S52" s="275">
        <v>556</v>
      </c>
      <c r="T52" s="275">
        <v>539</v>
      </c>
      <c r="U52" s="277">
        <v>597.5</v>
      </c>
      <c r="V52" s="255"/>
      <c r="W52" s="108">
        <v>597</v>
      </c>
      <c r="X52" s="108">
        <v>588</v>
      </c>
      <c r="Y52" s="288">
        <v>419</v>
      </c>
      <c r="Z52" s="288">
        <v>413.5</v>
      </c>
      <c r="AA52" s="288">
        <v>406.5</v>
      </c>
    </row>
    <row r="53" spans="3:27" x14ac:dyDescent="0.25">
      <c r="C53" s="340" t="s">
        <v>45</v>
      </c>
      <c r="D53" s="6" t="s">
        <v>171</v>
      </c>
      <c r="E53" s="282">
        <v>15</v>
      </c>
      <c r="F53" s="282">
        <v>15</v>
      </c>
      <c r="G53" s="287">
        <v>60</v>
      </c>
      <c r="H53" s="287">
        <v>60</v>
      </c>
      <c r="I53" s="287">
        <v>60</v>
      </c>
      <c r="J53" s="255"/>
      <c r="K53" s="282">
        <v>60</v>
      </c>
      <c r="L53" s="282">
        <v>60</v>
      </c>
      <c r="M53" s="287">
        <v>15</v>
      </c>
      <c r="N53" s="287">
        <v>60</v>
      </c>
      <c r="O53" s="287">
        <v>60</v>
      </c>
      <c r="P53" s="6"/>
      <c r="Q53" s="282">
        <v>15</v>
      </c>
      <c r="R53" s="282">
        <v>15</v>
      </c>
      <c r="S53" s="287">
        <v>60</v>
      </c>
      <c r="T53" s="287">
        <v>60</v>
      </c>
      <c r="U53" s="295">
        <v>30</v>
      </c>
      <c r="V53" s="255"/>
      <c r="W53" s="108">
        <v>30</v>
      </c>
      <c r="X53" s="108">
        <v>30</v>
      </c>
      <c r="Y53" s="288">
        <v>15</v>
      </c>
      <c r="Z53" s="288">
        <v>15</v>
      </c>
      <c r="AA53" s="288">
        <v>15</v>
      </c>
    </row>
    <row r="54" spans="3:27" x14ac:dyDescent="0.25">
      <c r="C54" s="340"/>
      <c r="D54" s="6" t="s">
        <v>172</v>
      </c>
      <c r="E54" s="282">
        <v>0</v>
      </c>
      <c r="F54" s="282">
        <v>0</v>
      </c>
      <c r="G54" s="288">
        <v>45</v>
      </c>
      <c r="H54" s="288">
        <v>15</v>
      </c>
      <c r="I54" s="288">
        <v>15</v>
      </c>
      <c r="J54" s="255"/>
      <c r="K54" s="282">
        <v>30</v>
      </c>
      <c r="L54" s="282">
        <v>15</v>
      </c>
      <c r="M54" s="287">
        <v>0</v>
      </c>
      <c r="N54" s="287">
        <v>30</v>
      </c>
      <c r="O54" s="287">
        <v>15</v>
      </c>
      <c r="P54" s="6"/>
      <c r="Q54" s="108">
        <v>0</v>
      </c>
      <c r="R54" s="108">
        <v>0</v>
      </c>
      <c r="S54" s="288">
        <v>45</v>
      </c>
      <c r="T54" s="288">
        <v>15</v>
      </c>
      <c r="U54" s="293">
        <v>0</v>
      </c>
      <c r="V54" s="255"/>
      <c r="W54" s="108">
        <v>30</v>
      </c>
      <c r="X54" s="108">
        <v>15</v>
      </c>
      <c r="Y54" s="288">
        <v>0</v>
      </c>
      <c r="Z54" s="288">
        <v>15</v>
      </c>
      <c r="AA54" s="288">
        <v>15</v>
      </c>
    </row>
    <row r="55" spans="3:27" x14ac:dyDescent="0.25">
      <c r="C55" s="340" t="s">
        <v>136</v>
      </c>
      <c r="D55" s="6" t="s">
        <v>171</v>
      </c>
      <c r="E55" s="108">
        <v>15</v>
      </c>
      <c r="F55" s="108">
        <v>15</v>
      </c>
      <c r="G55" s="288">
        <v>15</v>
      </c>
      <c r="H55" s="288">
        <v>15</v>
      </c>
      <c r="I55" s="288">
        <v>15</v>
      </c>
      <c r="J55" s="255"/>
      <c r="K55" s="282">
        <v>15</v>
      </c>
      <c r="L55" s="282">
        <v>15</v>
      </c>
      <c r="M55" s="287">
        <v>15</v>
      </c>
      <c r="N55" s="287">
        <v>15</v>
      </c>
      <c r="O55" s="287">
        <v>15</v>
      </c>
      <c r="P55" s="6"/>
      <c r="Q55" s="108">
        <v>15</v>
      </c>
      <c r="R55" s="108">
        <v>15</v>
      </c>
      <c r="S55" s="288">
        <v>15</v>
      </c>
      <c r="T55" s="288">
        <v>15</v>
      </c>
      <c r="U55" s="296">
        <v>15</v>
      </c>
      <c r="V55" s="255"/>
      <c r="W55" s="108">
        <v>15</v>
      </c>
      <c r="X55" s="108">
        <v>15</v>
      </c>
      <c r="Y55" s="288">
        <v>15</v>
      </c>
      <c r="Z55" s="288">
        <v>15</v>
      </c>
      <c r="AA55" s="288">
        <v>15</v>
      </c>
    </row>
    <row r="56" spans="3:27" x14ac:dyDescent="0.25">
      <c r="C56" s="340"/>
      <c r="D56" s="6" t="s">
        <v>172</v>
      </c>
      <c r="E56" s="108">
        <v>15</v>
      </c>
      <c r="F56" s="108">
        <v>15</v>
      </c>
      <c r="G56" s="288">
        <v>15</v>
      </c>
      <c r="H56" s="288">
        <v>15</v>
      </c>
      <c r="I56" s="288">
        <v>15</v>
      </c>
      <c r="J56" s="255"/>
      <c r="K56" s="282">
        <v>15</v>
      </c>
      <c r="L56" s="282">
        <v>15</v>
      </c>
      <c r="M56" s="287">
        <v>15</v>
      </c>
      <c r="N56" s="287">
        <v>15</v>
      </c>
      <c r="O56" s="287">
        <v>15</v>
      </c>
      <c r="P56" s="6"/>
      <c r="Q56" s="108">
        <v>15</v>
      </c>
      <c r="R56" s="108">
        <v>15</v>
      </c>
      <c r="S56" s="288">
        <v>15</v>
      </c>
      <c r="T56" s="288">
        <v>15</v>
      </c>
      <c r="U56" s="296">
        <v>15</v>
      </c>
      <c r="V56" s="255"/>
      <c r="W56" s="108">
        <v>15</v>
      </c>
      <c r="X56" s="108">
        <v>15</v>
      </c>
      <c r="Y56" s="288">
        <v>15</v>
      </c>
      <c r="Z56" s="288">
        <v>15</v>
      </c>
      <c r="AA56" s="288">
        <v>15</v>
      </c>
    </row>
    <row r="57" spans="3:27" x14ac:dyDescent="0.25">
      <c r="C57" s="340" t="s">
        <v>144</v>
      </c>
      <c r="D57" s="6" t="s">
        <v>171</v>
      </c>
      <c r="E57" s="282">
        <v>15</v>
      </c>
      <c r="F57" s="282">
        <v>15</v>
      </c>
      <c r="G57" s="287">
        <v>60</v>
      </c>
      <c r="H57" s="287">
        <v>60</v>
      </c>
      <c r="I57" s="287">
        <v>60</v>
      </c>
      <c r="J57" s="255"/>
      <c r="K57" s="282">
        <v>15</v>
      </c>
      <c r="L57" s="282">
        <v>15</v>
      </c>
      <c r="M57" s="287">
        <v>15</v>
      </c>
      <c r="N57" s="287">
        <v>60</v>
      </c>
      <c r="O57" s="287">
        <v>60</v>
      </c>
      <c r="P57" s="6"/>
      <c r="Q57" s="108">
        <v>15</v>
      </c>
      <c r="R57" s="108">
        <v>15</v>
      </c>
      <c r="S57" s="287">
        <v>60</v>
      </c>
      <c r="T57" s="287">
        <v>60</v>
      </c>
      <c r="U57" s="296">
        <v>30</v>
      </c>
      <c r="V57" s="255"/>
      <c r="W57" s="108">
        <v>15</v>
      </c>
      <c r="X57" s="108">
        <v>15</v>
      </c>
      <c r="Y57" s="288">
        <v>15</v>
      </c>
      <c r="Z57" s="288">
        <v>15</v>
      </c>
      <c r="AA57" s="288">
        <v>15</v>
      </c>
    </row>
    <row r="58" spans="3:27" x14ac:dyDescent="0.25">
      <c r="C58" s="340"/>
      <c r="D58" s="6" t="s">
        <v>172</v>
      </c>
      <c r="E58" s="282">
        <v>0</v>
      </c>
      <c r="F58" s="282">
        <v>0</v>
      </c>
      <c r="G58" s="288">
        <v>45</v>
      </c>
      <c r="H58" s="288">
        <v>15</v>
      </c>
      <c r="I58" s="288">
        <v>15</v>
      </c>
      <c r="J58" s="255"/>
      <c r="K58" s="282">
        <v>0</v>
      </c>
      <c r="L58" s="282">
        <v>0</v>
      </c>
      <c r="M58" s="287">
        <v>15</v>
      </c>
      <c r="N58" s="287">
        <v>60</v>
      </c>
      <c r="O58" s="287">
        <v>15</v>
      </c>
      <c r="P58" s="255"/>
      <c r="Q58" s="108">
        <v>0</v>
      </c>
      <c r="R58" s="108">
        <v>0</v>
      </c>
      <c r="S58" s="275">
        <v>45</v>
      </c>
      <c r="T58" s="275">
        <v>15</v>
      </c>
      <c r="U58" s="275">
        <v>0</v>
      </c>
      <c r="V58" s="255"/>
      <c r="W58" s="108">
        <v>15</v>
      </c>
      <c r="X58" s="108">
        <v>15</v>
      </c>
      <c r="Y58" s="288">
        <v>15</v>
      </c>
      <c r="Z58" s="288">
        <v>15</v>
      </c>
      <c r="AA58" s="288">
        <v>15</v>
      </c>
    </row>
    <row r="59" spans="3:27" x14ac:dyDescent="0.25">
      <c r="E59" s="266"/>
      <c r="F59" s="266"/>
      <c r="K59" s="266"/>
      <c r="L59" s="266"/>
      <c r="Q59" s="266"/>
      <c r="R59" s="266"/>
      <c r="W59" s="266"/>
      <c r="X59" s="266"/>
    </row>
    <row r="60" spans="3:27" x14ac:dyDescent="0.25">
      <c r="E60" s="266"/>
      <c r="F60" s="266"/>
      <c r="K60" s="266"/>
      <c r="L60" s="266"/>
      <c r="Q60" s="266"/>
      <c r="R60" s="266"/>
      <c r="W60" s="266"/>
      <c r="X60" s="266"/>
    </row>
    <row r="61" spans="3:27" x14ac:dyDescent="0.25">
      <c r="E61" s="266" t="s">
        <v>155</v>
      </c>
      <c r="F61" s="266"/>
      <c r="K61" s="266" t="s">
        <v>157</v>
      </c>
      <c r="L61" s="266"/>
      <c r="Q61" s="266" t="s">
        <v>155</v>
      </c>
      <c r="R61" s="266"/>
      <c r="W61" s="266" t="s">
        <v>157</v>
      </c>
      <c r="X61" s="266"/>
    </row>
    <row r="63" spans="3:27" x14ac:dyDescent="0.25">
      <c r="K63" t="s">
        <v>168</v>
      </c>
    </row>
    <row r="65" spans="23:23" x14ac:dyDescent="0.25">
      <c r="W65" t="s">
        <v>173</v>
      </c>
    </row>
  </sheetData>
  <mergeCells count="9">
    <mergeCell ref="C53:C54"/>
    <mergeCell ref="C55:C56"/>
    <mergeCell ref="C57:C58"/>
    <mergeCell ref="C18:C19"/>
    <mergeCell ref="C20:C21"/>
    <mergeCell ref="C22:C23"/>
    <mergeCell ref="C36:C37"/>
    <mergeCell ref="C38:C39"/>
    <mergeCell ref="C40:C41"/>
  </mergeCells>
  <pageMargins left="0.7" right="0.7" top="0.75" bottom="0.75" header="0.3" footer="0.3"/>
  <pageSetup paperSize="9" scale="48"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H60"/>
  <sheetViews>
    <sheetView showGridLines="0" zoomScale="80" zoomScaleNormal="80" workbookViewId="0">
      <selection activeCell="K33" sqref="K33"/>
    </sheetView>
  </sheetViews>
  <sheetFormatPr defaultRowHeight="15" x14ac:dyDescent="0.25"/>
  <cols>
    <col min="2" max="2" width="16.42578125" bestFit="1" customWidth="1"/>
    <col min="3" max="15" width="16.7109375" bestFit="1" customWidth="1"/>
    <col min="16" max="16" width="17.85546875" bestFit="1" customWidth="1"/>
    <col min="17" max="17" width="23" bestFit="1" customWidth="1"/>
    <col min="18" max="18" width="10.5703125" bestFit="1" customWidth="1"/>
  </cols>
  <sheetData>
    <row r="2" spans="2:18" x14ac:dyDescent="0.25">
      <c r="C2" t="s">
        <v>80</v>
      </c>
      <c r="D2" t="s">
        <v>1</v>
      </c>
      <c r="E2" s="1">
        <v>484.83173076923077</v>
      </c>
    </row>
    <row r="3" spans="2:18" x14ac:dyDescent="0.25">
      <c r="D3" t="s">
        <v>2</v>
      </c>
      <c r="E3" s="1">
        <v>152.25661161177734</v>
      </c>
      <c r="J3" s="265" t="s">
        <v>121</v>
      </c>
      <c r="K3" s="266"/>
      <c r="L3" s="266"/>
      <c r="M3" s="266"/>
    </row>
    <row r="4" spans="2:18" x14ac:dyDescent="0.25">
      <c r="G4" t="s">
        <v>106</v>
      </c>
    </row>
    <row r="5" spans="2:18" x14ac:dyDescent="0.25">
      <c r="C5" s="5" t="s">
        <v>0</v>
      </c>
      <c r="D5" s="5" t="s">
        <v>1</v>
      </c>
      <c r="E5" s="5">
        <v>651.76</v>
      </c>
    </row>
    <row r="6" spans="2:18" x14ac:dyDescent="0.25">
      <c r="C6" s="4"/>
      <c r="D6" s="4" t="s">
        <v>2</v>
      </c>
      <c r="E6" s="4">
        <v>78.97</v>
      </c>
      <c r="G6" s="226">
        <v>0.95</v>
      </c>
      <c r="H6" s="226">
        <v>0.05</v>
      </c>
    </row>
    <row r="7" spans="2:18" x14ac:dyDescent="0.25">
      <c r="C7" t="s">
        <v>3</v>
      </c>
      <c r="D7" t="s">
        <v>1</v>
      </c>
      <c r="E7">
        <v>370.03</v>
      </c>
      <c r="G7" s="226">
        <v>0.03</v>
      </c>
      <c r="H7" s="226">
        <v>0.97</v>
      </c>
    </row>
    <row r="8" spans="2:18" x14ac:dyDescent="0.25">
      <c r="C8" s="4"/>
      <c r="D8" s="4" t="s">
        <v>2</v>
      </c>
      <c r="E8" s="4">
        <v>46.09</v>
      </c>
    </row>
    <row r="10" spans="2:18" x14ac:dyDescent="0.25">
      <c r="C10" s="6" t="s">
        <v>4</v>
      </c>
      <c r="D10" s="6">
        <v>3.0130088796040722E-2</v>
      </c>
    </row>
    <row r="11" spans="2:18" x14ac:dyDescent="0.25">
      <c r="C11" s="6" t="s">
        <v>5</v>
      </c>
      <c r="D11" s="6">
        <v>0.96986991120395927</v>
      </c>
    </row>
    <row r="14" spans="2:18" x14ac:dyDescent="0.25">
      <c r="B14" s="4"/>
      <c r="C14" s="4">
        <v>100</v>
      </c>
      <c r="D14" s="4">
        <v>150</v>
      </c>
      <c r="E14" s="4">
        <v>200</v>
      </c>
      <c r="F14" s="4">
        <v>250</v>
      </c>
      <c r="G14" s="4">
        <v>300</v>
      </c>
      <c r="H14" s="4">
        <v>350</v>
      </c>
      <c r="I14" s="4">
        <v>400</v>
      </c>
      <c r="J14" s="4">
        <v>450</v>
      </c>
      <c r="K14" s="4">
        <v>500</v>
      </c>
      <c r="L14" s="4">
        <v>550</v>
      </c>
      <c r="M14" s="4">
        <v>600</v>
      </c>
      <c r="N14" s="4">
        <v>650</v>
      </c>
      <c r="O14" s="4">
        <v>700</v>
      </c>
      <c r="P14" s="4">
        <v>750</v>
      </c>
      <c r="Q14" s="4">
        <v>800</v>
      </c>
    </row>
    <row r="15" spans="2:18" x14ac:dyDescent="0.25">
      <c r="C15" s="2">
        <f>_xlfn.NORM.DIST(C14,$E$5,$E$6,FALSE)</f>
        <v>1.2672067605394296E-13</v>
      </c>
      <c r="D15" s="2">
        <f t="shared" ref="D15:Q15" si="0">_xlfn.NORM.DIST(D14,$E$5,$E$6,FALSE)</f>
        <v>8.650300147045958E-12</v>
      </c>
      <c r="E15" s="2">
        <f t="shared" si="0"/>
        <v>3.9547074513830448E-10</v>
      </c>
      <c r="F15" s="2">
        <f t="shared" si="0"/>
        <v>1.2108686557250929E-8</v>
      </c>
      <c r="G15" s="2">
        <f t="shared" si="0"/>
        <v>2.4830141938052508E-7</v>
      </c>
      <c r="H15" s="2">
        <f t="shared" si="0"/>
        <v>3.4100508625200185E-6</v>
      </c>
      <c r="I15" s="2">
        <f t="shared" si="0"/>
        <v>3.1364762339207996E-5</v>
      </c>
      <c r="J15" s="2">
        <f t="shared" si="0"/>
        <v>1.9320690127944189E-4</v>
      </c>
      <c r="K15" s="2">
        <f t="shared" si="0"/>
        <v>7.9708155437405257E-4</v>
      </c>
      <c r="L15" s="2">
        <f t="shared" si="0"/>
        <v>2.2023298877749584E-3</v>
      </c>
      <c r="M15" s="2">
        <f t="shared" si="0"/>
        <v>4.0753177491063622E-3</v>
      </c>
      <c r="N15" s="2">
        <f t="shared" si="0"/>
        <v>5.0505662126674187E-3</v>
      </c>
      <c r="O15" s="2">
        <f t="shared" si="0"/>
        <v>4.1919698644162133E-3</v>
      </c>
      <c r="P15" s="2">
        <f t="shared" si="0"/>
        <v>2.3302135562236243E-3</v>
      </c>
      <c r="Q15" s="2">
        <f t="shared" si="0"/>
        <v>8.675065984281434E-4</v>
      </c>
      <c r="R15" s="2">
        <f>SUM(C15:Q15)</f>
        <v>1.9743227951825648E-2</v>
      </c>
    </row>
    <row r="16" spans="2:18" x14ac:dyDescent="0.25">
      <c r="B16" t="s">
        <v>0</v>
      </c>
      <c r="C16" s="231">
        <f>C15/$R$15</f>
        <v>6.4184375707532241E-12</v>
      </c>
      <c r="D16" s="231">
        <f t="shared" ref="D16:Q16" si="1">D15/$R$15</f>
        <v>4.3814011407623281E-10</v>
      </c>
      <c r="E16" s="231">
        <f t="shared" si="1"/>
        <v>2.0030703495055146E-8</v>
      </c>
      <c r="F16" s="231">
        <f t="shared" si="1"/>
        <v>6.1330834992113046E-7</v>
      </c>
      <c r="G16" s="231">
        <f t="shared" si="1"/>
        <v>1.2576536115897135E-5</v>
      </c>
      <c r="H16" s="231">
        <f t="shared" si="1"/>
        <v>1.7272002687912502E-4</v>
      </c>
      <c r="I16" s="231">
        <f t="shared" si="1"/>
        <v>1.5886339567035038E-3</v>
      </c>
      <c r="J16" s="231">
        <f t="shared" si="1"/>
        <v>9.7859834142053816E-3</v>
      </c>
      <c r="K16" s="231">
        <f t="shared" si="1"/>
        <v>4.0372402948442215E-2</v>
      </c>
      <c r="L16" s="231">
        <f t="shared" si="1"/>
        <v>0.11154862280619669</v>
      </c>
      <c r="M16" s="231">
        <f t="shared" si="1"/>
        <v>0.20641598015533824</v>
      </c>
      <c r="N16" s="231">
        <f t="shared" si="1"/>
        <v>0.25581258672548501</v>
      </c>
      <c r="O16" s="231">
        <f t="shared" si="1"/>
        <v>0.21232444231737616</v>
      </c>
      <c r="P16" s="231">
        <f t="shared" si="1"/>
        <v>0.11802596626597478</v>
      </c>
      <c r="Q16" s="231">
        <f t="shared" si="1"/>
        <v>4.3939451063670941E-2</v>
      </c>
      <c r="R16" s="2"/>
    </row>
    <row r="17" spans="2:18" x14ac:dyDescent="0.25">
      <c r="C17" s="1">
        <f>_xlfn.NORM.DIST(C14,$E$7,$E$8,FALSE)</f>
        <v>3.0459523068415339E-10</v>
      </c>
      <c r="D17" s="1">
        <f t="shared" ref="D17:Q17" si="2">_xlfn.NORM.DIST(D14,$E$7,$E$8,FALSE)</f>
        <v>9.7375281637219005E-8</v>
      </c>
      <c r="E17" s="1">
        <f t="shared" si="2"/>
        <v>9.595518422209943E-6</v>
      </c>
      <c r="F17" s="1">
        <f t="shared" si="2"/>
        <v>2.9146220708854849E-4</v>
      </c>
      <c r="G17" s="1">
        <f t="shared" si="2"/>
        <v>2.7289158505019897E-3</v>
      </c>
      <c r="H17" s="1">
        <f t="shared" si="2"/>
        <v>7.8757537270292641E-3</v>
      </c>
      <c r="I17" s="1">
        <f t="shared" si="2"/>
        <v>7.0062914588544948E-3</v>
      </c>
      <c r="J17" s="1">
        <f t="shared" si="2"/>
        <v>1.9212255835357036E-3</v>
      </c>
      <c r="K17" s="1">
        <f t="shared" si="2"/>
        <v>1.6239124501295801E-4</v>
      </c>
      <c r="L17" s="1">
        <f t="shared" si="2"/>
        <v>4.2309797878413141E-6</v>
      </c>
      <c r="M17" s="1">
        <f t="shared" si="2"/>
        <v>3.3979217918936094E-8</v>
      </c>
      <c r="N17" s="1">
        <f t="shared" si="2"/>
        <v>8.4116248575888127E-11</v>
      </c>
      <c r="O17" s="1">
        <f t="shared" si="2"/>
        <v>6.418602806431632E-14</v>
      </c>
      <c r="P17" s="1">
        <f t="shared" si="2"/>
        <v>1.5097157871634084E-17</v>
      </c>
      <c r="Q17" s="1">
        <f t="shared" si="2"/>
        <v>1.0945711075600906E-21</v>
      </c>
      <c r="R17" s="2">
        <f t="shared" ref="R17" si="3">SUM(C17:Q17)</f>
        <v>1.9999998313508245E-2</v>
      </c>
    </row>
    <row r="18" spans="2:18" x14ac:dyDescent="0.25">
      <c r="B18" t="s">
        <v>3</v>
      </c>
      <c r="C18" s="231">
        <f>C17/$R$17</f>
        <v>1.5229762818451142E-8</v>
      </c>
      <c r="D18" s="231">
        <f t="shared" ref="D18:Q18" si="4">D17/$R$17</f>
        <v>4.8687644924175087E-6</v>
      </c>
      <c r="E18" s="231">
        <f t="shared" si="4"/>
        <v>4.7977596156740734E-4</v>
      </c>
      <c r="F18" s="231">
        <f t="shared" si="4"/>
        <v>1.4573111583299051E-2</v>
      </c>
      <c r="G18" s="231">
        <f t="shared" si="4"/>
        <v>0.13644580403083567</v>
      </c>
      <c r="H18" s="231">
        <f t="shared" si="4"/>
        <v>0.39378771955745034</v>
      </c>
      <c r="I18" s="231">
        <f t="shared" si="4"/>
        <v>0.35031460248285917</v>
      </c>
      <c r="J18" s="231">
        <f t="shared" si="4"/>
        <v>9.6061287277113633E-2</v>
      </c>
      <c r="K18" s="231">
        <f t="shared" si="4"/>
        <v>8.1195629353266983E-3</v>
      </c>
      <c r="L18" s="231">
        <f t="shared" si="4"/>
        <v>2.1154900723084852E-4</v>
      </c>
      <c r="M18" s="231">
        <f t="shared" si="4"/>
        <v>1.698961039210994E-6</v>
      </c>
      <c r="N18" s="231">
        <f t="shared" si="4"/>
        <v>4.2058127834478352E-9</v>
      </c>
      <c r="O18" s="231">
        <f t="shared" si="4"/>
        <v>3.2093016738388568E-12</v>
      </c>
      <c r="P18" s="232">
        <f t="shared" si="4"/>
        <v>7.5485795723479026E-16</v>
      </c>
      <c r="Q18" s="233">
        <f t="shared" si="4"/>
        <v>5.4728559992967789E-20</v>
      </c>
    </row>
    <row r="20" spans="2:18" x14ac:dyDescent="0.25">
      <c r="B20" t="s">
        <v>79</v>
      </c>
    </row>
    <row r="22" spans="2:18" x14ac:dyDescent="0.25">
      <c r="B22" s="4"/>
      <c r="C22" s="4">
        <v>100</v>
      </c>
      <c r="D22" s="4">
        <v>150</v>
      </c>
      <c r="E22" s="4">
        <v>200</v>
      </c>
      <c r="F22" s="4">
        <v>250</v>
      </c>
      <c r="G22" s="4">
        <v>300</v>
      </c>
      <c r="H22" s="4">
        <v>350</v>
      </c>
      <c r="I22" s="4">
        <v>400</v>
      </c>
      <c r="J22" s="4">
        <v>450</v>
      </c>
      <c r="K22" s="4">
        <v>500</v>
      </c>
      <c r="L22" s="4">
        <v>550</v>
      </c>
      <c r="M22" s="4">
        <v>600</v>
      </c>
      <c r="N22" s="4">
        <v>650</v>
      </c>
      <c r="O22" s="4">
        <v>700</v>
      </c>
      <c r="P22" s="4">
        <v>750</v>
      </c>
      <c r="Q22" s="4">
        <v>800</v>
      </c>
    </row>
    <row r="23" spans="2:18" x14ac:dyDescent="0.25">
      <c r="C23">
        <f>_xlfn.NORM.DIST(C22,$E$2,$E$3,FALSE)</f>
        <v>1.0742837660403488E-4</v>
      </c>
      <c r="D23">
        <f t="shared" ref="D23:Q23" si="5">_xlfn.NORM.DIST(D22,$E$2,$E$3,FALSE)</f>
        <v>2.3343960481813698E-4</v>
      </c>
      <c r="E23">
        <f t="shared" si="5"/>
        <v>4.5540197184771382E-4</v>
      </c>
      <c r="F23">
        <f t="shared" si="5"/>
        <v>7.9759076194945387E-4</v>
      </c>
      <c r="G23">
        <f t="shared" si="5"/>
        <v>1.2540942151720361E-3</v>
      </c>
      <c r="H23">
        <f t="shared" si="5"/>
        <v>1.770292604167098E-3</v>
      </c>
      <c r="I23">
        <f t="shared" si="5"/>
        <v>2.2434933493244206E-3</v>
      </c>
      <c r="J23">
        <f t="shared" si="5"/>
        <v>2.5525212063653188E-3</v>
      </c>
      <c r="K23">
        <f t="shared" si="5"/>
        <v>2.6072265642109785E-3</v>
      </c>
      <c r="L23">
        <f t="shared" si="5"/>
        <v>2.3908538380297412E-3</v>
      </c>
      <c r="M23">
        <f t="shared" si="5"/>
        <v>1.9683037611761835E-3</v>
      </c>
      <c r="N23">
        <f t="shared" si="5"/>
        <v>1.4547757693905644E-3</v>
      </c>
      <c r="O23">
        <f t="shared" si="5"/>
        <v>9.6530562388647359E-4</v>
      </c>
      <c r="P23">
        <f t="shared" si="5"/>
        <v>5.7504052899496531E-4</v>
      </c>
      <c r="Q23">
        <f t="shared" si="5"/>
        <v>3.0753667494449425E-4</v>
      </c>
      <c r="R23" s="2">
        <f>SUM(C23:Q23)</f>
        <v>1.968330485088161E-2</v>
      </c>
    </row>
    <row r="24" spans="2:18" x14ac:dyDescent="0.25">
      <c r="C24" s="3">
        <f>C23/$R$23</f>
        <v>5.4578424414954479E-3</v>
      </c>
      <c r="D24" s="3">
        <f t="shared" ref="D24:Q24" si="6">D23/$R$23</f>
        <v>1.1859776932108089E-2</v>
      </c>
      <c r="E24" s="3">
        <f t="shared" si="6"/>
        <v>2.3136458805967052E-2</v>
      </c>
      <c r="F24" s="3">
        <f t="shared" si="6"/>
        <v>4.052118117317733E-2</v>
      </c>
      <c r="G24" s="3">
        <f t="shared" si="6"/>
        <v>6.3713600163839632E-2</v>
      </c>
      <c r="H24" s="3">
        <f t="shared" si="6"/>
        <v>8.9938789119948376E-2</v>
      </c>
      <c r="I24" s="3">
        <f t="shared" si="6"/>
        <v>0.11397950528739258</v>
      </c>
      <c r="J24" s="3">
        <f t="shared" si="6"/>
        <v>0.12967950380807072</v>
      </c>
      <c r="K24" s="3">
        <f t="shared" si="6"/>
        <v>0.13245878087866944</v>
      </c>
      <c r="L24" s="3">
        <f t="shared" si="6"/>
        <v>0.12146607778229149</v>
      </c>
      <c r="M24" s="3">
        <f t="shared" si="6"/>
        <v>9.9998642305640234E-2</v>
      </c>
      <c r="N24" s="3">
        <f t="shared" si="6"/>
        <v>7.3909121481975384E-2</v>
      </c>
      <c r="O24" s="3">
        <f t="shared" si="6"/>
        <v>4.904184694590237E-2</v>
      </c>
      <c r="P24" s="3">
        <f t="shared" si="6"/>
        <v>2.9214633078713373E-2</v>
      </c>
      <c r="Q24" s="3">
        <f t="shared" si="6"/>
        <v>1.5624239794808632E-2</v>
      </c>
    </row>
    <row r="26" spans="2:18" x14ac:dyDescent="0.25">
      <c r="B26" t="s">
        <v>107</v>
      </c>
      <c r="C26">
        <f>($D$10*$G$6*C16+$D$11*$G$7*C18)/($D$10*C16+$D$11*C18)</f>
        <v>3.0012044956842919E-2</v>
      </c>
      <c r="D26">
        <f t="shared" ref="D26:Q26" si="7">($D$10*$G$6*D16+$D$11*$G$7*D18)/($D$10*D16+$D$11*D18)</f>
        <v>3.0002571981188619E-2</v>
      </c>
      <c r="E26">
        <f t="shared" si="7"/>
        <v>3.0001193251275517E-2</v>
      </c>
      <c r="F26">
        <f t="shared" si="7"/>
        <v>3.0001202820363955E-2</v>
      </c>
      <c r="G26">
        <f t="shared" si="7"/>
        <v>3.0002634355409379E-2</v>
      </c>
      <c r="H26">
        <f t="shared" si="7"/>
        <v>3.0012535722325401E-2</v>
      </c>
      <c r="I26">
        <f t="shared" si="7"/>
        <v>3.0129592292804791E-2</v>
      </c>
      <c r="J26">
        <f t="shared" si="7"/>
        <v>3.2902408594909803E-2</v>
      </c>
      <c r="K26">
        <f t="shared" si="7"/>
        <v>0.15309623032974337</v>
      </c>
      <c r="L26">
        <f t="shared" si="7"/>
        <v>0.89706860787514286</v>
      </c>
      <c r="M26">
        <f t="shared" si="7"/>
        <v>0.94975631659341908</v>
      </c>
      <c r="N26">
        <f t="shared" si="7"/>
        <v>0.94999951311241626</v>
      </c>
      <c r="O26">
        <f t="shared" si="7"/>
        <v>0.94999999955237802</v>
      </c>
      <c r="P26">
        <f t="shared" si="7"/>
        <v>0.94999999999981055</v>
      </c>
      <c r="Q26">
        <f t="shared" si="7"/>
        <v>0.95</v>
      </c>
    </row>
    <row r="27" spans="2:18" x14ac:dyDescent="0.25">
      <c r="B27" t="s">
        <v>108</v>
      </c>
      <c r="C27">
        <f>1-C26</f>
        <v>0.96998795504315705</v>
      </c>
      <c r="D27">
        <f t="shared" ref="D27:Q27" si="8">1-D26</f>
        <v>0.96999742801881139</v>
      </c>
      <c r="E27">
        <f t="shared" si="8"/>
        <v>0.96999880674872452</v>
      </c>
      <c r="F27">
        <f t="shared" si="8"/>
        <v>0.969998797179636</v>
      </c>
      <c r="G27">
        <f t="shared" si="8"/>
        <v>0.9699973656445906</v>
      </c>
      <c r="H27">
        <f t="shared" si="8"/>
        <v>0.96998746427767457</v>
      </c>
      <c r="I27">
        <f t="shared" si="8"/>
        <v>0.96987040770719524</v>
      </c>
      <c r="J27">
        <f t="shared" si="8"/>
        <v>0.96709759140509022</v>
      </c>
      <c r="K27">
        <f t="shared" si="8"/>
        <v>0.8469037696702566</v>
      </c>
      <c r="L27">
        <f t="shared" si="8"/>
        <v>0.10293139212485714</v>
      </c>
      <c r="M27">
        <f t="shared" si="8"/>
        <v>5.0243683406580919E-2</v>
      </c>
      <c r="N27">
        <f t="shared" si="8"/>
        <v>5.0000486887583739E-2</v>
      </c>
      <c r="O27">
        <f t="shared" si="8"/>
        <v>5.0000000447621984E-2</v>
      </c>
      <c r="P27">
        <f t="shared" si="8"/>
        <v>5.0000000000189448E-2</v>
      </c>
      <c r="Q27">
        <f t="shared" si="8"/>
        <v>5.0000000000000044E-2</v>
      </c>
    </row>
    <row r="51" spans="2:112" x14ac:dyDescent="0.25">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60"/>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row>
    <row r="53" spans="2:112" s="5" customFormat="1" x14ac:dyDescent="0.25">
      <c r="B53" s="49"/>
    </row>
    <row r="54" spans="2:112" s="5" customFormat="1" x14ac:dyDescent="0.25">
      <c r="B54" s="49"/>
    </row>
    <row r="55" spans="2:112" s="5" customFormat="1" x14ac:dyDescent="0.25">
      <c r="B55" s="49"/>
    </row>
    <row r="56" spans="2:112" s="5" customFormat="1" x14ac:dyDescent="0.25">
      <c r="B56" s="49"/>
    </row>
    <row r="57" spans="2:112" s="5" customFormat="1" x14ac:dyDescent="0.25">
      <c r="B57" s="49"/>
    </row>
    <row r="58" spans="2:112" s="5" customFormat="1" x14ac:dyDescent="0.25">
      <c r="B58" s="49"/>
    </row>
    <row r="59" spans="2:112" s="5" customFormat="1" x14ac:dyDescent="0.25">
      <c r="B59" s="49"/>
    </row>
    <row r="60" spans="2:112" s="5" customFormat="1" x14ac:dyDescent="0.2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Y22"/>
  <sheetViews>
    <sheetView showGridLines="0" workbookViewId="0">
      <selection activeCell="O27" sqref="O27"/>
    </sheetView>
  </sheetViews>
  <sheetFormatPr defaultRowHeight="15" x14ac:dyDescent="0.25"/>
  <sheetData>
    <row r="1" spans="3:25" ht="15.75" thickBot="1" x14ac:dyDescent="0.3"/>
    <row r="2" spans="3:25" ht="15.75" thickBot="1" x14ac:dyDescent="0.3">
      <c r="C2" s="298" t="s">
        <v>76</v>
      </c>
      <c r="D2" s="299"/>
      <c r="E2" s="299"/>
      <c r="F2" s="299"/>
      <c r="G2" s="300"/>
      <c r="I2" s="298" t="s">
        <v>78</v>
      </c>
      <c r="J2" s="299"/>
      <c r="K2" s="299"/>
      <c r="L2" s="299"/>
      <c r="M2" s="300"/>
      <c r="O2" s="298" t="s">
        <v>72</v>
      </c>
      <c r="P2" s="299"/>
      <c r="Q2" s="299"/>
      <c r="R2" s="299"/>
      <c r="S2" s="300"/>
      <c r="U2" s="298" t="s">
        <v>73</v>
      </c>
      <c r="V2" s="299"/>
      <c r="W2" s="299"/>
      <c r="X2" s="299"/>
      <c r="Y2" s="300"/>
    </row>
    <row r="3" spans="3:25" x14ac:dyDescent="0.25">
      <c r="C3" s="10"/>
      <c r="D3" s="9" t="s">
        <v>6</v>
      </c>
      <c r="E3" s="9" t="s">
        <v>7</v>
      </c>
      <c r="F3" s="4" t="s">
        <v>8</v>
      </c>
      <c r="G3" s="4" t="s">
        <v>9</v>
      </c>
      <c r="I3" s="10"/>
      <c r="J3" s="9" t="s">
        <v>6</v>
      </c>
      <c r="K3" s="9" t="s">
        <v>7</v>
      </c>
      <c r="L3" s="4" t="s">
        <v>8</v>
      </c>
      <c r="M3" s="4" t="s">
        <v>9</v>
      </c>
      <c r="O3" s="10"/>
      <c r="P3" s="9" t="s">
        <v>6</v>
      </c>
      <c r="Q3" s="9" t="s">
        <v>7</v>
      </c>
      <c r="R3" s="4" t="s">
        <v>8</v>
      </c>
      <c r="S3" s="4" t="s">
        <v>9</v>
      </c>
      <c r="U3" s="10"/>
      <c r="V3" s="9" t="s">
        <v>6</v>
      </c>
      <c r="W3" s="9" t="s">
        <v>7</v>
      </c>
      <c r="X3" s="4" t="s">
        <v>8</v>
      </c>
      <c r="Y3" s="4" t="s">
        <v>9</v>
      </c>
    </row>
    <row r="4" spans="3:25" x14ac:dyDescent="0.25">
      <c r="C4" s="11">
        <v>100</v>
      </c>
      <c r="D4" s="104">
        <v>60</v>
      </c>
      <c r="E4" s="104">
        <v>60</v>
      </c>
      <c r="F4" s="8">
        <v>0</v>
      </c>
      <c r="G4" s="8">
        <v>0</v>
      </c>
      <c r="I4" s="11">
        <v>100</v>
      </c>
      <c r="J4" s="104">
        <v>60</v>
      </c>
      <c r="K4" s="104">
        <v>60</v>
      </c>
      <c r="L4" s="8">
        <v>0</v>
      </c>
      <c r="M4" s="8">
        <v>0</v>
      </c>
      <c r="O4" s="11">
        <v>100</v>
      </c>
      <c r="P4" s="7">
        <v>60</v>
      </c>
      <c r="Q4" s="7">
        <v>60</v>
      </c>
      <c r="R4" s="8">
        <v>0</v>
      </c>
      <c r="S4" s="8">
        <v>0</v>
      </c>
      <c r="U4" s="11">
        <v>100</v>
      </c>
      <c r="V4" s="7">
        <v>60</v>
      </c>
      <c r="W4" s="7">
        <v>60</v>
      </c>
      <c r="X4" s="8">
        <v>0</v>
      </c>
      <c r="Y4" s="8">
        <v>0</v>
      </c>
    </row>
    <row r="5" spans="3:25" x14ac:dyDescent="0.25">
      <c r="C5" s="11">
        <v>150</v>
      </c>
      <c r="D5" s="7">
        <v>60</v>
      </c>
      <c r="E5" s="7">
        <v>60</v>
      </c>
      <c r="F5" s="8">
        <v>0</v>
      </c>
      <c r="G5" s="8">
        <v>0</v>
      </c>
      <c r="I5" s="11">
        <v>150</v>
      </c>
      <c r="J5" s="7">
        <v>60</v>
      </c>
      <c r="K5" s="7">
        <v>60</v>
      </c>
      <c r="L5" s="8">
        <v>0</v>
      </c>
      <c r="M5" s="8">
        <v>0</v>
      </c>
      <c r="O5" s="11">
        <v>150</v>
      </c>
      <c r="P5" s="7">
        <v>60</v>
      </c>
      <c r="Q5" s="7">
        <v>60</v>
      </c>
      <c r="R5" s="8">
        <v>0</v>
      </c>
      <c r="S5" s="8">
        <v>0</v>
      </c>
      <c r="U5" s="11">
        <v>150</v>
      </c>
      <c r="V5" s="7">
        <v>60</v>
      </c>
      <c r="W5" s="7">
        <v>60</v>
      </c>
      <c r="X5" s="8">
        <v>0</v>
      </c>
      <c r="Y5" s="8">
        <v>0</v>
      </c>
    </row>
    <row r="6" spans="3:25" x14ac:dyDescent="0.25">
      <c r="C6" s="11">
        <v>200</v>
      </c>
      <c r="D6" s="7">
        <v>60</v>
      </c>
      <c r="E6" s="7">
        <v>60</v>
      </c>
      <c r="F6" s="8">
        <v>0</v>
      </c>
      <c r="G6" s="8">
        <v>0</v>
      </c>
      <c r="I6" s="11">
        <v>200</v>
      </c>
      <c r="J6" s="7">
        <v>60</v>
      </c>
      <c r="K6" s="7">
        <v>60</v>
      </c>
      <c r="L6" s="8">
        <v>0</v>
      </c>
      <c r="M6" s="8">
        <v>0</v>
      </c>
      <c r="O6" s="11">
        <v>200</v>
      </c>
      <c r="P6" s="7">
        <v>60</v>
      </c>
      <c r="Q6" s="7">
        <v>60</v>
      </c>
      <c r="R6" s="8">
        <v>0</v>
      </c>
      <c r="S6" s="8">
        <v>0</v>
      </c>
      <c r="U6" s="11">
        <v>200</v>
      </c>
      <c r="V6" s="7">
        <v>60</v>
      </c>
      <c r="W6" s="7">
        <v>60</v>
      </c>
      <c r="X6" s="8">
        <v>0</v>
      </c>
      <c r="Y6" s="8">
        <v>0</v>
      </c>
    </row>
    <row r="7" spans="3:25" x14ac:dyDescent="0.25">
      <c r="C7" s="11">
        <v>250</v>
      </c>
      <c r="D7" s="7">
        <v>60</v>
      </c>
      <c r="E7" s="7">
        <v>60</v>
      </c>
      <c r="F7" s="8">
        <v>0</v>
      </c>
      <c r="G7" s="8">
        <v>0</v>
      </c>
      <c r="I7" s="11">
        <v>250</v>
      </c>
      <c r="J7" s="7">
        <v>60</v>
      </c>
      <c r="K7" s="7">
        <v>60</v>
      </c>
      <c r="L7" s="8">
        <v>0</v>
      </c>
      <c r="M7" s="8">
        <v>0</v>
      </c>
      <c r="O7" s="11">
        <v>250</v>
      </c>
      <c r="P7" s="7">
        <v>60</v>
      </c>
      <c r="Q7" s="7">
        <v>60</v>
      </c>
      <c r="R7" s="8">
        <v>0</v>
      </c>
      <c r="S7" s="8">
        <v>0</v>
      </c>
      <c r="U7" s="11">
        <v>250</v>
      </c>
      <c r="V7" s="7">
        <v>60</v>
      </c>
      <c r="W7" s="7">
        <v>45</v>
      </c>
      <c r="X7" s="8">
        <v>20.991499999999998</v>
      </c>
      <c r="Y7" s="8">
        <v>0.47353000000000001</v>
      </c>
    </row>
    <row r="8" spans="3:25" x14ac:dyDescent="0.25">
      <c r="C8" s="11">
        <v>300</v>
      </c>
      <c r="D8" s="7">
        <v>60</v>
      </c>
      <c r="E8" s="7">
        <v>60</v>
      </c>
      <c r="F8" s="8">
        <v>0</v>
      </c>
      <c r="G8" s="8">
        <v>0</v>
      </c>
      <c r="I8" s="11">
        <v>300</v>
      </c>
      <c r="J8" s="7">
        <v>60</v>
      </c>
      <c r="K8" s="7">
        <v>60</v>
      </c>
      <c r="L8" s="8">
        <v>0</v>
      </c>
      <c r="M8" s="8">
        <v>0</v>
      </c>
      <c r="O8" s="11">
        <v>300</v>
      </c>
      <c r="P8" s="7">
        <v>60</v>
      </c>
      <c r="Q8" s="7">
        <v>60</v>
      </c>
      <c r="R8" s="8">
        <v>0</v>
      </c>
      <c r="S8" s="8">
        <v>0</v>
      </c>
      <c r="U8" s="11">
        <v>300</v>
      </c>
      <c r="V8" s="7">
        <v>60</v>
      </c>
      <c r="W8" s="7">
        <v>30</v>
      </c>
      <c r="X8" s="8">
        <v>32.261200000000002</v>
      </c>
      <c r="Y8" s="8">
        <v>5.1970999999999998</v>
      </c>
    </row>
    <row r="9" spans="3:25" x14ac:dyDescent="0.25">
      <c r="C9" s="11">
        <v>350</v>
      </c>
      <c r="D9" s="7">
        <v>60</v>
      </c>
      <c r="E9" s="7">
        <v>30</v>
      </c>
      <c r="F9" s="8">
        <v>36.744900000000001</v>
      </c>
      <c r="G9" s="8">
        <v>0.76292000000000004</v>
      </c>
      <c r="I9" s="11">
        <v>350</v>
      </c>
      <c r="J9" s="7">
        <v>60</v>
      </c>
      <c r="K9" s="7">
        <v>30</v>
      </c>
      <c r="L9" s="8">
        <v>35.105200000000004</v>
      </c>
      <c r="M9" s="8">
        <v>1.8085</v>
      </c>
      <c r="O9" s="11">
        <v>350</v>
      </c>
      <c r="P9" s="7">
        <v>60</v>
      </c>
      <c r="Q9" s="7">
        <v>30</v>
      </c>
      <c r="R9" s="8">
        <v>33.131399999999999</v>
      </c>
      <c r="S9" s="8">
        <v>3.0962000000000001</v>
      </c>
      <c r="U9" s="11">
        <v>350</v>
      </c>
      <c r="V9" s="7">
        <v>60</v>
      </c>
      <c r="W9" s="7">
        <v>15</v>
      </c>
      <c r="X9" s="8">
        <v>38.0261</v>
      </c>
      <c r="Y9" s="8">
        <v>13.190200000000001</v>
      </c>
    </row>
    <row r="10" spans="3:25" x14ac:dyDescent="0.25">
      <c r="C10" s="11">
        <v>400</v>
      </c>
      <c r="D10" s="7">
        <v>60</v>
      </c>
      <c r="E10" s="7">
        <v>15</v>
      </c>
      <c r="F10" s="8">
        <v>41.388599999999997</v>
      </c>
      <c r="G10" s="8">
        <v>9.6706000000000003</v>
      </c>
      <c r="I10" s="11">
        <v>400</v>
      </c>
      <c r="J10" s="7">
        <v>60</v>
      </c>
      <c r="K10" s="7">
        <v>15</v>
      </c>
      <c r="L10" s="8">
        <v>39.636299999999999</v>
      </c>
      <c r="M10" s="8">
        <v>10.9124</v>
      </c>
      <c r="O10" s="11">
        <v>400</v>
      </c>
      <c r="P10" s="7">
        <v>60</v>
      </c>
      <c r="Q10" s="7">
        <v>15</v>
      </c>
      <c r="R10" s="8">
        <v>37.517200000000003</v>
      </c>
      <c r="S10" s="8">
        <v>12.452199999999999</v>
      </c>
      <c r="U10" s="11">
        <v>400</v>
      </c>
      <c r="V10" s="7">
        <v>60</v>
      </c>
      <c r="W10" s="7">
        <v>15</v>
      </c>
      <c r="X10" s="8">
        <v>25.7407</v>
      </c>
      <c r="Y10" s="8">
        <v>22.7576</v>
      </c>
    </row>
    <row r="11" spans="3:25" x14ac:dyDescent="0.25">
      <c r="C11" s="11">
        <v>450</v>
      </c>
      <c r="D11" s="7">
        <v>60</v>
      </c>
      <c r="E11" s="7">
        <v>15</v>
      </c>
      <c r="F11" s="8">
        <v>28.499500000000001</v>
      </c>
      <c r="G11" s="8">
        <v>19.256399999999999</v>
      </c>
      <c r="I11" s="11">
        <v>450</v>
      </c>
      <c r="J11" s="7">
        <v>60</v>
      </c>
      <c r="K11" s="7">
        <v>15</v>
      </c>
      <c r="L11" s="8">
        <v>27.107800000000001</v>
      </c>
      <c r="M11" s="8">
        <v>20.424199999999999</v>
      </c>
      <c r="O11" s="11">
        <v>450</v>
      </c>
      <c r="P11" s="7">
        <v>60</v>
      </c>
      <c r="Q11" s="7">
        <v>15</v>
      </c>
      <c r="R11" s="8">
        <v>25.418600000000001</v>
      </c>
      <c r="S11" s="8">
        <v>21.872599999999998</v>
      </c>
      <c r="U11" s="11">
        <v>450</v>
      </c>
      <c r="V11" s="7">
        <v>60</v>
      </c>
      <c r="W11" s="7">
        <v>15</v>
      </c>
      <c r="X11" s="8">
        <v>15.864100000000001</v>
      </c>
      <c r="Y11" s="8">
        <v>31.7073</v>
      </c>
    </row>
    <row r="12" spans="3:25" x14ac:dyDescent="0.25">
      <c r="C12" s="11">
        <v>500</v>
      </c>
      <c r="D12" s="7">
        <v>60</v>
      </c>
      <c r="E12" s="7">
        <v>15</v>
      </c>
      <c r="F12" s="8">
        <v>18.180499999999999</v>
      </c>
      <c r="G12" s="8">
        <v>28.229299999999999</v>
      </c>
      <c r="I12" s="11">
        <v>500</v>
      </c>
      <c r="J12" s="7">
        <v>60</v>
      </c>
      <c r="K12" s="7">
        <v>15</v>
      </c>
      <c r="L12" s="8">
        <v>17.047899999999998</v>
      </c>
      <c r="M12" s="8">
        <v>29.33</v>
      </c>
      <c r="O12" s="11">
        <v>500</v>
      </c>
      <c r="P12" s="7">
        <v>60</v>
      </c>
      <c r="Q12" s="7">
        <v>15</v>
      </c>
      <c r="R12" s="8">
        <v>15.6692</v>
      </c>
      <c r="S12" s="8">
        <v>30.695499999999999</v>
      </c>
      <c r="U12" s="11">
        <v>500</v>
      </c>
      <c r="V12" s="7">
        <v>60</v>
      </c>
      <c r="W12" s="7">
        <v>15</v>
      </c>
      <c r="X12" s="8">
        <v>7.7512999999999996</v>
      </c>
      <c r="Y12" s="8">
        <v>40.097299999999997</v>
      </c>
    </row>
    <row r="13" spans="3:25" x14ac:dyDescent="0.25">
      <c r="C13" s="11">
        <v>550</v>
      </c>
      <c r="D13" s="7">
        <v>60</v>
      </c>
      <c r="E13" s="7">
        <v>15</v>
      </c>
      <c r="F13" s="8">
        <v>9.7325999999999997</v>
      </c>
      <c r="G13" s="8">
        <v>36.646500000000003</v>
      </c>
      <c r="I13" s="11">
        <v>550</v>
      </c>
      <c r="J13" s="7">
        <v>60</v>
      </c>
      <c r="K13" s="7">
        <v>15</v>
      </c>
      <c r="L13" s="8">
        <v>8.7925000000000004</v>
      </c>
      <c r="M13" s="8">
        <v>37.685899999999997</v>
      </c>
      <c r="O13" s="11">
        <v>550</v>
      </c>
      <c r="P13" s="7">
        <v>60</v>
      </c>
      <c r="Q13" s="7">
        <v>15</v>
      </c>
      <c r="R13" s="8">
        <v>7.6454000000000004</v>
      </c>
      <c r="S13" s="8">
        <v>38.975700000000003</v>
      </c>
      <c r="U13" s="11">
        <v>550</v>
      </c>
      <c r="V13" s="7">
        <v>45</v>
      </c>
      <c r="W13" s="7">
        <v>15</v>
      </c>
      <c r="X13" s="8">
        <v>2.6385999999999998</v>
      </c>
      <c r="Y13" s="8">
        <v>29.4299</v>
      </c>
    </row>
    <row r="14" spans="3:25" x14ac:dyDescent="0.25">
      <c r="C14" s="11">
        <v>600</v>
      </c>
      <c r="D14" s="104">
        <v>45</v>
      </c>
      <c r="E14" s="7">
        <v>15</v>
      </c>
      <c r="F14" s="8">
        <v>2.7406999999999999</v>
      </c>
      <c r="G14" s="8">
        <v>28.939800000000002</v>
      </c>
      <c r="I14" s="11">
        <v>600</v>
      </c>
      <c r="J14" s="104">
        <v>45</v>
      </c>
      <c r="K14" s="7">
        <v>15</v>
      </c>
      <c r="L14" s="8">
        <v>2.2881</v>
      </c>
      <c r="M14" s="8">
        <v>29.437000000000001</v>
      </c>
      <c r="O14" s="11">
        <v>600</v>
      </c>
      <c r="P14" s="7">
        <v>45</v>
      </c>
      <c r="Q14" s="7">
        <v>15</v>
      </c>
      <c r="R14" s="8">
        <v>1.7305999999999999</v>
      </c>
      <c r="S14" s="8">
        <v>30.054099999999998</v>
      </c>
      <c r="U14" s="11">
        <v>600</v>
      </c>
      <c r="V14" s="7">
        <v>30</v>
      </c>
      <c r="W14" s="7">
        <v>15</v>
      </c>
      <c r="X14" s="8">
        <v>0.36203000000000002</v>
      </c>
      <c r="Y14" s="8">
        <v>15.891</v>
      </c>
    </row>
    <row r="15" spans="3:25" x14ac:dyDescent="0.25">
      <c r="C15" s="11">
        <v>650</v>
      </c>
      <c r="D15" s="7">
        <v>15</v>
      </c>
      <c r="E15" s="7">
        <v>15</v>
      </c>
      <c r="F15" s="8">
        <v>0</v>
      </c>
      <c r="G15" s="8">
        <v>0</v>
      </c>
      <c r="I15" s="11">
        <v>650</v>
      </c>
      <c r="J15" s="7">
        <v>15</v>
      </c>
      <c r="K15" s="7">
        <v>15</v>
      </c>
      <c r="L15" s="8">
        <v>0</v>
      </c>
      <c r="M15" s="8">
        <v>0</v>
      </c>
      <c r="O15" s="11">
        <v>650</v>
      </c>
      <c r="P15" s="7">
        <v>15</v>
      </c>
      <c r="Q15" s="7">
        <v>15</v>
      </c>
      <c r="R15" s="8">
        <v>0</v>
      </c>
      <c r="S15" s="8">
        <v>0</v>
      </c>
      <c r="U15" s="11">
        <v>650</v>
      </c>
      <c r="V15" s="7">
        <v>15</v>
      </c>
      <c r="W15" s="7">
        <v>15</v>
      </c>
      <c r="X15" s="8">
        <v>0</v>
      </c>
      <c r="Y15" s="8">
        <v>0</v>
      </c>
    </row>
    <row r="16" spans="3:25" x14ac:dyDescent="0.25">
      <c r="C16" s="11">
        <v>700</v>
      </c>
      <c r="D16" s="7">
        <v>15</v>
      </c>
      <c r="E16" s="7">
        <v>15</v>
      </c>
      <c r="F16" s="8">
        <v>0</v>
      </c>
      <c r="G16" s="8">
        <v>0</v>
      </c>
      <c r="I16" s="11">
        <v>700</v>
      </c>
      <c r="J16" s="7">
        <v>15</v>
      </c>
      <c r="K16" s="7">
        <v>15</v>
      </c>
      <c r="L16" s="8">
        <v>0</v>
      </c>
      <c r="M16" s="8">
        <v>0</v>
      </c>
      <c r="O16" s="11">
        <v>700</v>
      </c>
      <c r="P16" s="7">
        <v>15</v>
      </c>
      <c r="Q16" s="7">
        <v>15</v>
      </c>
      <c r="R16" s="8">
        <v>0</v>
      </c>
      <c r="S16" s="8">
        <v>0</v>
      </c>
      <c r="U16" s="11">
        <v>700</v>
      </c>
      <c r="V16" s="7">
        <v>15</v>
      </c>
      <c r="W16" s="7">
        <v>15</v>
      </c>
      <c r="X16" s="8">
        <v>0</v>
      </c>
      <c r="Y16" s="8">
        <v>0</v>
      </c>
    </row>
    <row r="17" spans="3:25" x14ac:dyDescent="0.25">
      <c r="C17" s="11">
        <v>750</v>
      </c>
      <c r="D17" s="7">
        <v>15</v>
      </c>
      <c r="E17" s="7">
        <v>15</v>
      </c>
      <c r="F17" s="8">
        <v>0</v>
      </c>
      <c r="G17" s="8">
        <v>0</v>
      </c>
      <c r="I17" s="11">
        <v>750</v>
      </c>
      <c r="J17" s="7">
        <v>15</v>
      </c>
      <c r="K17" s="7">
        <v>15</v>
      </c>
      <c r="L17" s="8">
        <v>0</v>
      </c>
      <c r="M17" s="8">
        <v>0</v>
      </c>
      <c r="O17" s="11">
        <v>750</v>
      </c>
      <c r="P17" s="7">
        <v>15</v>
      </c>
      <c r="Q17" s="7">
        <v>15</v>
      </c>
      <c r="R17" s="8">
        <v>0</v>
      </c>
      <c r="S17" s="8">
        <v>0</v>
      </c>
      <c r="U17" s="11">
        <v>750</v>
      </c>
      <c r="V17" s="7">
        <v>15</v>
      </c>
      <c r="W17" s="7">
        <v>15</v>
      </c>
      <c r="X17" s="8">
        <v>0</v>
      </c>
      <c r="Y17" s="8">
        <v>0</v>
      </c>
    </row>
    <row r="18" spans="3:25" x14ac:dyDescent="0.25">
      <c r="C18" s="12">
        <v>800</v>
      </c>
      <c r="D18" s="9">
        <v>15</v>
      </c>
      <c r="E18" s="9">
        <v>15</v>
      </c>
      <c r="F18" s="13">
        <v>0</v>
      </c>
      <c r="G18" s="13">
        <v>0</v>
      </c>
      <c r="I18" s="12">
        <v>800</v>
      </c>
      <c r="J18" s="9">
        <v>15</v>
      </c>
      <c r="K18" s="9">
        <v>15</v>
      </c>
      <c r="L18" s="13">
        <v>0</v>
      </c>
      <c r="M18" s="13">
        <v>0</v>
      </c>
      <c r="O18" s="12">
        <v>800</v>
      </c>
      <c r="P18" s="9">
        <v>15</v>
      </c>
      <c r="Q18" s="9">
        <v>15</v>
      </c>
      <c r="R18" s="13">
        <v>0</v>
      </c>
      <c r="S18" s="13">
        <v>0</v>
      </c>
      <c r="U18" s="12">
        <v>800</v>
      </c>
      <c r="V18" s="9">
        <v>15</v>
      </c>
      <c r="W18" s="9">
        <v>15</v>
      </c>
      <c r="X18" s="13">
        <v>0</v>
      </c>
      <c r="Y18" s="13">
        <v>0</v>
      </c>
    </row>
    <row r="19" spans="3:25" x14ac:dyDescent="0.25">
      <c r="E19" t="s">
        <v>10</v>
      </c>
      <c r="F19" s="8">
        <f>AVERAGE(F4:F18)</f>
        <v>9.1524533333333338</v>
      </c>
      <c r="G19" s="8">
        <f>AVERAGE(G4:G18)</f>
        <v>8.2337013333333342</v>
      </c>
      <c r="K19" t="s">
        <v>10</v>
      </c>
      <c r="L19" s="8">
        <f>AVERAGE(L4:L18)</f>
        <v>8.665186666666667</v>
      </c>
      <c r="M19" s="8">
        <f>AVERAGE(M4:M18)</f>
        <v>8.6398666666666681</v>
      </c>
      <c r="Q19" t="s">
        <v>10</v>
      </c>
      <c r="R19" s="8">
        <f>AVERAGE(R4:R18)</f>
        <v>8.0741599999999991</v>
      </c>
      <c r="S19" s="8">
        <f>AVERAGE(S4:S18)</f>
        <v>9.143086666666667</v>
      </c>
      <c r="W19" t="s">
        <v>10</v>
      </c>
      <c r="X19" s="8">
        <f>AVERAGE(X4:X18)</f>
        <v>9.5757019999999997</v>
      </c>
      <c r="Y19" s="8">
        <f>AVERAGE(Y4:Y18)</f>
        <v>10.582928666666668</v>
      </c>
    </row>
    <row r="20" spans="3:25" x14ac:dyDescent="0.25">
      <c r="E20" t="s">
        <v>11</v>
      </c>
      <c r="F20" s="8">
        <f>_xlfn.STDEV.S(F4:F18)</f>
        <v>14.76404869809801</v>
      </c>
      <c r="G20" s="8">
        <f>_xlfn.STDEV.S(G4:G18)</f>
        <v>13.162108201544672</v>
      </c>
      <c r="K20" t="s">
        <v>11</v>
      </c>
      <c r="L20" s="8">
        <f>_xlfn.STDEV.S(L4:L18)</f>
        <v>14.10454997083599</v>
      </c>
      <c r="M20" s="8">
        <f>_xlfn.STDEV.S(M4:M18)</f>
        <v>13.540422496028414</v>
      </c>
      <c r="Q20" t="s">
        <v>11</v>
      </c>
      <c r="R20" s="8">
        <f>_xlfn.STDEV.S(R4:R18)</f>
        <v>13.310643534769996</v>
      </c>
      <c r="S20" s="8">
        <f>_xlfn.STDEV.S(S4:S18)</f>
        <v>14.024676468581404</v>
      </c>
      <c r="W20" t="s">
        <v>11</v>
      </c>
      <c r="X20" s="8">
        <f>_xlfn.STDEV.S(X4:X18)</f>
        <v>13.452112366461902</v>
      </c>
      <c r="Y20" s="8">
        <f>_xlfn.STDEV.S(Y4:Y18)</f>
        <v>14.068549932903972</v>
      </c>
    </row>
    <row r="21" spans="3:25" x14ac:dyDescent="0.25">
      <c r="E21" t="s">
        <v>12</v>
      </c>
      <c r="F21" s="8">
        <f>MIN(F4:F18)</f>
        <v>0</v>
      </c>
      <c r="G21" s="8">
        <f>MIN(G4:G18)</f>
        <v>0</v>
      </c>
      <c r="K21" t="s">
        <v>12</v>
      </c>
      <c r="L21" s="8">
        <f>MIN(L4:L18)</f>
        <v>0</v>
      </c>
      <c r="M21" s="8">
        <f>MIN(M4:M18)</f>
        <v>0</v>
      </c>
      <c r="Q21" t="s">
        <v>12</v>
      </c>
      <c r="R21" s="8">
        <f>MIN(R4:R18)</f>
        <v>0</v>
      </c>
      <c r="S21" s="8">
        <f>MIN(S4:S18)</f>
        <v>0</v>
      </c>
      <c r="W21" t="s">
        <v>12</v>
      </c>
      <c r="X21" s="8">
        <f>MIN(X4:X18)</f>
        <v>0</v>
      </c>
      <c r="Y21" s="8">
        <f>MIN(Y4:Y18)</f>
        <v>0</v>
      </c>
    </row>
    <row r="22" spans="3:25" x14ac:dyDescent="0.25">
      <c r="E22" t="s">
        <v>13</v>
      </c>
      <c r="F22" s="8">
        <f>MAX(F4:F18)</f>
        <v>41.388599999999997</v>
      </c>
      <c r="G22" s="8">
        <f>MAX(G4:G18)</f>
        <v>36.646500000000003</v>
      </c>
      <c r="K22" t="s">
        <v>13</v>
      </c>
      <c r="L22" s="8">
        <f>MAX(L4:L18)</f>
        <v>39.636299999999999</v>
      </c>
      <c r="M22" s="8">
        <f>MAX(M4:M18)</f>
        <v>37.685899999999997</v>
      </c>
      <c r="Q22" t="s">
        <v>13</v>
      </c>
      <c r="R22" s="8">
        <f>MAX(R4:R18)</f>
        <v>37.517200000000003</v>
      </c>
      <c r="S22" s="8">
        <f>MAX(S4:S18)</f>
        <v>38.975700000000003</v>
      </c>
      <c r="W22" t="s">
        <v>13</v>
      </c>
      <c r="X22" s="8">
        <f>MAX(X4:X18)</f>
        <v>38.0261</v>
      </c>
      <c r="Y22" s="8">
        <f>MAX(Y4:Y18)</f>
        <v>40.097299999999997</v>
      </c>
    </row>
  </sheetData>
  <mergeCells count="4">
    <mergeCell ref="O2:S2"/>
    <mergeCell ref="U2:Y2"/>
    <mergeCell ref="C2:G2"/>
    <mergeCell ref="I2:M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R98"/>
  <sheetViews>
    <sheetView showGridLines="0" topLeftCell="A91" workbookViewId="0">
      <selection activeCell="D20" sqref="D20"/>
    </sheetView>
  </sheetViews>
  <sheetFormatPr defaultRowHeight="15" x14ac:dyDescent="0.25"/>
  <cols>
    <col min="4" max="4" width="13.42578125" customWidth="1"/>
    <col min="5" max="5" width="12.85546875" bestFit="1" customWidth="1"/>
    <col min="6" max="6" width="12" customWidth="1"/>
    <col min="7" max="7" width="10.85546875" customWidth="1"/>
    <col min="8" max="8" width="12.28515625" customWidth="1"/>
    <col min="9" max="9" width="14.5703125" customWidth="1"/>
    <col min="12" max="12" width="11.42578125" customWidth="1"/>
    <col min="15" max="15" width="11.5703125" customWidth="1"/>
    <col min="18" max="18" width="11.28515625" customWidth="1"/>
  </cols>
  <sheetData>
    <row r="2" spans="2:4" x14ac:dyDescent="0.25">
      <c r="C2" s="14" t="s">
        <v>14</v>
      </c>
      <c r="D2" s="14"/>
    </row>
    <row r="3" spans="2:4" x14ac:dyDescent="0.25">
      <c r="C3" s="15" t="s">
        <v>15</v>
      </c>
      <c r="D3" s="15">
        <v>4</v>
      </c>
    </row>
    <row r="4" spans="2:4" x14ac:dyDescent="0.25">
      <c r="C4" s="15" t="s">
        <v>16</v>
      </c>
      <c r="D4" s="16" t="s">
        <v>17</v>
      </c>
    </row>
    <row r="5" spans="2:4" x14ac:dyDescent="0.25">
      <c r="C5" s="15" t="s">
        <v>18</v>
      </c>
      <c r="D5" s="97">
        <v>10</v>
      </c>
    </row>
    <row r="6" spans="2:4" x14ac:dyDescent="0.25">
      <c r="C6" s="15" t="s">
        <v>19</v>
      </c>
      <c r="D6" s="16" t="s">
        <v>24</v>
      </c>
    </row>
    <row r="7" spans="2:4" x14ac:dyDescent="0.25">
      <c r="C7" s="15" t="s">
        <v>20</v>
      </c>
      <c r="D7" s="16">
        <v>30</v>
      </c>
    </row>
    <row r="8" spans="2:4" x14ac:dyDescent="0.25">
      <c r="C8" s="15" t="s">
        <v>21</v>
      </c>
      <c r="D8" s="16">
        <v>120</v>
      </c>
    </row>
    <row r="9" spans="2:4" x14ac:dyDescent="0.25">
      <c r="C9" s="15" t="s">
        <v>22</v>
      </c>
      <c r="D9" s="16">
        <v>0.49</v>
      </c>
    </row>
    <row r="10" spans="2:4" x14ac:dyDescent="0.25">
      <c r="C10" s="15" t="s">
        <v>23</v>
      </c>
      <c r="D10" s="16">
        <v>1000</v>
      </c>
    </row>
    <row r="15" spans="2:4" x14ac:dyDescent="0.25">
      <c r="B15" s="42">
        <v>0.95</v>
      </c>
      <c r="C15" s="42">
        <v>0.05</v>
      </c>
    </row>
    <row r="16" spans="2:4" x14ac:dyDescent="0.25">
      <c r="B16" s="42">
        <v>0.03</v>
      </c>
      <c r="C16" s="42">
        <v>0.97</v>
      </c>
    </row>
    <row r="17" spans="3:18" ht="15.75" thickBot="1" x14ac:dyDescent="0.3"/>
    <row r="18" spans="3:18" x14ac:dyDescent="0.25">
      <c r="E18" s="301" t="s">
        <v>27</v>
      </c>
      <c r="F18" s="302"/>
      <c r="G18" s="301" t="s">
        <v>30</v>
      </c>
      <c r="H18" s="303"/>
      <c r="I18" s="302"/>
      <c r="J18" s="304" t="s">
        <v>34</v>
      </c>
      <c r="K18" s="305"/>
      <c r="L18" s="306"/>
      <c r="M18" s="304" t="s">
        <v>35</v>
      </c>
      <c r="N18" s="305"/>
      <c r="O18" s="306"/>
      <c r="P18" s="301" t="s">
        <v>36</v>
      </c>
      <c r="Q18" s="303"/>
      <c r="R18" s="302"/>
    </row>
    <row r="19" spans="3:18" ht="41.25" customHeight="1" x14ac:dyDescent="0.25">
      <c r="C19" s="17" t="s">
        <v>25</v>
      </c>
      <c r="D19" s="23" t="s">
        <v>26</v>
      </c>
      <c r="E19" s="19" t="s">
        <v>28</v>
      </c>
      <c r="F19" s="44" t="s">
        <v>29</v>
      </c>
      <c r="G19" s="19" t="s">
        <v>31</v>
      </c>
      <c r="H19" s="20" t="s">
        <v>32</v>
      </c>
      <c r="I19" s="21" t="s">
        <v>33</v>
      </c>
      <c r="J19" s="19" t="s">
        <v>31</v>
      </c>
      <c r="K19" s="20" t="s">
        <v>32</v>
      </c>
      <c r="L19" s="21" t="s">
        <v>33</v>
      </c>
      <c r="M19" s="19" t="s">
        <v>31</v>
      </c>
      <c r="N19" s="20" t="s">
        <v>32</v>
      </c>
      <c r="O19" s="21" t="s">
        <v>33</v>
      </c>
      <c r="P19" s="19" t="s">
        <v>31</v>
      </c>
      <c r="Q19" s="20" t="s">
        <v>32</v>
      </c>
      <c r="R19" s="21" t="s">
        <v>33</v>
      </c>
    </row>
    <row r="20" spans="3:18" x14ac:dyDescent="0.25">
      <c r="C20" s="18">
        <v>0.1</v>
      </c>
      <c r="D20" s="24">
        <v>100</v>
      </c>
      <c r="E20" s="22">
        <v>60</v>
      </c>
      <c r="F20" s="45">
        <v>6900</v>
      </c>
      <c r="G20" s="22">
        <v>60</v>
      </c>
      <c r="H20" s="40">
        <v>0</v>
      </c>
      <c r="I20" s="48"/>
      <c r="J20" s="22">
        <v>60</v>
      </c>
      <c r="K20" s="40">
        <v>0</v>
      </c>
      <c r="L20" s="25"/>
      <c r="M20" s="22">
        <v>60</v>
      </c>
      <c r="N20" s="40">
        <v>0</v>
      </c>
      <c r="O20" s="25"/>
      <c r="P20" s="22">
        <v>15</v>
      </c>
      <c r="Q20" s="18">
        <v>163.78569999999999</v>
      </c>
      <c r="R20" s="25"/>
    </row>
    <row r="21" spans="3:18" x14ac:dyDescent="0.25">
      <c r="C21" s="18">
        <v>0.3</v>
      </c>
      <c r="D21" s="24">
        <v>100</v>
      </c>
      <c r="E21" s="22">
        <v>60</v>
      </c>
      <c r="F21" s="45">
        <v>6900</v>
      </c>
      <c r="G21" s="22">
        <v>60</v>
      </c>
      <c r="H21" s="40">
        <v>0</v>
      </c>
      <c r="I21" s="25"/>
      <c r="J21" s="22">
        <v>60</v>
      </c>
      <c r="K21" s="40">
        <v>0</v>
      </c>
      <c r="L21" s="25"/>
      <c r="M21" s="22">
        <v>60</v>
      </c>
      <c r="N21" s="40">
        <v>0</v>
      </c>
      <c r="O21" s="25"/>
      <c r="P21" s="22">
        <v>15</v>
      </c>
      <c r="Q21" s="40">
        <v>163.8065</v>
      </c>
      <c r="R21" s="25"/>
    </row>
    <row r="22" spans="3:18" x14ac:dyDescent="0.25">
      <c r="C22" s="18">
        <v>0.5</v>
      </c>
      <c r="D22" s="24">
        <v>100</v>
      </c>
      <c r="E22" s="22">
        <v>60</v>
      </c>
      <c r="F22" s="45">
        <v>6900</v>
      </c>
      <c r="G22" s="22">
        <v>60</v>
      </c>
      <c r="H22" s="40">
        <v>0</v>
      </c>
      <c r="I22" s="25"/>
      <c r="J22" s="22">
        <v>60</v>
      </c>
      <c r="K22" s="40">
        <v>0</v>
      </c>
      <c r="L22" s="25"/>
      <c r="M22" s="22">
        <v>60</v>
      </c>
      <c r="N22" s="40">
        <v>0</v>
      </c>
      <c r="O22" s="25"/>
      <c r="P22" s="22">
        <v>15</v>
      </c>
      <c r="Q22" s="40">
        <v>163.8441</v>
      </c>
      <c r="R22" s="25"/>
    </row>
    <row r="23" spans="3:18" x14ac:dyDescent="0.25">
      <c r="C23" s="18">
        <v>0.7</v>
      </c>
      <c r="D23" s="24">
        <v>100</v>
      </c>
      <c r="E23" s="22">
        <v>60</v>
      </c>
      <c r="F23" s="45">
        <v>6900</v>
      </c>
      <c r="G23" s="22">
        <v>60</v>
      </c>
      <c r="H23" s="40">
        <v>0</v>
      </c>
      <c r="I23" s="25"/>
      <c r="J23" s="22">
        <v>60</v>
      </c>
      <c r="K23" s="40">
        <v>0</v>
      </c>
      <c r="L23" s="25"/>
      <c r="M23" s="22">
        <v>60</v>
      </c>
      <c r="N23" s="40">
        <v>0</v>
      </c>
      <c r="O23" s="25"/>
      <c r="P23" s="22">
        <v>15</v>
      </c>
      <c r="Q23" s="40">
        <v>163.9316</v>
      </c>
      <c r="R23" s="25"/>
    </row>
    <row r="24" spans="3:18" x14ac:dyDescent="0.25">
      <c r="C24" s="18">
        <v>0.9</v>
      </c>
      <c r="D24" s="24">
        <v>100</v>
      </c>
      <c r="E24" s="22">
        <v>60</v>
      </c>
      <c r="F24" s="45">
        <v>6900</v>
      </c>
      <c r="G24" s="22">
        <v>60</v>
      </c>
      <c r="H24" s="40">
        <v>0</v>
      </c>
      <c r="I24" s="25"/>
      <c r="J24" s="22">
        <v>60</v>
      </c>
      <c r="K24" s="40">
        <v>0</v>
      </c>
      <c r="L24" s="25"/>
      <c r="M24" s="22">
        <v>60</v>
      </c>
      <c r="N24" s="40">
        <v>0</v>
      </c>
      <c r="O24" s="25"/>
      <c r="P24" s="22">
        <v>15</v>
      </c>
      <c r="Q24" s="40">
        <v>164.36779999999999</v>
      </c>
      <c r="R24" s="25"/>
    </row>
    <row r="25" spans="3:18" x14ac:dyDescent="0.25">
      <c r="C25" s="18">
        <v>0.1</v>
      </c>
      <c r="D25" s="24">
        <v>150</v>
      </c>
      <c r="E25" s="22">
        <v>60</v>
      </c>
      <c r="F25" s="45">
        <v>9900</v>
      </c>
      <c r="G25" s="22">
        <v>60</v>
      </c>
      <c r="H25" s="40">
        <v>0</v>
      </c>
      <c r="I25" s="25"/>
      <c r="J25" s="22">
        <v>60</v>
      </c>
      <c r="K25" s="40">
        <v>0</v>
      </c>
      <c r="L25" s="25"/>
      <c r="M25" s="22">
        <v>60</v>
      </c>
      <c r="N25" s="40">
        <v>0</v>
      </c>
      <c r="O25" s="25"/>
      <c r="P25" s="22">
        <v>15</v>
      </c>
      <c r="Q25" s="40">
        <v>91.422399999999996</v>
      </c>
      <c r="R25" s="25"/>
    </row>
    <row r="26" spans="3:18" x14ac:dyDescent="0.25">
      <c r="C26" s="18">
        <v>0.3</v>
      </c>
      <c r="D26" s="24">
        <v>150</v>
      </c>
      <c r="E26" s="22">
        <v>60</v>
      </c>
      <c r="F26" s="45">
        <v>9900</v>
      </c>
      <c r="G26" s="22">
        <v>60</v>
      </c>
      <c r="H26" s="40">
        <v>0</v>
      </c>
      <c r="I26" s="25"/>
      <c r="J26" s="22">
        <v>60</v>
      </c>
      <c r="K26" s="40">
        <v>0</v>
      </c>
      <c r="L26" s="25"/>
      <c r="M26" s="22">
        <v>60</v>
      </c>
      <c r="N26" s="40">
        <v>0</v>
      </c>
      <c r="O26" s="25"/>
      <c r="P26" s="22">
        <v>15</v>
      </c>
      <c r="Q26" s="40">
        <v>91.4255</v>
      </c>
      <c r="R26" s="25"/>
    </row>
    <row r="27" spans="3:18" x14ac:dyDescent="0.25">
      <c r="C27" s="18">
        <v>0.5</v>
      </c>
      <c r="D27" s="24">
        <v>150</v>
      </c>
      <c r="E27" s="22">
        <v>60</v>
      </c>
      <c r="F27" s="45">
        <v>9900</v>
      </c>
      <c r="G27" s="22">
        <v>60</v>
      </c>
      <c r="H27" s="40">
        <v>0</v>
      </c>
      <c r="I27" s="25"/>
      <c r="J27" s="22">
        <v>60</v>
      </c>
      <c r="K27" s="40">
        <v>0</v>
      </c>
      <c r="L27" s="25"/>
      <c r="M27" s="22">
        <v>60</v>
      </c>
      <c r="N27" s="40">
        <v>0</v>
      </c>
      <c r="O27" s="25"/>
      <c r="P27" s="22">
        <v>15</v>
      </c>
      <c r="Q27" s="40">
        <v>91.431100000000001</v>
      </c>
      <c r="R27" s="25"/>
    </row>
    <row r="28" spans="3:18" x14ac:dyDescent="0.25">
      <c r="C28" s="18">
        <v>0.7</v>
      </c>
      <c r="D28" s="24">
        <v>150</v>
      </c>
      <c r="E28" s="22">
        <v>60</v>
      </c>
      <c r="F28" s="45">
        <v>9900</v>
      </c>
      <c r="G28" s="22">
        <v>60</v>
      </c>
      <c r="H28" s="40">
        <v>0</v>
      </c>
      <c r="I28" s="25"/>
      <c r="J28" s="22">
        <v>60</v>
      </c>
      <c r="K28" s="40">
        <v>0</v>
      </c>
      <c r="L28" s="25"/>
      <c r="M28" s="22">
        <v>60</v>
      </c>
      <c r="N28" s="40">
        <v>0</v>
      </c>
      <c r="O28" s="25"/>
      <c r="P28" s="22">
        <v>15</v>
      </c>
      <c r="Q28" s="40">
        <v>91.444100000000006</v>
      </c>
      <c r="R28" s="25"/>
    </row>
    <row r="29" spans="3:18" x14ac:dyDescent="0.25">
      <c r="C29" s="18">
        <v>0.9</v>
      </c>
      <c r="D29" s="24">
        <v>150</v>
      </c>
      <c r="E29" s="22">
        <v>60</v>
      </c>
      <c r="F29" s="45">
        <v>9900</v>
      </c>
      <c r="G29" s="22">
        <v>60</v>
      </c>
      <c r="H29" s="40">
        <v>0</v>
      </c>
      <c r="I29" s="25"/>
      <c r="J29" s="22">
        <v>60</v>
      </c>
      <c r="K29" s="40">
        <v>0</v>
      </c>
      <c r="L29" s="25"/>
      <c r="M29" s="22">
        <v>60</v>
      </c>
      <c r="N29" s="40">
        <v>0</v>
      </c>
      <c r="O29" s="25"/>
      <c r="P29" s="22">
        <v>15</v>
      </c>
      <c r="Q29" s="40">
        <v>91.509200000000007</v>
      </c>
      <c r="R29" s="25"/>
    </row>
    <row r="30" spans="3:18" x14ac:dyDescent="0.25">
      <c r="C30" s="18">
        <v>0.1</v>
      </c>
      <c r="D30" s="24">
        <v>200</v>
      </c>
      <c r="E30" s="22">
        <v>60</v>
      </c>
      <c r="F30" s="45">
        <v>12900</v>
      </c>
      <c r="G30" s="22">
        <v>60</v>
      </c>
      <c r="H30" s="40">
        <v>0</v>
      </c>
      <c r="I30" s="25"/>
      <c r="J30" s="22">
        <v>60</v>
      </c>
      <c r="K30" s="40">
        <v>0</v>
      </c>
      <c r="L30" s="25"/>
      <c r="M30" s="22">
        <v>60</v>
      </c>
      <c r="N30" s="40">
        <v>0</v>
      </c>
      <c r="O30" s="25"/>
      <c r="P30" s="22">
        <v>15</v>
      </c>
      <c r="Q30" s="40">
        <v>52.719000000000001</v>
      </c>
      <c r="R30" s="25"/>
    </row>
    <row r="31" spans="3:18" x14ac:dyDescent="0.25">
      <c r="C31" s="18">
        <v>0.3</v>
      </c>
      <c r="D31" s="24">
        <v>200</v>
      </c>
      <c r="E31" s="22">
        <v>60</v>
      </c>
      <c r="F31" s="45">
        <v>12900</v>
      </c>
      <c r="G31" s="22">
        <v>60</v>
      </c>
      <c r="H31" s="40">
        <v>0</v>
      </c>
      <c r="I31" s="25"/>
      <c r="J31" s="22">
        <v>60</v>
      </c>
      <c r="K31" s="40">
        <v>0</v>
      </c>
      <c r="L31" s="25"/>
      <c r="M31" s="22">
        <v>60</v>
      </c>
      <c r="N31" s="40">
        <v>0</v>
      </c>
      <c r="O31" s="25"/>
      <c r="P31" s="22">
        <v>15</v>
      </c>
      <c r="Q31" s="40">
        <v>52.720199999999998</v>
      </c>
      <c r="R31" s="25"/>
    </row>
    <row r="32" spans="3:18" x14ac:dyDescent="0.25">
      <c r="C32" s="18">
        <v>0.5</v>
      </c>
      <c r="D32" s="24">
        <v>200</v>
      </c>
      <c r="E32" s="22">
        <v>60</v>
      </c>
      <c r="F32" s="45">
        <v>12900</v>
      </c>
      <c r="G32" s="22">
        <v>60</v>
      </c>
      <c r="H32" s="40">
        <v>0</v>
      </c>
      <c r="I32" s="25"/>
      <c r="J32" s="22">
        <v>60</v>
      </c>
      <c r="K32" s="40">
        <v>0</v>
      </c>
      <c r="L32" s="25"/>
      <c r="M32" s="22">
        <v>60</v>
      </c>
      <c r="N32" s="40">
        <v>0</v>
      </c>
      <c r="O32" s="25"/>
      <c r="P32" s="22">
        <v>15</v>
      </c>
      <c r="Q32" s="40">
        <v>52.722099999999998</v>
      </c>
      <c r="R32" s="25"/>
    </row>
    <row r="33" spans="3:18" x14ac:dyDescent="0.25">
      <c r="C33" s="18">
        <v>0.7</v>
      </c>
      <c r="D33" s="24">
        <v>200</v>
      </c>
      <c r="E33" s="22">
        <v>60</v>
      </c>
      <c r="F33" s="45">
        <v>12900</v>
      </c>
      <c r="G33" s="22">
        <v>60</v>
      </c>
      <c r="H33" s="40">
        <v>0</v>
      </c>
      <c r="I33" s="25"/>
      <c r="J33" s="22">
        <v>60</v>
      </c>
      <c r="K33" s="40">
        <v>0</v>
      </c>
      <c r="L33" s="25"/>
      <c r="M33" s="22">
        <v>60</v>
      </c>
      <c r="N33" s="40">
        <v>0</v>
      </c>
      <c r="O33" s="25"/>
      <c r="P33" s="22">
        <v>15</v>
      </c>
      <c r="Q33" s="40">
        <v>52.726799999999997</v>
      </c>
      <c r="R33" s="25"/>
    </row>
    <row r="34" spans="3:18" x14ac:dyDescent="0.25">
      <c r="C34" s="18">
        <v>0.9</v>
      </c>
      <c r="D34" s="24">
        <v>200</v>
      </c>
      <c r="E34" s="22">
        <v>60</v>
      </c>
      <c r="F34" s="45">
        <v>12900</v>
      </c>
      <c r="G34" s="22">
        <v>60</v>
      </c>
      <c r="H34" s="40">
        <v>0</v>
      </c>
      <c r="I34" s="25"/>
      <c r="J34" s="22">
        <v>60</v>
      </c>
      <c r="K34" s="40">
        <v>0</v>
      </c>
      <c r="L34" s="25"/>
      <c r="M34" s="22">
        <v>60</v>
      </c>
      <c r="N34" s="40">
        <v>0</v>
      </c>
      <c r="O34" s="25"/>
      <c r="P34" s="22">
        <v>15</v>
      </c>
      <c r="Q34" s="40">
        <v>52.75</v>
      </c>
      <c r="R34" s="25"/>
    </row>
    <row r="35" spans="3:18" x14ac:dyDescent="0.25">
      <c r="C35" s="18">
        <v>0.1</v>
      </c>
      <c r="D35" s="24">
        <v>250</v>
      </c>
      <c r="E35" s="22">
        <v>60</v>
      </c>
      <c r="F35" s="45">
        <v>15900</v>
      </c>
      <c r="G35" s="22">
        <v>60</v>
      </c>
      <c r="H35" s="40">
        <v>0</v>
      </c>
      <c r="I35" s="25"/>
      <c r="J35" s="22">
        <v>60</v>
      </c>
      <c r="K35" s="40">
        <v>0</v>
      </c>
      <c r="L35" s="25"/>
      <c r="M35" s="22">
        <v>60</v>
      </c>
      <c r="N35" s="40">
        <v>0</v>
      </c>
      <c r="O35" s="25"/>
      <c r="P35" s="22">
        <v>15</v>
      </c>
      <c r="Q35" s="40">
        <v>28.621099999999998</v>
      </c>
      <c r="R35" s="25"/>
    </row>
    <row r="36" spans="3:18" x14ac:dyDescent="0.25">
      <c r="C36" s="18">
        <v>0.3</v>
      </c>
      <c r="D36" s="24">
        <v>250</v>
      </c>
      <c r="E36" s="22">
        <v>60</v>
      </c>
      <c r="F36" s="45">
        <v>15900</v>
      </c>
      <c r="G36" s="22">
        <v>60</v>
      </c>
      <c r="H36" s="40">
        <v>0</v>
      </c>
      <c r="I36" s="25"/>
      <c r="J36" s="22">
        <v>60</v>
      </c>
      <c r="K36" s="40">
        <v>0</v>
      </c>
      <c r="L36" s="25"/>
      <c r="M36" s="22">
        <v>60</v>
      </c>
      <c r="N36" s="40">
        <v>0</v>
      </c>
      <c r="O36" s="25"/>
      <c r="P36" s="22">
        <v>15</v>
      </c>
      <c r="Q36" s="40">
        <v>28.622</v>
      </c>
      <c r="R36" s="25"/>
    </row>
    <row r="37" spans="3:18" x14ac:dyDescent="0.25">
      <c r="C37" s="18">
        <v>0.5</v>
      </c>
      <c r="D37" s="24">
        <v>250</v>
      </c>
      <c r="E37" s="22">
        <v>60</v>
      </c>
      <c r="F37" s="45">
        <v>15900</v>
      </c>
      <c r="G37" s="22">
        <v>60</v>
      </c>
      <c r="H37" s="40">
        <v>0</v>
      </c>
      <c r="I37" s="25"/>
      <c r="J37" s="22">
        <v>60</v>
      </c>
      <c r="K37" s="40">
        <v>0</v>
      </c>
      <c r="L37" s="25"/>
      <c r="M37" s="22">
        <v>60</v>
      </c>
      <c r="N37" s="40">
        <v>0</v>
      </c>
      <c r="O37" s="25"/>
      <c r="P37" s="22">
        <v>15</v>
      </c>
      <c r="Q37" s="40">
        <v>28.6236</v>
      </c>
      <c r="R37" s="25"/>
    </row>
    <row r="38" spans="3:18" x14ac:dyDescent="0.25">
      <c r="C38" s="18">
        <v>0.7</v>
      </c>
      <c r="D38" s="24">
        <v>250</v>
      </c>
      <c r="E38" s="22">
        <v>60</v>
      </c>
      <c r="F38" s="45">
        <v>15900</v>
      </c>
      <c r="G38" s="22">
        <v>60</v>
      </c>
      <c r="H38" s="40">
        <v>0</v>
      </c>
      <c r="I38" s="25"/>
      <c r="J38" s="22">
        <v>60</v>
      </c>
      <c r="K38" s="40">
        <v>0</v>
      </c>
      <c r="L38" s="25"/>
      <c r="M38" s="22">
        <v>60</v>
      </c>
      <c r="N38" s="40">
        <v>0</v>
      </c>
      <c r="O38" s="25"/>
      <c r="P38" s="22">
        <v>15</v>
      </c>
      <c r="Q38" s="40">
        <v>28.627400000000002</v>
      </c>
      <c r="R38" s="25"/>
    </row>
    <row r="39" spans="3:18" x14ac:dyDescent="0.25">
      <c r="C39" s="18">
        <v>0.9</v>
      </c>
      <c r="D39" s="24">
        <v>250</v>
      </c>
      <c r="E39" s="22">
        <v>60</v>
      </c>
      <c r="F39" s="45">
        <v>15900</v>
      </c>
      <c r="G39" s="22">
        <v>60</v>
      </c>
      <c r="H39" s="40">
        <v>0</v>
      </c>
      <c r="I39" s="25"/>
      <c r="J39" s="22">
        <v>60</v>
      </c>
      <c r="K39" s="40">
        <v>0</v>
      </c>
      <c r="L39" s="25"/>
      <c r="M39" s="22">
        <v>60</v>
      </c>
      <c r="N39" s="40">
        <v>0</v>
      </c>
      <c r="O39" s="25"/>
      <c r="P39" s="22">
        <v>15</v>
      </c>
      <c r="Q39" s="40">
        <v>28.6464</v>
      </c>
      <c r="R39" s="25"/>
    </row>
    <row r="40" spans="3:18" x14ac:dyDescent="0.25">
      <c r="C40" s="18">
        <v>0.1</v>
      </c>
      <c r="D40" s="24">
        <v>300</v>
      </c>
      <c r="E40" s="22">
        <v>60</v>
      </c>
      <c r="F40" s="45">
        <v>18900</v>
      </c>
      <c r="G40" s="22">
        <v>60</v>
      </c>
      <c r="H40" s="40">
        <v>0</v>
      </c>
      <c r="I40" s="25"/>
      <c r="J40" s="22">
        <v>60</v>
      </c>
      <c r="K40" s="40">
        <v>0</v>
      </c>
      <c r="L40" s="25"/>
      <c r="M40" s="22">
        <v>60</v>
      </c>
      <c r="N40" s="40">
        <v>0</v>
      </c>
      <c r="O40" s="25"/>
      <c r="P40" s="22">
        <v>15</v>
      </c>
      <c r="Q40" s="40">
        <v>12.1736</v>
      </c>
      <c r="R40" s="25"/>
    </row>
    <row r="41" spans="3:18" x14ac:dyDescent="0.25">
      <c r="C41" s="18">
        <v>0.3</v>
      </c>
      <c r="D41" s="24">
        <v>300</v>
      </c>
      <c r="E41" s="22">
        <v>60</v>
      </c>
      <c r="F41" s="45">
        <v>18900</v>
      </c>
      <c r="G41" s="22">
        <v>60</v>
      </c>
      <c r="H41" s="40">
        <v>0</v>
      </c>
      <c r="I41" s="25"/>
      <c r="J41" s="22">
        <v>60</v>
      </c>
      <c r="K41" s="40">
        <v>0</v>
      </c>
      <c r="L41" s="25"/>
      <c r="M41" s="22">
        <v>60</v>
      </c>
      <c r="N41" s="40">
        <v>0</v>
      </c>
      <c r="O41" s="25"/>
      <c r="P41" s="22">
        <v>15</v>
      </c>
      <c r="Q41" s="40">
        <v>12.1753</v>
      </c>
      <c r="R41" s="25"/>
    </row>
    <row r="42" spans="3:18" x14ac:dyDescent="0.25">
      <c r="C42" s="18">
        <v>0.5</v>
      </c>
      <c r="D42" s="24">
        <v>300</v>
      </c>
      <c r="E42" s="22">
        <v>60</v>
      </c>
      <c r="F42" s="45">
        <v>18900</v>
      </c>
      <c r="G42" s="22">
        <v>60</v>
      </c>
      <c r="H42" s="40">
        <v>0</v>
      </c>
      <c r="I42" s="25"/>
      <c r="J42" s="22">
        <v>60</v>
      </c>
      <c r="K42" s="40">
        <v>0</v>
      </c>
      <c r="L42" s="25"/>
      <c r="M42" s="22">
        <v>60</v>
      </c>
      <c r="N42" s="40">
        <v>0</v>
      </c>
      <c r="O42" s="25"/>
      <c r="P42" s="22">
        <v>15</v>
      </c>
      <c r="Q42" s="40">
        <v>12.1783</v>
      </c>
      <c r="R42" s="25"/>
    </row>
    <row r="43" spans="3:18" x14ac:dyDescent="0.25">
      <c r="C43" s="18">
        <v>0.7</v>
      </c>
      <c r="D43" s="24">
        <v>300</v>
      </c>
      <c r="E43" s="22">
        <v>60</v>
      </c>
      <c r="F43" s="45">
        <v>18900</v>
      </c>
      <c r="G43" s="22">
        <v>60</v>
      </c>
      <c r="H43" s="40">
        <v>0</v>
      </c>
      <c r="I43" s="25"/>
      <c r="J43" s="22">
        <v>60</v>
      </c>
      <c r="K43" s="40">
        <v>0</v>
      </c>
      <c r="L43" s="25"/>
      <c r="M43" s="22">
        <v>60</v>
      </c>
      <c r="N43" s="40">
        <v>0</v>
      </c>
      <c r="O43" s="25"/>
      <c r="P43" s="22">
        <v>15</v>
      </c>
      <c r="Q43" s="40">
        <v>12.1853</v>
      </c>
      <c r="R43" s="25"/>
    </row>
    <row r="44" spans="3:18" x14ac:dyDescent="0.25">
      <c r="C44" s="18">
        <v>0.9</v>
      </c>
      <c r="D44" s="24">
        <v>300</v>
      </c>
      <c r="E44" s="22">
        <v>60</v>
      </c>
      <c r="F44" s="45">
        <v>18900</v>
      </c>
      <c r="G44" s="22">
        <v>60</v>
      </c>
      <c r="H44" s="40">
        <v>0</v>
      </c>
      <c r="I44" s="25"/>
      <c r="J44" s="22">
        <v>60</v>
      </c>
      <c r="K44" s="40">
        <v>0</v>
      </c>
      <c r="L44" s="25"/>
      <c r="M44" s="22">
        <v>60</v>
      </c>
      <c r="N44" s="40">
        <v>0</v>
      </c>
      <c r="O44" s="25"/>
      <c r="P44" s="22">
        <v>15</v>
      </c>
      <c r="Q44" s="40">
        <v>12.2202</v>
      </c>
      <c r="R44" s="25"/>
    </row>
    <row r="45" spans="3:18" x14ac:dyDescent="0.25">
      <c r="C45" s="18">
        <v>0.1</v>
      </c>
      <c r="D45" s="24">
        <v>350</v>
      </c>
      <c r="E45" s="22">
        <v>30</v>
      </c>
      <c r="F45" s="46">
        <v>21675.026999999998</v>
      </c>
      <c r="G45" s="22">
        <v>45</v>
      </c>
      <c r="H45" s="40">
        <v>0.14474000000000001</v>
      </c>
      <c r="I45" s="25"/>
      <c r="J45" s="22">
        <v>60</v>
      </c>
      <c r="K45" s="40">
        <v>1.0379</v>
      </c>
      <c r="L45" s="25"/>
      <c r="M45" s="22">
        <v>30</v>
      </c>
      <c r="N45" s="40">
        <v>0</v>
      </c>
      <c r="O45" s="25"/>
      <c r="P45" s="22">
        <v>15</v>
      </c>
      <c r="Q45" s="40">
        <v>1.2743</v>
      </c>
      <c r="R45" s="25"/>
    </row>
    <row r="46" spans="3:18" x14ac:dyDescent="0.25">
      <c r="C46" s="18">
        <v>0.3</v>
      </c>
      <c r="D46" s="24">
        <v>350</v>
      </c>
      <c r="E46" s="22">
        <v>30</v>
      </c>
      <c r="F46" s="46">
        <v>21675.988799999999</v>
      </c>
      <c r="G46" s="22">
        <v>60</v>
      </c>
      <c r="H46" s="40">
        <v>1.0335000000000001</v>
      </c>
      <c r="I46" s="25"/>
      <c r="J46" s="22">
        <v>60</v>
      </c>
      <c r="K46" s="40">
        <v>1.0335000000000001</v>
      </c>
      <c r="L46" s="25"/>
      <c r="M46" s="22">
        <v>30</v>
      </c>
      <c r="N46" s="40">
        <v>0</v>
      </c>
      <c r="O46" s="25"/>
      <c r="P46" s="22">
        <v>15</v>
      </c>
      <c r="Q46" s="40">
        <v>1.2766999999999999</v>
      </c>
      <c r="R46" s="25"/>
    </row>
    <row r="47" spans="3:18" x14ac:dyDescent="0.25">
      <c r="C47" s="18">
        <v>0.5</v>
      </c>
      <c r="D47" s="24">
        <v>350</v>
      </c>
      <c r="E47" s="22">
        <v>30</v>
      </c>
      <c r="F47" s="46">
        <v>21677.719499999999</v>
      </c>
      <c r="G47" s="22">
        <v>60</v>
      </c>
      <c r="H47" s="40">
        <v>1.0254000000000001</v>
      </c>
      <c r="I47" s="25"/>
      <c r="J47" s="22">
        <v>60</v>
      </c>
      <c r="K47" s="40">
        <v>1.0254000000000001</v>
      </c>
      <c r="L47" s="25"/>
      <c r="M47" s="22">
        <v>30</v>
      </c>
      <c r="N47" s="40">
        <v>0</v>
      </c>
      <c r="O47" s="25"/>
      <c r="P47" s="22">
        <v>15</v>
      </c>
      <c r="Q47" s="40">
        <v>1.2810999999999999</v>
      </c>
      <c r="R47" s="25"/>
    </row>
    <row r="48" spans="3:18" x14ac:dyDescent="0.25">
      <c r="C48" s="18">
        <v>0.7</v>
      </c>
      <c r="D48" s="24">
        <v>350</v>
      </c>
      <c r="E48" s="22">
        <v>30</v>
      </c>
      <c r="F48" s="46">
        <v>21681.754300000001</v>
      </c>
      <c r="G48" s="22">
        <v>60</v>
      </c>
      <c r="H48" s="40">
        <v>1.0065999999999999</v>
      </c>
      <c r="I48" s="25"/>
      <c r="J48" s="22">
        <v>60</v>
      </c>
      <c r="K48" s="40">
        <v>1.0065999999999999</v>
      </c>
      <c r="L48" s="25"/>
      <c r="M48" s="22">
        <v>30</v>
      </c>
      <c r="N48" s="40">
        <v>0</v>
      </c>
      <c r="O48" s="25"/>
      <c r="P48" s="22">
        <v>15</v>
      </c>
      <c r="Q48" s="40">
        <v>1.2911999999999999</v>
      </c>
      <c r="R48" s="25"/>
    </row>
    <row r="49" spans="3:18" x14ac:dyDescent="0.25">
      <c r="C49" s="18">
        <v>0.9</v>
      </c>
      <c r="D49" s="24">
        <v>350</v>
      </c>
      <c r="E49" s="22">
        <v>30</v>
      </c>
      <c r="F49" s="46">
        <v>21701.8577</v>
      </c>
      <c r="G49" s="22">
        <v>60</v>
      </c>
      <c r="H49" s="40">
        <v>0.91302000000000005</v>
      </c>
      <c r="I49" s="25"/>
      <c r="J49" s="22">
        <v>60</v>
      </c>
      <c r="K49" s="40">
        <v>0.91302000000000005</v>
      </c>
      <c r="L49" s="25"/>
      <c r="M49" s="22">
        <v>30</v>
      </c>
      <c r="N49" s="40">
        <v>0</v>
      </c>
      <c r="O49" s="25"/>
      <c r="P49" s="22">
        <v>15</v>
      </c>
      <c r="Q49" s="40">
        <v>1.3415999999999999</v>
      </c>
      <c r="R49" s="25"/>
    </row>
    <row r="50" spans="3:18" x14ac:dyDescent="0.25">
      <c r="C50" s="18">
        <v>0.1</v>
      </c>
      <c r="D50" s="24">
        <v>400</v>
      </c>
      <c r="E50" s="22">
        <v>15</v>
      </c>
      <c r="F50" s="46">
        <v>22706.125899999999</v>
      </c>
      <c r="G50" s="22">
        <v>15</v>
      </c>
      <c r="H50" s="40">
        <v>0</v>
      </c>
      <c r="I50" s="25"/>
      <c r="J50" s="22">
        <v>60</v>
      </c>
      <c r="K50" s="40">
        <v>9.6620000000000008</v>
      </c>
      <c r="L50" s="25"/>
      <c r="M50" s="22">
        <v>15</v>
      </c>
      <c r="N50" s="40">
        <v>0</v>
      </c>
      <c r="O50" s="25"/>
      <c r="P50" s="22">
        <v>15</v>
      </c>
      <c r="Q50" s="40">
        <v>0</v>
      </c>
      <c r="R50" s="25"/>
    </row>
    <row r="51" spans="3:18" x14ac:dyDescent="0.25">
      <c r="C51" s="18">
        <v>0.3</v>
      </c>
      <c r="D51" s="24">
        <v>400</v>
      </c>
      <c r="E51" s="22">
        <v>15</v>
      </c>
      <c r="F51" s="46">
        <v>22721.578699999998</v>
      </c>
      <c r="G51" s="22">
        <v>30</v>
      </c>
      <c r="H51" s="40">
        <v>2.0531999999999999</v>
      </c>
      <c r="I51" s="25"/>
      <c r="J51" s="22">
        <v>60</v>
      </c>
      <c r="K51" s="40">
        <v>9.5875000000000004</v>
      </c>
      <c r="L51" s="25"/>
      <c r="M51" s="22">
        <v>15</v>
      </c>
      <c r="N51" s="40">
        <v>0</v>
      </c>
      <c r="O51" s="25"/>
      <c r="P51" s="22">
        <v>15</v>
      </c>
      <c r="Q51" s="40">
        <v>0</v>
      </c>
      <c r="R51" s="25"/>
    </row>
    <row r="52" spans="3:18" x14ac:dyDescent="0.25">
      <c r="C52" s="18">
        <v>0.5</v>
      </c>
      <c r="D52" s="24">
        <v>400</v>
      </c>
      <c r="E52" s="22">
        <v>15</v>
      </c>
      <c r="F52" s="46">
        <v>22749.2821</v>
      </c>
      <c r="G52" s="22">
        <v>45</v>
      </c>
      <c r="H52" s="40">
        <v>5.3710000000000004</v>
      </c>
      <c r="I52" s="25"/>
      <c r="J52" s="22">
        <v>60</v>
      </c>
      <c r="K52" s="40">
        <v>9.4540000000000006</v>
      </c>
      <c r="L52" s="25"/>
      <c r="M52" s="22">
        <v>15</v>
      </c>
      <c r="N52" s="40">
        <v>0</v>
      </c>
      <c r="O52" s="25"/>
      <c r="P52" s="22">
        <v>15</v>
      </c>
      <c r="Q52" s="40">
        <v>0</v>
      </c>
      <c r="R52" s="25"/>
    </row>
    <row r="53" spans="3:18" x14ac:dyDescent="0.25">
      <c r="C53" s="18">
        <v>0.7</v>
      </c>
      <c r="D53" s="24">
        <v>400</v>
      </c>
      <c r="E53" s="22">
        <v>15</v>
      </c>
      <c r="F53" s="46">
        <v>22813.360400000001</v>
      </c>
      <c r="G53" s="22">
        <v>60</v>
      </c>
      <c r="H53" s="40">
        <v>9.1465999999999994</v>
      </c>
      <c r="I53" s="25"/>
      <c r="J53" s="22">
        <v>60</v>
      </c>
      <c r="K53" s="40">
        <v>9.1465999999999994</v>
      </c>
      <c r="L53" s="25"/>
      <c r="M53" s="22">
        <v>15</v>
      </c>
      <c r="N53" s="40">
        <v>0</v>
      </c>
      <c r="O53" s="25"/>
      <c r="P53" s="22">
        <v>15</v>
      </c>
      <c r="Q53" s="40">
        <v>0</v>
      </c>
      <c r="R53" s="25"/>
    </row>
    <row r="54" spans="3:18" x14ac:dyDescent="0.25">
      <c r="C54" s="18">
        <v>0.9</v>
      </c>
      <c r="D54" s="24">
        <v>400</v>
      </c>
      <c r="E54" s="22">
        <v>15</v>
      </c>
      <c r="F54" s="46">
        <v>23122.555799999998</v>
      </c>
      <c r="G54" s="22">
        <v>60</v>
      </c>
      <c r="H54" s="40">
        <v>7.6871</v>
      </c>
      <c r="I54" s="25"/>
      <c r="J54" s="22">
        <v>60</v>
      </c>
      <c r="K54" s="40">
        <v>7.6871</v>
      </c>
      <c r="L54" s="25"/>
      <c r="M54" s="22">
        <v>15</v>
      </c>
      <c r="N54" s="40">
        <v>0</v>
      </c>
      <c r="O54" s="25"/>
      <c r="P54" s="22">
        <v>15</v>
      </c>
      <c r="Q54" s="40">
        <v>0</v>
      </c>
      <c r="R54" s="25"/>
    </row>
    <row r="55" spans="3:18" x14ac:dyDescent="0.25">
      <c r="C55" s="18">
        <v>0.1</v>
      </c>
      <c r="D55" s="24">
        <v>450</v>
      </c>
      <c r="E55" s="22">
        <v>15</v>
      </c>
      <c r="F55" s="46">
        <v>23571.125700000001</v>
      </c>
      <c r="G55" s="22">
        <v>15</v>
      </c>
      <c r="H55" s="40">
        <v>0</v>
      </c>
      <c r="I55" s="25"/>
      <c r="J55" s="22">
        <v>60</v>
      </c>
      <c r="K55" s="40">
        <v>18.365200000000002</v>
      </c>
      <c r="L55" s="25"/>
      <c r="M55" s="22">
        <v>15</v>
      </c>
      <c r="N55" s="40">
        <v>0</v>
      </c>
      <c r="O55" s="25"/>
      <c r="P55" s="22">
        <v>15</v>
      </c>
      <c r="Q55" s="40">
        <v>0</v>
      </c>
      <c r="R55" s="25"/>
    </row>
    <row r="56" spans="3:18" x14ac:dyDescent="0.25">
      <c r="C56" s="18">
        <v>0.3</v>
      </c>
      <c r="D56" s="24">
        <v>450</v>
      </c>
      <c r="E56" s="22">
        <v>15</v>
      </c>
      <c r="F56" s="46">
        <v>23900.7366</v>
      </c>
      <c r="G56" s="22">
        <v>15</v>
      </c>
      <c r="H56" s="40">
        <v>0</v>
      </c>
      <c r="I56" s="25"/>
      <c r="J56" s="22">
        <v>60</v>
      </c>
      <c r="K56" s="40">
        <v>16.732800000000001</v>
      </c>
      <c r="L56" s="25"/>
      <c r="M56" s="22">
        <v>15</v>
      </c>
      <c r="N56" s="40">
        <v>0</v>
      </c>
      <c r="O56" s="25"/>
      <c r="P56" s="22">
        <v>15</v>
      </c>
      <c r="Q56" s="40">
        <v>0</v>
      </c>
      <c r="R56" s="25"/>
    </row>
    <row r="57" spans="3:18" x14ac:dyDescent="0.25">
      <c r="C57" s="18">
        <v>0.5</v>
      </c>
      <c r="D57" s="24">
        <v>450</v>
      </c>
      <c r="E57" s="22">
        <v>15</v>
      </c>
      <c r="F57" s="46">
        <v>24445.2781</v>
      </c>
      <c r="G57" s="22">
        <v>30</v>
      </c>
      <c r="H57" s="40">
        <v>3.5507</v>
      </c>
      <c r="I57" s="25"/>
      <c r="J57" s="22">
        <v>60</v>
      </c>
      <c r="K57" s="40">
        <v>14.1325</v>
      </c>
      <c r="L57" s="25"/>
      <c r="M57" s="22">
        <v>15</v>
      </c>
      <c r="N57" s="40">
        <v>0</v>
      </c>
      <c r="O57" s="25"/>
      <c r="P57" s="22">
        <v>15</v>
      </c>
      <c r="Q57" s="40">
        <v>0</v>
      </c>
      <c r="R57" s="25"/>
    </row>
    <row r="58" spans="3:18" x14ac:dyDescent="0.25">
      <c r="C58" s="18">
        <v>0.7</v>
      </c>
      <c r="D58" s="24">
        <v>450</v>
      </c>
      <c r="E58" s="22">
        <v>15</v>
      </c>
      <c r="F58" s="46">
        <v>25513.730100000001</v>
      </c>
      <c r="G58" s="22">
        <v>45</v>
      </c>
      <c r="H58" s="40">
        <v>5.1973000000000003</v>
      </c>
      <c r="I58" s="25"/>
      <c r="J58" s="22">
        <v>60</v>
      </c>
      <c r="K58" s="40">
        <v>9.3529</v>
      </c>
      <c r="L58" s="25"/>
      <c r="M58" s="22">
        <v>15</v>
      </c>
      <c r="N58" s="40">
        <v>0</v>
      </c>
      <c r="O58" s="25"/>
      <c r="P58" s="22">
        <v>15</v>
      </c>
      <c r="Q58" s="40">
        <v>0</v>
      </c>
      <c r="R58" s="25"/>
    </row>
    <row r="59" spans="3:18" x14ac:dyDescent="0.25">
      <c r="C59" s="18">
        <v>0.9</v>
      </c>
      <c r="D59" s="24">
        <v>450</v>
      </c>
      <c r="E59" s="22">
        <v>45</v>
      </c>
      <c r="F59" s="46">
        <v>27769.957299999998</v>
      </c>
      <c r="G59" s="22">
        <v>60</v>
      </c>
      <c r="H59" s="40">
        <v>0.46828999999999998</v>
      </c>
      <c r="I59" s="25"/>
      <c r="J59" s="22">
        <v>60</v>
      </c>
      <c r="K59" s="40">
        <v>0.46828999999999998</v>
      </c>
      <c r="L59" s="25"/>
      <c r="M59" s="22">
        <v>15</v>
      </c>
      <c r="N59" s="40">
        <v>2.8264999999999998</v>
      </c>
      <c r="O59" s="25"/>
      <c r="P59" s="22">
        <v>15</v>
      </c>
      <c r="Q59" s="40">
        <v>2.8264999999999998</v>
      </c>
      <c r="R59" s="25"/>
    </row>
    <row r="60" spans="3:18" x14ac:dyDescent="0.25">
      <c r="C60" s="18">
        <v>0.1</v>
      </c>
      <c r="D60" s="24">
        <v>500</v>
      </c>
      <c r="E60" s="22">
        <v>15</v>
      </c>
      <c r="F60" s="46">
        <v>28005.8194</v>
      </c>
      <c r="G60" s="22">
        <v>15</v>
      </c>
      <c r="H60" s="18">
        <v>0</v>
      </c>
      <c r="I60" s="45"/>
      <c r="J60" s="22">
        <v>60</v>
      </c>
      <c r="K60" s="40">
        <v>10.334199999999999</v>
      </c>
      <c r="L60" s="45"/>
      <c r="M60" s="22">
        <v>15</v>
      </c>
      <c r="N60" s="18">
        <v>0</v>
      </c>
      <c r="O60" s="45"/>
      <c r="P60" s="22">
        <v>15</v>
      </c>
      <c r="Q60" s="40">
        <v>0</v>
      </c>
      <c r="R60" s="45"/>
    </row>
    <row r="61" spans="3:18" x14ac:dyDescent="0.25">
      <c r="C61" s="18">
        <v>0.3</v>
      </c>
      <c r="D61" s="24">
        <v>500</v>
      </c>
      <c r="E61" s="22">
        <v>45</v>
      </c>
      <c r="F61" s="46">
        <v>30674.381799999999</v>
      </c>
      <c r="G61" s="22">
        <v>15</v>
      </c>
      <c r="H61" s="40">
        <v>2.5320999999999998</v>
      </c>
      <c r="I61" s="25"/>
      <c r="J61" s="22">
        <v>60</v>
      </c>
      <c r="K61" s="40">
        <v>0.73553000000000002</v>
      </c>
      <c r="L61" s="25"/>
      <c r="M61" s="22">
        <v>15</v>
      </c>
      <c r="N61" s="40">
        <v>2.5320999999999998</v>
      </c>
      <c r="O61" s="25"/>
      <c r="P61" s="22">
        <v>15</v>
      </c>
      <c r="Q61" s="40">
        <v>2.5320999999999998</v>
      </c>
      <c r="R61" s="25"/>
    </row>
    <row r="62" spans="3:18" x14ac:dyDescent="0.25">
      <c r="C62" s="18">
        <v>0.5</v>
      </c>
      <c r="D62" s="24">
        <v>500</v>
      </c>
      <c r="E62" s="22">
        <v>60</v>
      </c>
      <c r="F62" s="45">
        <v>30900</v>
      </c>
      <c r="G62" s="22">
        <v>15</v>
      </c>
      <c r="H62" s="40">
        <v>6.9996999999999998</v>
      </c>
      <c r="I62" s="25"/>
      <c r="J62" s="22">
        <v>60</v>
      </c>
      <c r="K62" s="40">
        <v>0</v>
      </c>
      <c r="L62" s="25"/>
      <c r="M62" s="22">
        <v>15</v>
      </c>
      <c r="N62" s="40">
        <v>6.9996999999999998</v>
      </c>
      <c r="O62" s="25"/>
      <c r="P62" s="22">
        <v>15</v>
      </c>
      <c r="Q62" s="40">
        <v>6.9996999999999998</v>
      </c>
      <c r="R62" s="25"/>
    </row>
    <row r="63" spans="3:18" x14ac:dyDescent="0.25">
      <c r="C63" s="18">
        <v>0.7</v>
      </c>
      <c r="D63" s="24">
        <v>500</v>
      </c>
      <c r="E63" s="22">
        <v>60</v>
      </c>
      <c r="F63" s="45">
        <v>30900</v>
      </c>
      <c r="G63" s="22">
        <v>30</v>
      </c>
      <c r="H63" s="40">
        <v>4.9127000000000001</v>
      </c>
      <c r="I63" s="25"/>
      <c r="J63" s="22">
        <v>60</v>
      </c>
      <c r="K63" s="40">
        <v>0</v>
      </c>
      <c r="L63" s="25"/>
      <c r="M63" s="22">
        <v>15</v>
      </c>
      <c r="N63" s="40">
        <v>9.9974000000000007</v>
      </c>
      <c r="O63" s="25"/>
      <c r="P63" s="22">
        <v>15</v>
      </c>
      <c r="Q63" s="40">
        <v>9.9974000000000007</v>
      </c>
      <c r="R63" s="25"/>
    </row>
    <row r="64" spans="3:18" x14ac:dyDescent="0.25">
      <c r="C64" s="18">
        <v>0.9</v>
      </c>
      <c r="D64" s="24">
        <v>500</v>
      </c>
      <c r="E64" s="22">
        <v>60</v>
      </c>
      <c r="F64" s="45">
        <v>30900</v>
      </c>
      <c r="G64" s="22">
        <v>60</v>
      </c>
      <c r="H64" s="40">
        <v>0</v>
      </c>
      <c r="I64" s="25"/>
      <c r="J64" s="22">
        <v>60</v>
      </c>
      <c r="K64" s="40">
        <v>0</v>
      </c>
      <c r="L64" s="25"/>
      <c r="M64" s="22">
        <v>15</v>
      </c>
      <c r="N64" s="40">
        <v>11.9207</v>
      </c>
      <c r="O64" s="25"/>
      <c r="P64" s="22">
        <v>15</v>
      </c>
      <c r="Q64" s="40">
        <v>11.9207</v>
      </c>
      <c r="R64" s="25"/>
    </row>
    <row r="65" spans="3:18" x14ac:dyDescent="0.25">
      <c r="C65" s="18">
        <v>0.1</v>
      </c>
      <c r="D65" s="24">
        <v>550</v>
      </c>
      <c r="E65" s="22">
        <v>45</v>
      </c>
      <c r="F65" s="46">
        <v>33893.991399999999</v>
      </c>
      <c r="G65" s="22">
        <v>15</v>
      </c>
      <c r="H65" s="40">
        <v>4.4016000000000002</v>
      </c>
      <c r="I65" s="25"/>
      <c r="J65" s="22">
        <v>60</v>
      </c>
      <c r="K65" s="40">
        <v>1.7728000000000001E-2</v>
      </c>
      <c r="L65" s="25"/>
      <c r="M65" s="22">
        <v>15</v>
      </c>
      <c r="N65" s="40">
        <v>4.4016000000000002</v>
      </c>
      <c r="O65" s="25"/>
      <c r="P65" s="22">
        <v>15</v>
      </c>
      <c r="Q65" s="40">
        <v>4.4016000000000002</v>
      </c>
      <c r="R65" s="25"/>
    </row>
    <row r="66" spans="3:18" x14ac:dyDescent="0.25">
      <c r="C66" s="18">
        <v>0.3</v>
      </c>
      <c r="D66" s="24">
        <v>550</v>
      </c>
      <c r="E66" s="22">
        <v>60</v>
      </c>
      <c r="F66" s="46">
        <v>33900</v>
      </c>
      <c r="G66" s="22">
        <v>15</v>
      </c>
      <c r="H66" s="40">
        <v>4.76</v>
      </c>
      <c r="I66" s="25"/>
      <c r="J66" s="22">
        <v>60</v>
      </c>
      <c r="K66" s="40">
        <v>0</v>
      </c>
      <c r="L66" s="25"/>
      <c r="M66" s="22">
        <v>15</v>
      </c>
      <c r="N66" s="40">
        <v>4.76</v>
      </c>
      <c r="O66" s="25"/>
      <c r="P66" s="22">
        <v>15</v>
      </c>
      <c r="Q66" s="40">
        <v>4.76</v>
      </c>
      <c r="R66" s="25"/>
    </row>
    <row r="67" spans="3:18" x14ac:dyDescent="0.25">
      <c r="C67" s="18">
        <v>0.5</v>
      </c>
      <c r="D67" s="24">
        <v>550</v>
      </c>
      <c r="E67" s="22">
        <v>60</v>
      </c>
      <c r="F67" s="46">
        <v>33900</v>
      </c>
      <c r="G67" s="22">
        <v>15</v>
      </c>
      <c r="H67" s="40">
        <v>4.8365</v>
      </c>
      <c r="I67" s="25"/>
      <c r="J67" s="22">
        <v>60</v>
      </c>
      <c r="K67" s="40">
        <v>0</v>
      </c>
      <c r="L67" s="25"/>
      <c r="M67" s="22">
        <v>15</v>
      </c>
      <c r="N67" s="40">
        <v>4.8365</v>
      </c>
      <c r="O67" s="25"/>
      <c r="P67" s="22">
        <v>15</v>
      </c>
      <c r="Q67" s="40">
        <v>4.8365</v>
      </c>
      <c r="R67" s="25"/>
    </row>
    <row r="68" spans="3:18" x14ac:dyDescent="0.25">
      <c r="C68" s="18">
        <v>0.7</v>
      </c>
      <c r="D68" s="24">
        <v>550</v>
      </c>
      <c r="E68" s="22">
        <v>60</v>
      </c>
      <c r="F68" s="46">
        <v>33900</v>
      </c>
      <c r="G68" s="22">
        <v>30</v>
      </c>
      <c r="H68" s="40">
        <v>1.5549999999999999</v>
      </c>
      <c r="I68" s="25"/>
      <c r="J68" s="22">
        <v>60</v>
      </c>
      <c r="K68" s="40">
        <v>0</v>
      </c>
      <c r="L68" s="25"/>
      <c r="M68" s="22">
        <v>15</v>
      </c>
      <c r="N68" s="40">
        <v>4.8695000000000004</v>
      </c>
      <c r="O68" s="25"/>
      <c r="P68" s="22">
        <v>15</v>
      </c>
      <c r="Q68" s="40">
        <v>4.8695000000000004</v>
      </c>
      <c r="R68" s="25"/>
    </row>
    <row r="69" spans="3:18" x14ac:dyDescent="0.25">
      <c r="C69" s="18">
        <v>0.9</v>
      </c>
      <c r="D69" s="24">
        <v>550</v>
      </c>
      <c r="E69" s="22">
        <v>60</v>
      </c>
      <c r="F69" s="46">
        <v>33900</v>
      </c>
      <c r="G69" s="22">
        <v>45</v>
      </c>
      <c r="H69" s="40">
        <v>0.13288</v>
      </c>
      <c r="I69" s="25"/>
      <c r="J69" s="22">
        <v>60</v>
      </c>
      <c r="K69" s="40">
        <v>0</v>
      </c>
      <c r="L69" s="25"/>
      <c r="M69" s="22">
        <v>15</v>
      </c>
      <c r="N69" s="40">
        <v>4.8878000000000004</v>
      </c>
      <c r="O69" s="25"/>
      <c r="P69" s="22">
        <v>15</v>
      </c>
      <c r="Q69" s="40">
        <v>4.8878000000000004</v>
      </c>
      <c r="R69" s="25"/>
    </row>
    <row r="70" spans="3:18" x14ac:dyDescent="0.25">
      <c r="C70" s="18">
        <v>0.1</v>
      </c>
      <c r="D70" s="24">
        <v>600</v>
      </c>
      <c r="E70" s="22">
        <v>30</v>
      </c>
      <c r="F70" s="46">
        <v>35931.9179</v>
      </c>
      <c r="G70" s="22">
        <v>15</v>
      </c>
      <c r="H70" s="40">
        <v>1.0477000000000001</v>
      </c>
      <c r="I70" s="25"/>
      <c r="J70" s="22">
        <v>45</v>
      </c>
      <c r="K70" s="40">
        <v>0.73346999999999996</v>
      </c>
      <c r="L70" s="25"/>
      <c r="M70" s="22">
        <v>15</v>
      </c>
      <c r="N70" s="40">
        <v>1.0477000000000001</v>
      </c>
      <c r="O70" s="25"/>
      <c r="P70" s="22">
        <v>15</v>
      </c>
      <c r="Q70" s="40">
        <v>1.0477000000000001</v>
      </c>
      <c r="R70" s="25"/>
    </row>
    <row r="71" spans="3:18" x14ac:dyDescent="0.25">
      <c r="C71" s="18">
        <v>0.3</v>
      </c>
      <c r="D71" s="24">
        <v>600</v>
      </c>
      <c r="E71" s="22">
        <v>30</v>
      </c>
      <c r="F71" s="46">
        <v>35932.273000000001</v>
      </c>
      <c r="G71" s="22">
        <v>15</v>
      </c>
      <c r="H71" s="40">
        <v>1.0482</v>
      </c>
      <c r="I71" s="25"/>
      <c r="J71" s="22">
        <v>45</v>
      </c>
      <c r="K71" s="40">
        <v>0.73294999999999999</v>
      </c>
      <c r="L71" s="25"/>
      <c r="M71" s="22">
        <v>15</v>
      </c>
      <c r="N71" s="40">
        <v>1.0482</v>
      </c>
      <c r="O71" s="25"/>
      <c r="P71" s="22">
        <v>15</v>
      </c>
      <c r="Q71" s="40">
        <v>1.0482</v>
      </c>
      <c r="R71" s="25"/>
    </row>
    <row r="72" spans="3:18" x14ac:dyDescent="0.25">
      <c r="C72" s="18">
        <v>0.5</v>
      </c>
      <c r="D72" s="24">
        <v>600</v>
      </c>
      <c r="E72" s="22">
        <v>30</v>
      </c>
      <c r="F72" s="46">
        <v>35932.344100000002</v>
      </c>
      <c r="G72" s="22">
        <v>15</v>
      </c>
      <c r="H72" s="40">
        <v>1.0484</v>
      </c>
      <c r="I72" s="25"/>
      <c r="J72" s="22">
        <v>45</v>
      </c>
      <c r="K72" s="40">
        <v>0.73284000000000005</v>
      </c>
      <c r="L72" s="25"/>
      <c r="M72" s="22">
        <v>15</v>
      </c>
      <c r="N72" s="40">
        <v>1.0484</v>
      </c>
      <c r="O72" s="25"/>
      <c r="P72" s="22">
        <v>15</v>
      </c>
      <c r="Q72" s="40">
        <v>1.0484</v>
      </c>
      <c r="R72" s="25"/>
    </row>
    <row r="73" spans="3:18" x14ac:dyDescent="0.25">
      <c r="C73" s="18">
        <v>0.7</v>
      </c>
      <c r="D73" s="24">
        <v>600</v>
      </c>
      <c r="E73" s="22">
        <v>30</v>
      </c>
      <c r="F73" s="46">
        <v>35932.374499999998</v>
      </c>
      <c r="G73" s="22">
        <v>15</v>
      </c>
      <c r="H73" s="40">
        <v>1.0484</v>
      </c>
      <c r="I73" s="25"/>
      <c r="J73" s="22">
        <v>45</v>
      </c>
      <c r="K73" s="40">
        <v>0.73280000000000001</v>
      </c>
      <c r="L73" s="25"/>
      <c r="M73" s="22">
        <v>15</v>
      </c>
      <c r="N73" s="40">
        <v>1.0484</v>
      </c>
      <c r="O73" s="25"/>
      <c r="P73" s="22">
        <v>15</v>
      </c>
      <c r="Q73" s="40">
        <v>1.0484</v>
      </c>
      <c r="R73" s="25"/>
    </row>
    <row r="74" spans="3:18" x14ac:dyDescent="0.25">
      <c r="C74" s="18">
        <v>0.9</v>
      </c>
      <c r="D74" s="24">
        <v>600</v>
      </c>
      <c r="E74" s="22">
        <v>30</v>
      </c>
      <c r="F74" s="46">
        <v>35932.3914</v>
      </c>
      <c r="G74" s="22">
        <v>30</v>
      </c>
      <c r="H74" s="40">
        <v>0</v>
      </c>
      <c r="I74" s="25"/>
      <c r="J74" s="22">
        <v>45</v>
      </c>
      <c r="K74" s="40">
        <v>0.73277000000000003</v>
      </c>
      <c r="L74" s="25"/>
      <c r="M74" s="22">
        <v>15</v>
      </c>
      <c r="N74" s="40">
        <v>1.0484</v>
      </c>
      <c r="O74" s="25"/>
      <c r="P74" s="22">
        <v>15</v>
      </c>
      <c r="Q74" s="40">
        <v>1.0484</v>
      </c>
      <c r="R74" s="25"/>
    </row>
    <row r="75" spans="3:18" x14ac:dyDescent="0.25">
      <c r="C75" s="18">
        <v>0.1</v>
      </c>
      <c r="D75" s="24">
        <v>650</v>
      </c>
      <c r="E75" s="22">
        <v>15</v>
      </c>
      <c r="F75" s="46"/>
      <c r="G75" s="22">
        <v>15</v>
      </c>
      <c r="H75" s="40">
        <v>0</v>
      </c>
      <c r="I75" s="25"/>
      <c r="J75" s="22">
        <v>15</v>
      </c>
      <c r="K75" s="40">
        <v>0</v>
      </c>
      <c r="L75" s="25"/>
      <c r="M75" s="22">
        <v>15</v>
      </c>
      <c r="N75" s="40">
        <v>0</v>
      </c>
      <c r="O75" s="25"/>
      <c r="P75" s="22">
        <v>15</v>
      </c>
      <c r="Q75" s="40">
        <v>0</v>
      </c>
      <c r="R75" s="25"/>
    </row>
    <row r="76" spans="3:18" x14ac:dyDescent="0.25">
      <c r="C76" s="18">
        <v>0.3</v>
      </c>
      <c r="D76" s="24">
        <v>650</v>
      </c>
      <c r="E76" s="22">
        <v>15</v>
      </c>
      <c r="F76" s="46"/>
      <c r="G76" s="22">
        <v>15</v>
      </c>
      <c r="H76" s="40">
        <v>0</v>
      </c>
      <c r="I76" s="25"/>
      <c r="J76" s="22">
        <v>15</v>
      </c>
      <c r="K76" s="40">
        <v>0</v>
      </c>
      <c r="L76" s="25"/>
      <c r="M76" s="22">
        <v>15</v>
      </c>
      <c r="N76" s="40">
        <v>0</v>
      </c>
      <c r="O76" s="25"/>
      <c r="P76" s="22">
        <v>15</v>
      </c>
      <c r="Q76" s="40">
        <v>0</v>
      </c>
      <c r="R76" s="25"/>
    </row>
    <row r="77" spans="3:18" x14ac:dyDescent="0.25">
      <c r="C77" s="18">
        <v>0.5</v>
      </c>
      <c r="D77" s="24">
        <v>650</v>
      </c>
      <c r="E77" s="22">
        <v>15</v>
      </c>
      <c r="F77" s="46"/>
      <c r="G77" s="22">
        <v>15</v>
      </c>
      <c r="H77" s="40">
        <v>0</v>
      </c>
      <c r="I77" s="25"/>
      <c r="J77" s="22">
        <v>15</v>
      </c>
      <c r="K77" s="40">
        <v>0</v>
      </c>
      <c r="L77" s="25"/>
      <c r="M77" s="22">
        <v>15</v>
      </c>
      <c r="N77" s="40">
        <v>0</v>
      </c>
      <c r="O77" s="25"/>
      <c r="P77" s="22">
        <v>15</v>
      </c>
      <c r="Q77" s="40">
        <v>0</v>
      </c>
      <c r="R77" s="25"/>
    </row>
    <row r="78" spans="3:18" x14ac:dyDescent="0.25">
      <c r="C78" s="18">
        <v>0.7</v>
      </c>
      <c r="D78" s="24">
        <v>650</v>
      </c>
      <c r="E78" s="22">
        <v>15</v>
      </c>
      <c r="F78" s="46"/>
      <c r="G78" s="22">
        <v>15</v>
      </c>
      <c r="H78" s="40">
        <v>0</v>
      </c>
      <c r="I78" s="25"/>
      <c r="J78" s="22">
        <v>15</v>
      </c>
      <c r="K78" s="40">
        <v>0</v>
      </c>
      <c r="L78" s="25"/>
      <c r="M78" s="22">
        <v>15</v>
      </c>
      <c r="N78" s="40">
        <v>0</v>
      </c>
      <c r="O78" s="25"/>
      <c r="P78" s="22">
        <v>15</v>
      </c>
      <c r="Q78" s="40">
        <v>0</v>
      </c>
      <c r="R78" s="25"/>
    </row>
    <row r="79" spans="3:18" x14ac:dyDescent="0.25">
      <c r="C79" s="18">
        <v>0.9</v>
      </c>
      <c r="D79" s="24">
        <v>650</v>
      </c>
      <c r="E79" s="22">
        <v>15</v>
      </c>
      <c r="F79" s="46"/>
      <c r="G79" s="22">
        <v>15</v>
      </c>
      <c r="H79" s="40">
        <v>0</v>
      </c>
      <c r="I79" s="25"/>
      <c r="J79" s="22">
        <v>15</v>
      </c>
      <c r="K79" s="40">
        <v>0</v>
      </c>
      <c r="L79" s="25"/>
      <c r="M79" s="22">
        <v>15</v>
      </c>
      <c r="N79" s="40">
        <v>0</v>
      </c>
      <c r="O79" s="25"/>
      <c r="P79" s="22">
        <v>15</v>
      </c>
      <c r="Q79" s="40">
        <v>0</v>
      </c>
      <c r="R79" s="25"/>
    </row>
    <row r="80" spans="3:18" x14ac:dyDescent="0.25">
      <c r="C80" s="18">
        <v>0.1</v>
      </c>
      <c r="D80" s="24">
        <v>700</v>
      </c>
      <c r="E80" s="22">
        <v>15</v>
      </c>
      <c r="F80" s="46"/>
      <c r="G80" s="22">
        <v>15</v>
      </c>
      <c r="H80" s="40">
        <v>0</v>
      </c>
      <c r="I80" s="25"/>
      <c r="J80" s="22">
        <v>15</v>
      </c>
      <c r="K80" s="40">
        <v>0</v>
      </c>
      <c r="L80" s="25"/>
      <c r="M80" s="22">
        <v>15</v>
      </c>
      <c r="N80" s="40">
        <v>0</v>
      </c>
      <c r="O80" s="25"/>
      <c r="P80" s="22">
        <v>15</v>
      </c>
      <c r="Q80" s="40">
        <v>0</v>
      </c>
      <c r="R80" s="25"/>
    </row>
    <row r="81" spans="3:18" x14ac:dyDescent="0.25">
      <c r="C81" s="18">
        <v>0.3</v>
      </c>
      <c r="D81" s="24">
        <v>700</v>
      </c>
      <c r="E81" s="22">
        <v>15</v>
      </c>
      <c r="F81" s="46"/>
      <c r="G81" s="22">
        <v>15</v>
      </c>
      <c r="H81" s="40">
        <v>0</v>
      </c>
      <c r="I81" s="25"/>
      <c r="J81" s="22">
        <v>15</v>
      </c>
      <c r="K81" s="40">
        <v>0</v>
      </c>
      <c r="L81" s="25"/>
      <c r="M81" s="22">
        <v>15</v>
      </c>
      <c r="N81" s="40">
        <v>0</v>
      </c>
      <c r="O81" s="25"/>
      <c r="P81" s="22">
        <v>15</v>
      </c>
      <c r="Q81" s="40">
        <v>0</v>
      </c>
      <c r="R81" s="25"/>
    </row>
    <row r="82" spans="3:18" x14ac:dyDescent="0.25">
      <c r="C82" s="18">
        <v>0.5</v>
      </c>
      <c r="D82" s="24">
        <v>700</v>
      </c>
      <c r="E82" s="22">
        <v>15</v>
      </c>
      <c r="F82" s="46"/>
      <c r="G82" s="22">
        <v>15</v>
      </c>
      <c r="H82" s="40">
        <v>0</v>
      </c>
      <c r="I82" s="25"/>
      <c r="J82" s="22">
        <v>15</v>
      </c>
      <c r="K82" s="40">
        <v>0</v>
      </c>
      <c r="L82" s="25"/>
      <c r="M82" s="22">
        <v>15</v>
      </c>
      <c r="N82" s="40">
        <v>0</v>
      </c>
      <c r="O82" s="25"/>
      <c r="P82" s="22">
        <v>15</v>
      </c>
      <c r="Q82" s="40">
        <v>0</v>
      </c>
      <c r="R82" s="25"/>
    </row>
    <row r="83" spans="3:18" x14ac:dyDescent="0.25">
      <c r="C83" s="18">
        <v>0.7</v>
      </c>
      <c r="D83" s="24">
        <v>700</v>
      </c>
      <c r="E83" s="22">
        <v>15</v>
      </c>
      <c r="F83" s="46"/>
      <c r="G83" s="22">
        <v>15</v>
      </c>
      <c r="H83" s="40">
        <v>0</v>
      </c>
      <c r="I83" s="25"/>
      <c r="J83" s="22">
        <v>15</v>
      </c>
      <c r="K83" s="40">
        <v>0</v>
      </c>
      <c r="L83" s="25"/>
      <c r="M83" s="22">
        <v>15</v>
      </c>
      <c r="N83" s="40">
        <v>0</v>
      </c>
      <c r="O83" s="25"/>
      <c r="P83" s="22">
        <v>15</v>
      </c>
      <c r="Q83" s="40">
        <v>0</v>
      </c>
      <c r="R83" s="25"/>
    </row>
    <row r="84" spans="3:18" x14ac:dyDescent="0.25">
      <c r="C84" s="18">
        <v>0.9</v>
      </c>
      <c r="D84" s="24">
        <v>700</v>
      </c>
      <c r="E84" s="22">
        <v>15</v>
      </c>
      <c r="F84" s="46"/>
      <c r="G84" s="22">
        <v>15</v>
      </c>
      <c r="H84" s="40">
        <v>0</v>
      </c>
      <c r="I84" s="25"/>
      <c r="J84" s="22">
        <v>15</v>
      </c>
      <c r="K84" s="40">
        <v>0</v>
      </c>
      <c r="L84" s="25"/>
      <c r="M84" s="22">
        <v>15</v>
      </c>
      <c r="N84" s="40">
        <v>0</v>
      </c>
      <c r="O84" s="25"/>
      <c r="P84" s="22">
        <v>15</v>
      </c>
      <c r="Q84" s="40">
        <v>0</v>
      </c>
      <c r="R84" s="25"/>
    </row>
    <row r="85" spans="3:18" x14ac:dyDescent="0.25">
      <c r="C85" s="18">
        <v>0.1</v>
      </c>
      <c r="D85" s="24">
        <v>750</v>
      </c>
      <c r="E85" s="22">
        <v>15</v>
      </c>
      <c r="F85" s="46"/>
      <c r="G85" s="22">
        <v>15</v>
      </c>
      <c r="H85" s="40">
        <v>0</v>
      </c>
      <c r="I85" s="25"/>
      <c r="J85" s="22">
        <v>15</v>
      </c>
      <c r="K85" s="40">
        <v>0</v>
      </c>
      <c r="L85" s="25"/>
      <c r="M85" s="22">
        <v>15</v>
      </c>
      <c r="N85" s="40">
        <v>0</v>
      </c>
      <c r="O85" s="25"/>
      <c r="P85" s="22">
        <v>15</v>
      </c>
      <c r="Q85" s="40">
        <v>0</v>
      </c>
      <c r="R85" s="25"/>
    </row>
    <row r="86" spans="3:18" x14ac:dyDescent="0.25">
      <c r="C86" s="18">
        <v>0.3</v>
      </c>
      <c r="D86" s="24">
        <v>750</v>
      </c>
      <c r="E86" s="22">
        <v>15</v>
      </c>
      <c r="F86" s="46"/>
      <c r="G86" s="22">
        <v>15</v>
      </c>
      <c r="H86" s="40">
        <v>0</v>
      </c>
      <c r="I86" s="25"/>
      <c r="J86" s="22">
        <v>15</v>
      </c>
      <c r="K86" s="40">
        <v>0</v>
      </c>
      <c r="L86" s="25"/>
      <c r="M86" s="22">
        <v>15</v>
      </c>
      <c r="N86" s="40">
        <v>0</v>
      </c>
      <c r="O86" s="25"/>
      <c r="P86" s="22">
        <v>15</v>
      </c>
      <c r="Q86" s="40">
        <v>0</v>
      </c>
      <c r="R86" s="25"/>
    </row>
    <row r="87" spans="3:18" x14ac:dyDescent="0.25">
      <c r="C87" s="18">
        <v>0.5</v>
      </c>
      <c r="D87" s="24">
        <v>750</v>
      </c>
      <c r="E87" s="22">
        <v>15</v>
      </c>
      <c r="F87" s="46"/>
      <c r="G87" s="22">
        <v>15</v>
      </c>
      <c r="H87" s="40">
        <v>0</v>
      </c>
      <c r="I87" s="25"/>
      <c r="J87" s="22">
        <v>15</v>
      </c>
      <c r="K87" s="40">
        <v>0</v>
      </c>
      <c r="L87" s="25"/>
      <c r="M87" s="22">
        <v>15</v>
      </c>
      <c r="N87" s="40">
        <v>0</v>
      </c>
      <c r="O87" s="25"/>
      <c r="P87" s="22">
        <v>15</v>
      </c>
      <c r="Q87" s="40">
        <v>0</v>
      </c>
      <c r="R87" s="25"/>
    </row>
    <row r="88" spans="3:18" x14ac:dyDescent="0.25">
      <c r="C88" s="18">
        <v>0.7</v>
      </c>
      <c r="D88" s="24">
        <v>750</v>
      </c>
      <c r="E88" s="22">
        <v>15</v>
      </c>
      <c r="F88" s="46"/>
      <c r="G88" s="22">
        <v>15</v>
      </c>
      <c r="H88" s="40">
        <v>0</v>
      </c>
      <c r="I88" s="25"/>
      <c r="J88" s="22">
        <v>15</v>
      </c>
      <c r="K88" s="40">
        <v>0</v>
      </c>
      <c r="L88" s="25"/>
      <c r="M88" s="22">
        <v>15</v>
      </c>
      <c r="N88" s="40">
        <v>0</v>
      </c>
      <c r="O88" s="25"/>
      <c r="P88" s="22">
        <v>15</v>
      </c>
      <c r="Q88" s="40">
        <v>0</v>
      </c>
      <c r="R88" s="25"/>
    </row>
    <row r="89" spans="3:18" x14ac:dyDescent="0.25">
      <c r="C89" s="18">
        <v>0.9</v>
      </c>
      <c r="D89" s="24">
        <v>750</v>
      </c>
      <c r="E89" s="22">
        <v>15</v>
      </c>
      <c r="F89" s="46"/>
      <c r="G89" s="22">
        <v>15</v>
      </c>
      <c r="H89" s="40">
        <v>0</v>
      </c>
      <c r="I89" s="25"/>
      <c r="J89" s="22">
        <v>15</v>
      </c>
      <c r="K89" s="40">
        <v>0</v>
      </c>
      <c r="L89" s="25"/>
      <c r="M89" s="22">
        <v>15</v>
      </c>
      <c r="N89" s="40">
        <v>0</v>
      </c>
      <c r="O89" s="25"/>
      <c r="P89" s="22">
        <v>15</v>
      </c>
      <c r="Q89" s="40">
        <v>0</v>
      </c>
      <c r="R89" s="25"/>
    </row>
    <row r="90" spans="3:18" x14ac:dyDescent="0.25">
      <c r="C90" s="18">
        <v>0.1</v>
      </c>
      <c r="D90" s="24">
        <v>800</v>
      </c>
      <c r="E90" s="22">
        <v>15</v>
      </c>
      <c r="F90" s="46"/>
      <c r="G90" s="22">
        <v>15</v>
      </c>
      <c r="H90" s="40">
        <v>0</v>
      </c>
      <c r="I90" s="25"/>
      <c r="J90" s="22">
        <v>15</v>
      </c>
      <c r="K90" s="40">
        <v>0</v>
      </c>
      <c r="L90" s="25"/>
      <c r="M90" s="22">
        <v>15</v>
      </c>
      <c r="N90" s="40">
        <v>0</v>
      </c>
      <c r="O90" s="25"/>
      <c r="P90" s="22">
        <v>15</v>
      </c>
      <c r="Q90" s="40">
        <v>0</v>
      </c>
      <c r="R90" s="25"/>
    </row>
    <row r="91" spans="3:18" x14ac:dyDescent="0.25">
      <c r="C91" s="18">
        <v>0.3</v>
      </c>
      <c r="D91" s="24">
        <v>800</v>
      </c>
      <c r="E91" s="22">
        <v>15</v>
      </c>
      <c r="F91" s="46"/>
      <c r="G91" s="22">
        <v>15</v>
      </c>
      <c r="H91" s="40">
        <v>0</v>
      </c>
      <c r="I91" s="25"/>
      <c r="J91" s="22">
        <v>15</v>
      </c>
      <c r="K91" s="40">
        <v>0</v>
      </c>
      <c r="L91" s="25"/>
      <c r="M91" s="22">
        <v>15</v>
      </c>
      <c r="N91" s="40">
        <v>0</v>
      </c>
      <c r="O91" s="25"/>
      <c r="P91" s="22">
        <v>15</v>
      </c>
      <c r="Q91" s="40">
        <v>0</v>
      </c>
      <c r="R91" s="25"/>
    </row>
    <row r="92" spans="3:18" x14ac:dyDescent="0.25">
      <c r="C92" s="18">
        <v>0.5</v>
      </c>
      <c r="D92" s="24">
        <v>800</v>
      </c>
      <c r="E92" s="22">
        <v>15</v>
      </c>
      <c r="F92" s="46"/>
      <c r="G92" s="22">
        <v>15</v>
      </c>
      <c r="H92" s="40">
        <v>0</v>
      </c>
      <c r="I92" s="25"/>
      <c r="J92" s="22">
        <v>15</v>
      </c>
      <c r="K92" s="40">
        <v>0</v>
      </c>
      <c r="L92" s="25"/>
      <c r="M92" s="22">
        <v>15</v>
      </c>
      <c r="N92" s="40">
        <v>0</v>
      </c>
      <c r="O92" s="25"/>
      <c r="P92" s="22">
        <v>15</v>
      </c>
      <c r="Q92" s="40">
        <v>0</v>
      </c>
      <c r="R92" s="25"/>
    </row>
    <row r="93" spans="3:18" x14ac:dyDescent="0.25">
      <c r="C93" s="18">
        <v>0.7</v>
      </c>
      <c r="D93" s="24">
        <v>800</v>
      </c>
      <c r="E93" s="22">
        <v>15</v>
      </c>
      <c r="F93" s="46"/>
      <c r="G93" s="22">
        <v>15</v>
      </c>
      <c r="H93" s="40">
        <v>0</v>
      </c>
      <c r="I93" s="25"/>
      <c r="J93" s="22">
        <v>15</v>
      </c>
      <c r="K93" s="40">
        <v>0</v>
      </c>
      <c r="L93" s="25"/>
      <c r="M93" s="22">
        <v>15</v>
      </c>
      <c r="N93" s="40">
        <v>0</v>
      </c>
      <c r="O93" s="25"/>
      <c r="P93" s="22">
        <v>15</v>
      </c>
      <c r="Q93" s="40">
        <v>0</v>
      </c>
      <c r="R93" s="25"/>
    </row>
    <row r="94" spans="3:18" ht="15.75" thickBot="1" x14ac:dyDescent="0.3">
      <c r="C94" s="18">
        <v>0.9</v>
      </c>
      <c r="D94" s="24">
        <v>800</v>
      </c>
      <c r="E94" s="39">
        <v>15</v>
      </c>
      <c r="F94" s="47"/>
      <c r="G94" s="39">
        <v>15</v>
      </c>
      <c r="H94" s="41">
        <v>0</v>
      </c>
      <c r="I94" s="26"/>
      <c r="J94" s="39">
        <v>15</v>
      </c>
      <c r="K94" s="41">
        <v>0</v>
      </c>
      <c r="L94" s="26"/>
      <c r="M94" s="39">
        <v>15</v>
      </c>
      <c r="N94" s="41">
        <v>0</v>
      </c>
      <c r="O94" s="26"/>
      <c r="P94" s="39">
        <v>15</v>
      </c>
      <c r="Q94" s="41">
        <v>0</v>
      </c>
      <c r="R94" s="26"/>
    </row>
    <row r="95" spans="3:18" x14ac:dyDescent="0.25">
      <c r="F95" s="27" t="s">
        <v>37</v>
      </c>
      <c r="G95" s="36"/>
      <c r="H95" s="37">
        <f>AVERAGE(H20:H94)</f>
        <v>0.95894173333333332</v>
      </c>
      <c r="I95" s="38"/>
      <c r="J95" s="36"/>
      <c r="K95" s="37">
        <f>AVERAGE(K20:K94)</f>
        <v>1.6581013066666666</v>
      </c>
      <c r="L95" s="38"/>
      <c r="M95" s="36"/>
      <c r="N95" s="37">
        <f>AVERAGE(N20:N94)</f>
        <v>0.84363866666666665</v>
      </c>
      <c r="O95" s="38"/>
      <c r="P95" s="36"/>
      <c r="Q95" s="37">
        <f>AVERAGE(Q20:Q94)</f>
        <v>24.192227999999989</v>
      </c>
      <c r="R95" s="38"/>
    </row>
    <row r="96" spans="3:18" x14ac:dyDescent="0.25">
      <c r="F96" s="28" t="s">
        <v>38</v>
      </c>
      <c r="G96" s="29"/>
      <c r="H96" s="30">
        <f>_xlfn.STDEV.S(H20:H94)</f>
        <v>2.0217371692128245</v>
      </c>
      <c r="I96" s="31"/>
      <c r="J96" s="29"/>
      <c r="K96" s="30">
        <f>_xlfn.STDEV.S(K20:K94)</f>
        <v>4.078560346282039</v>
      </c>
      <c r="L96" s="31"/>
      <c r="M96" s="29"/>
      <c r="N96" s="30">
        <f>_xlfn.STDEV.S(N20:N94)</f>
        <v>2.2378438075518585</v>
      </c>
      <c r="O96" s="31"/>
      <c r="P96" s="29"/>
      <c r="Q96" s="30">
        <f>_xlfn.STDEV.S(Q20:Q94)</f>
        <v>45.244797590989528</v>
      </c>
      <c r="R96" s="31"/>
    </row>
    <row r="97" spans="6:18" x14ac:dyDescent="0.25">
      <c r="F97" s="28" t="s">
        <v>39</v>
      </c>
      <c r="G97" s="29"/>
      <c r="H97" s="30">
        <f>MIN(H20:H94)</f>
        <v>0</v>
      </c>
      <c r="I97" s="31"/>
      <c r="J97" s="29"/>
      <c r="K97" s="30">
        <f>MIN(K20:K94)</f>
        <v>0</v>
      </c>
      <c r="L97" s="31"/>
      <c r="M97" s="29"/>
      <c r="N97" s="30">
        <f>MIN(N20:N94)</f>
        <v>0</v>
      </c>
      <c r="O97" s="31"/>
      <c r="P97" s="29"/>
      <c r="Q97" s="30">
        <f>MIN(Q20:Q94)</f>
        <v>0</v>
      </c>
      <c r="R97" s="31"/>
    </row>
    <row r="98" spans="6:18" ht="15.75" thickBot="1" x14ac:dyDescent="0.3">
      <c r="F98" s="32" t="s">
        <v>40</v>
      </c>
      <c r="G98" s="33"/>
      <c r="H98" s="34">
        <f>MAX(H20:H94)</f>
        <v>9.1465999999999994</v>
      </c>
      <c r="I98" s="35"/>
      <c r="J98" s="33"/>
      <c r="K98" s="34">
        <f>MAX(K20:K94)</f>
        <v>18.365200000000002</v>
      </c>
      <c r="L98" s="35"/>
      <c r="M98" s="33"/>
      <c r="N98" s="34">
        <f>MAX(N20:N94)</f>
        <v>11.9207</v>
      </c>
      <c r="O98" s="35"/>
      <c r="P98" s="33"/>
      <c r="Q98" s="34">
        <f>MAX(Q20:Q94)</f>
        <v>164.36779999999999</v>
      </c>
      <c r="R98" s="35"/>
    </row>
  </sheetData>
  <mergeCells count="5">
    <mergeCell ref="E18:F18"/>
    <mergeCell ref="G18:I18"/>
    <mergeCell ref="J18:L18"/>
    <mergeCell ref="M18:O18"/>
    <mergeCell ref="P18:R1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R37"/>
  <sheetViews>
    <sheetView showGridLines="0" topLeftCell="A22" workbookViewId="0">
      <selection activeCell="U18" sqref="U18"/>
    </sheetView>
  </sheetViews>
  <sheetFormatPr defaultRowHeight="15" x14ac:dyDescent="0.25"/>
  <cols>
    <col min="4" max="4" width="13.42578125" customWidth="1"/>
    <col min="5" max="5" width="12.85546875" bestFit="1" customWidth="1"/>
    <col min="6" max="6" width="12" customWidth="1"/>
    <col min="7" max="7" width="10.85546875" customWidth="1"/>
    <col min="8" max="8" width="12.28515625" customWidth="1"/>
    <col min="9" max="9" width="14.5703125" customWidth="1"/>
    <col min="12" max="12" width="11.42578125" customWidth="1"/>
    <col min="15" max="15" width="11.5703125" customWidth="1"/>
    <col min="18" max="18" width="11.28515625" customWidth="1"/>
  </cols>
  <sheetData>
    <row r="2" spans="2:4" x14ac:dyDescent="0.25">
      <c r="C2" s="14" t="s">
        <v>14</v>
      </c>
      <c r="D2" s="14"/>
    </row>
    <row r="3" spans="2:4" x14ac:dyDescent="0.25">
      <c r="C3" s="15" t="s">
        <v>15</v>
      </c>
      <c r="D3" s="15">
        <v>4</v>
      </c>
    </row>
    <row r="4" spans="2:4" x14ac:dyDescent="0.25">
      <c r="C4" s="15" t="s">
        <v>16</v>
      </c>
      <c r="D4" s="16" t="s">
        <v>17</v>
      </c>
    </row>
    <row r="5" spans="2:4" x14ac:dyDescent="0.25">
      <c r="C5" s="15" t="s">
        <v>18</v>
      </c>
      <c r="D5" s="97">
        <v>10</v>
      </c>
    </row>
    <row r="6" spans="2:4" x14ac:dyDescent="0.25">
      <c r="C6" s="15" t="s">
        <v>19</v>
      </c>
      <c r="D6" s="16" t="s">
        <v>24</v>
      </c>
    </row>
    <row r="7" spans="2:4" x14ac:dyDescent="0.25">
      <c r="C7" s="15" t="s">
        <v>20</v>
      </c>
      <c r="D7" s="16">
        <v>30</v>
      </c>
    </row>
    <row r="8" spans="2:4" x14ac:dyDescent="0.25">
      <c r="C8" s="15" t="s">
        <v>21</v>
      </c>
      <c r="D8" s="16">
        <v>120</v>
      </c>
    </row>
    <row r="9" spans="2:4" x14ac:dyDescent="0.25">
      <c r="C9" s="15" t="s">
        <v>23</v>
      </c>
      <c r="D9" s="16">
        <v>1000</v>
      </c>
    </row>
    <row r="14" spans="2:4" x14ac:dyDescent="0.25">
      <c r="B14" s="42">
        <v>0.95</v>
      </c>
      <c r="C14" s="42">
        <v>0.05</v>
      </c>
    </row>
    <row r="15" spans="2:4" x14ac:dyDescent="0.25">
      <c r="B15" s="42">
        <v>0.03</v>
      </c>
      <c r="C15" s="42">
        <v>0.97</v>
      </c>
    </row>
    <row r="16" spans="2:4" ht="15.75" thickBot="1" x14ac:dyDescent="0.3"/>
    <row r="17" spans="3:18" x14ac:dyDescent="0.25">
      <c r="E17" s="301" t="s">
        <v>27</v>
      </c>
      <c r="F17" s="302"/>
      <c r="G17" s="301" t="s">
        <v>30</v>
      </c>
      <c r="H17" s="303"/>
      <c r="I17" s="302"/>
      <c r="J17" s="304" t="s">
        <v>34</v>
      </c>
      <c r="K17" s="305"/>
      <c r="L17" s="306"/>
      <c r="M17" s="304" t="s">
        <v>35</v>
      </c>
      <c r="N17" s="305"/>
      <c r="O17" s="306"/>
      <c r="P17" s="301" t="s">
        <v>36</v>
      </c>
      <c r="Q17" s="303"/>
      <c r="R17" s="302"/>
    </row>
    <row r="18" spans="3:18" ht="41.25" customHeight="1" x14ac:dyDescent="0.25">
      <c r="C18" s="17" t="s">
        <v>25</v>
      </c>
      <c r="D18" s="23" t="s">
        <v>26</v>
      </c>
      <c r="E18" s="19" t="s">
        <v>28</v>
      </c>
      <c r="F18" s="44" t="s">
        <v>29</v>
      </c>
      <c r="G18" s="19" t="s">
        <v>31</v>
      </c>
      <c r="H18" s="20" t="s">
        <v>32</v>
      </c>
      <c r="I18" s="21" t="s">
        <v>33</v>
      </c>
      <c r="J18" s="19" t="s">
        <v>31</v>
      </c>
      <c r="K18" s="20" t="s">
        <v>32</v>
      </c>
      <c r="L18" s="21" t="s">
        <v>33</v>
      </c>
      <c r="M18" s="19" t="s">
        <v>31</v>
      </c>
      <c r="N18" s="20" t="s">
        <v>32</v>
      </c>
      <c r="O18" s="21" t="s">
        <v>33</v>
      </c>
      <c r="P18" s="19" t="s">
        <v>31</v>
      </c>
      <c r="Q18" s="20" t="s">
        <v>32</v>
      </c>
      <c r="R18" s="21" t="s">
        <v>33</v>
      </c>
    </row>
    <row r="19" spans="3:18" x14ac:dyDescent="0.25">
      <c r="C19" s="18">
        <v>0.375</v>
      </c>
      <c r="D19" s="24">
        <v>100</v>
      </c>
      <c r="E19" s="22">
        <v>60</v>
      </c>
      <c r="F19" s="45">
        <v>6900</v>
      </c>
      <c r="G19" s="22">
        <v>60</v>
      </c>
      <c r="H19" s="40">
        <v>0</v>
      </c>
      <c r="I19" s="48"/>
      <c r="J19" s="22">
        <f>Det_Regimes!P4</f>
        <v>60</v>
      </c>
      <c r="K19" s="40">
        <v>0</v>
      </c>
      <c r="L19" s="25"/>
      <c r="M19" s="22">
        <f>Det_Regimes!Q4</f>
        <v>60</v>
      </c>
      <c r="N19" s="40">
        <v>0</v>
      </c>
      <c r="O19" s="25"/>
      <c r="P19" s="22">
        <v>15</v>
      </c>
      <c r="Q19" s="40">
        <v>163.81780000000001</v>
      </c>
      <c r="R19" s="25"/>
    </row>
    <row r="20" spans="3:18" x14ac:dyDescent="0.25">
      <c r="C20" s="18">
        <v>0.375</v>
      </c>
      <c r="D20" s="24">
        <v>150</v>
      </c>
      <c r="E20" s="22">
        <v>60</v>
      </c>
      <c r="F20" s="45">
        <v>9900</v>
      </c>
      <c r="G20" s="22">
        <v>60</v>
      </c>
      <c r="H20" s="40">
        <v>0</v>
      </c>
      <c r="I20" s="25"/>
      <c r="J20" s="22">
        <f>Det_Regimes!P5</f>
        <v>60</v>
      </c>
      <c r="K20" s="40">
        <v>0</v>
      </c>
      <c r="L20" s="25"/>
      <c r="M20" s="22">
        <f>Det_Regimes!Q5</f>
        <v>60</v>
      </c>
      <c r="N20" s="40">
        <v>0</v>
      </c>
      <c r="O20" s="25"/>
      <c r="P20" s="22">
        <v>15</v>
      </c>
      <c r="Q20" s="40">
        <v>91.427099999999996</v>
      </c>
      <c r="R20" s="25"/>
    </row>
    <row r="21" spans="3:18" x14ac:dyDescent="0.25">
      <c r="C21" s="18">
        <v>0.375</v>
      </c>
      <c r="D21" s="24">
        <v>200</v>
      </c>
      <c r="E21" s="22">
        <v>60</v>
      </c>
      <c r="F21" s="45">
        <v>12900</v>
      </c>
      <c r="G21" s="22">
        <v>60</v>
      </c>
      <c r="H21" s="40">
        <v>0</v>
      </c>
      <c r="I21" s="25"/>
      <c r="J21" s="22">
        <f>Det_Regimes!P6</f>
        <v>60</v>
      </c>
      <c r="K21" s="40">
        <v>0</v>
      </c>
      <c r="L21" s="25"/>
      <c r="M21" s="22">
        <f>Det_Regimes!Q6</f>
        <v>60</v>
      </c>
      <c r="N21" s="40">
        <v>0</v>
      </c>
      <c r="O21" s="25"/>
      <c r="P21" s="22">
        <v>15</v>
      </c>
      <c r="Q21" s="40">
        <v>52.720700000000001</v>
      </c>
      <c r="R21" s="25"/>
    </row>
    <row r="22" spans="3:18" x14ac:dyDescent="0.25">
      <c r="C22" s="18">
        <v>0.375</v>
      </c>
      <c r="D22" s="24">
        <v>250</v>
      </c>
      <c r="E22" s="22">
        <v>60</v>
      </c>
      <c r="F22" s="122">
        <v>15900</v>
      </c>
      <c r="G22" s="22">
        <v>60</v>
      </c>
      <c r="H22" s="40">
        <v>0</v>
      </c>
      <c r="I22" s="25"/>
      <c r="J22" s="22">
        <f>Det_Regimes!P7</f>
        <v>60</v>
      </c>
      <c r="K22" s="40">
        <v>0</v>
      </c>
      <c r="L22" s="25"/>
      <c r="M22" s="22">
        <f>Det_Regimes!Q7</f>
        <v>60</v>
      </c>
      <c r="N22" s="40">
        <v>0</v>
      </c>
      <c r="O22" s="25"/>
      <c r="P22" s="22">
        <v>15</v>
      </c>
      <c r="Q22" s="40">
        <v>28.622499999999999</v>
      </c>
      <c r="R22" s="25"/>
    </row>
    <row r="23" spans="3:18" x14ac:dyDescent="0.25">
      <c r="C23" s="18">
        <v>0.375</v>
      </c>
      <c r="D23" s="24">
        <v>300</v>
      </c>
      <c r="E23" s="22">
        <v>60</v>
      </c>
      <c r="F23" s="122">
        <v>18900</v>
      </c>
      <c r="G23" s="22">
        <v>60</v>
      </c>
      <c r="H23" s="40">
        <v>0</v>
      </c>
      <c r="I23" s="25"/>
      <c r="J23" s="22">
        <f>Det_Regimes!P8</f>
        <v>60</v>
      </c>
      <c r="K23" s="40">
        <v>0</v>
      </c>
      <c r="L23" s="25"/>
      <c r="M23" s="22">
        <f>Det_Regimes!Q8</f>
        <v>60</v>
      </c>
      <c r="N23" s="40">
        <v>0</v>
      </c>
      <c r="O23" s="25"/>
      <c r="P23" s="22">
        <v>15</v>
      </c>
      <c r="Q23" s="40">
        <v>12.1762</v>
      </c>
      <c r="R23" s="25"/>
    </row>
    <row r="24" spans="3:18" x14ac:dyDescent="0.25">
      <c r="C24" s="18">
        <v>0.375</v>
      </c>
      <c r="D24" s="24">
        <v>350</v>
      </c>
      <c r="E24" s="22">
        <v>30</v>
      </c>
      <c r="F24" s="109">
        <v>21676.508099999999</v>
      </c>
      <c r="G24" s="22">
        <v>60</v>
      </c>
      <c r="H24" s="40">
        <v>1.0309999999999999</v>
      </c>
      <c r="I24" s="25"/>
      <c r="J24" s="22">
        <f>Det_Regimes!P9</f>
        <v>60</v>
      </c>
      <c r="K24" s="40">
        <v>1.0309999999999999</v>
      </c>
      <c r="L24" s="25"/>
      <c r="M24" s="22">
        <f>Det_Regimes!Q9</f>
        <v>30</v>
      </c>
      <c r="N24" s="40">
        <v>0</v>
      </c>
      <c r="O24" s="25"/>
      <c r="P24" s="22">
        <v>15</v>
      </c>
      <c r="Q24" s="40">
        <v>1.278</v>
      </c>
      <c r="R24" s="25"/>
    </row>
    <row r="25" spans="3:18" x14ac:dyDescent="0.25">
      <c r="C25" s="18">
        <v>0.375</v>
      </c>
      <c r="D25" s="24">
        <v>400</v>
      </c>
      <c r="E25" s="22">
        <v>15</v>
      </c>
      <c r="F25" s="109">
        <v>22729.904699999999</v>
      </c>
      <c r="G25" s="22">
        <v>30</v>
      </c>
      <c r="H25" s="40">
        <v>2.0392999999999999</v>
      </c>
      <c r="I25" s="25"/>
      <c r="J25" s="22">
        <f>Det_Regimes!P10</f>
        <v>60</v>
      </c>
      <c r="K25" s="40">
        <v>9.5472999999999999</v>
      </c>
      <c r="L25" s="25"/>
      <c r="M25" s="22">
        <f>Det_Regimes!Q10</f>
        <v>15</v>
      </c>
      <c r="N25" s="40">
        <v>0</v>
      </c>
      <c r="O25" s="25"/>
      <c r="P25" s="22">
        <v>15</v>
      </c>
      <c r="Q25" s="40">
        <v>0</v>
      </c>
      <c r="R25" s="25"/>
    </row>
    <row r="26" spans="3:18" x14ac:dyDescent="0.25">
      <c r="C26" s="18">
        <v>0.375</v>
      </c>
      <c r="D26" s="24">
        <v>450</v>
      </c>
      <c r="E26" s="22">
        <v>15</v>
      </c>
      <c r="F26" s="109">
        <v>24070.3724</v>
      </c>
      <c r="G26" s="22">
        <v>30</v>
      </c>
      <c r="H26" s="40">
        <v>4.1635</v>
      </c>
      <c r="I26" s="25"/>
      <c r="J26" s="22">
        <f>Det_Regimes!P11</f>
        <v>60</v>
      </c>
      <c r="K26" s="40">
        <v>15.9101</v>
      </c>
      <c r="L26" s="25"/>
      <c r="M26" s="22">
        <f>Det_Regimes!Q11</f>
        <v>15</v>
      </c>
      <c r="N26" s="40">
        <v>0</v>
      </c>
      <c r="O26" s="25"/>
      <c r="P26" s="22">
        <v>15</v>
      </c>
      <c r="Q26" s="40">
        <v>0</v>
      </c>
      <c r="R26" s="25"/>
    </row>
    <row r="27" spans="3:18" x14ac:dyDescent="0.25">
      <c r="C27" s="18">
        <v>0.375</v>
      </c>
      <c r="D27" s="24">
        <v>500</v>
      </c>
      <c r="E27" s="22">
        <v>45</v>
      </c>
      <c r="F27" s="109">
        <v>30895.358499999998</v>
      </c>
      <c r="G27" s="22">
        <v>15</v>
      </c>
      <c r="H27" s="40">
        <v>4.1452999999999998</v>
      </c>
      <c r="I27" s="45"/>
      <c r="J27" s="22">
        <f>Det_Regimes!P12</f>
        <v>60</v>
      </c>
      <c r="K27" s="40">
        <v>1.5023E-2</v>
      </c>
      <c r="L27" s="45"/>
      <c r="M27" s="22">
        <f>Det_Regimes!Q12</f>
        <v>15</v>
      </c>
      <c r="N27" s="40">
        <v>4.1452999999999998</v>
      </c>
      <c r="O27" s="45"/>
      <c r="P27" s="22">
        <v>15</v>
      </c>
      <c r="Q27" s="40">
        <v>4.1452999999999998</v>
      </c>
      <c r="R27" s="45"/>
    </row>
    <row r="28" spans="3:18" x14ac:dyDescent="0.25">
      <c r="C28" s="18">
        <v>0.375</v>
      </c>
      <c r="D28" s="24">
        <v>550</v>
      </c>
      <c r="E28" s="22">
        <v>60</v>
      </c>
      <c r="F28" s="109">
        <v>33900</v>
      </c>
      <c r="G28" s="22">
        <v>15</v>
      </c>
      <c r="H28" s="40">
        <v>4.7981999999999996</v>
      </c>
      <c r="I28" s="25"/>
      <c r="J28" s="22">
        <f>Det_Regimes!P13</f>
        <v>60</v>
      </c>
      <c r="K28" s="40">
        <v>0</v>
      </c>
      <c r="L28" s="25"/>
      <c r="M28" s="22">
        <f>Det_Regimes!Q13</f>
        <v>15</v>
      </c>
      <c r="N28" s="40">
        <v>4.7981999999999996</v>
      </c>
      <c r="O28" s="25"/>
      <c r="P28" s="22">
        <v>15</v>
      </c>
      <c r="Q28" s="40">
        <v>4.7981999999999996</v>
      </c>
      <c r="R28" s="25"/>
    </row>
    <row r="29" spans="3:18" x14ac:dyDescent="0.25">
      <c r="C29" s="18">
        <v>0.375</v>
      </c>
      <c r="D29" s="24">
        <v>600</v>
      </c>
      <c r="E29" s="22">
        <v>30</v>
      </c>
      <c r="F29" s="109">
        <v>35932.308499999999</v>
      </c>
      <c r="G29" s="22">
        <v>15</v>
      </c>
      <c r="H29" s="40">
        <v>1.0483</v>
      </c>
      <c r="I29" s="25"/>
      <c r="J29" s="22">
        <f>Det_Regimes!P14</f>
        <v>45</v>
      </c>
      <c r="K29" s="40">
        <v>0.73289000000000004</v>
      </c>
      <c r="L29" s="25"/>
      <c r="M29" s="22">
        <f>Det_Regimes!Q14</f>
        <v>15</v>
      </c>
      <c r="N29" s="40">
        <v>1.0483</v>
      </c>
      <c r="O29" s="25"/>
      <c r="P29" s="22">
        <v>15</v>
      </c>
      <c r="Q29" s="40">
        <v>1.0483</v>
      </c>
      <c r="R29" s="25"/>
    </row>
    <row r="30" spans="3:18" x14ac:dyDescent="0.25">
      <c r="C30" s="18">
        <v>0.375</v>
      </c>
      <c r="D30" s="24">
        <v>650</v>
      </c>
      <c r="E30" s="22">
        <v>15</v>
      </c>
      <c r="F30" s="109">
        <v>37059.129800000002</v>
      </c>
      <c r="G30" s="22">
        <v>15</v>
      </c>
      <c r="H30" s="40">
        <v>0</v>
      </c>
      <c r="I30" s="25"/>
      <c r="J30" s="22">
        <f>Det_Regimes!P15</f>
        <v>15</v>
      </c>
      <c r="K30" s="40">
        <v>0</v>
      </c>
      <c r="L30" s="25"/>
      <c r="M30" s="22">
        <f>Det_Regimes!Q15</f>
        <v>15</v>
      </c>
      <c r="N30" s="40">
        <v>0</v>
      </c>
      <c r="O30" s="25"/>
      <c r="P30" s="22">
        <v>15</v>
      </c>
      <c r="Q30" s="40">
        <v>0</v>
      </c>
      <c r="R30" s="25"/>
    </row>
    <row r="31" spans="3:18" x14ac:dyDescent="0.25">
      <c r="C31" s="18">
        <v>0.375</v>
      </c>
      <c r="D31" s="24">
        <v>700</v>
      </c>
      <c r="E31" s="22">
        <v>15</v>
      </c>
      <c r="F31" s="109">
        <v>37809.130100000002</v>
      </c>
      <c r="G31" s="22">
        <v>15</v>
      </c>
      <c r="H31" s="40">
        <v>0</v>
      </c>
      <c r="I31" s="25"/>
      <c r="J31" s="22">
        <f>Det_Regimes!P16</f>
        <v>15</v>
      </c>
      <c r="K31" s="40">
        <v>0</v>
      </c>
      <c r="L31" s="25"/>
      <c r="M31" s="22">
        <f>Det_Regimes!Q16</f>
        <v>15</v>
      </c>
      <c r="N31" s="40">
        <v>0</v>
      </c>
      <c r="O31" s="25"/>
      <c r="P31" s="22">
        <v>15</v>
      </c>
      <c r="Q31" s="40">
        <v>0</v>
      </c>
      <c r="R31" s="25"/>
    </row>
    <row r="32" spans="3:18" x14ac:dyDescent="0.25">
      <c r="C32" s="18">
        <v>0.375</v>
      </c>
      <c r="D32" s="24">
        <v>750</v>
      </c>
      <c r="E32" s="22">
        <v>15</v>
      </c>
      <c r="F32" s="109">
        <v>38559.130100000002</v>
      </c>
      <c r="G32" s="22">
        <v>15</v>
      </c>
      <c r="H32" s="40">
        <v>0</v>
      </c>
      <c r="I32" s="25"/>
      <c r="J32" s="22">
        <f>Det_Regimes!P17</f>
        <v>15</v>
      </c>
      <c r="K32" s="40">
        <v>0</v>
      </c>
      <c r="L32" s="25"/>
      <c r="M32" s="22">
        <f>Det_Regimes!Q17</f>
        <v>15</v>
      </c>
      <c r="N32" s="40">
        <v>0</v>
      </c>
      <c r="O32" s="25"/>
      <c r="P32" s="22">
        <v>15</v>
      </c>
      <c r="Q32" s="40">
        <v>0</v>
      </c>
      <c r="R32" s="25"/>
    </row>
    <row r="33" spans="3:18" x14ac:dyDescent="0.25">
      <c r="C33" s="18">
        <v>0.375</v>
      </c>
      <c r="D33" s="24">
        <v>800</v>
      </c>
      <c r="E33" s="22">
        <v>15</v>
      </c>
      <c r="F33" s="109">
        <v>39309.130100000002</v>
      </c>
      <c r="G33" s="22">
        <v>15</v>
      </c>
      <c r="H33" s="40">
        <v>0</v>
      </c>
      <c r="I33" s="25"/>
      <c r="J33" s="22">
        <f>Det_Regimes!P18</f>
        <v>15</v>
      </c>
      <c r="K33" s="40">
        <v>0</v>
      </c>
      <c r="L33" s="25"/>
      <c r="M33" s="22">
        <f>Det_Regimes!Q18</f>
        <v>15</v>
      </c>
      <c r="N33" s="40">
        <v>0</v>
      </c>
      <c r="O33" s="25"/>
      <c r="P33" s="22">
        <v>15</v>
      </c>
      <c r="Q33" s="40">
        <v>0</v>
      </c>
      <c r="R33" s="25"/>
    </row>
    <row r="34" spans="3:18" x14ac:dyDescent="0.25">
      <c r="F34" s="27" t="s">
        <v>37</v>
      </c>
      <c r="G34" s="36"/>
      <c r="H34" s="37">
        <f>AVERAGE(H19:H33)</f>
        <v>1.1483733333333332</v>
      </c>
      <c r="I34" s="38"/>
      <c r="J34" s="36"/>
      <c r="K34" s="37">
        <f>AVERAGE(K19:K33)</f>
        <v>1.8157542</v>
      </c>
      <c r="L34" s="38"/>
      <c r="M34" s="36"/>
      <c r="N34" s="37">
        <f>AVERAGE(N19:N33)</f>
        <v>0.66611999999999993</v>
      </c>
      <c r="O34" s="38"/>
      <c r="P34" s="36"/>
      <c r="Q34" s="37">
        <f>AVERAGE(Q19:Q33)</f>
        <v>24.002273333333335</v>
      </c>
      <c r="R34" s="38"/>
    </row>
    <row r="35" spans="3:18" x14ac:dyDescent="0.25">
      <c r="F35" s="28" t="s">
        <v>38</v>
      </c>
      <c r="G35" s="29"/>
      <c r="H35" s="30">
        <f>_xlfn.STDEV.S(H19:H33)</f>
        <v>1.7744251839747454</v>
      </c>
      <c r="I35" s="31"/>
      <c r="J35" s="29"/>
      <c r="K35" s="30">
        <f>_xlfn.STDEV.S(K19:K33)</f>
        <v>4.6014600479503427</v>
      </c>
      <c r="L35" s="31"/>
      <c r="M35" s="29"/>
      <c r="N35" s="30">
        <f>_xlfn.STDEV.S(N19:N33)</f>
        <v>1.573200341524063</v>
      </c>
      <c r="O35" s="31"/>
      <c r="P35" s="29"/>
      <c r="Q35" s="30">
        <f>_xlfn.STDEV.S(Q19:Q33)</f>
        <v>46.555241646832343</v>
      </c>
      <c r="R35" s="31"/>
    </row>
    <row r="36" spans="3:18" x14ac:dyDescent="0.25">
      <c r="F36" s="28" t="s">
        <v>39</v>
      </c>
      <c r="G36" s="29"/>
      <c r="H36" s="30">
        <f>MIN(H19:H33)</f>
        <v>0</v>
      </c>
      <c r="I36" s="31"/>
      <c r="J36" s="29"/>
      <c r="K36" s="30">
        <f>MIN(K19:K33)</f>
        <v>0</v>
      </c>
      <c r="L36" s="31"/>
      <c r="M36" s="29"/>
      <c r="N36" s="30">
        <f>MIN(N19:N33)</f>
        <v>0</v>
      </c>
      <c r="O36" s="31"/>
      <c r="P36" s="29"/>
      <c r="Q36" s="30">
        <f>MIN(Q19:Q33)</f>
        <v>0</v>
      </c>
      <c r="R36" s="31"/>
    </row>
    <row r="37" spans="3:18" ht="15.75" thickBot="1" x14ac:dyDescent="0.3">
      <c r="F37" s="32" t="s">
        <v>40</v>
      </c>
      <c r="G37" s="33"/>
      <c r="H37" s="34">
        <f>MAX(H19:H33)</f>
        <v>4.7981999999999996</v>
      </c>
      <c r="I37" s="35"/>
      <c r="J37" s="33"/>
      <c r="K37" s="34">
        <f>MAX(K19:K33)</f>
        <v>15.9101</v>
      </c>
      <c r="L37" s="35"/>
      <c r="M37" s="33"/>
      <c r="N37" s="34">
        <f>MAX(N19:N33)</f>
        <v>4.7981999999999996</v>
      </c>
      <c r="O37" s="35"/>
      <c r="P37" s="33"/>
      <c r="Q37" s="34">
        <f>MAX(Q19:Q33)</f>
        <v>163.81780000000001</v>
      </c>
      <c r="R37" s="35"/>
    </row>
  </sheetData>
  <mergeCells count="5">
    <mergeCell ref="E17:F17"/>
    <mergeCell ref="G17:I17"/>
    <mergeCell ref="J17:L17"/>
    <mergeCell ref="M17:O17"/>
    <mergeCell ref="P17:R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R37"/>
  <sheetViews>
    <sheetView showGridLines="0" topLeftCell="A16" workbookViewId="0">
      <selection activeCell="K29" sqref="K29"/>
    </sheetView>
  </sheetViews>
  <sheetFormatPr defaultRowHeight="15" x14ac:dyDescent="0.25"/>
  <cols>
    <col min="4" max="4" width="13.42578125" customWidth="1"/>
    <col min="5" max="5" width="12.85546875" bestFit="1" customWidth="1"/>
    <col min="6" max="6" width="12" customWidth="1"/>
    <col min="7" max="7" width="10.85546875" customWidth="1"/>
    <col min="8" max="8" width="12.28515625" customWidth="1"/>
    <col min="9" max="9" width="14.5703125" customWidth="1"/>
    <col min="12" max="12" width="11.42578125" customWidth="1"/>
    <col min="15" max="15" width="11.5703125" customWidth="1"/>
    <col min="18" max="18" width="11.28515625" customWidth="1"/>
  </cols>
  <sheetData>
    <row r="2" spans="2:4" x14ac:dyDescent="0.25">
      <c r="C2" s="14" t="s">
        <v>14</v>
      </c>
      <c r="D2" s="14"/>
    </row>
    <row r="3" spans="2:4" x14ac:dyDescent="0.25">
      <c r="C3" s="15" t="s">
        <v>15</v>
      </c>
      <c r="D3" s="15">
        <v>4</v>
      </c>
    </row>
    <row r="4" spans="2:4" x14ac:dyDescent="0.25">
      <c r="C4" s="15" t="s">
        <v>16</v>
      </c>
      <c r="D4" s="16" t="s">
        <v>17</v>
      </c>
    </row>
    <row r="5" spans="2:4" x14ac:dyDescent="0.25">
      <c r="C5" s="15" t="s">
        <v>18</v>
      </c>
      <c r="D5" s="97">
        <v>1</v>
      </c>
    </row>
    <row r="6" spans="2:4" x14ac:dyDescent="0.25">
      <c r="C6" s="15" t="s">
        <v>19</v>
      </c>
      <c r="D6" s="16" t="s">
        <v>24</v>
      </c>
    </row>
    <row r="7" spans="2:4" x14ac:dyDescent="0.25">
      <c r="C7" s="15" t="s">
        <v>20</v>
      </c>
      <c r="D7" s="16">
        <v>30</v>
      </c>
    </row>
    <row r="8" spans="2:4" x14ac:dyDescent="0.25">
      <c r="C8" s="15" t="s">
        <v>21</v>
      </c>
      <c r="D8" s="16">
        <v>120</v>
      </c>
    </row>
    <row r="9" spans="2:4" x14ac:dyDescent="0.25">
      <c r="C9" s="15" t="s">
        <v>23</v>
      </c>
      <c r="D9" s="16">
        <v>1000</v>
      </c>
    </row>
    <row r="14" spans="2:4" x14ac:dyDescent="0.25">
      <c r="B14" s="42">
        <v>0.95</v>
      </c>
      <c r="C14" s="42">
        <v>0.05</v>
      </c>
    </row>
    <row r="15" spans="2:4" x14ac:dyDescent="0.25">
      <c r="B15" s="42">
        <v>0.03</v>
      </c>
      <c r="C15" s="42">
        <v>0.97</v>
      </c>
    </row>
    <row r="16" spans="2:4" ht="15.75" thickBot="1" x14ac:dyDescent="0.3"/>
    <row r="17" spans="3:18" x14ac:dyDescent="0.25">
      <c r="E17" s="301" t="s">
        <v>27</v>
      </c>
      <c r="F17" s="302"/>
      <c r="G17" s="301" t="s">
        <v>30</v>
      </c>
      <c r="H17" s="303"/>
      <c r="I17" s="302"/>
      <c r="J17" s="304" t="s">
        <v>34</v>
      </c>
      <c r="K17" s="305"/>
      <c r="L17" s="306"/>
      <c r="M17" s="304" t="s">
        <v>35</v>
      </c>
      <c r="N17" s="305"/>
      <c r="O17" s="306"/>
      <c r="P17" s="301" t="s">
        <v>36</v>
      </c>
      <c r="Q17" s="303"/>
      <c r="R17" s="302"/>
    </row>
    <row r="18" spans="3:18" ht="41.25" customHeight="1" x14ac:dyDescent="0.25">
      <c r="C18" s="17" t="s">
        <v>25</v>
      </c>
      <c r="D18" s="23" t="s">
        <v>26</v>
      </c>
      <c r="E18" s="19" t="s">
        <v>28</v>
      </c>
      <c r="F18" s="44" t="s">
        <v>29</v>
      </c>
      <c r="G18" s="19" t="s">
        <v>31</v>
      </c>
      <c r="H18" s="20" t="s">
        <v>32</v>
      </c>
      <c r="I18" s="21" t="s">
        <v>33</v>
      </c>
      <c r="J18" s="19" t="s">
        <v>31</v>
      </c>
      <c r="K18" s="20" t="s">
        <v>32</v>
      </c>
      <c r="L18" s="21" t="s">
        <v>33</v>
      </c>
      <c r="M18" s="19" t="s">
        <v>31</v>
      </c>
      <c r="N18" s="20" t="s">
        <v>32</v>
      </c>
      <c r="O18" s="21" t="s">
        <v>33</v>
      </c>
      <c r="P18" s="19" t="s">
        <v>31</v>
      </c>
      <c r="Q18" s="20" t="s">
        <v>32</v>
      </c>
      <c r="R18" s="21" t="s">
        <v>33</v>
      </c>
    </row>
    <row r="19" spans="3:18" x14ac:dyDescent="0.25">
      <c r="C19" s="18">
        <v>0.375</v>
      </c>
      <c r="D19" s="24">
        <v>100</v>
      </c>
      <c r="E19" s="22">
        <v>60</v>
      </c>
      <c r="F19" s="45">
        <v>6090</v>
      </c>
      <c r="G19" s="22">
        <v>60</v>
      </c>
      <c r="H19" s="40">
        <v>0</v>
      </c>
      <c r="I19" s="48"/>
      <c r="J19" s="22">
        <f>Det_Regimes!D4</f>
        <v>60</v>
      </c>
      <c r="K19" s="40">
        <v>0</v>
      </c>
      <c r="L19" s="25"/>
      <c r="M19" s="22">
        <f>Det_Regimes!E4</f>
        <v>60</v>
      </c>
      <c r="N19" s="40">
        <v>0</v>
      </c>
      <c r="O19" s="25"/>
      <c r="P19" s="22">
        <v>15</v>
      </c>
      <c r="Q19" s="40">
        <v>195.00110000000001</v>
      </c>
      <c r="R19" s="25"/>
    </row>
    <row r="20" spans="3:18" x14ac:dyDescent="0.25">
      <c r="C20" s="18">
        <v>0.375</v>
      </c>
      <c r="D20" s="24">
        <v>150</v>
      </c>
      <c r="E20" s="22">
        <v>60</v>
      </c>
      <c r="F20" s="45">
        <v>9090</v>
      </c>
      <c r="G20" s="22">
        <v>60</v>
      </c>
      <c r="H20" s="40">
        <v>0</v>
      </c>
      <c r="I20" s="25"/>
      <c r="J20" s="22">
        <f>Det_Regimes!D5</f>
        <v>60</v>
      </c>
      <c r="K20" s="40">
        <v>0</v>
      </c>
      <c r="L20" s="25"/>
      <c r="M20" s="22">
        <f>Det_Regimes!E5</f>
        <v>60</v>
      </c>
      <c r="N20" s="40">
        <v>0</v>
      </c>
      <c r="O20" s="25"/>
      <c r="P20" s="22">
        <v>15</v>
      </c>
      <c r="Q20" s="40">
        <v>105.8681</v>
      </c>
      <c r="R20" s="25"/>
    </row>
    <row r="21" spans="3:18" x14ac:dyDescent="0.25">
      <c r="C21" s="18">
        <v>0.375</v>
      </c>
      <c r="D21" s="24">
        <v>200</v>
      </c>
      <c r="E21" s="22">
        <v>60</v>
      </c>
      <c r="F21" s="45">
        <v>12090</v>
      </c>
      <c r="G21" s="22">
        <v>60</v>
      </c>
      <c r="H21" s="40">
        <v>0</v>
      </c>
      <c r="I21" s="25"/>
      <c r="J21" s="22">
        <f>Det_Regimes!D6</f>
        <v>60</v>
      </c>
      <c r="K21" s="40">
        <v>0</v>
      </c>
      <c r="L21" s="25"/>
      <c r="M21" s="22">
        <f>Det_Regimes!E6</f>
        <v>60</v>
      </c>
      <c r="N21" s="40">
        <v>0</v>
      </c>
      <c r="O21" s="25"/>
      <c r="P21" s="22">
        <v>15</v>
      </c>
      <c r="Q21" s="40">
        <v>60.984999999999999</v>
      </c>
      <c r="R21" s="25"/>
    </row>
    <row r="22" spans="3:18" x14ac:dyDescent="0.25">
      <c r="C22" s="18">
        <v>0.375</v>
      </c>
      <c r="D22" s="24">
        <v>250</v>
      </c>
      <c r="E22" s="22">
        <v>60</v>
      </c>
      <c r="F22" s="45">
        <v>15090</v>
      </c>
      <c r="G22" s="22">
        <v>60</v>
      </c>
      <c r="H22" s="40">
        <v>0</v>
      </c>
      <c r="I22" s="25"/>
      <c r="J22" s="22">
        <f>Det_Regimes!D7</f>
        <v>60</v>
      </c>
      <c r="K22" s="40">
        <v>0</v>
      </c>
      <c r="L22" s="25"/>
      <c r="M22" s="22">
        <f>Det_Regimes!E7</f>
        <v>60</v>
      </c>
      <c r="N22" s="40">
        <v>0</v>
      </c>
      <c r="O22" s="25"/>
      <c r="P22" s="22">
        <v>15</v>
      </c>
      <c r="Q22" s="40">
        <v>33.950299999999999</v>
      </c>
      <c r="R22" s="25"/>
    </row>
    <row r="23" spans="3:18" x14ac:dyDescent="0.25">
      <c r="C23" s="18">
        <v>0.375</v>
      </c>
      <c r="D23" s="24">
        <v>300</v>
      </c>
      <c r="E23" s="22">
        <v>60</v>
      </c>
      <c r="F23" s="122">
        <v>18090</v>
      </c>
      <c r="G23" s="22">
        <v>60</v>
      </c>
      <c r="H23" s="40">
        <v>0</v>
      </c>
      <c r="I23" s="25"/>
      <c r="J23" s="22">
        <f>Det_Regimes!D8</f>
        <v>60</v>
      </c>
      <c r="K23" s="40">
        <v>0</v>
      </c>
      <c r="L23" s="25"/>
      <c r="M23" s="22">
        <f>Det_Regimes!E8</f>
        <v>60</v>
      </c>
      <c r="N23" s="40">
        <v>0</v>
      </c>
      <c r="O23" s="25"/>
      <c r="P23" s="22">
        <v>15</v>
      </c>
      <c r="Q23" s="40">
        <v>15.884</v>
      </c>
      <c r="R23" s="25"/>
    </row>
    <row r="24" spans="3:18" x14ac:dyDescent="0.25">
      <c r="C24" s="18">
        <v>0.375</v>
      </c>
      <c r="D24" s="24">
        <v>350</v>
      </c>
      <c r="E24" s="22">
        <v>60</v>
      </c>
      <c r="F24" s="109">
        <v>21090</v>
      </c>
      <c r="G24" s="22">
        <v>60</v>
      </c>
      <c r="H24" s="40">
        <v>0</v>
      </c>
      <c r="I24" s="25"/>
      <c r="J24" s="22">
        <f>Det_Regimes!D9</f>
        <v>60</v>
      </c>
      <c r="K24" s="40">
        <v>0</v>
      </c>
      <c r="L24" s="25"/>
      <c r="M24" s="22">
        <f>Det_Regimes!E9</f>
        <v>30</v>
      </c>
      <c r="N24" s="40">
        <v>1.0129999999999999</v>
      </c>
      <c r="O24" s="25"/>
      <c r="P24" s="22">
        <v>15</v>
      </c>
      <c r="Q24" s="40">
        <v>2.9666999999999999</v>
      </c>
      <c r="R24" s="25"/>
    </row>
    <row r="25" spans="3:18" x14ac:dyDescent="0.25">
      <c r="C25" s="18">
        <v>0.375</v>
      </c>
      <c r="D25" s="24">
        <v>400</v>
      </c>
      <c r="E25" s="22">
        <v>15</v>
      </c>
      <c r="F25" s="109">
        <v>22492.316800000001</v>
      </c>
      <c r="G25" s="22">
        <v>45</v>
      </c>
      <c r="H25" s="40">
        <v>4.0144000000000002</v>
      </c>
      <c r="I25" s="25"/>
      <c r="J25" s="22">
        <f>Det_Regimes!D10</f>
        <v>60</v>
      </c>
      <c r="K25" s="40">
        <v>7.1032000000000002</v>
      </c>
      <c r="L25" s="25"/>
      <c r="M25" s="22">
        <f>Det_Regimes!E10</f>
        <v>15</v>
      </c>
      <c r="N25" s="40">
        <v>0</v>
      </c>
      <c r="O25" s="25"/>
      <c r="P25" s="22">
        <v>15</v>
      </c>
      <c r="Q25" s="40">
        <v>0</v>
      </c>
      <c r="R25" s="25"/>
    </row>
    <row r="26" spans="3:18" x14ac:dyDescent="0.25">
      <c r="C26" s="18">
        <v>0.375</v>
      </c>
      <c r="D26" s="24">
        <v>450</v>
      </c>
      <c r="E26" s="22">
        <v>15</v>
      </c>
      <c r="F26" s="109">
        <v>23838.941200000001</v>
      </c>
      <c r="G26" s="22">
        <v>30</v>
      </c>
      <c r="H26" s="40">
        <v>3.6375999999999999</v>
      </c>
      <c r="I26" s="25"/>
      <c r="J26" s="22">
        <f>Det_Regimes!D11</f>
        <v>60</v>
      </c>
      <c r="K26" s="40">
        <v>13.637600000000001</v>
      </c>
      <c r="L26" s="25"/>
      <c r="M26" s="22">
        <f>Det_Regimes!E11</f>
        <v>15</v>
      </c>
      <c r="N26" s="40">
        <v>0</v>
      </c>
      <c r="O26" s="25"/>
      <c r="P26" s="22">
        <v>15</v>
      </c>
      <c r="Q26" s="40">
        <v>0</v>
      </c>
      <c r="R26" s="25"/>
    </row>
    <row r="27" spans="3:18" x14ac:dyDescent="0.25">
      <c r="C27" s="18">
        <v>0.375</v>
      </c>
      <c r="D27" s="24">
        <v>500</v>
      </c>
      <c r="E27" s="22">
        <v>60</v>
      </c>
      <c r="F27" s="109">
        <v>30090</v>
      </c>
      <c r="G27" s="22">
        <v>15</v>
      </c>
      <c r="H27" s="40">
        <v>6.3848000000000003</v>
      </c>
      <c r="I27" s="45"/>
      <c r="J27" s="22">
        <f>Det_Regimes!D12</f>
        <v>60</v>
      </c>
      <c r="K27" s="40">
        <v>0</v>
      </c>
      <c r="L27" s="45"/>
      <c r="M27" s="22">
        <f>Det_Regimes!E12</f>
        <v>15</v>
      </c>
      <c r="N27" s="40">
        <v>6.3848000000000003</v>
      </c>
      <c r="O27" s="45"/>
      <c r="P27" s="22">
        <v>15</v>
      </c>
      <c r="Q27" s="40">
        <v>6.3848000000000003</v>
      </c>
      <c r="R27" s="45"/>
    </row>
    <row r="28" spans="3:18" x14ac:dyDescent="0.25">
      <c r="C28" s="18">
        <v>0.375</v>
      </c>
      <c r="D28" s="24">
        <v>550</v>
      </c>
      <c r="E28" s="22">
        <v>60</v>
      </c>
      <c r="F28" s="109">
        <v>33090</v>
      </c>
      <c r="G28" s="22">
        <v>15</v>
      </c>
      <c r="H28" s="40">
        <v>6.9264000000000001</v>
      </c>
      <c r="I28" s="25"/>
      <c r="J28" s="22">
        <f>Det_Regimes!D13</f>
        <v>60</v>
      </c>
      <c r="K28" s="40">
        <v>0</v>
      </c>
      <c r="L28" s="25"/>
      <c r="M28" s="22">
        <f>Det_Regimes!E13</f>
        <v>15</v>
      </c>
      <c r="N28" s="40">
        <v>6.9264000000000001</v>
      </c>
      <c r="O28" s="25"/>
      <c r="P28" s="22">
        <v>15</v>
      </c>
      <c r="Q28" s="40">
        <v>6.9264000000000001</v>
      </c>
      <c r="R28" s="25"/>
    </row>
    <row r="29" spans="3:18" x14ac:dyDescent="0.25">
      <c r="C29" s="18">
        <v>0.375</v>
      </c>
      <c r="D29" s="24">
        <v>600</v>
      </c>
      <c r="E29" s="22">
        <v>30</v>
      </c>
      <c r="F29" s="109">
        <v>35653.060100000002</v>
      </c>
      <c r="G29" s="22">
        <v>15</v>
      </c>
      <c r="H29" s="40">
        <v>1.4352</v>
      </c>
      <c r="I29" s="25"/>
      <c r="J29" s="22">
        <f>Det_Regimes!D14</f>
        <v>45</v>
      </c>
      <c r="K29" s="40">
        <v>0.12612000000000001</v>
      </c>
      <c r="L29" s="25"/>
      <c r="M29" s="22">
        <f>Det_Regimes!E14</f>
        <v>15</v>
      </c>
      <c r="N29" s="40">
        <v>1.4352</v>
      </c>
      <c r="O29" s="25"/>
      <c r="P29" s="22">
        <v>15</v>
      </c>
      <c r="Q29" s="40">
        <v>1.4352</v>
      </c>
      <c r="R29" s="25"/>
    </row>
    <row r="30" spans="3:18" x14ac:dyDescent="0.25">
      <c r="C30" s="18">
        <v>0.375</v>
      </c>
      <c r="D30" s="24">
        <v>650</v>
      </c>
      <c r="E30" s="22">
        <v>15</v>
      </c>
      <c r="F30" s="109">
        <v>36914.883099999999</v>
      </c>
      <c r="G30" s="22">
        <v>15</v>
      </c>
      <c r="H30" s="40">
        <v>0</v>
      </c>
      <c r="I30" s="25"/>
      <c r="J30" s="22">
        <f>Det_Regimes!D15</f>
        <v>15</v>
      </c>
      <c r="K30" s="40">
        <v>0</v>
      </c>
      <c r="L30" s="25"/>
      <c r="M30" s="22">
        <f>Det_Regimes!E15</f>
        <v>15</v>
      </c>
      <c r="N30" s="40">
        <v>0</v>
      </c>
      <c r="O30" s="25"/>
      <c r="P30" s="22">
        <v>15</v>
      </c>
      <c r="Q30" s="40">
        <v>0</v>
      </c>
      <c r="R30" s="25"/>
    </row>
    <row r="31" spans="3:18" x14ac:dyDescent="0.25">
      <c r="C31" s="18">
        <v>0.375</v>
      </c>
      <c r="D31" s="24">
        <v>700</v>
      </c>
      <c r="E31" s="22">
        <v>15</v>
      </c>
      <c r="F31" s="109">
        <v>37664.883399999999</v>
      </c>
      <c r="G31" s="22">
        <v>15</v>
      </c>
      <c r="H31" s="40">
        <v>0</v>
      </c>
      <c r="I31" s="25"/>
      <c r="J31" s="22">
        <f>Det_Regimes!D16</f>
        <v>15</v>
      </c>
      <c r="K31" s="40">
        <v>0</v>
      </c>
      <c r="L31" s="25"/>
      <c r="M31" s="22">
        <f>Det_Regimes!E16</f>
        <v>15</v>
      </c>
      <c r="N31" s="40">
        <v>0</v>
      </c>
      <c r="O31" s="25"/>
      <c r="P31" s="22">
        <v>15</v>
      </c>
      <c r="Q31" s="40">
        <v>0</v>
      </c>
      <c r="R31" s="25"/>
    </row>
    <row r="32" spans="3:18" x14ac:dyDescent="0.25">
      <c r="C32" s="18">
        <v>0.375</v>
      </c>
      <c r="D32" s="24">
        <v>750</v>
      </c>
      <c r="E32" s="22">
        <v>15</v>
      </c>
      <c r="F32" s="109">
        <v>38414.883399999999</v>
      </c>
      <c r="G32" s="22">
        <v>15</v>
      </c>
      <c r="H32" s="40">
        <v>0</v>
      </c>
      <c r="I32" s="25"/>
      <c r="J32" s="22">
        <f>Det_Regimes!D17</f>
        <v>15</v>
      </c>
      <c r="K32" s="40">
        <v>0</v>
      </c>
      <c r="L32" s="25"/>
      <c r="M32" s="22">
        <f>Det_Regimes!E17</f>
        <v>15</v>
      </c>
      <c r="N32" s="40">
        <v>0</v>
      </c>
      <c r="O32" s="25"/>
      <c r="P32" s="22">
        <v>15</v>
      </c>
      <c r="Q32" s="40">
        <v>0</v>
      </c>
      <c r="R32" s="25"/>
    </row>
    <row r="33" spans="3:18" x14ac:dyDescent="0.25">
      <c r="C33" s="18">
        <v>0.375</v>
      </c>
      <c r="D33" s="24">
        <v>800</v>
      </c>
      <c r="E33" s="22">
        <v>15</v>
      </c>
      <c r="F33" s="46">
        <v>39164.883399999999</v>
      </c>
      <c r="G33" s="22">
        <v>15</v>
      </c>
      <c r="H33" s="40">
        <v>0</v>
      </c>
      <c r="I33" s="25"/>
      <c r="J33" s="22">
        <f>Det_Regimes!D18</f>
        <v>15</v>
      </c>
      <c r="K33" s="40">
        <v>0</v>
      </c>
      <c r="L33" s="25"/>
      <c r="M33" s="22">
        <f>Det_Regimes!E18</f>
        <v>15</v>
      </c>
      <c r="N33" s="40">
        <v>0</v>
      </c>
      <c r="O33" s="25"/>
      <c r="P33" s="22">
        <v>15</v>
      </c>
      <c r="Q33" s="40">
        <v>0</v>
      </c>
      <c r="R33" s="25"/>
    </row>
    <row r="34" spans="3:18" x14ac:dyDescent="0.25">
      <c r="F34" s="27" t="s">
        <v>37</v>
      </c>
      <c r="G34" s="36"/>
      <c r="H34" s="37">
        <f>AVERAGE(H19:H33)</f>
        <v>1.4932266666666669</v>
      </c>
      <c r="I34" s="38"/>
      <c r="J34" s="36"/>
      <c r="K34" s="37">
        <f>AVERAGE(K19:K33)</f>
        <v>1.3911279999999999</v>
      </c>
      <c r="L34" s="38"/>
      <c r="M34" s="36"/>
      <c r="N34" s="37">
        <f>AVERAGE(N19:N33)</f>
        <v>1.0506266666666668</v>
      </c>
      <c r="O34" s="38"/>
      <c r="P34" s="36"/>
      <c r="Q34" s="37">
        <f>AVERAGE(Q19:Q33)</f>
        <v>28.626773333333333</v>
      </c>
      <c r="R34" s="38"/>
    </row>
    <row r="35" spans="3:18" x14ac:dyDescent="0.25">
      <c r="F35" s="28" t="s">
        <v>38</v>
      </c>
      <c r="G35" s="29"/>
      <c r="H35" s="30">
        <f>_xlfn.STDEV.S(H19:H33)</f>
        <v>2.4885758978255206</v>
      </c>
      <c r="I35" s="31"/>
      <c r="J35" s="29"/>
      <c r="K35" s="30">
        <f>_xlfn.STDEV.S(K19:K33)</f>
        <v>3.8491829705298684</v>
      </c>
      <c r="L35" s="31"/>
      <c r="M35" s="29"/>
      <c r="N35" s="30">
        <f>_xlfn.STDEV.S(N19:N33)</f>
        <v>2.3187036117706152</v>
      </c>
      <c r="O35" s="31"/>
      <c r="P35" s="29"/>
      <c r="Q35" s="30">
        <f>_xlfn.STDEV.S(Q19:Q33)</f>
        <v>54.879606981145123</v>
      </c>
      <c r="R35" s="31"/>
    </row>
    <row r="36" spans="3:18" x14ac:dyDescent="0.25">
      <c r="F36" s="28" t="s">
        <v>39</v>
      </c>
      <c r="G36" s="29"/>
      <c r="H36" s="30">
        <f>MIN(H19:H33)</f>
        <v>0</v>
      </c>
      <c r="I36" s="31"/>
      <c r="J36" s="29"/>
      <c r="K36" s="30">
        <f>MIN(K19:K33)</f>
        <v>0</v>
      </c>
      <c r="L36" s="31"/>
      <c r="M36" s="29"/>
      <c r="N36" s="30">
        <f>MIN(N19:N33)</f>
        <v>0</v>
      </c>
      <c r="O36" s="31"/>
      <c r="P36" s="29"/>
      <c r="Q36" s="30">
        <f>MIN(Q19:Q33)</f>
        <v>0</v>
      </c>
      <c r="R36" s="31"/>
    </row>
    <row r="37" spans="3:18" ht="15.75" thickBot="1" x14ac:dyDescent="0.3">
      <c r="F37" s="32" t="s">
        <v>40</v>
      </c>
      <c r="G37" s="33"/>
      <c r="H37" s="34">
        <f>MAX(H19:H33)</f>
        <v>6.9264000000000001</v>
      </c>
      <c r="I37" s="35"/>
      <c r="J37" s="33"/>
      <c r="K37" s="34">
        <f>MAX(K19:K33)</f>
        <v>13.637600000000001</v>
      </c>
      <c r="L37" s="35"/>
      <c r="M37" s="33"/>
      <c r="N37" s="34">
        <f>MAX(N19:N33)</f>
        <v>6.9264000000000001</v>
      </c>
      <c r="O37" s="35"/>
      <c r="P37" s="33"/>
      <c r="Q37" s="34">
        <f>MAX(Q19:Q33)</f>
        <v>195.00110000000001</v>
      </c>
      <c r="R37" s="35"/>
    </row>
  </sheetData>
  <mergeCells count="5">
    <mergeCell ref="E17:F17"/>
    <mergeCell ref="G17:I17"/>
    <mergeCell ref="J17:L17"/>
    <mergeCell ref="M17:O17"/>
    <mergeCell ref="P17:R1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R37"/>
  <sheetViews>
    <sheetView showGridLines="0" topLeftCell="A22" workbookViewId="0">
      <selection activeCell="E22" sqref="E22:G31"/>
    </sheetView>
  </sheetViews>
  <sheetFormatPr defaultRowHeight="15" x14ac:dyDescent="0.25"/>
  <cols>
    <col min="4" max="4" width="13.42578125" customWidth="1"/>
    <col min="5" max="5" width="12.85546875" bestFit="1" customWidth="1"/>
    <col min="6" max="6" width="12" customWidth="1"/>
    <col min="7" max="7" width="10.85546875" customWidth="1"/>
    <col min="8" max="8" width="12.28515625" customWidth="1"/>
    <col min="9" max="9" width="14.5703125" customWidth="1"/>
    <col min="12" max="12" width="11.42578125" customWidth="1"/>
    <col min="15" max="15" width="11.5703125" customWidth="1"/>
    <col min="18" max="18" width="11.28515625" customWidth="1"/>
  </cols>
  <sheetData>
    <row r="2" spans="2:4" x14ac:dyDescent="0.25">
      <c r="C2" s="14" t="s">
        <v>14</v>
      </c>
      <c r="D2" s="14"/>
    </row>
    <row r="3" spans="2:4" x14ac:dyDescent="0.25">
      <c r="C3" s="15" t="s">
        <v>15</v>
      </c>
      <c r="D3" s="15">
        <v>4</v>
      </c>
    </row>
    <row r="4" spans="2:4" x14ac:dyDescent="0.25">
      <c r="C4" s="15" t="s">
        <v>16</v>
      </c>
      <c r="D4" s="16" t="s">
        <v>17</v>
      </c>
    </row>
    <row r="5" spans="2:4" x14ac:dyDescent="0.25">
      <c r="C5" s="15" t="s">
        <v>18</v>
      </c>
      <c r="D5" s="97">
        <v>5</v>
      </c>
    </row>
    <row r="6" spans="2:4" x14ac:dyDescent="0.25">
      <c r="C6" s="15" t="s">
        <v>19</v>
      </c>
      <c r="D6" s="16" t="s">
        <v>24</v>
      </c>
    </row>
    <row r="7" spans="2:4" x14ac:dyDescent="0.25">
      <c r="C7" s="15" t="s">
        <v>20</v>
      </c>
      <c r="D7" s="16">
        <v>30</v>
      </c>
    </row>
    <row r="8" spans="2:4" x14ac:dyDescent="0.25">
      <c r="C8" s="15" t="s">
        <v>21</v>
      </c>
      <c r="D8" s="16">
        <v>120</v>
      </c>
    </row>
    <row r="9" spans="2:4" x14ac:dyDescent="0.25">
      <c r="C9" s="15" t="s">
        <v>23</v>
      </c>
      <c r="D9" s="16">
        <v>1000</v>
      </c>
    </row>
    <row r="14" spans="2:4" x14ac:dyDescent="0.25">
      <c r="B14" s="42">
        <v>0.95</v>
      </c>
      <c r="C14" s="42">
        <v>0.05</v>
      </c>
    </row>
    <row r="15" spans="2:4" x14ac:dyDescent="0.25">
      <c r="B15" s="42">
        <v>0.03</v>
      </c>
      <c r="C15" s="42">
        <v>0.97</v>
      </c>
    </row>
    <row r="16" spans="2:4" ht="15.75" thickBot="1" x14ac:dyDescent="0.3"/>
    <row r="17" spans="3:18" x14ac:dyDescent="0.25">
      <c r="E17" s="301" t="s">
        <v>27</v>
      </c>
      <c r="F17" s="302"/>
      <c r="G17" s="301" t="s">
        <v>30</v>
      </c>
      <c r="H17" s="303"/>
      <c r="I17" s="302"/>
      <c r="J17" s="304" t="s">
        <v>34</v>
      </c>
      <c r="K17" s="305"/>
      <c r="L17" s="306"/>
      <c r="M17" s="304" t="s">
        <v>35</v>
      </c>
      <c r="N17" s="305"/>
      <c r="O17" s="306"/>
      <c r="P17" s="301" t="s">
        <v>36</v>
      </c>
      <c r="Q17" s="303"/>
      <c r="R17" s="302"/>
    </row>
    <row r="18" spans="3:18" ht="41.25" customHeight="1" x14ac:dyDescent="0.25">
      <c r="C18" s="17" t="s">
        <v>25</v>
      </c>
      <c r="D18" s="23" t="s">
        <v>26</v>
      </c>
      <c r="E18" s="19" t="s">
        <v>28</v>
      </c>
      <c r="F18" s="44" t="s">
        <v>29</v>
      </c>
      <c r="G18" s="19" t="s">
        <v>31</v>
      </c>
      <c r="H18" s="20" t="s">
        <v>32</v>
      </c>
      <c r="I18" s="21" t="s">
        <v>33</v>
      </c>
      <c r="J18" s="19" t="s">
        <v>31</v>
      </c>
      <c r="K18" s="20" t="s">
        <v>32</v>
      </c>
      <c r="L18" s="21" t="s">
        <v>33</v>
      </c>
      <c r="M18" s="19" t="s">
        <v>31</v>
      </c>
      <c r="N18" s="20" t="s">
        <v>32</v>
      </c>
      <c r="O18" s="21" t="s">
        <v>33</v>
      </c>
      <c r="P18" s="19" t="s">
        <v>31</v>
      </c>
      <c r="Q18" s="20" t="s">
        <v>32</v>
      </c>
      <c r="R18" s="21" t="s">
        <v>33</v>
      </c>
    </row>
    <row r="19" spans="3:18" x14ac:dyDescent="0.25">
      <c r="C19" s="18">
        <v>0.375</v>
      </c>
      <c r="D19" s="24">
        <v>100</v>
      </c>
      <c r="E19" s="22">
        <v>60</v>
      </c>
      <c r="F19" s="45">
        <v>6450</v>
      </c>
      <c r="G19" s="22">
        <v>60</v>
      </c>
      <c r="H19" s="40">
        <v>0</v>
      </c>
      <c r="I19" s="48"/>
      <c r="J19" s="22">
        <f>Det_Regimes!J4</f>
        <v>60</v>
      </c>
      <c r="K19" s="40">
        <v>0</v>
      </c>
      <c r="L19" s="25"/>
      <c r="M19" s="22">
        <f>Det_Regimes!K4</f>
        <v>60</v>
      </c>
      <c r="N19" s="40">
        <v>0</v>
      </c>
      <c r="O19" s="25"/>
      <c r="P19" s="22">
        <v>15</v>
      </c>
      <c r="Q19" s="40">
        <v>180.2578</v>
      </c>
      <c r="R19" s="25"/>
    </row>
    <row r="20" spans="3:18" x14ac:dyDescent="0.25">
      <c r="C20" s="18">
        <v>0.375</v>
      </c>
      <c r="D20" s="24">
        <v>150</v>
      </c>
      <c r="E20" s="22">
        <v>60</v>
      </c>
      <c r="F20" s="45">
        <v>9450</v>
      </c>
      <c r="G20" s="22">
        <v>60</v>
      </c>
      <c r="H20" s="40">
        <v>0</v>
      </c>
      <c r="I20" s="25"/>
      <c r="J20" s="22">
        <f>Det_Regimes!J5</f>
        <v>60</v>
      </c>
      <c r="K20" s="40">
        <v>0</v>
      </c>
      <c r="L20" s="25"/>
      <c r="M20" s="22">
        <f>Det_Regimes!K5</f>
        <v>60</v>
      </c>
      <c r="N20" s="40">
        <v>0</v>
      </c>
      <c r="O20" s="25"/>
      <c r="P20" s="22">
        <v>15</v>
      </c>
      <c r="Q20" s="40">
        <v>99.200800000000001</v>
      </c>
      <c r="R20" s="25"/>
    </row>
    <row r="21" spans="3:18" x14ac:dyDescent="0.25">
      <c r="C21" s="18">
        <v>0.375</v>
      </c>
      <c r="D21" s="24">
        <v>200</v>
      </c>
      <c r="E21" s="22">
        <v>60</v>
      </c>
      <c r="F21" s="45">
        <v>12450</v>
      </c>
      <c r="G21" s="22">
        <v>60</v>
      </c>
      <c r="H21" s="40">
        <v>0</v>
      </c>
      <c r="I21" s="25"/>
      <c r="J21" s="22">
        <f>Det_Regimes!J6</f>
        <v>60</v>
      </c>
      <c r="K21" s="40">
        <v>0</v>
      </c>
      <c r="L21" s="25"/>
      <c r="M21" s="22">
        <f>Det_Regimes!K6</f>
        <v>60</v>
      </c>
      <c r="N21" s="40">
        <v>0</v>
      </c>
      <c r="O21" s="25"/>
      <c r="P21" s="22">
        <v>15</v>
      </c>
      <c r="Q21" s="40">
        <v>57.222200000000001</v>
      </c>
      <c r="R21" s="25"/>
    </row>
    <row r="22" spans="3:18" x14ac:dyDescent="0.25">
      <c r="C22" s="18">
        <v>0.375</v>
      </c>
      <c r="D22" s="24">
        <v>250</v>
      </c>
      <c r="E22" s="22">
        <v>60</v>
      </c>
      <c r="F22" s="122">
        <v>15450</v>
      </c>
      <c r="G22" s="22">
        <v>60</v>
      </c>
      <c r="H22" s="40">
        <v>0</v>
      </c>
      <c r="I22" s="25"/>
      <c r="J22" s="22">
        <f>Det_Regimes!J7</f>
        <v>60</v>
      </c>
      <c r="K22" s="40">
        <v>0</v>
      </c>
      <c r="L22" s="25"/>
      <c r="M22" s="22">
        <f>Det_Regimes!K7</f>
        <v>60</v>
      </c>
      <c r="N22" s="40">
        <v>0</v>
      </c>
      <c r="O22" s="25"/>
      <c r="P22" s="22">
        <v>15</v>
      </c>
      <c r="Q22" s="40">
        <v>31.547999999999998</v>
      </c>
      <c r="R22" s="25"/>
    </row>
    <row r="23" spans="3:18" x14ac:dyDescent="0.25">
      <c r="C23" s="18">
        <v>0.375</v>
      </c>
      <c r="D23" s="24">
        <v>300</v>
      </c>
      <c r="E23" s="22">
        <v>60</v>
      </c>
      <c r="F23" s="122">
        <v>18450</v>
      </c>
      <c r="G23" s="22">
        <v>60</v>
      </c>
      <c r="H23" s="40">
        <v>0</v>
      </c>
      <c r="I23" s="25"/>
      <c r="J23" s="22">
        <f>Det_Regimes!J8</f>
        <v>60</v>
      </c>
      <c r="K23" s="40">
        <v>0</v>
      </c>
      <c r="L23" s="25"/>
      <c r="M23" s="22">
        <f>Det_Regimes!K8</f>
        <v>60</v>
      </c>
      <c r="N23" s="40">
        <v>0</v>
      </c>
      <c r="O23" s="25"/>
      <c r="P23" s="22">
        <v>15</v>
      </c>
      <c r="Q23" s="40">
        <v>14.2249</v>
      </c>
      <c r="R23" s="25"/>
    </row>
    <row r="24" spans="3:18" x14ac:dyDescent="0.25">
      <c r="C24" s="18">
        <v>0.375</v>
      </c>
      <c r="D24" s="24">
        <v>350</v>
      </c>
      <c r="E24" s="22">
        <v>45</v>
      </c>
      <c r="F24" s="109">
        <v>21395.7065</v>
      </c>
      <c r="G24" s="22">
        <v>60</v>
      </c>
      <c r="H24" s="40">
        <v>0.25375999999999999</v>
      </c>
      <c r="I24" s="25"/>
      <c r="J24" s="22">
        <f>Det_Regimes!J9</f>
        <v>60</v>
      </c>
      <c r="K24" s="40">
        <v>0.25375999999999999</v>
      </c>
      <c r="L24" s="25"/>
      <c r="M24" s="22">
        <f>Det_Regimes!K9</f>
        <v>30</v>
      </c>
      <c r="N24" s="40">
        <v>0.36925000000000002</v>
      </c>
      <c r="O24" s="25"/>
      <c r="P24" s="22">
        <v>15</v>
      </c>
      <c r="Q24" s="40">
        <v>2.0146000000000002</v>
      </c>
      <c r="R24" s="25"/>
    </row>
    <row r="25" spans="3:18" x14ac:dyDescent="0.25">
      <c r="C25" s="18">
        <v>0.375</v>
      </c>
      <c r="D25" s="24">
        <v>400</v>
      </c>
      <c r="E25" s="22">
        <v>15</v>
      </c>
      <c r="F25" s="109">
        <v>22603.247599999999</v>
      </c>
      <c r="G25" s="22">
        <v>45</v>
      </c>
      <c r="H25" s="40">
        <v>4.6482000000000001</v>
      </c>
      <c r="I25" s="25"/>
      <c r="J25" s="22">
        <f>Det_Regimes!J10</f>
        <v>60</v>
      </c>
      <c r="K25" s="40">
        <v>8.1702999999999992</v>
      </c>
      <c r="L25" s="25"/>
      <c r="M25" s="22">
        <f>Det_Regimes!K10</f>
        <v>15</v>
      </c>
      <c r="N25" s="40">
        <v>0</v>
      </c>
      <c r="O25" s="25"/>
      <c r="P25" s="22">
        <v>15</v>
      </c>
      <c r="Q25" s="40">
        <v>0</v>
      </c>
      <c r="R25" s="25"/>
    </row>
    <row r="26" spans="3:18" x14ac:dyDescent="0.25">
      <c r="C26" s="18">
        <v>0.375</v>
      </c>
      <c r="D26" s="24">
        <v>450</v>
      </c>
      <c r="E26" s="22">
        <v>15</v>
      </c>
      <c r="F26" s="109">
        <v>23946.839899999999</v>
      </c>
      <c r="G26" s="22">
        <v>30</v>
      </c>
      <c r="H26" s="40">
        <v>3.8717999999999999</v>
      </c>
      <c r="I26" s="25"/>
      <c r="J26" s="22">
        <f>Det_Regimes!J11</f>
        <v>60</v>
      </c>
      <c r="K26" s="40">
        <v>14.6289</v>
      </c>
      <c r="L26" s="25"/>
      <c r="M26" s="22">
        <f>Det_Regimes!K11</f>
        <v>15</v>
      </c>
      <c r="N26" s="40">
        <v>0</v>
      </c>
      <c r="O26" s="25"/>
      <c r="P26" s="22">
        <v>15</v>
      </c>
      <c r="Q26" s="40">
        <v>0</v>
      </c>
      <c r="R26" s="25"/>
    </row>
    <row r="27" spans="3:18" x14ac:dyDescent="0.25">
      <c r="C27" s="18">
        <v>0.375</v>
      </c>
      <c r="D27" s="24">
        <v>500</v>
      </c>
      <c r="E27" s="22">
        <v>60</v>
      </c>
      <c r="F27" s="109">
        <v>30450</v>
      </c>
      <c r="G27" s="22">
        <v>15</v>
      </c>
      <c r="H27" s="40">
        <v>5.3720999999999997</v>
      </c>
      <c r="I27" s="45"/>
      <c r="J27" s="22">
        <f>Det_Regimes!J12</f>
        <v>60</v>
      </c>
      <c r="K27" s="40">
        <v>0</v>
      </c>
      <c r="L27" s="45"/>
      <c r="M27" s="22">
        <f>Det_Regimes!K12</f>
        <v>15</v>
      </c>
      <c r="N27" s="40">
        <v>5.3720999999999997</v>
      </c>
      <c r="O27" s="45"/>
      <c r="P27" s="22">
        <v>15</v>
      </c>
      <c r="Q27" s="40">
        <v>5.3720999999999997</v>
      </c>
      <c r="R27" s="45"/>
    </row>
    <row r="28" spans="3:18" x14ac:dyDescent="0.25">
      <c r="C28" s="18">
        <v>0.375</v>
      </c>
      <c r="D28" s="24">
        <v>550</v>
      </c>
      <c r="E28" s="22">
        <v>60</v>
      </c>
      <c r="F28" s="109">
        <v>33450</v>
      </c>
      <c r="G28" s="22">
        <v>15</v>
      </c>
      <c r="H28" s="40">
        <v>5.9679000000000002</v>
      </c>
      <c r="I28" s="25"/>
      <c r="J28" s="22">
        <f>Det_Regimes!J13</f>
        <v>60</v>
      </c>
      <c r="K28" s="40">
        <v>0</v>
      </c>
      <c r="L28" s="25"/>
      <c r="M28" s="22">
        <f>Det_Regimes!K13</f>
        <v>15</v>
      </c>
      <c r="N28" s="40">
        <v>5.9679000000000002</v>
      </c>
      <c r="O28" s="25"/>
      <c r="P28" s="22">
        <v>15</v>
      </c>
      <c r="Q28" s="40">
        <v>5.9679000000000002</v>
      </c>
      <c r="R28" s="25"/>
    </row>
    <row r="29" spans="3:18" x14ac:dyDescent="0.25">
      <c r="C29" s="18">
        <v>0.375</v>
      </c>
      <c r="D29" s="24">
        <v>600</v>
      </c>
      <c r="E29" s="22">
        <v>30</v>
      </c>
      <c r="F29" s="109">
        <v>35777.185899999997</v>
      </c>
      <c r="G29" s="22">
        <v>15</v>
      </c>
      <c r="H29" s="40">
        <v>1.2625</v>
      </c>
      <c r="I29" s="25"/>
      <c r="J29" s="22">
        <f>Det_Regimes!J14</f>
        <v>45</v>
      </c>
      <c r="K29" s="40">
        <v>0.39696999999999999</v>
      </c>
      <c r="L29" s="25"/>
      <c r="M29" s="22">
        <f>Det_Regimes!K14</f>
        <v>15</v>
      </c>
      <c r="N29" s="40">
        <v>1.2625</v>
      </c>
      <c r="O29" s="25"/>
      <c r="P29" s="22">
        <v>15</v>
      </c>
      <c r="Q29" s="40">
        <v>1.2625</v>
      </c>
      <c r="R29" s="25"/>
    </row>
    <row r="30" spans="3:18" x14ac:dyDescent="0.25">
      <c r="C30" s="18">
        <v>0.375</v>
      </c>
      <c r="D30" s="24">
        <v>650</v>
      </c>
      <c r="E30" s="22">
        <v>15</v>
      </c>
      <c r="F30" s="109">
        <v>36979.008000000002</v>
      </c>
      <c r="G30" s="22">
        <v>15</v>
      </c>
      <c r="H30" s="40">
        <v>0</v>
      </c>
      <c r="I30" s="25"/>
      <c r="J30" s="22">
        <f>Det_Regimes!J15</f>
        <v>15</v>
      </c>
      <c r="K30" s="40">
        <v>0</v>
      </c>
      <c r="L30" s="25"/>
      <c r="M30" s="22">
        <f>Det_Regimes!K15</f>
        <v>15</v>
      </c>
      <c r="N30" s="40">
        <v>0</v>
      </c>
      <c r="O30" s="25"/>
      <c r="P30" s="22">
        <v>15</v>
      </c>
      <c r="Q30" s="40">
        <v>0</v>
      </c>
      <c r="R30" s="25"/>
    </row>
    <row r="31" spans="3:18" x14ac:dyDescent="0.25">
      <c r="C31" s="18">
        <v>0.375</v>
      </c>
      <c r="D31" s="24">
        <v>700</v>
      </c>
      <c r="E31" s="22">
        <v>15</v>
      </c>
      <c r="F31" s="109">
        <v>37729.008300000001</v>
      </c>
      <c r="G31" s="22">
        <v>15</v>
      </c>
      <c r="H31" s="40">
        <v>0</v>
      </c>
      <c r="I31" s="25"/>
      <c r="J31" s="22">
        <f>Det_Regimes!J16</f>
        <v>15</v>
      </c>
      <c r="K31" s="40">
        <v>0</v>
      </c>
      <c r="L31" s="25"/>
      <c r="M31" s="22">
        <f>Det_Regimes!K16</f>
        <v>15</v>
      </c>
      <c r="N31" s="40">
        <v>0</v>
      </c>
      <c r="O31" s="25"/>
      <c r="P31" s="22">
        <v>15</v>
      </c>
      <c r="Q31" s="40">
        <v>0</v>
      </c>
      <c r="R31" s="25"/>
    </row>
    <row r="32" spans="3:18" x14ac:dyDescent="0.25">
      <c r="C32" s="18">
        <v>0.375</v>
      </c>
      <c r="D32" s="24">
        <v>750</v>
      </c>
      <c r="E32" s="22">
        <v>15</v>
      </c>
      <c r="F32" s="46"/>
      <c r="G32" s="22">
        <v>15</v>
      </c>
      <c r="H32" s="40">
        <v>0</v>
      </c>
      <c r="I32" s="25"/>
      <c r="J32" s="22">
        <f>Det_Regimes!J17</f>
        <v>15</v>
      </c>
      <c r="K32" s="40">
        <v>0</v>
      </c>
      <c r="L32" s="25"/>
      <c r="M32" s="22">
        <f>Det_Regimes!K17</f>
        <v>15</v>
      </c>
      <c r="N32" s="40">
        <v>0</v>
      </c>
      <c r="O32" s="25"/>
      <c r="P32" s="22">
        <v>15</v>
      </c>
      <c r="Q32" s="40">
        <v>0</v>
      </c>
      <c r="R32" s="25"/>
    </row>
    <row r="33" spans="3:18" x14ac:dyDescent="0.25">
      <c r="C33" s="18">
        <v>0.375</v>
      </c>
      <c r="D33" s="24">
        <v>800</v>
      </c>
      <c r="E33" s="22">
        <v>15</v>
      </c>
      <c r="F33" s="46"/>
      <c r="G33" s="22">
        <v>15</v>
      </c>
      <c r="H33" s="40">
        <v>0</v>
      </c>
      <c r="I33" s="25"/>
      <c r="J33" s="22">
        <f>Det_Regimes!J18</f>
        <v>15</v>
      </c>
      <c r="K33" s="40">
        <v>0</v>
      </c>
      <c r="L33" s="25"/>
      <c r="M33" s="22">
        <f>Det_Regimes!K18</f>
        <v>15</v>
      </c>
      <c r="N33" s="40">
        <v>0</v>
      </c>
      <c r="O33" s="25"/>
      <c r="P33" s="22">
        <v>15</v>
      </c>
      <c r="Q33" s="40">
        <v>0</v>
      </c>
      <c r="R33" s="25"/>
    </row>
    <row r="34" spans="3:18" x14ac:dyDescent="0.25">
      <c r="F34" s="27" t="s">
        <v>37</v>
      </c>
      <c r="G34" s="36"/>
      <c r="H34" s="37">
        <f>AVERAGE(H19:H33)</f>
        <v>1.4250839999999998</v>
      </c>
      <c r="I34" s="38"/>
      <c r="J34" s="36"/>
      <c r="K34" s="37">
        <f>AVERAGE(K19:K33)</f>
        <v>1.5633286666666666</v>
      </c>
      <c r="L34" s="38"/>
      <c r="M34" s="36"/>
      <c r="N34" s="37">
        <f>AVERAGE(N19:N33)</f>
        <v>0.86478333333333335</v>
      </c>
      <c r="O34" s="38"/>
      <c r="P34" s="36"/>
      <c r="Q34" s="37">
        <f>AVERAGE(Q19:Q33)</f>
        <v>26.47138666666666</v>
      </c>
      <c r="R34" s="38"/>
    </row>
    <row r="35" spans="3:18" x14ac:dyDescent="0.25">
      <c r="F35" s="28" t="s">
        <v>38</v>
      </c>
      <c r="G35" s="29"/>
      <c r="H35" s="30">
        <f>_xlfn.STDEV.S(H19:H33)</f>
        <v>2.2719912849078323</v>
      </c>
      <c r="I35" s="31"/>
      <c r="J35" s="29"/>
      <c r="K35" s="30">
        <f>_xlfn.STDEV.S(K19:K33)</f>
        <v>4.1774953946984388</v>
      </c>
      <c r="L35" s="31"/>
      <c r="M35" s="29"/>
      <c r="N35" s="30">
        <f>_xlfn.STDEV.S(N19:N33)</f>
        <v>1.9818423504466265</v>
      </c>
      <c r="O35" s="31"/>
      <c r="P35" s="29"/>
      <c r="Q35" s="30">
        <f>_xlfn.STDEV.S(Q19:Q33)</f>
        <v>50.965527961636788</v>
      </c>
      <c r="R35" s="31"/>
    </row>
    <row r="36" spans="3:18" x14ac:dyDescent="0.25">
      <c r="F36" s="28" t="s">
        <v>39</v>
      </c>
      <c r="G36" s="29"/>
      <c r="H36" s="30">
        <f>MIN(H19:H33)</f>
        <v>0</v>
      </c>
      <c r="I36" s="31"/>
      <c r="J36" s="29"/>
      <c r="K36" s="30">
        <f>MIN(K19:K33)</f>
        <v>0</v>
      </c>
      <c r="L36" s="31"/>
      <c r="M36" s="29"/>
      <c r="N36" s="30">
        <f>MIN(N19:N33)</f>
        <v>0</v>
      </c>
      <c r="O36" s="31"/>
      <c r="P36" s="29"/>
      <c r="Q36" s="30">
        <f>MIN(Q19:Q33)</f>
        <v>0</v>
      </c>
      <c r="R36" s="31"/>
    </row>
    <row r="37" spans="3:18" ht="15.75" thickBot="1" x14ac:dyDescent="0.3">
      <c r="F37" s="32" t="s">
        <v>40</v>
      </c>
      <c r="G37" s="33"/>
      <c r="H37" s="34">
        <f>MAX(H19:H33)</f>
        <v>5.9679000000000002</v>
      </c>
      <c r="I37" s="35"/>
      <c r="J37" s="33"/>
      <c r="K37" s="34">
        <f>MAX(K19:K33)</f>
        <v>14.6289</v>
      </c>
      <c r="L37" s="35"/>
      <c r="M37" s="33"/>
      <c r="N37" s="34">
        <f>MAX(N19:N33)</f>
        <v>5.9679000000000002</v>
      </c>
      <c r="O37" s="35"/>
      <c r="P37" s="33"/>
      <c r="Q37" s="34">
        <f>MAX(Q19:Q33)</f>
        <v>180.2578</v>
      </c>
      <c r="R37" s="35"/>
    </row>
  </sheetData>
  <mergeCells count="5">
    <mergeCell ref="E17:F17"/>
    <mergeCell ref="G17:I17"/>
    <mergeCell ref="J17:L17"/>
    <mergeCell ref="M17:O17"/>
    <mergeCell ref="P17:R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R37"/>
  <sheetViews>
    <sheetView showGridLines="0" zoomScale="90" zoomScaleNormal="90" workbookViewId="0">
      <selection activeCell="T17" sqref="T17"/>
    </sheetView>
  </sheetViews>
  <sheetFormatPr defaultRowHeight="15" x14ac:dyDescent="0.25"/>
  <cols>
    <col min="4" max="4" width="13.42578125" customWidth="1"/>
    <col min="5" max="5" width="12.85546875" bestFit="1" customWidth="1"/>
    <col min="6" max="6" width="12" customWidth="1"/>
    <col min="7" max="7" width="10.85546875" customWidth="1"/>
    <col min="8" max="8" width="12.28515625" customWidth="1"/>
    <col min="9" max="9" width="14.5703125" customWidth="1"/>
    <col min="12" max="12" width="11.42578125" customWidth="1"/>
    <col min="15" max="15" width="11.5703125" customWidth="1"/>
    <col min="18" max="18" width="11.28515625" customWidth="1"/>
  </cols>
  <sheetData>
    <row r="2" spans="2:4" x14ac:dyDescent="0.25">
      <c r="C2" s="14" t="s">
        <v>14</v>
      </c>
      <c r="D2" s="14"/>
    </row>
    <row r="3" spans="2:4" x14ac:dyDescent="0.25">
      <c r="C3" s="15" t="s">
        <v>15</v>
      </c>
      <c r="D3" s="15">
        <v>4</v>
      </c>
    </row>
    <row r="4" spans="2:4" x14ac:dyDescent="0.25">
      <c r="C4" s="15" t="s">
        <v>16</v>
      </c>
      <c r="D4" s="16" t="s">
        <v>17</v>
      </c>
    </row>
    <row r="5" spans="2:4" x14ac:dyDescent="0.25">
      <c r="C5" s="15" t="s">
        <v>18</v>
      </c>
      <c r="D5" s="97">
        <v>40</v>
      </c>
    </row>
    <row r="6" spans="2:4" x14ac:dyDescent="0.25">
      <c r="C6" s="15" t="s">
        <v>19</v>
      </c>
      <c r="D6" s="16" t="s">
        <v>24</v>
      </c>
    </row>
    <row r="7" spans="2:4" x14ac:dyDescent="0.25">
      <c r="C7" s="15" t="s">
        <v>20</v>
      </c>
      <c r="D7" s="16">
        <v>30</v>
      </c>
    </row>
    <row r="8" spans="2:4" x14ac:dyDescent="0.25">
      <c r="C8" s="15" t="s">
        <v>21</v>
      </c>
      <c r="D8" s="16">
        <v>120</v>
      </c>
    </row>
    <row r="9" spans="2:4" x14ac:dyDescent="0.25">
      <c r="C9" s="15" t="s">
        <v>23</v>
      </c>
      <c r="D9" s="16">
        <v>1000</v>
      </c>
    </row>
    <row r="14" spans="2:4" x14ac:dyDescent="0.25">
      <c r="B14" s="42">
        <v>0.95</v>
      </c>
      <c r="C14" s="42">
        <v>0.05</v>
      </c>
    </row>
    <row r="15" spans="2:4" x14ac:dyDescent="0.25">
      <c r="B15" s="42">
        <v>0.03</v>
      </c>
      <c r="C15" s="42">
        <v>0.97</v>
      </c>
    </row>
    <row r="16" spans="2:4" ht="15.75" thickBot="1" x14ac:dyDescent="0.3"/>
    <row r="17" spans="3:18" x14ac:dyDescent="0.25">
      <c r="E17" s="301" t="s">
        <v>27</v>
      </c>
      <c r="F17" s="302"/>
      <c r="G17" s="301" t="s">
        <v>30</v>
      </c>
      <c r="H17" s="303"/>
      <c r="I17" s="302"/>
      <c r="J17" s="304" t="s">
        <v>34</v>
      </c>
      <c r="K17" s="305"/>
      <c r="L17" s="306"/>
      <c r="M17" s="304" t="s">
        <v>35</v>
      </c>
      <c r="N17" s="305"/>
      <c r="O17" s="306"/>
      <c r="P17" s="301" t="s">
        <v>36</v>
      </c>
      <c r="Q17" s="303"/>
      <c r="R17" s="302"/>
    </row>
    <row r="18" spans="3:18" ht="41.25" customHeight="1" x14ac:dyDescent="0.25">
      <c r="C18" s="17" t="s">
        <v>25</v>
      </c>
      <c r="D18" s="23" t="s">
        <v>26</v>
      </c>
      <c r="E18" s="19" t="s">
        <v>28</v>
      </c>
      <c r="F18" s="44" t="s">
        <v>29</v>
      </c>
      <c r="G18" s="19" t="s">
        <v>31</v>
      </c>
      <c r="H18" s="20" t="s">
        <v>32</v>
      </c>
      <c r="I18" s="21" t="s">
        <v>33</v>
      </c>
      <c r="J18" s="19" t="s">
        <v>31</v>
      </c>
      <c r="K18" s="20" t="s">
        <v>32</v>
      </c>
      <c r="L18" s="21" t="s">
        <v>33</v>
      </c>
      <c r="M18" s="19" t="s">
        <v>31</v>
      </c>
      <c r="N18" s="20" t="s">
        <v>32</v>
      </c>
      <c r="O18" s="21" t="s">
        <v>33</v>
      </c>
      <c r="P18" s="19" t="s">
        <v>31</v>
      </c>
      <c r="Q18" s="20" t="s">
        <v>32</v>
      </c>
      <c r="R18" s="21" t="s">
        <v>33</v>
      </c>
    </row>
    <row r="19" spans="3:18" x14ac:dyDescent="0.25">
      <c r="C19" s="18">
        <v>0.375</v>
      </c>
      <c r="D19" s="24">
        <v>100</v>
      </c>
      <c r="E19" s="22">
        <v>60</v>
      </c>
      <c r="F19" s="45">
        <v>9600</v>
      </c>
      <c r="G19" s="22">
        <v>60</v>
      </c>
      <c r="H19" s="40">
        <v>0</v>
      </c>
      <c r="I19" s="48"/>
      <c r="J19" s="22">
        <f>Det_Regimes!V4</f>
        <v>60</v>
      </c>
      <c r="K19" s="40">
        <v>0</v>
      </c>
      <c r="L19" s="25"/>
      <c r="M19" s="22">
        <f>Det_Regimes!W4</f>
        <v>60</v>
      </c>
      <c r="N19" s="40">
        <v>0</v>
      </c>
      <c r="O19" s="25"/>
      <c r="P19" s="22">
        <v>15</v>
      </c>
      <c r="Q19" s="18">
        <v>94.38</v>
      </c>
      <c r="R19" s="25"/>
    </row>
    <row r="20" spans="3:18" x14ac:dyDescent="0.25">
      <c r="C20" s="18">
        <v>0.375</v>
      </c>
      <c r="D20" s="24">
        <v>150</v>
      </c>
      <c r="E20" s="22">
        <v>60</v>
      </c>
      <c r="F20" s="45">
        <v>12600</v>
      </c>
      <c r="G20" s="22">
        <v>60</v>
      </c>
      <c r="H20" s="40">
        <v>0</v>
      </c>
      <c r="I20" s="25"/>
      <c r="J20" s="22">
        <f>Det_Regimes!V5</f>
        <v>60</v>
      </c>
      <c r="K20" s="40">
        <v>0</v>
      </c>
      <c r="L20" s="25"/>
      <c r="M20" s="22">
        <f>Det_Regimes!W5</f>
        <v>60</v>
      </c>
      <c r="N20" s="40">
        <v>0</v>
      </c>
      <c r="O20" s="25"/>
      <c r="P20" s="22">
        <v>15</v>
      </c>
      <c r="Q20" s="40">
        <v>54.034599999999998</v>
      </c>
      <c r="R20" s="25"/>
    </row>
    <row r="21" spans="3:18" x14ac:dyDescent="0.25">
      <c r="C21" s="18">
        <v>0.375</v>
      </c>
      <c r="D21" s="24">
        <v>200</v>
      </c>
      <c r="E21" s="22">
        <v>60</v>
      </c>
      <c r="F21" s="45">
        <v>15600</v>
      </c>
      <c r="G21" s="22">
        <v>60</v>
      </c>
      <c r="H21" s="40">
        <v>0</v>
      </c>
      <c r="I21" s="25"/>
      <c r="J21" s="22">
        <f>Det_Regimes!V6</f>
        <v>60</v>
      </c>
      <c r="K21" s="40">
        <v>0</v>
      </c>
      <c r="L21" s="25"/>
      <c r="M21" s="22">
        <f>Det_Regimes!W6</f>
        <v>60</v>
      </c>
      <c r="N21" s="40">
        <v>0</v>
      </c>
      <c r="O21" s="25"/>
      <c r="P21" s="22">
        <v>15</v>
      </c>
      <c r="Q21" s="40">
        <v>29.218299999999999</v>
      </c>
      <c r="R21" s="25"/>
    </row>
    <row r="22" spans="3:18" x14ac:dyDescent="0.25">
      <c r="C22" s="18">
        <v>0.375</v>
      </c>
      <c r="D22" s="24">
        <v>250</v>
      </c>
      <c r="E22" s="22">
        <v>60</v>
      </c>
      <c r="F22" s="45">
        <v>18600</v>
      </c>
      <c r="G22" s="22">
        <v>60</v>
      </c>
      <c r="H22" s="40">
        <v>0</v>
      </c>
      <c r="I22" s="25"/>
      <c r="J22" s="22">
        <f>Det_Regimes!V7</f>
        <v>60</v>
      </c>
      <c r="K22" s="40">
        <v>0</v>
      </c>
      <c r="L22" s="25"/>
      <c r="M22" s="22">
        <f>Det_Regimes!W7</f>
        <v>45</v>
      </c>
      <c r="N22" s="40">
        <v>1.2789999999999999</v>
      </c>
      <c r="O22" s="25"/>
      <c r="P22" s="22">
        <v>15</v>
      </c>
      <c r="Q22" s="40">
        <v>12.408899999999999</v>
      </c>
      <c r="R22" s="25"/>
    </row>
    <row r="23" spans="3:18" x14ac:dyDescent="0.25">
      <c r="C23" s="18">
        <v>0.375</v>
      </c>
      <c r="D23" s="24">
        <v>300</v>
      </c>
      <c r="E23" s="22">
        <v>30</v>
      </c>
      <c r="F23" s="109">
        <v>21082.143700000001</v>
      </c>
      <c r="G23" s="22">
        <v>60</v>
      </c>
      <c r="H23" s="40">
        <v>2.4563999999999999</v>
      </c>
      <c r="I23" s="25"/>
      <c r="J23" s="22">
        <f>Det_Regimes!V8</f>
        <v>60</v>
      </c>
      <c r="K23" s="40">
        <v>2.4563999999999999</v>
      </c>
      <c r="L23" s="25"/>
      <c r="M23" s="22">
        <f>Det_Regimes!W8</f>
        <v>30</v>
      </c>
      <c r="N23" s="40">
        <v>0</v>
      </c>
      <c r="O23" s="25"/>
      <c r="P23" s="22">
        <v>15</v>
      </c>
      <c r="Q23" s="40">
        <v>2.7332999999999998</v>
      </c>
      <c r="R23" s="25"/>
    </row>
    <row r="24" spans="3:18" x14ac:dyDescent="0.25">
      <c r="C24" s="18">
        <v>0.375</v>
      </c>
      <c r="D24" s="24">
        <v>350</v>
      </c>
      <c r="E24" s="22">
        <v>15</v>
      </c>
      <c r="F24" s="109">
        <v>22410.585500000001</v>
      </c>
      <c r="G24" s="22">
        <v>45</v>
      </c>
      <c r="H24" s="40">
        <v>4.1412000000000004</v>
      </c>
      <c r="I24" s="25"/>
      <c r="J24" s="22">
        <f>Det_Regimes!V9</f>
        <v>60</v>
      </c>
      <c r="K24" s="40">
        <v>9.7696000000000005</v>
      </c>
      <c r="L24" s="25"/>
      <c r="M24" s="22">
        <f>Det_Regimes!W9</f>
        <v>15</v>
      </c>
      <c r="N24" s="40">
        <v>0</v>
      </c>
      <c r="O24" s="25"/>
      <c r="P24" s="22">
        <v>15</v>
      </c>
      <c r="Q24" s="40">
        <v>0</v>
      </c>
      <c r="R24" s="25"/>
    </row>
    <row r="25" spans="3:18" x14ac:dyDescent="0.25">
      <c r="C25" s="18">
        <v>0.375</v>
      </c>
      <c r="D25" s="24">
        <v>400</v>
      </c>
      <c r="E25" s="22">
        <v>15</v>
      </c>
      <c r="F25" s="109">
        <v>23186.672500000001</v>
      </c>
      <c r="G25" s="22">
        <v>30</v>
      </c>
      <c r="H25" s="40">
        <v>3.9399000000000002</v>
      </c>
      <c r="I25" s="25"/>
      <c r="J25" s="22">
        <f>Det_Regimes!V10</f>
        <v>60</v>
      </c>
      <c r="K25" s="40">
        <v>19.033899999999999</v>
      </c>
      <c r="L25" s="25"/>
      <c r="M25" s="22">
        <f>Det_Regimes!W10</f>
        <v>15</v>
      </c>
      <c r="N25" s="40">
        <v>0</v>
      </c>
      <c r="O25" s="25"/>
      <c r="P25" s="22">
        <v>15</v>
      </c>
      <c r="Q25" s="40">
        <v>0</v>
      </c>
      <c r="R25" s="25"/>
    </row>
    <row r="26" spans="3:18" x14ac:dyDescent="0.25">
      <c r="C26" s="18">
        <v>0.375</v>
      </c>
      <c r="D26" s="24">
        <v>450</v>
      </c>
      <c r="E26" s="22">
        <v>15</v>
      </c>
      <c r="F26" s="109">
        <v>24520.9607</v>
      </c>
      <c r="G26" s="22">
        <v>15</v>
      </c>
      <c r="H26" s="40">
        <v>0</v>
      </c>
      <c r="I26" s="25"/>
      <c r="J26" s="22">
        <f>Det_Regimes!V11</f>
        <v>60</v>
      </c>
      <c r="K26" s="40">
        <v>24.7912</v>
      </c>
      <c r="L26" s="25"/>
      <c r="M26" s="22">
        <f>Det_Regimes!W11</f>
        <v>15</v>
      </c>
      <c r="N26" s="40">
        <v>0</v>
      </c>
      <c r="O26" s="25"/>
      <c r="P26" s="22">
        <v>15</v>
      </c>
      <c r="Q26" s="40">
        <v>0</v>
      </c>
      <c r="R26" s="25"/>
    </row>
    <row r="27" spans="3:18" x14ac:dyDescent="0.25">
      <c r="C27" s="18">
        <v>0.375</v>
      </c>
      <c r="D27" s="24">
        <v>500</v>
      </c>
      <c r="E27" s="22">
        <v>30</v>
      </c>
      <c r="F27" s="109">
        <v>32125.790199999999</v>
      </c>
      <c r="G27" s="22">
        <v>15</v>
      </c>
      <c r="H27" s="18">
        <v>1.4319999999999999</v>
      </c>
      <c r="I27" s="45"/>
      <c r="J27" s="22">
        <f>Det_Regimes!V12</f>
        <v>60</v>
      </c>
      <c r="K27" s="40">
        <v>4.5888999999999998</v>
      </c>
      <c r="L27" s="45"/>
      <c r="M27" s="22">
        <f>Det_Regimes!W12</f>
        <v>15</v>
      </c>
      <c r="N27" s="18">
        <v>1.4319999999999999</v>
      </c>
      <c r="O27" s="45"/>
      <c r="P27" s="22">
        <v>15</v>
      </c>
      <c r="Q27" s="40">
        <v>1.4319999999999999</v>
      </c>
      <c r="R27" s="45"/>
    </row>
    <row r="28" spans="3:18" x14ac:dyDescent="0.25">
      <c r="C28" s="18">
        <v>0.375</v>
      </c>
      <c r="D28" s="24">
        <v>550</v>
      </c>
      <c r="E28" s="22">
        <v>30</v>
      </c>
      <c r="F28" s="109">
        <v>35269.616000000002</v>
      </c>
      <c r="G28" s="22">
        <v>15</v>
      </c>
      <c r="H28" s="40">
        <v>1.8843000000000001</v>
      </c>
      <c r="I28" s="25"/>
      <c r="J28" s="22">
        <f>Det_Regimes!V13</f>
        <v>45</v>
      </c>
      <c r="K28" s="40">
        <v>0.76239999999999997</v>
      </c>
      <c r="L28" s="25"/>
      <c r="M28" s="22">
        <f>Det_Regimes!W13</f>
        <v>15</v>
      </c>
      <c r="N28" s="40">
        <v>1.8843000000000001</v>
      </c>
      <c r="O28" s="25"/>
      <c r="P28" s="22">
        <v>15</v>
      </c>
      <c r="Q28" s="40">
        <v>1.8843000000000001</v>
      </c>
      <c r="R28" s="25"/>
    </row>
    <row r="29" spans="3:18" x14ac:dyDescent="0.25">
      <c r="C29" s="18">
        <v>0.375</v>
      </c>
      <c r="D29" s="24">
        <v>600</v>
      </c>
      <c r="E29" s="22">
        <v>15</v>
      </c>
      <c r="F29" s="109">
        <v>36716.065199999997</v>
      </c>
      <c r="G29" s="22">
        <v>15</v>
      </c>
      <c r="H29" s="40">
        <v>0</v>
      </c>
      <c r="I29" s="25"/>
      <c r="J29" s="22">
        <f>Det_Regimes!V14</f>
        <v>30</v>
      </c>
      <c r="K29" s="40">
        <v>0.19969000000000001</v>
      </c>
      <c r="L29" s="25"/>
      <c r="M29" s="22">
        <f>Det_Regimes!W14</f>
        <v>15</v>
      </c>
      <c r="N29" s="40">
        <v>0</v>
      </c>
      <c r="O29" s="25"/>
      <c r="P29" s="22">
        <v>15</v>
      </c>
      <c r="Q29" s="40">
        <v>0</v>
      </c>
      <c r="R29" s="25"/>
    </row>
    <row r="30" spans="3:18" x14ac:dyDescent="0.25">
      <c r="C30" s="18">
        <v>0.375</v>
      </c>
      <c r="D30" s="24">
        <v>650</v>
      </c>
      <c r="E30" s="22">
        <v>15</v>
      </c>
      <c r="F30" s="109">
        <v>37466.2042</v>
      </c>
      <c r="G30" s="22">
        <v>15</v>
      </c>
      <c r="H30" s="40">
        <v>0</v>
      </c>
      <c r="I30" s="25"/>
      <c r="J30" s="22">
        <f>Det_Regimes!V15</f>
        <v>15</v>
      </c>
      <c r="K30" s="40">
        <v>0</v>
      </c>
      <c r="L30" s="25"/>
      <c r="M30" s="22">
        <f>Det_Regimes!W15</f>
        <v>15</v>
      </c>
      <c r="N30" s="40">
        <v>0</v>
      </c>
      <c r="O30" s="25"/>
      <c r="P30" s="22">
        <v>15</v>
      </c>
      <c r="Q30" s="40">
        <v>0</v>
      </c>
      <c r="R30" s="25"/>
    </row>
    <row r="31" spans="3:18" x14ac:dyDescent="0.25">
      <c r="C31" s="18">
        <v>0.375</v>
      </c>
      <c r="D31" s="24">
        <v>700</v>
      </c>
      <c r="E31" s="22">
        <v>15</v>
      </c>
      <c r="F31" s="46"/>
      <c r="G31" s="22">
        <v>15</v>
      </c>
      <c r="H31" s="40">
        <v>0</v>
      </c>
      <c r="I31" s="25"/>
      <c r="J31" s="22">
        <f>Det_Regimes!V16</f>
        <v>15</v>
      </c>
      <c r="K31" s="40">
        <v>0</v>
      </c>
      <c r="L31" s="25"/>
      <c r="M31" s="22">
        <f>Det_Regimes!W16</f>
        <v>15</v>
      </c>
      <c r="N31" s="40">
        <v>0</v>
      </c>
      <c r="O31" s="25"/>
      <c r="P31" s="22">
        <v>15</v>
      </c>
      <c r="Q31" s="40">
        <v>0</v>
      </c>
      <c r="R31" s="25"/>
    </row>
    <row r="32" spans="3:18" x14ac:dyDescent="0.25">
      <c r="C32" s="18">
        <v>0.375</v>
      </c>
      <c r="D32" s="24">
        <v>750</v>
      </c>
      <c r="E32" s="22">
        <v>15</v>
      </c>
      <c r="F32" s="46"/>
      <c r="G32" s="22">
        <v>15</v>
      </c>
      <c r="H32" s="40">
        <v>0</v>
      </c>
      <c r="I32" s="25"/>
      <c r="J32" s="22">
        <f>Det_Regimes!V17</f>
        <v>15</v>
      </c>
      <c r="K32" s="40">
        <v>0</v>
      </c>
      <c r="L32" s="25"/>
      <c r="M32" s="22">
        <f>Det_Regimes!W17</f>
        <v>15</v>
      </c>
      <c r="N32" s="40">
        <v>0</v>
      </c>
      <c r="O32" s="25"/>
      <c r="P32" s="22">
        <v>15</v>
      </c>
      <c r="Q32" s="40">
        <v>0</v>
      </c>
      <c r="R32" s="25"/>
    </row>
    <row r="33" spans="3:18" x14ac:dyDescent="0.25">
      <c r="C33" s="18">
        <v>0.375</v>
      </c>
      <c r="D33" s="24">
        <v>800</v>
      </c>
      <c r="E33" s="22">
        <v>15</v>
      </c>
      <c r="F33" s="46"/>
      <c r="G33" s="22">
        <v>15</v>
      </c>
      <c r="H33" s="40">
        <v>0</v>
      </c>
      <c r="I33" s="25"/>
      <c r="J33" s="22">
        <f>Det_Regimes!V18</f>
        <v>15</v>
      </c>
      <c r="K33" s="40">
        <v>0</v>
      </c>
      <c r="L33" s="25"/>
      <c r="M33" s="22">
        <f>Det_Regimes!W18</f>
        <v>15</v>
      </c>
      <c r="N33" s="40">
        <v>0</v>
      </c>
      <c r="O33" s="25"/>
      <c r="P33" s="22">
        <v>15</v>
      </c>
      <c r="Q33" s="40">
        <v>0</v>
      </c>
      <c r="R33" s="25"/>
    </row>
    <row r="34" spans="3:18" x14ac:dyDescent="0.25">
      <c r="F34" s="27" t="s">
        <v>37</v>
      </c>
      <c r="G34" s="36"/>
      <c r="H34" s="37">
        <f>AVERAGE(H19:H33)</f>
        <v>0.92358666666666667</v>
      </c>
      <c r="I34" s="38"/>
      <c r="J34" s="36"/>
      <c r="K34" s="37">
        <f>AVERAGE(K19:K33)</f>
        <v>4.1068060000000006</v>
      </c>
      <c r="L34" s="38"/>
      <c r="M34" s="36"/>
      <c r="N34" s="37">
        <f>AVERAGE(N19:N33)</f>
        <v>0.30635333333333331</v>
      </c>
      <c r="O34" s="38"/>
      <c r="P34" s="36"/>
      <c r="Q34" s="37">
        <f>AVERAGE(Q19:Q33)</f>
        <v>13.072759999999999</v>
      </c>
      <c r="R34" s="38"/>
    </row>
    <row r="35" spans="3:18" x14ac:dyDescent="0.25">
      <c r="F35" s="28" t="s">
        <v>38</v>
      </c>
      <c r="G35" s="29"/>
      <c r="H35" s="30">
        <f>_xlfn.STDEV.S(H19:H33)</f>
        <v>1.5002922557510809</v>
      </c>
      <c r="I35" s="31"/>
      <c r="J35" s="29"/>
      <c r="K35" s="30">
        <f>_xlfn.STDEV.S(K19:K33)</f>
        <v>7.7784649238943206</v>
      </c>
      <c r="L35" s="31"/>
      <c r="M35" s="29"/>
      <c r="N35" s="30">
        <f>_xlfn.STDEV.S(N19:N33)</f>
        <v>0.6452721473109142</v>
      </c>
      <c r="O35" s="31"/>
      <c r="P35" s="29"/>
      <c r="Q35" s="30">
        <f>_xlfn.STDEV.S(Q19:Q33)</f>
        <v>27.103806507015101</v>
      </c>
      <c r="R35" s="31"/>
    </row>
    <row r="36" spans="3:18" x14ac:dyDescent="0.25">
      <c r="F36" s="28" t="s">
        <v>39</v>
      </c>
      <c r="G36" s="29"/>
      <c r="H36" s="30">
        <f>MIN(H19:H33)</f>
        <v>0</v>
      </c>
      <c r="I36" s="31"/>
      <c r="J36" s="29"/>
      <c r="K36" s="30">
        <f>MIN(K19:K33)</f>
        <v>0</v>
      </c>
      <c r="L36" s="31"/>
      <c r="M36" s="29"/>
      <c r="N36" s="30">
        <f>MIN(N19:N33)</f>
        <v>0</v>
      </c>
      <c r="O36" s="31"/>
      <c r="P36" s="29"/>
      <c r="Q36" s="30">
        <f>MIN(Q19:Q33)</f>
        <v>0</v>
      </c>
      <c r="R36" s="31"/>
    </row>
    <row r="37" spans="3:18" ht="15.75" thickBot="1" x14ac:dyDescent="0.3">
      <c r="F37" s="32" t="s">
        <v>40</v>
      </c>
      <c r="G37" s="33"/>
      <c r="H37" s="34">
        <f>MAX(H19:H33)</f>
        <v>4.1412000000000004</v>
      </c>
      <c r="I37" s="35"/>
      <c r="J37" s="33"/>
      <c r="K37" s="34">
        <f>MAX(K19:K33)</f>
        <v>24.7912</v>
      </c>
      <c r="L37" s="35"/>
      <c r="M37" s="33"/>
      <c r="N37" s="34">
        <f>MAX(N19:N33)</f>
        <v>1.8843000000000001</v>
      </c>
      <c r="O37" s="35"/>
      <c r="P37" s="33"/>
      <c r="Q37" s="34">
        <f>MAX(Q19:Q33)</f>
        <v>94.38</v>
      </c>
      <c r="R37" s="35"/>
    </row>
  </sheetData>
  <mergeCells count="5">
    <mergeCell ref="E17:F17"/>
    <mergeCell ref="G17:I17"/>
    <mergeCell ref="J17:L17"/>
    <mergeCell ref="M17:O17"/>
    <mergeCell ref="P17:R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Input</vt:lpstr>
      <vt:lpstr>Input_2</vt:lpstr>
      <vt:lpstr>Input_3</vt:lpstr>
      <vt:lpstr>Det_Regimes</vt:lpstr>
      <vt:lpstr>Stoch_Regimes</vt:lpstr>
      <vt:lpstr>Stoch_Regimes_1</vt:lpstr>
      <vt:lpstr>Stoch_Regimes_2</vt:lpstr>
      <vt:lpstr>Stoch_Regimes_3</vt:lpstr>
      <vt:lpstr>Stoch_Regimes_4</vt:lpstr>
      <vt:lpstr>Ex-Post Evaluation</vt:lpstr>
      <vt:lpstr>Ex-Post Evaluation_1</vt:lpstr>
      <vt:lpstr>Ex-Post Evaluation_2</vt:lpstr>
      <vt:lpstr>Ex-Post Evaluation_3</vt:lpstr>
      <vt:lpstr>Ex-Post Evaluation_4</vt:lpstr>
      <vt:lpstr>Results</vt:lpstr>
      <vt:lpstr>FC-Accuracy_1Step</vt:lpstr>
      <vt:lpstr>FC-Accuracy_3Step</vt:lpstr>
      <vt:lpstr>1Step_vs3Step_FC</vt:lpstr>
      <vt:lpstr>FC_vs_InventoryPerformance</vt:lpstr>
      <vt:lpstr>Explanation_HYBRID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Christian-Mandl</dc:creator>
  <cp:lastModifiedBy>Christian-Mandl</cp:lastModifiedBy>
  <cp:lastPrinted>2017-02-03T09:56:26Z</cp:lastPrinted>
  <dcterms:created xsi:type="dcterms:W3CDTF">2016-04-11T08:04:24Z</dcterms:created>
  <dcterms:modified xsi:type="dcterms:W3CDTF">2017-02-03T11:54:06Z</dcterms:modified>
</cp:coreProperties>
</file>