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11E377B6-B76B-40C1-98EA-BCD32EB4C0B4}" xr6:coauthVersionLast="47" xr6:coauthVersionMax="47" xr10:uidLastSave="{00000000-0000-0000-0000-000000000000}"/>
  <bookViews>
    <workbookView xWindow="-120" yWindow="-120" windowWidth="21840" windowHeight="13140" xr2:uid="{495346D0-E731-404F-8447-053D79665AB2}"/>
  </bookViews>
  <sheets>
    <sheet name="Ejercicio 1 Factorial" sheetId="3" r:id="rId1"/>
    <sheet name="Ejercicio 2 CL dato perdido" sheetId="1" r:id="rId2"/>
    <sheet name="Ejercicio 3 CL 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6" i="2" l="1"/>
  <c r="I195" i="2"/>
  <c r="I194" i="2"/>
  <c r="I193" i="2"/>
  <c r="I192" i="2"/>
  <c r="I191" i="2"/>
  <c r="C203" i="2"/>
  <c r="C202" i="2"/>
  <c r="C201" i="2"/>
  <c r="C200" i="2"/>
  <c r="D203" i="2"/>
  <c r="D202" i="2"/>
  <c r="H196" i="2" s="1"/>
  <c r="D201" i="2"/>
  <c r="D200" i="2"/>
  <c r="C192" i="2"/>
  <c r="C196" i="2" s="1"/>
  <c r="I159" i="2"/>
  <c r="I160" i="2"/>
  <c r="I161" i="2"/>
  <c r="I162" i="2"/>
  <c r="I163" i="2"/>
  <c r="I158" i="2"/>
  <c r="I125" i="2"/>
  <c r="H158" i="2"/>
  <c r="C170" i="2"/>
  <c r="C169" i="2"/>
  <c r="C168" i="2"/>
  <c r="C167" i="2"/>
  <c r="I126" i="2"/>
  <c r="I127" i="2"/>
  <c r="I128" i="2"/>
  <c r="I129" i="2"/>
  <c r="I130" i="2"/>
  <c r="I169" i="1"/>
  <c r="H125" i="2"/>
  <c r="C137" i="2"/>
  <c r="C136" i="2"/>
  <c r="C135" i="2"/>
  <c r="C134" i="2"/>
  <c r="B101" i="2"/>
  <c r="B98" i="2"/>
  <c r="B95" i="2"/>
  <c r="B131" i="1"/>
  <c r="B128" i="1"/>
  <c r="B125" i="1"/>
  <c r="B100" i="2"/>
  <c r="B97" i="2"/>
  <c r="B130" i="1"/>
  <c r="B127" i="1"/>
  <c r="B94" i="2"/>
  <c r="B124" i="1"/>
  <c r="D78" i="2"/>
  <c r="C40" i="2"/>
  <c r="F38" i="2"/>
  <c r="E38" i="2"/>
  <c r="D38" i="2"/>
  <c r="C38" i="2"/>
  <c r="G36" i="2"/>
  <c r="G37" i="2"/>
  <c r="G35" i="2"/>
  <c r="G34" i="2"/>
  <c r="D98" i="1"/>
  <c r="D71" i="2"/>
  <c r="D74" i="2"/>
  <c r="D73" i="2"/>
  <c r="D72" i="2"/>
  <c r="H202" i="1"/>
  <c r="C214" i="1"/>
  <c r="C213" i="1"/>
  <c r="C212" i="1"/>
  <c r="C211" i="1"/>
  <c r="H193" i="2" l="1"/>
  <c r="H192" i="2"/>
  <c r="H191" i="2"/>
  <c r="H195" i="2"/>
  <c r="H194" i="2"/>
  <c r="H170" i="1"/>
  <c r="I211" i="3"/>
  <c r="H169" i="1"/>
  <c r="C181" i="1"/>
  <c r="C180" i="1"/>
  <c r="C179" i="1"/>
  <c r="C178" i="1"/>
  <c r="D108" i="1"/>
  <c r="D104" i="1"/>
  <c r="D103" i="1"/>
  <c r="D102" i="1"/>
  <c r="D101" i="1"/>
  <c r="D94" i="1"/>
  <c r="G66" i="1"/>
  <c r="G65" i="1"/>
  <c r="D90" i="1"/>
  <c r="D86" i="1"/>
  <c r="C70" i="1"/>
  <c r="C76" i="1" s="1"/>
  <c r="D81" i="1" s="1"/>
  <c r="I222" i="3"/>
  <c r="H222" i="3"/>
  <c r="C207" i="3"/>
  <c r="G104" i="3"/>
  <c r="D112" i="3"/>
  <c r="D113" i="3"/>
  <c r="D111" i="3"/>
  <c r="C112" i="3"/>
  <c r="C113" i="3"/>
  <c r="C111" i="3"/>
  <c r="H172" i="3"/>
  <c r="H171" i="3"/>
  <c r="H170" i="3"/>
  <c r="H168" i="3"/>
  <c r="H167" i="3"/>
  <c r="D180" i="3"/>
  <c r="D179" i="3"/>
  <c r="D178" i="3"/>
  <c r="D177" i="3"/>
  <c r="C180" i="3"/>
  <c r="C179" i="3"/>
  <c r="C178" i="3"/>
  <c r="C177" i="3"/>
  <c r="C173" i="3"/>
  <c r="I130" i="3"/>
  <c r="H144" i="3"/>
  <c r="H143" i="3"/>
  <c r="H142" i="3"/>
  <c r="H140" i="3"/>
  <c r="H139" i="3"/>
  <c r="H138" i="3"/>
  <c r="H137" i="3"/>
  <c r="H136" i="3"/>
  <c r="H135" i="3"/>
  <c r="H134" i="3"/>
  <c r="H133" i="3"/>
  <c r="H132" i="3"/>
  <c r="H131" i="3"/>
  <c r="H130" i="3"/>
  <c r="D144" i="3"/>
  <c r="C149" i="3"/>
  <c r="C148" i="3"/>
  <c r="C147" i="3"/>
  <c r="C146" i="3"/>
  <c r="C145" i="3"/>
  <c r="C144" i="3"/>
  <c r="C140" i="3"/>
  <c r="C137" i="3"/>
  <c r="C139" i="3"/>
  <c r="C135" i="3"/>
  <c r="G106" i="3"/>
  <c r="G105" i="3"/>
  <c r="F107" i="3"/>
  <c r="F106" i="3"/>
  <c r="F105" i="3"/>
  <c r="F104" i="3"/>
  <c r="E104" i="3"/>
  <c r="C96" i="3"/>
  <c r="C89" i="3"/>
  <c r="C82" i="3"/>
  <c r="C76" i="3"/>
  <c r="C70" i="3"/>
  <c r="M49" i="3"/>
  <c r="C65" i="3"/>
  <c r="J56" i="3"/>
  <c r="J53" i="3"/>
  <c r="J50" i="3"/>
  <c r="E105" i="3"/>
  <c r="F134" i="2" l="1"/>
  <c r="D234" i="3" l="1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2" i="3"/>
  <c r="D213" i="3"/>
  <c r="D214" i="3"/>
  <c r="D215" i="3"/>
  <c r="D216" i="3"/>
  <c r="D211" i="3"/>
  <c r="H211" i="3" s="1"/>
  <c r="C206" i="3"/>
  <c r="C172" i="3"/>
  <c r="C170" i="3"/>
  <c r="D87" i="2"/>
  <c r="D86" i="2"/>
  <c r="D85" i="2"/>
  <c r="D84" i="2"/>
  <c r="D145" i="3"/>
  <c r="D146" i="3"/>
  <c r="D147" i="3"/>
  <c r="D148" i="3"/>
  <c r="D149" i="3"/>
  <c r="E107" i="3"/>
  <c r="C202" i="3" s="1"/>
  <c r="E106" i="3"/>
  <c r="N56" i="3"/>
  <c r="O56" i="3"/>
  <c r="P56" i="3"/>
  <c r="Q56" i="3"/>
  <c r="R56" i="3"/>
  <c r="N57" i="3"/>
  <c r="O57" i="3"/>
  <c r="P57" i="3"/>
  <c r="Q57" i="3"/>
  <c r="R57" i="3"/>
  <c r="M57" i="3"/>
  <c r="M56" i="3"/>
  <c r="N55" i="3"/>
  <c r="O55" i="3"/>
  <c r="P55" i="3"/>
  <c r="Q55" i="3"/>
  <c r="R55" i="3"/>
  <c r="M55" i="3"/>
  <c r="N54" i="3"/>
  <c r="O54" i="3"/>
  <c r="P54" i="3"/>
  <c r="Q54" i="3"/>
  <c r="R54" i="3"/>
  <c r="M54" i="3"/>
  <c r="D62" i="3"/>
  <c r="E62" i="3"/>
  <c r="F62" i="3"/>
  <c r="G62" i="3"/>
  <c r="H62" i="3"/>
  <c r="D63" i="3"/>
  <c r="E63" i="3"/>
  <c r="F63" i="3"/>
  <c r="G63" i="3"/>
  <c r="H63" i="3"/>
  <c r="C63" i="3"/>
  <c r="C62" i="3"/>
  <c r="J59" i="3"/>
  <c r="I59" i="3"/>
  <c r="I56" i="3"/>
  <c r="I53" i="3"/>
  <c r="I50" i="3"/>
  <c r="H169" i="3" l="1"/>
  <c r="H214" i="3"/>
  <c r="C168" i="3"/>
  <c r="E108" i="3"/>
  <c r="H141" i="3"/>
  <c r="H229" i="3"/>
  <c r="H221" i="3"/>
  <c r="H213" i="3"/>
  <c r="H228" i="3"/>
  <c r="H220" i="3"/>
  <c r="H212" i="3"/>
  <c r="H227" i="3"/>
  <c r="H219" i="3"/>
  <c r="H226" i="3"/>
  <c r="H218" i="3"/>
  <c r="H233" i="3"/>
  <c r="H225" i="3"/>
  <c r="H217" i="3"/>
  <c r="H232" i="3"/>
  <c r="H224" i="3"/>
  <c r="H216" i="3"/>
  <c r="I62" i="3"/>
  <c r="H231" i="3"/>
  <c r="H223" i="3"/>
  <c r="H215" i="3"/>
  <c r="H230" i="3"/>
  <c r="H106" i="3"/>
  <c r="H104" i="3"/>
  <c r="H105" i="3"/>
  <c r="D104" i="3" l="1"/>
  <c r="D214" i="1"/>
  <c r="D213" i="1"/>
  <c r="D212" i="1"/>
  <c r="D211" i="1"/>
  <c r="D181" i="1"/>
  <c r="D180" i="1"/>
  <c r="D179" i="1"/>
  <c r="D178" i="1"/>
  <c r="D170" i="2"/>
  <c r="D169" i="2"/>
  <c r="D168" i="2"/>
  <c r="D167" i="2"/>
  <c r="D135" i="2"/>
  <c r="D136" i="2"/>
  <c r="D137" i="2"/>
  <c r="H130" i="2" s="1"/>
  <c r="D134" i="2"/>
  <c r="C43" i="2"/>
  <c r="D42" i="2"/>
  <c r="E42" i="2"/>
  <c r="F42" i="2"/>
  <c r="C42" i="2"/>
  <c r="D88" i="2" s="1"/>
  <c r="D39" i="2"/>
  <c r="E39" i="2"/>
  <c r="F39" i="2"/>
  <c r="C39" i="2"/>
  <c r="C91" i="2"/>
  <c r="D117" i="1"/>
  <c r="C169" i="1" s="1"/>
  <c r="D116" i="1"/>
  <c r="D115" i="1"/>
  <c r="D114" i="1"/>
  <c r="C120" i="1" s="1"/>
  <c r="D68" i="1"/>
  <c r="E68" i="1"/>
  <c r="F68" i="1"/>
  <c r="C68" i="1"/>
  <c r="D69" i="1"/>
  <c r="E69" i="1"/>
  <c r="F69" i="1"/>
  <c r="C69" i="1"/>
  <c r="D72" i="1"/>
  <c r="E72" i="1"/>
  <c r="F72" i="1"/>
  <c r="C72" i="1"/>
  <c r="C171" i="1" s="1"/>
  <c r="C77" i="1"/>
  <c r="D82" i="1" s="1"/>
  <c r="G67" i="1"/>
  <c r="G64" i="1"/>
  <c r="E56" i="1"/>
  <c r="F43" i="1"/>
  <c r="D43" i="1"/>
  <c r="C43" i="1"/>
  <c r="G40" i="1"/>
  <c r="G42" i="1"/>
  <c r="G39" i="1"/>
  <c r="D120" i="1"/>
  <c r="D90" i="2"/>
  <c r="H127" i="2" l="1"/>
  <c r="H128" i="2"/>
  <c r="H129" i="2"/>
  <c r="C127" i="2"/>
  <c r="H126" i="2"/>
  <c r="H204" i="1"/>
  <c r="D107" i="3"/>
  <c r="D105" i="3"/>
  <c r="H206" i="1"/>
  <c r="H203" i="1"/>
  <c r="H171" i="1"/>
  <c r="H173" i="1"/>
  <c r="H172" i="1"/>
  <c r="H174" i="1"/>
  <c r="H205" i="1"/>
  <c r="H207" i="1"/>
  <c r="H163" i="2"/>
  <c r="H160" i="2"/>
  <c r="H159" i="2"/>
  <c r="H162" i="2"/>
  <c r="H161" i="2"/>
  <c r="G38" i="2"/>
  <c r="C90" i="2"/>
  <c r="G85" i="2" s="1"/>
  <c r="C47" i="2"/>
  <c r="D52" i="2" s="1"/>
  <c r="C46" i="2"/>
  <c r="D51" i="2" s="1"/>
  <c r="E51" i="2" s="1"/>
  <c r="D68" i="2" s="1"/>
  <c r="C121" i="1"/>
  <c r="E81" i="1"/>
  <c r="G115" i="1"/>
  <c r="G116" i="1"/>
  <c r="G114" i="1"/>
  <c r="D56" i="2" l="1"/>
  <c r="D60" i="2"/>
  <c r="D64" i="2"/>
  <c r="C116" i="1"/>
  <c r="E116" i="1" s="1"/>
  <c r="C115" i="1"/>
  <c r="E115" i="1" s="1"/>
  <c r="C114" i="1"/>
  <c r="E114" i="1" s="1"/>
  <c r="D106" i="3"/>
  <c r="C203" i="3"/>
  <c r="C136" i="3"/>
  <c r="C169" i="3"/>
  <c r="G84" i="2"/>
  <c r="G86" i="2"/>
  <c r="C84" i="2"/>
  <c r="D108" i="3" l="1"/>
  <c r="I172" i="3"/>
  <c r="I167" i="3"/>
  <c r="I171" i="3"/>
  <c r="I168" i="3"/>
  <c r="I169" i="3"/>
  <c r="I170" i="3"/>
  <c r="I134" i="3"/>
  <c r="I142" i="3"/>
  <c r="I135" i="3"/>
  <c r="I143" i="3"/>
  <c r="I133" i="3"/>
  <c r="I141" i="3"/>
  <c r="I136" i="3"/>
  <c r="I144" i="3"/>
  <c r="I137" i="3"/>
  <c r="I138" i="3"/>
  <c r="I131" i="3"/>
  <c r="I139" i="3"/>
  <c r="I132" i="3"/>
  <c r="I140" i="3"/>
  <c r="I212" i="3"/>
  <c r="I213" i="3"/>
  <c r="I221" i="3"/>
  <c r="I229" i="3"/>
  <c r="I230" i="3"/>
  <c r="I220" i="3"/>
  <c r="I214" i="3"/>
  <c r="I228" i="3"/>
  <c r="I215" i="3"/>
  <c r="I223" i="3"/>
  <c r="I231" i="3"/>
  <c r="I224" i="3"/>
  <c r="I232" i="3"/>
  <c r="I216" i="3"/>
  <c r="I217" i="3"/>
  <c r="I225" i="3"/>
  <c r="I233" i="3"/>
  <c r="I218" i="3"/>
  <c r="I226" i="3"/>
  <c r="I219" i="3"/>
  <c r="I227" i="3"/>
  <c r="C85" i="2"/>
  <c r="E85" i="2" s="1"/>
  <c r="C86" i="2"/>
  <c r="E86" i="2" s="1"/>
  <c r="E84" i="2"/>
  <c r="C117" i="1"/>
  <c r="E117" i="1" s="1"/>
  <c r="F114" i="1" s="1"/>
  <c r="C118" i="1" l="1"/>
  <c r="F115" i="1"/>
  <c r="C170" i="1"/>
  <c r="C174" i="1" s="1"/>
  <c r="C87" i="2"/>
  <c r="F116" i="1"/>
  <c r="I170" i="1" l="1"/>
  <c r="I174" i="1"/>
  <c r="I171" i="1"/>
  <c r="I172" i="1"/>
  <c r="I173" i="1"/>
  <c r="C203" i="1"/>
  <c r="C207" i="1" s="1"/>
  <c r="E87" i="2"/>
  <c r="F84" i="2" s="1"/>
  <c r="C88" i="2"/>
  <c r="I202" i="1" l="1"/>
  <c r="I207" i="1"/>
  <c r="I203" i="1"/>
  <c r="I205" i="1"/>
  <c r="I204" i="1"/>
  <c r="I206" i="1"/>
  <c r="F86" i="2"/>
  <c r="C126" i="2"/>
  <c r="F85" i="2"/>
  <c r="C159" i="2" l="1"/>
  <c r="C163" i="2" s="1"/>
  <c r="C130" i="2"/>
</calcChain>
</file>

<file path=xl/sharedStrings.xml><?xml version="1.0" encoding="utf-8"?>
<sst xmlns="http://schemas.openxmlformats.org/spreadsheetml/2006/main" count="913" uniqueCount="324">
  <si>
    <t>Operador de Montaje</t>
  </si>
  <si>
    <t>Operador</t>
  </si>
  <si>
    <t>Inspector</t>
  </si>
  <si>
    <t xml:space="preserve">I  </t>
  </si>
  <si>
    <t>II</t>
  </si>
  <si>
    <t>III</t>
  </si>
  <si>
    <t>IV</t>
  </si>
  <si>
    <t>Escala</t>
  </si>
  <si>
    <t>B=hombre</t>
  </si>
  <si>
    <t>I</t>
  </si>
  <si>
    <t>M1</t>
  </si>
  <si>
    <t>M2</t>
  </si>
  <si>
    <t>M3</t>
  </si>
  <si>
    <t>M4</t>
  </si>
  <si>
    <t>M5</t>
  </si>
  <si>
    <t>M6</t>
  </si>
  <si>
    <t>A=máquina</t>
  </si>
  <si>
    <t>Solución</t>
  </si>
  <si>
    <t>Solución:</t>
  </si>
  <si>
    <t>Total</t>
  </si>
  <si>
    <t>Y</t>
  </si>
  <si>
    <t>Tratamientos</t>
  </si>
  <si>
    <t>Calculando el dato perdido</t>
  </si>
  <si>
    <t>c=</t>
  </si>
  <si>
    <t>F=</t>
  </si>
  <si>
    <t>C=</t>
  </si>
  <si>
    <t>T=</t>
  </si>
  <si>
    <t>G=</t>
  </si>
  <si>
    <t>F=suma total de las filas</t>
  </si>
  <si>
    <t>C=suma total de las columnas</t>
  </si>
  <si>
    <t>T=suma total de los tratamientos</t>
  </si>
  <si>
    <t>G=suma del gran total</t>
  </si>
  <si>
    <t>c= número de columnas, filas y tratamientos</t>
  </si>
  <si>
    <t>Reemplazando en la ecuación se tiene:</t>
  </si>
  <si>
    <t>Media=</t>
  </si>
  <si>
    <r>
      <t>Suma total(x</t>
    </r>
    <r>
      <rPr>
        <vertAlign val="subscript"/>
        <sz val="11"/>
        <color theme="1"/>
        <rFont val="Gill Sans MT"/>
        <family val="2"/>
      </rPr>
      <t>..</t>
    </r>
    <r>
      <rPr>
        <sz val="11"/>
        <color theme="1"/>
        <rFont val="Gill Sans MT"/>
        <family val="2"/>
      </rPr>
      <t>)=</t>
    </r>
  </si>
  <si>
    <t>k=</t>
  </si>
  <si>
    <r>
      <t>n</t>
    </r>
    <r>
      <rPr>
        <vertAlign val="subscript"/>
        <sz val="11"/>
        <color theme="1"/>
        <rFont val="Gill Sans MT"/>
        <family val="2"/>
      </rPr>
      <t>i</t>
    </r>
    <r>
      <rPr>
        <sz val="11"/>
        <color theme="1"/>
        <rFont val="Gill Sans MT"/>
        <family val="2"/>
      </rPr>
      <t>=</t>
    </r>
  </si>
  <si>
    <t>N=</t>
  </si>
  <si>
    <t>Paso 1</t>
  </si>
  <si>
    <t>Calculando el término o factor de correción</t>
  </si>
  <si>
    <t>FC=</t>
  </si>
  <si>
    <t>Paso 2</t>
  </si>
  <si>
    <t>Calculando la suma de cuadrados del total</t>
  </si>
  <si>
    <r>
      <t>SC</t>
    </r>
    <r>
      <rPr>
        <vertAlign val="subscript"/>
        <sz val="11"/>
        <color theme="1"/>
        <rFont val="Gill Sans MT"/>
        <family val="2"/>
      </rPr>
      <t>Total</t>
    </r>
    <r>
      <rPr>
        <sz val="11"/>
        <color theme="1"/>
        <rFont val="Gill Sans MT"/>
        <family val="2"/>
      </rPr>
      <t xml:space="preserve"> =</t>
    </r>
  </si>
  <si>
    <t>Paso 3</t>
  </si>
  <si>
    <r>
      <t>SC</t>
    </r>
    <r>
      <rPr>
        <sz val="8"/>
        <color theme="1"/>
        <rFont val="Gill Sans MT"/>
        <family val="2"/>
      </rPr>
      <t>Ope</t>
    </r>
    <r>
      <rPr>
        <sz val="11"/>
        <color theme="1"/>
        <rFont val="Gill Sans MT"/>
        <family val="2"/>
      </rPr>
      <t>=</t>
    </r>
  </si>
  <si>
    <t>Paso 4</t>
  </si>
  <si>
    <t>Calculando la suma de cuadrados de las columnas</t>
  </si>
  <si>
    <r>
      <t>SC</t>
    </r>
    <r>
      <rPr>
        <sz val="8"/>
        <color theme="1"/>
        <rFont val="Gill Sans MT"/>
        <family val="2"/>
      </rPr>
      <t>Lot</t>
    </r>
    <r>
      <rPr>
        <sz val="11"/>
        <color theme="1"/>
        <rFont val="Gill Sans MT"/>
        <family val="2"/>
      </rPr>
      <t>=</t>
    </r>
  </si>
  <si>
    <t>Paso 5</t>
  </si>
  <si>
    <t>Calculando la suma de cuadrados del tratamiento</t>
  </si>
  <si>
    <r>
      <t>SC</t>
    </r>
    <r>
      <rPr>
        <vertAlign val="subscript"/>
        <sz val="11"/>
        <color theme="1"/>
        <rFont val="Gill Sans MT"/>
        <family val="2"/>
      </rPr>
      <t>Trat</t>
    </r>
    <r>
      <rPr>
        <sz val="11"/>
        <color theme="1"/>
        <rFont val="Gill Sans MT"/>
        <family val="2"/>
      </rPr>
      <t xml:space="preserve"> =</t>
    </r>
  </si>
  <si>
    <t>Paso 6</t>
  </si>
  <si>
    <t>Calculando la suma de cuadrados del error</t>
  </si>
  <si>
    <r>
      <t>SC</t>
    </r>
    <r>
      <rPr>
        <vertAlign val="subscript"/>
        <sz val="11"/>
        <color theme="1"/>
        <rFont val="Gill Sans MT"/>
        <family val="2"/>
      </rPr>
      <t>Error</t>
    </r>
    <r>
      <rPr>
        <sz val="11"/>
        <color theme="1"/>
        <rFont val="Gill Sans MT"/>
        <family val="2"/>
      </rPr>
      <t>=</t>
    </r>
  </si>
  <si>
    <t>Tabla ANOVA</t>
  </si>
  <si>
    <t>Fuente de variación</t>
  </si>
  <si>
    <t>Suma de cuadrados</t>
  </si>
  <si>
    <t>Grados de libertad</t>
  </si>
  <si>
    <t>Cuadrado medio</t>
  </si>
  <si>
    <t>F</t>
  </si>
  <si>
    <t>Ft</t>
  </si>
  <si>
    <t>Error</t>
  </si>
  <si>
    <r>
      <t>(Valor crítico) F</t>
    </r>
    <r>
      <rPr>
        <b/>
        <vertAlign val="subscript"/>
        <sz val="11"/>
        <color theme="1"/>
        <rFont val="Aptos Narrow"/>
        <family val="2"/>
        <scheme val="minor"/>
      </rPr>
      <t>α,4,12</t>
    </r>
    <r>
      <rPr>
        <b/>
        <sz val="11"/>
        <color theme="1"/>
        <rFont val="Aptos Narrow"/>
        <family val="2"/>
        <scheme val="minor"/>
      </rPr>
      <t xml:space="preserve"> =</t>
    </r>
  </si>
  <si>
    <t>Reemplazando el valor obtenido Y=13 en la tabla</t>
  </si>
  <si>
    <t>Formulas</t>
  </si>
  <si>
    <t>Lote</t>
  </si>
  <si>
    <t>Ají</t>
  </si>
  <si>
    <t>Cantidad</t>
  </si>
  <si>
    <t>C</t>
  </si>
  <si>
    <t>D</t>
  </si>
  <si>
    <t>A</t>
  </si>
  <si>
    <t>B</t>
  </si>
  <si>
    <t>Análisis de Varianza</t>
  </si>
  <si>
    <t>Fuente</t>
  </si>
  <si>
    <t>GL</t>
  </si>
  <si>
    <t>SC Ajust.</t>
  </si>
  <si>
    <t>MC Ajust.</t>
  </si>
  <si>
    <t>Valor F</t>
  </si>
  <si>
    <t>Valor p</t>
  </si>
  <si>
    <t>  Métodos</t>
  </si>
  <si>
    <t>  Operador de montaje</t>
  </si>
  <si>
    <t>  Operador</t>
  </si>
  <si>
    <t>Calculando la suma de cuadrados de los renglones</t>
  </si>
  <si>
    <r>
      <t>Suma(x</t>
    </r>
    <r>
      <rPr>
        <vertAlign val="subscript"/>
        <sz val="11"/>
        <color theme="1"/>
        <rFont val="Gill Sans MT"/>
        <family val="2"/>
      </rPr>
      <t>.j</t>
    </r>
    <r>
      <rPr>
        <sz val="11"/>
        <color theme="1"/>
        <rFont val="Gill Sans MT"/>
        <family val="2"/>
      </rPr>
      <t>)=</t>
    </r>
  </si>
  <si>
    <t>Peso</t>
  </si>
  <si>
    <t>Proveedores</t>
  </si>
  <si>
    <t>  Proveedores</t>
  </si>
  <si>
    <t>  Inspector</t>
  </si>
  <si>
    <t>  Escala</t>
  </si>
  <si>
    <t>Diferencia 
poblacional</t>
  </si>
  <si>
    <t>Diferencia muestral</t>
  </si>
  <si>
    <t>Desición</t>
  </si>
  <si>
    <t>N-k (grados de libertad del error) =</t>
  </si>
  <si>
    <r>
      <rPr>
        <sz val="11"/>
        <color theme="1"/>
        <rFont val="Times New Roman"/>
        <family val="1"/>
      </rPr>
      <t>μI</t>
    </r>
    <r>
      <rPr>
        <sz val="11"/>
        <color theme="1"/>
        <rFont val="Calibri"/>
        <family val="2"/>
      </rPr>
      <t xml:space="preserve"> - μII</t>
    </r>
  </si>
  <si>
    <r>
      <t>CM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=</t>
    </r>
  </si>
  <si>
    <r>
      <rPr>
        <sz val="11"/>
        <color theme="1"/>
        <rFont val="Times New Roman"/>
        <family val="1"/>
      </rPr>
      <t>μI</t>
    </r>
    <r>
      <rPr>
        <sz val="11"/>
        <color theme="1"/>
        <rFont val="Calibri"/>
        <family val="2"/>
      </rPr>
      <t xml:space="preserve"> - μIII</t>
    </r>
  </si>
  <si>
    <r>
      <rPr>
        <sz val="11"/>
        <color theme="1"/>
        <rFont val="Times New Roman"/>
        <family val="1"/>
      </rPr>
      <t>μII</t>
    </r>
    <r>
      <rPr>
        <sz val="11"/>
        <color theme="1"/>
        <rFont val="Calibri"/>
        <family val="2"/>
      </rPr>
      <t xml:space="preserve"> - μIII</t>
    </r>
  </si>
  <si>
    <t>Tα=</t>
  </si>
  <si>
    <t>Prueba de medias de Tukey</t>
  </si>
  <si>
    <t>Suma</t>
  </si>
  <si>
    <t>Promedio</t>
  </si>
  <si>
    <r>
      <rPr>
        <sz val="11"/>
        <color theme="1"/>
        <rFont val="Times New Roman"/>
        <family val="1"/>
      </rPr>
      <t>μI</t>
    </r>
    <r>
      <rPr>
        <sz val="11"/>
        <color theme="1"/>
        <rFont val="Calibri"/>
        <family val="2"/>
      </rPr>
      <t xml:space="preserve"> - μIV</t>
    </r>
  </si>
  <si>
    <r>
      <rPr>
        <sz val="11"/>
        <color theme="1"/>
        <rFont val="Times New Roman"/>
        <family val="1"/>
      </rPr>
      <t>μII</t>
    </r>
    <r>
      <rPr>
        <sz val="11"/>
        <color theme="1"/>
        <rFont val="Calibri"/>
        <family val="2"/>
      </rPr>
      <t xml:space="preserve"> - μIV</t>
    </r>
  </si>
  <si>
    <r>
      <rPr>
        <sz val="11"/>
        <color theme="1"/>
        <rFont val="Times New Roman"/>
        <family val="1"/>
      </rPr>
      <t>μIII</t>
    </r>
    <r>
      <rPr>
        <sz val="11"/>
        <color theme="1"/>
        <rFont val="Calibri"/>
        <family val="2"/>
      </rPr>
      <t xml:space="preserve"> - μIV</t>
    </r>
  </si>
  <si>
    <t>a=</t>
  </si>
  <si>
    <t>b=</t>
  </si>
  <si>
    <t>n=</t>
  </si>
  <si>
    <t>Tabla de Subtotales</t>
  </si>
  <si>
    <t>B1</t>
  </si>
  <si>
    <t>B2</t>
  </si>
  <si>
    <t>B3</t>
  </si>
  <si>
    <t>A1</t>
  </si>
  <si>
    <t>A2</t>
  </si>
  <si>
    <t>A3</t>
  </si>
  <si>
    <t>A4</t>
  </si>
  <si>
    <t>B4</t>
  </si>
  <si>
    <t>A5</t>
  </si>
  <si>
    <t>A6</t>
  </si>
  <si>
    <t>SCT=</t>
  </si>
  <si>
    <t>Factor A=</t>
  </si>
  <si>
    <t>Factor B=</t>
  </si>
  <si>
    <t>Interacción AXB=</t>
  </si>
  <si>
    <t>Error=</t>
  </si>
  <si>
    <t>ANOVA</t>
  </si>
  <si>
    <t>Fuente de Variabilidad</t>
  </si>
  <si>
    <t>Suma de Cuadrados</t>
  </si>
  <si>
    <t>Grados de Libertad</t>
  </si>
  <si>
    <t>Cuadrado Medio</t>
  </si>
  <si>
    <t>Fc</t>
  </si>
  <si>
    <t>F tabla</t>
  </si>
  <si>
    <t>Efecto A</t>
  </si>
  <si>
    <t>Efecto B</t>
  </si>
  <si>
    <t>Efecto AB</t>
  </si>
  <si>
    <t>Interacción</t>
  </si>
  <si>
    <t>Factor A</t>
  </si>
  <si>
    <t>Factor B</t>
  </si>
  <si>
    <t>Hombre</t>
  </si>
  <si>
    <t>Máquina</t>
  </si>
  <si>
    <t>Sacos</t>
  </si>
  <si>
    <t>α=</t>
  </si>
  <si>
    <t>Prueba de medias de Tukey para el factor a</t>
  </si>
  <si>
    <r>
      <rPr>
        <vertAlign val="subscript"/>
        <sz val="11"/>
        <color theme="1"/>
        <rFont val="Times New Roman"/>
        <family val="1"/>
      </rPr>
      <t>qα,</t>
    </r>
    <r>
      <rPr>
        <sz val="11"/>
        <color theme="1"/>
        <rFont val="Aptos Narrow"/>
        <family val="2"/>
        <scheme val="minor"/>
      </rPr>
      <t>(0.05,4,48)=</t>
    </r>
  </si>
  <si>
    <t>r=</t>
  </si>
  <si>
    <t>Prueba de medias de Tukey para el factor b</t>
  </si>
  <si>
    <t>Prueba de medias de Tukey para las interacciones</t>
  </si>
  <si>
    <t>Factor AB</t>
  </si>
  <si>
    <t>A1B1</t>
  </si>
  <si>
    <t>A1B2</t>
  </si>
  <si>
    <t>A1B3</t>
  </si>
  <si>
    <t>A1B4</t>
  </si>
  <si>
    <t>A2B1</t>
  </si>
  <si>
    <t>A2B2</t>
  </si>
  <si>
    <t>A2B3</t>
  </si>
  <si>
    <t>A2B4</t>
  </si>
  <si>
    <t>A3B1</t>
  </si>
  <si>
    <t>A3B2</t>
  </si>
  <si>
    <t>A3B3</t>
  </si>
  <si>
    <t>A3B4</t>
  </si>
  <si>
    <t>A4B1</t>
  </si>
  <si>
    <t>A4B2</t>
  </si>
  <si>
    <t>A4B3</t>
  </si>
  <si>
    <t>A4B4</t>
  </si>
  <si>
    <t>A5B1</t>
  </si>
  <si>
    <t>A5B2</t>
  </si>
  <si>
    <t>A5B3</t>
  </si>
  <si>
    <t>A5B4</t>
  </si>
  <si>
    <t>A6B1</t>
  </si>
  <si>
    <t>A6B2</t>
  </si>
  <si>
    <t>A6B3</t>
  </si>
  <si>
    <t>A6B4</t>
  </si>
  <si>
    <t>M1-M2</t>
  </si>
  <si>
    <t>M1-M3</t>
  </si>
  <si>
    <t>M1-M4</t>
  </si>
  <si>
    <t>M1-M5</t>
  </si>
  <si>
    <t>M1-M6</t>
  </si>
  <si>
    <t>M2-M3</t>
  </si>
  <si>
    <t>M2-M4</t>
  </si>
  <si>
    <t>M2-M5</t>
  </si>
  <si>
    <t>M2-M6</t>
  </si>
  <si>
    <t>M3-M4</t>
  </si>
  <si>
    <t>M3-M5</t>
  </si>
  <si>
    <t>M3-M6</t>
  </si>
  <si>
    <t>M4-M5</t>
  </si>
  <si>
    <t>M4-M6</t>
  </si>
  <si>
    <t>M5-M6</t>
  </si>
  <si>
    <t>Diferencia</t>
  </si>
  <si>
    <t>H1</t>
  </si>
  <si>
    <t>H3</t>
  </si>
  <si>
    <t>H2</t>
  </si>
  <si>
    <t>H4</t>
  </si>
  <si>
    <t>H1-H2</t>
  </si>
  <si>
    <t>H1-H3</t>
  </si>
  <si>
    <t>H1-H4</t>
  </si>
  <si>
    <t>H2-H3</t>
  </si>
  <si>
    <t>H2-H4</t>
  </si>
  <si>
    <t>H3-H4</t>
  </si>
  <si>
    <t>A1B1-A1B2</t>
  </si>
  <si>
    <t>A1B1-A1B3</t>
  </si>
  <si>
    <t>A1B1-A1B4</t>
  </si>
  <si>
    <t>A1B1-A2B1</t>
  </si>
  <si>
    <t>A1B1-A2B2</t>
  </si>
  <si>
    <t>A1B1-A2B3</t>
  </si>
  <si>
    <t>A1B1-A2B4</t>
  </si>
  <si>
    <t>A1B1-A3B1</t>
  </si>
  <si>
    <t>A1B1-A3B2</t>
  </si>
  <si>
    <t>A1B1-A3B3</t>
  </si>
  <si>
    <t>A1B1-A3B4</t>
  </si>
  <si>
    <t>A1B1-A4B1</t>
  </si>
  <si>
    <t>A1B1-A4B2</t>
  </si>
  <si>
    <t>A1B1-A4B3</t>
  </si>
  <si>
    <t>A1B1-A4B4</t>
  </si>
  <si>
    <t>A1B1-A5B1</t>
  </si>
  <si>
    <t>A1B1-A5B2</t>
  </si>
  <si>
    <t>A1B1-A5B3</t>
  </si>
  <si>
    <t>A1B1-A5B4</t>
  </si>
  <si>
    <t>A1B1-A6B1</t>
  </si>
  <si>
    <t>A1B1-A6B2</t>
  </si>
  <si>
    <t>A1B1-A6B3</t>
  </si>
  <si>
    <t>A1B1-A6B4</t>
  </si>
  <si>
    <t>Este proceso continua para el resto de comparaciones, en este caso se podría utilizar constrates</t>
  </si>
  <si>
    <t>Ejercicio 1</t>
  </si>
  <si>
    <t>Definir Hipótesis acerca del tratamiento</t>
  </si>
  <si>
    <t>Definir Hipótesis acerca del renglón</t>
  </si>
  <si>
    <t>Definir Hipótesis acerca de la columna</t>
  </si>
  <si>
    <t>Ho</t>
  </si>
  <si>
    <t>µ1=µ2=µ3=µ4=µ5</t>
  </si>
  <si>
    <t>Y1=Y2=Y3=Y4=Y5=0</t>
  </si>
  <si>
    <t>Ha</t>
  </si>
  <si>
    <r>
      <t>Al menos uno µi</t>
    </r>
    <r>
      <rPr>
        <sz val="11"/>
        <color theme="1"/>
        <rFont val="Aptos Narrow"/>
        <family val="2"/>
      </rPr>
      <t>≠µj para algún i≠</t>
    </r>
    <r>
      <rPr>
        <sz val="11"/>
        <color theme="1"/>
        <rFont val="Aptos Narrow"/>
        <family val="2"/>
        <scheme val="minor"/>
      </rPr>
      <t>j</t>
    </r>
  </si>
  <si>
    <r>
      <t>Yj</t>
    </r>
    <r>
      <rPr>
        <sz val="11"/>
        <color theme="1"/>
        <rFont val="Aptos Narrow"/>
        <family val="2"/>
      </rPr>
      <t xml:space="preserve">≠0 para algún </t>
    </r>
    <r>
      <rPr>
        <sz val="11"/>
        <color theme="1"/>
        <rFont val="Aptos Narrow"/>
        <family val="2"/>
        <scheme val="minor"/>
      </rPr>
      <t>j</t>
    </r>
  </si>
  <si>
    <t>Hipótesis acerca de las interacciones</t>
  </si>
  <si>
    <t>Hipótesis acerca del factor A</t>
  </si>
  <si>
    <t>Definir Hipótesis acerca del factor B</t>
  </si>
  <si>
    <t>Ejercicio 2</t>
  </si>
  <si>
    <t>Ejercicio 3</t>
  </si>
  <si>
    <t>grados de libertad del error=</t>
  </si>
  <si>
    <t>q=</t>
  </si>
  <si>
    <t>valor de tabla de Tukey</t>
  </si>
  <si>
    <t>nivel de significancia</t>
  </si>
  <si>
    <t>gl=</t>
  </si>
  <si>
    <t>grados de libertad del error</t>
  </si>
  <si>
    <t>t=</t>
  </si>
  <si>
    <t>número de tratamientos</t>
  </si>
  <si>
    <t>CMerror=</t>
  </si>
  <si>
    <t>cuadrado medio del error</t>
  </si>
  <si>
    <t>número de repeticiones</t>
  </si>
  <si>
    <r>
      <rPr>
        <vertAlign val="subscript"/>
        <sz val="11"/>
        <color theme="1"/>
        <rFont val="Times New Roman"/>
        <family val="1"/>
      </rPr>
      <t>qα</t>
    </r>
    <r>
      <rPr>
        <sz val="11"/>
        <color theme="1"/>
        <rFont val="Aptos Narrow"/>
        <family val="2"/>
        <scheme val="minor"/>
      </rPr>
      <t>(4,5)=</t>
    </r>
  </si>
  <si>
    <r>
      <rPr>
        <vertAlign val="subscript"/>
        <sz val="11"/>
        <color theme="1"/>
        <rFont val="Times New Roman"/>
        <family val="1"/>
      </rPr>
      <t>qα,</t>
    </r>
    <r>
      <rPr>
        <sz val="11"/>
        <color theme="1"/>
        <rFont val="Aptos Narrow"/>
        <family val="2"/>
        <scheme val="minor"/>
      </rPr>
      <t>(4,6)=</t>
    </r>
  </si>
  <si>
    <t>grados de libertad del error =</t>
  </si>
  <si>
    <t>Decisión</t>
  </si>
  <si>
    <r>
      <rPr>
        <vertAlign val="subscript"/>
        <sz val="11"/>
        <color theme="1"/>
        <rFont val="Times New Roman"/>
        <family val="1"/>
      </rPr>
      <t>qα,</t>
    </r>
    <r>
      <rPr>
        <sz val="11"/>
        <color theme="1"/>
        <rFont val="Aptos Narrow"/>
        <family val="2"/>
        <scheme val="minor"/>
      </rPr>
      <t>(4,5)=</t>
    </r>
  </si>
  <si>
    <t>Tratamientos: cuatro proveedores</t>
  </si>
  <si>
    <t>Renglones: tipo de inspector</t>
  </si>
  <si>
    <t>Columnas: tipos de escala</t>
  </si>
  <si>
    <t>Dato: peso en gramos del material</t>
  </si>
  <si>
    <t>Total renglones</t>
  </si>
  <si>
    <t>SCEscala=</t>
  </si>
  <si>
    <t>SCInspector=</t>
  </si>
  <si>
    <t>Calculando la suma de cuadrados de la Escala (columnas)</t>
  </si>
  <si>
    <t>Calculando la suma de cuadrados del Inspector (renglones)</t>
  </si>
  <si>
    <t>Tratamientos (proveedores)</t>
  </si>
  <si>
    <t>Inspector(renglones)</t>
  </si>
  <si>
    <t>Escalas (Columnas)</t>
  </si>
  <si>
    <t>A: máquina</t>
  </si>
  <si>
    <t>B: hombre</t>
  </si>
  <si>
    <t>Modelo</t>
  </si>
  <si>
    <t>  Lineal</t>
  </si>
  <si>
    <t>    Máquina</t>
  </si>
  <si>
    <t>    Hombre</t>
  </si>
  <si>
    <t>  Interacciones de 2 términos</t>
  </si>
  <si>
    <t>    Máquina*Hombre</t>
  </si>
  <si>
    <t>cambio</t>
  </si>
  <si>
    <r>
      <rPr>
        <vertAlign val="subscript"/>
        <sz val="11"/>
        <color theme="1"/>
        <rFont val="Times New Roman"/>
        <family val="1"/>
      </rPr>
      <t>qα,</t>
    </r>
    <r>
      <rPr>
        <sz val="11"/>
        <color theme="1"/>
        <rFont val="Aptos Narrow"/>
        <family val="2"/>
        <scheme val="minor"/>
      </rPr>
      <t>(0.05,5,48)=</t>
    </r>
  </si>
  <si>
    <r>
      <rPr>
        <vertAlign val="subscript"/>
        <sz val="11"/>
        <color theme="1"/>
        <rFont val="Times New Roman"/>
        <family val="1"/>
      </rPr>
      <t>qα,</t>
    </r>
    <r>
      <rPr>
        <sz val="11"/>
        <color theme="1"/>
        <rFont val="Aptos Narrow"/>
        <family val="2"/>
        <scheme val="minor"/>
      </rPr>
      <t>(0.05,20,48)=</t>
    </r>
  </si>
  <si>
    <t>para el último tukey AB</t>
  </si>
  <si>
    <t>B=52</t>
  </si>
  <si>
    <t>D=56</t>
  </si>
  <si>
    <t>A=75</t>
  </si>
  <si>
    <t>C=64</t>
  </si>
  <si>
    <t>A=68</t>
  </si>
  <si>
    <t>C=72</t>
  </si>
  <si>
    <t>B=62</t>
  </si>
  <si>
    <t>D=60</t>
  </si>
  <si>
    <t>A=72</t>
  </si>
  <si>
    <t>C=65</t>
  </si>
  <si>
    <t>B=Y</t>
  </si>
  <si>
    <t>D=61</t>
  </si>
  <si>
    <t>C=58</t>
  </si>
  <si>
    <t>A=70</t>
  </si>
  <si>
    <t>D=66</t>
  </si>
  <si>
    <t>B=55</t>
  </si>
  <si>
    <t>198+Y</t>
  </si>
  <si>
    <t>213+Y</t>
  </si>
  <si>
    <t>169+Y</t>
  </si>
  <si>
    <t>956+Y</t>
  </si>
  <si>
    <t>Cambiar</t>
  </si>
  <si>
    <t>Renglones</t>
  </si>
  <si>
    <t>B=118</t>
  </si>
  <si>
    <t>D=127</t>
  </si>
  <si>
    <t>A=174</t>
  </si>
  <si>
    <t>C=130</t>
  </si>
  <si>
    <t>D=136</t>
  </si>
  <si>
    <t>B=141</t>
  </si>
  <si>
    <t>C=173</t>
  </si>
  <si>
    <t>A=170</t>
  </si>
  <si>
    <t>A=168</t>
  </si>
  <si>
    <t>C=129</t>
  </si>
  <si>
    <t>B=126</t>
  </si>
  <si>
    <t>D=125</t>
  </si>
  <si>
    <t>C=135</t>
  </si>
  <si>
    <t>A=151</t>
  </si>
  <si>
    <t>D=134</t>
  </si>
  <si>
    <t>B=95</t>
  </si>
  <si>
    <t>Día</t>
  </si>
  <si>
    <t>Proveedor</t>
  </si>
  <si>
    <t>Semanas(renglones)</t>
  </si>
  <si>
    <t>Regiones (Columnas)</t>
  </si>
  <si>
    <t>Tratamiento</t>
  </si>
  <si>
    <t>Región</t>
  </si>
  <si>
    <t>Semana</t>
  </si>
  <si>
    <t>A=Estrategia de Capacitación</t>
  </si>
  <si>
    <t>Maquina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</si>
</sst>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Gill Sans MT"/>
      <family val="2"/>
    </font>
    <font>
      <vertAlign val="subscript"/>
      <sz val="11"/>
      <color theme="1"/>
      <name val="Gill Sans MT"/>
      <family val="2"/>
    </font>
    <font>
      <sz val="12"/>
      <color theme="1"/>
      <name val="Aptos"/>
      <family val="2"/>
    </font>
    <font>
      <sz val="8"/>
      <color theme="1"/>
      <name val="Gill Sans MT"/>
      <family val="2"/>
    </font>
    <font>
      <b/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Gill Sans MT"/>
      <family val="2"/>
    </font>
    <font>
      <b/>
      <vertAlign val="sub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color theme="1"/>
      <name val="Segoe UI"/>
      <family val="2"/>
    </font>
    <font>
      <sz val="10"/>
      <color rgb="FF004D72"/>
      <name val="Segoe UI Semibold"/>
      <family val="2"/>
    </font>
    <font>
      <sz val="11"/>
      <color theme="1"/>
      <name val="Calibri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1"/>
      <scheme val="minor"/>
    </font>
    <font>
      <vertAlign val="subscript"/>
      <sz val="11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0" xfId="0" applyFont="1" applyFill="1"/>
    <xf numFmtId="0" fontId="1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2" fontId="0" fillId="0" borderId="0" xfId="0" applyNumberForma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justify" vertical="center" wrapText="1"/>
    </xf>
    <xf numFmtId="0" fontId="0" fillId="0" borderId="8" xfId="0" applyBorder="1"/>
    <xf numFmtId="0" fontId="7" fillId="0" borderId="0" xfId="0" applyFont="1"/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64" fontId="1" fillId="8" borderId="0" xfId="0" applyNumberFormat="1" applyFont="1" applyFill="1"/>
    <xf numFmtId="0" fontId="3" fillId="8" borderId="0" xfId="0" applyFont="1" applyFill="1"/>
    <xf numFmtId="165" fontId="3" fillId="8" borderId="0" xfId="0" applyNumberFormat="1" applyFont="1" applyFill="1"/>
    <xf numFmtId="0" fontId="9" fillId="0" borderId="0" xfId="0" applyFont="1" applyAlignment="1">
      <alignment horizontal="left" vertical="center" wrapText="1" indent="1"/>
    </xf>
    <xf numFmtId="164" fontId="10" fillId="8" borderId="0" xfId="0" applyNumberFormat="1" applyFont="1" applyFill="1"/>
    <xf numFmtId="164" fontId="3" fillId="8" borderId="0" xfId="0" applyNumberFormat="1" applyFont="1" applyFill="1"/>
    <xf numFmtId="0" fontId="3" fillId="0" borderId="0" xfId="0" applyFont="1"/>
    <xf numFmtId="0" fontId="9" fillId="0" borderId="3" xfId="0" applyFont="1" applyBorder="1" applyAlignment="1">
      <alignment horizontal="left" vertical="center" indent="1"/>
    </xf>
    <xf numFmtId="164" fontId="3" fillId="8" borderId="3" xfId="0" applyNumberFormat="1" applyFont="1" applyFill="1" applyBorder="1"/>
    <xf numFmtId="0" fontId="3" fillId="8" borderId="3" xfId="0" applyFont="1" applyFill="1" applyBorder="1"/>
    <xf numFmtId="0" fontId="3" fillId="0" borderId="3" xfId="0" applyFont="1" applyBorder="1"/>
    <xf numFmtId="0" fontId="1" fillId="0" borderId="0" xfId="0" applyFont="1" applyAlignment="1">
      <alignment horizontal="right"/>
    </xf>
    <xf numFmtId="0" fontId="0" fillId="6" borderId="0" xfId="0" applyFill="1"/>
    <xf numFmtId="0" fontId="12" fillId="0" borderId="0" xfId="0" applyFont="1"/>
    <xf numFmtId="0" fontId="1" fillId="9" borderId="1" xfId="0" applyFont="1" applyFill="1" applyBorder="1"/>
    <xf numFmtId="0" fontId="14" fillId="0" borderId="0" xfId="0" applyFont="1" applyAlignment="1">
      <alignment horizontal="left" vertical="center" indent="1"/>
    </xf>
    <xf numFmtId="0" fontId="13" fillId="10" borderId="10" xfId="0" applyFont="1" applyFill="1" applyBorder="1" applyAlignment="1">
      <alignment horizontal="left"/>
    </xf>
    <xf numFmtId="0" fontId="13" fillId="10" borderId="10" xfId="0" applyFont="1" applyFill="1" applyBorder="1" applyAlignment="1">
      <alignment horizontal="right"/>
    </xf>
    <xf numFmtId="0" fontId="13" fillId="10" borderId="0" xfId="0" applyFont="1" applyFill="1" applyAlignment="1">
      <alignment horizontal="left" vertical="top"/>
    </xf>
    <xf numFmtId="0" fontId="13" fillId="10" borderId="0" xfId="0" applyFont="1" applyFill="1" applyAlignment="1">
      <alignment horizontal="right" vertical="top"/>
    </xf>
    <xf numFmtId="0" fontId="13" fillId="10" borderId="0" xfId="0" applyFont="1" applyFill="1" applyAlignment="1">
      <alignment vertical="top"/>
    </xf>
    <xf numFmtId="0" fontId="0" fillId="0" borderId="0" xfId="0" applyAlignment="1">
      <alignment horizontal="right"/>
    </xf>
    <xf numFmtId="0" fontId="0" fillId="8" borderId="0" xfId="0" applyFill="1"/>
    <xf numFmtId="0" fontId="1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8" borderId="0" xfId="0" applyNumberFormat="1" applyFill="1"/>
    <xf numFmtId="0" fontId="19" fillId="0" borderId="0" xfId="0" applyFont="1" applyAlignment="1">
      <alignment horizontal="right"/>
    </xf>
    <xf numFmtId="166" fontId="0" fillId="8" borderId="0" xfId="0" applyNumberFormat="1" applyFill="1"/>
    <xf numFmtId="2" fontId="1" fillId="6" borderId="0" xfId="0" applyNumberFormat="1" applyFont="1" applyFill="1"/>
    <xf numFmtId="0" fontId="1" fillId="3" borderId="6" xfId="0" applyFont="1" applyFill="1" applyBorder="1"/>
    <xf numFmtId="0" fontId="2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1" fillId="0" borderId="0" xfId="0" applyFont="1"/>
    <xf numFmtId="0" fontId="24" fillId="0" borderId="0" xfId="0" applyFont="1"/>
    <xf numFmtId="0" fontId="15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2" fontId="0" fillId="0" borderId="1" xfId="0" applyNumberFormat="1" applyBorder="1"/>
    <xf numFmtId="0" fontId="1" fillId="3" borderId="11" xfId="0" applyFont="1" applyFill="1" applyBorder="1"/>
    <xf numFmtId="0" fontId="25" fillId="0" borderId="0" xfId="0" applyFont="1" applyAlignment="1">
      <alignment horizontal="center"/>
    </xf>
    <xf numFmtId="0" fontId="26" fillId="0" borderId="1" xfId="0" applyFont="1" applyBorder="1"/>
    <xf numFmtId="0" fontId="0" fillId="11" borderId="1" xfId="0" applyFill="1" applyBorder="1"/>
    <xf numFmtId="0" fontId="27" fillId="0" borderId="0" xfId="0" applyFont="1"/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5.png"/><Relationship Id="rId6" Type="http://schemas.openxmlformats.org/officeDocument/2006/relationships/image" Target="../media/image23.png"/><Relationship Id="rId5" Type="http://schemas.openxmlformats.org/officeDocument/2006/relationships/image" Target="../media/image18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137058</xdr:colOff>
      <xdr:row>63</xdr:row>
      <xdr:rowOff>91440</xdr:rowOff>
    </xdr:from>
    <xdr:to>
      <xdr:col>5</xdr:col>
      <xdr:colOff>89719</xdr:colOff>
      <xdr:row>67</xdr:row>
      <xdr:rowOff>164029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69C940-5A2E-471B-880D-1A99B4B7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3718" y="8686800"/>
          <a:ext cx="745141" cy="804109"/>
        </a:xfrm>
        <a:prstGeom prst="rect">
          <a:avLst/>
        </a:prstGeom>
      </xdr:spPr>
    </xdr:pic>
    <xdr:clientData/>
  </xdr:twoCellAnchor>
  <xdr:twoCellAnchor editAs="oneCell">
    <xdr:from>
      <xdr:col>4</xdr:col>
      <xdr:colOff>53341</xdr:colOff>
      <xdr:row>95</xdr:row>
      <xdr:rowOff>0</xdr:rowOff>
    </xdr:from>
    <xdr:to>
      <xdr:col>8</xdr:col>
      <xdr:colOff>510541</xdr:colOff>
      <xdr:row>99</xdr:row>
      <xdr:rowOff>73791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3D6BAB-5E46-414B-873B-26043BC2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1" y="14447520"/>
          <a:ext cx="3627120" cy="80531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89</xdr:row>
      <xdr:rowOff>7621</xdr:rowOff>
    </xdr:from>
    <xdr:to>
      <xdr:col>8</xdr:col>
      <xdr:colOff>701041</xdr:colOff>
      <xdr:row>92</xdr:row>
      <xdr:rowOff>182653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2B47E9-04DB-4066-BA68-22AC491FB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6661" y="13357861"/>
          <a:ext cx="3870960" cy="723672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68</xdr:row>
      <xdr:rowOff>88283</xdr:rowOff>
    </xdr:from>
    <xdr:to>
      <xdr:col>7</xdr:col>
      <xdr:colOff>495858</xdr:colOff>
      <xdr:row>72</xdr:row>
      <xdr:rowOff>101115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0D20F9-FD54-406B-9A76-72B51E689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3340" y="9598043"/>
          <a:ext cx="2766618" cy="744352"/>
        </a:xfrm>
        <a:prstGeom prst="rect">
          <a:avLst/>
        </a:prstGeom>
      </xdr:spPr>
    </xdr:pic>
    <xdr:clientData/>
  </xdr:twoCellAnchor>
  <xdr:twoCellAnchor editAs="oneCell">
    <xdr:from>
      <xdr:col>3</xdr:col>
      <xdr:colOff>784860</xdr:colOff>
      <xdr:row>74</xdr:row>
      <xdr:rowOff>22860</xdr:rowOff>
    </xdr:from>
    <xdr:to>
      <xdr:col>7</xdr:col>
      <xdr:colOff>472440</xdr:colOff>
      <xdr:row>85</xdr:row>
      <xdr:rowOff>51071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C6A708-2107-464D-91CF-44126B48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49040" y="10629900"/>
          <a:ext cx="2857500" cy="203989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16</xdr:col>
      <xdr:colOff>656075</xdr:colOff>
      <xdr:row>79</xdr:row>
      <xdr:rowOff>89752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C3EF0E8-33D8-4565-A3B0-A90A92D12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9144000"/>
          <a:ext cx="5410955" cy="1552792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121</xdr:row>
      <xdr:rowOff>83820</xdr:rowOff>
    </xdr:from>
    <xdr:to>
      <xdr:col>8</xdr:col>
      <xdr:colOff>312420</xdr:colOff>
      <xdr:row>125</xdr:row>
      <xdr:rowOff>129540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6D24472-369C-6302-FA89-F644C4316B7E}"/>
            </a:ext>
          </a:extLst>
        </xdr:cNvPr>
        <xdr:cNvSpPr/>
      </xdr:nvSpPr>
      <xdr:spPr>
        <a:xfrm>
          <a:off x="3970020" y="18387060"/>
          <a:ext cx="2682240" cy="777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glE:</a:t>
          </a:r>
          <a:r>
            <a:rPr lang="es-PE" sz="1100" baseline="0"/>
            <a:t> grados libertad del Error</a:t>
          </a:r>
        </a:p>
        <a:p>
          <a:pPr algn="l"/>
          <a:r>
            <a:rPr lang="es-PE" sz="1100" baseline="0"/>
            <a:t>S: CMe (Cuadrado medio del error)</a:t>
          </a:r>
        </a:p>
        <a:p>
          <a:pPr algn="l"/>
          <a:r>
            <a:rPr lang="es-PE" sz="1100" baseline="0"/>
            <a:t>r: número de repeticiones</a:t>
          </a:r>
          <a:endParaRPr lang="es-PE" sz="1100"/>
        </a:p>
      </xdr:txBody>
    </xdr:sp>
    <xdr:clientData/>
  </xdr:twoCellAnchor>
  <xdr:twoCellAnchor>
    <xdr:from>
      <xdr:col>6</xdr:col>
      <xdr:colOff>0</xdr:colOff>
      <xdr:row>155</xdr:row>
      <xdr:rowOff>0</xdr:rowOff>
    </xdr:from>
    <xdr:to>
      <xdr:col>9</xdr:col>
      <xdr:colOff>304800</xdr:colOff>
      <xdr:row>159</xdr:row>
      <xdr:rowOff>45720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3547C24-7468-48D8-B743-F29622EE5A4E}"/>
            </a:ext>
          </a:extLst>
        </xdr:cNvPr>
        <xdr:cNvSpPr/>
      </xdr:nvSpPr>
      <xdr:spPr>
        <a:xfrm>
          <a:off x="4754880" y="24757380"/>
          <a:ext cx="2682240" cy="777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glE:</a:t>
          </a:r>
          <a:r>
            <a:rPr lang="es-PE" sz="1100" baseline="0"/>
            <a:t> grados libertad del Error</a:t>
          </a:r>
        </a:p>
        <a:p>
          <a:pPr algn="l"/>
          <a:r>
            <a:rPr lang="es-PE" sz="1100" baseline="0"/>
            <a:t>S: CMe (Cuadrado medio del error)</a:t>
          </a:r>
        </a:p>
        <a:p>
          <a:pPr algn="l"/>
          <a:r>
            <a:rPr lang="es-PE" sz="1100" baseline="0"/>
            <a:t>r: número de repeticiones</a:t>
          </a:r>
          <a:endParaRPr lang="es-PE" sz="1100"/>
        </a:p>
      </xdr:txBody>
    </xdr:sp>
    <xdr:clientData/>
  </xdr:twoCellAnchor>
  <xdr:twoCellAnchor editAs="oneCell">
    <xdr:from>
      <xdr:col>11</xdr:col>
      <xdr:colOff>670560</xdr:colOff>
      <xdr:row>111</xdr:row>
      <xdr:rowOff>175260</xdr:rowOff>
    </xdr:from>
    <xdr:to>
      <xdr:col>20</xdr:col>
      <xdr:colOff>444829</xdr:colOff>
      <xdr:row>152</xdr:row>
      <xdr:rowOff>126775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6B76C29-0B23-34D4-BB40-601755CA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87840" y="20574000"/>
          <a:ext cx="6906589" cy="7487695"/>
        </a:xfrm>
        <a:prstGeom prst="rect">
          <a:avLst/>
        </a:prstGeom>
      </xdr:spPr>
    </xdr:pic>
    <xdr:clientData/>
  </xdr:twoCellAnchor>
  <xdr:twoCellAnchor>
    <xdr:from>
      <xdr:col>13</xdr:col>
      <xdr:colOff>510540</xdr:colOff>
      <xdr:row>148</xdr:row>
      <xdr:rowOff>129540</xdr:rowOff>
    </xdr:from>
    <xdr:to>
      <xdr:col>14</xdr:col>
      <xdr:colOff>144780</xdr:colOff>
      <xdr:row>149</xdr:row>
      <xdr:rowOff>167640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90D4010C-EC3A-CA91-B7F3-6884A9A5E18A}"/>
            </a:ext>
          </a:extLst>
        </xdr:cNvPr>
        <xdr:cNvSpPr/>
      </xdr:nvSpPr>
      <xdr:spPr>
        <a:xfrm>
          <a:off x="10812780" y="23408640"/>
          <a:ext cx="426720" cy="2209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1</xdr:colOff>
      <xdr:row>119</xdr:row>
      <xdr:rowOff>1</xdr:rowOff>
    </xdr:from>
    <xdr:to>
      <xdr:col>4</xdr:col>
      <xdr:colOff>327660</xdr:colOff>
      <xdr:row>132</xdr:row>
      <xdr:rowOff>116813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FC69862-C230-51EC-2143-FB79E22CE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7937481"/>
          <a:ext cx="3497579" cy="24942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4</xdr:col>
      <xdr:colOff>327659</xdr:colOff>
      <xdr:row>165</xdr:row>
      <xdr:rowOff>116812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4523D0-B324-4BB7-A6EB-04031E07E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208740"/>
          <a:ext cx="3497579" cy="2494252"/>
        </a:xfrm>
        <a:prstGeom prst="rect">
          <a:avLst/>
        </a:prstGeom>
      </xdr:spPr>
    </xdr:pic>
    <xdr:clientData/>
  </xdr:twoCellAnchor>
  <xdr:twoCellAnchor editAs="oneCell">
    <xdr:from>
      <xdr:col>11</xdr:col>
      <xdr:colOff>624840</xdr:colOff>
      <xdr:row>152</xdr:row>
      <xdr:rowOff>7620</xdr:rowOff>
    </xdr:from>
    <xdr:to>
      <xdr:col>20</xdr:col>
      <xdr:colOff>399109</xdr:colOff>
      <xdr:row>192</xdr:row>
      <xdr:rowOff>142015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08FF031-B0C2-4C45-A6D2-43C6AE9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42120" y="24018240"/>
          <a:ext cx="6906589" cy="7487695"/>
        </a:xfrm>
        <a:prstGeom prst="rect">
          <a:avLst/>
        </a:prstGeom>
      </xdr:spPr>
    </xdr:pic>
    <xdr:clientData/>
  </xdr:twoCellAnchor>
  <xdr:twoCellAnchor>
    <xdr:from>
      <xdr:col>14</xdr:col>
      <xdr:colOff>594360</xdr:colOff>
      <xdr:row>189</xdr:row>
      <xdr:rowOff>152400</xdr:rowOff>
    </xdr:from>
    <xdr:to>
      <xdr:col>15</xdr:col>
      <xdr:colOff>228600</xdr:colOff>
      <xdr:row>191</xdr:row>
      <xdr:rowOff>7620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9EB72A19-9CC6-4145-A01D-0FBD472AC12B}"/>
            </a:ext>
          </a:extLst>
        </xdr:cNvPr>
        <xdr:cNvSpPr/>
      </xdr:nvSpPr>
      <xdr:spPr>
        <a:xfrm>
          <a:off x="11689080" y="30967680"/>
          <a:ext cx="426720" cy="22098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7620</xdr:colOff>
      <xdr:row>188</xdr:row>
      <xdr:rowOff>83820</xdr:rowOff>
    </xdr:from>
    <xdr:to>
      <xdr:col>8</xdr:col>
      <xdr:colOff>312420</xdr:colOff>
      <xdr:row>192</xdr:row>
      <xdr:rowOff>129540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E69B15DB-DB9B-4ECB-B5DB-FF8F80C79B3D}"/>
            </a:ext>
          </a:extLst>
        </xdr:cNvPr>
        <xdr:cNvSpPr/>
      </xdr:nvSpPr>
      <xdr:spPr>
        <a:xfrm>
          <a:off x="3970020" y="18387060"/>
          <a:ext cx="2682240" cy="777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glE:</a:t>
          </a:r>
          <a:r>
            <a:rPr lang="es-PE" sz="1100" baseline="0"/>
            <a:t> grados libertad del Error</a:t>
          </a:r>
        </a:p>
        <a:p>
          <a:pPr algn="l"/>
          <a:r>
            <a:rPr lang="es-PE" sz="1100" baseline="0"/>
            <a:t>S: CMe (Cuadrado medio del error)</a:t>
          </a:r>
        </a:p>
        <a:p>
          <a:pPr algn="l"/>
          <a:r>
            <a:rPr lang="es-PE" sz="1100" baseline="0"/>
            <a:t>r: número de repeticiones</a:t>
          </a:r>
          <a:endParaRPr lang="es-PE" sz="1100"/>
        </a:p>
      </xdr:txBody>
    </xdr:sp>
    <xdr:clientData/>
  </xdr:twoCellAnchor>
  <xdr:oneCellAnchor>
    <xdr:from>
      <xdr:col>0</xdr:col>
      <xdr:colOff>1</xdr:colOff>
      <xdr:row>186</xdr:row>
      <xdr:rowOff>1</xdr:rowOff>
    </xdr:from>
    <xdr:ext cx="3497579" cy="2494252"/>
    <xdr:pic>
      <xdr:nvPicPr>
        <xdr:cNvPr id="22" name="Imagen 21">
          <a:extLst>
            <a:ext uri="{FF2B5EF4-FFF2-40B4-BE49-F238E27FC236}">
              <a16:creationId xmlns:a16="http://schemas.microsoft.com/office/drawing/2014/main" id="{4DFE62A8-7968-4B4F-B7C3-9260ACB3E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7937481"/>
          <a:ext cx="3497579" cy="2494252"/>
        </a:xfrm>
        <a:prstGeom prst="rect">
          <a:avLst/>
        </a:prstGeom>
      </xdr:spPr>
    </xdr:pic>
    <xdr:clientData/>
  </xdr:oneCellAnchor>
  <xdr:twoCellAnchor editAs="oneCell">
    <xdr:from>
      <xdr:col>12</xdr:col>
      <xdr:colOff>121920</xdr:colOff>
      <xdr:row>196</xdr:row>
      <xdr:rowOff>83820</xdr:rowOff>
    </xdr:from>
    <xdr:to>
      <xdr:col>21</xdr:col>
      <xdr:colOff>486821</xdr:colOff>
      <xdr:row>237</xdr:row>
      <xdr:rowOff>63914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B85E5E3-9E5D-BBBB-03DF-EBD5E994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31680" y="32179260"/>
          <a:ext cx="7497221" cy="7516274"/>
        </a:xfrm>
        <a:prstGeom prst="rect">
          <a:avLst/>
        </a:prstGeom>
      </xdr:spPr>
    </xdr:pic>
    <xdr:clientData/>
  </xdr:twoCellAnchor>
  <xdr:twoCellAnchor>
    <xdr:from>
      <xdr:col>17</xdr:col>
      <xdr:colOff>320040</xdr:colOff>
      <xdr:row>235</xdr:row>
      <xdr:rowOff>7620</xdr:rowOff>
    </xdr:from>
    <xdr:to>
      <xdr:col>17</xdr:col>
      <xdr:colOff>762000</xdr:colOff>
      <xdr:row>235</xdr:row>
      <xdr:rowOff>167640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380ED423-2037-AD76-F471-38C1312409DC}"/>
            </a:ext>
          </a:extLst>
        </xdr:cNvPr>
        <xdr:cNvSpPr/>
      </xdr:nvSpPr>
      <xdr:spPr>
        <a:xfrm>
          <a:off x="13792200" y="39273480"/>
          <a:ext cx="441960" cy="160020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</xdr:col>
      <xdr:colOff>38100</xdr:colOff>
      <xdr:row>3</xdr:row>
      <xdr:rowOff>99060</xdr:rowOff>
    </xdr:from>
    <xdr:to>
      <xdr:col>11</xdr:col>
      <xdr:colOff>77311</xdr:colOff>
      <xdr:row>11</xdr:row>
      <xdr:rowOff>74496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98C3425-FD62-21D6-CC1F-4CD116CBA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0580" y="731520"/>
          <a:ext cx="7964011" cy="1438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7</xdr:col>
      <xdr:colOff>284548</xdr:colOff>
      <xdr:row>33</xdr:row>
      <xdr:rowOff>114444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EBBBEAF-416B-D7E1-A66D-B8D70BA73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2480" y="5204460"/>
          <a:ext cx="5039428" cy="1028844"/>
        </a:xfrm>
        <a:prstGeom prst="rect">
          <a:avLst/>
        </a:prstGeom>
      </xdr:spPr>
    </xdr:pic>
    <xdr:clientData/>
  </xdr:twoCellAnchor>
  <xdr:twoCellAnchor editAs="oneCell">
    <xdr:from>
      <xdr:col>12</xdr:col>
      <xdr:colOff>717177</xdr:colOff>
      <xdr:row>2</xdr:row>
      <xdr:rowOff>212912</xdr:rowOff>
    </xdr:from>
    <xdr:to>
      <xdr:col>18</xdr:col>
      <xdr:colOff>479657</xdr:colOff>
      <xdr:row>30</xdr:row>
      <xdr:rowOff>125689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0DBEEF-8C8E-028B-D6A2-AC7BA8CE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61177" y="593912"/>
          <a:ext cx="4334480" cy="5325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46</xdr:row>
      <xdr:rowOff>0</xdr:rowOff>
    </xdr:from>
    <xdr:to>
      <xdr:col>6</xdr:col>
      <xdr:colOff>587043</xdr:colOff>
      <xdr:row>49</xdr:row>
      <xdr:rowOff>146782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EC2E32-CAA5-4482-BEFF-D377DC66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6180" y="4754880"/>
          <a:ext cx="2172003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30783</xdr:colOff>
      <xdr:row>57</xdr:row>
      <xdr:rowOff>146782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CB2EC-6CFF-465F-ADE1-32F6294C6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6949440"/>
          <a:ext cx="2172003" cy="69542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18</xdr:col>
      <xdr:colOff>526849</xdr:colOff>
      <xdr:row>150</xdr:row>
      <xdr:rowOff>147473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9AAC59-25B3-4847-A137-EE2CF8C4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8580" y="19415760"/>
          <a:ext cx="7659169" cy="564911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167</xdr:row>
      <xdr:rowOff>0</xdr:rowOff>
    </xdr:from>
    <xdr:to>
      <xdr:col>23</xdr:col>
      <xdr:colOff>326796</xdr:colOff>
      <xdr:row>206</xdr:row>
      <xdr:rowOff>27667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9202EBC-5876-4EAE-AE6E-E246E412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4720" y="21473160"/>
          <a:ext cx="7459116" cy="71447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10</xdr:col>
      <xdr:colOff>408800</xdr:colOff>
      <xdr:row>12</xdr:row>
      <xdr:rowOff>108804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441FD3-674E-7B20-8602-F9CF2DA4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731520"/>
          <a:ext cx="8097380" cy="1571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</xdr:rowOff>
    </xdr:from>
    <xdr:to>
      <xdr:col>9</xdr:col>
      <xdr:colOff>629700</xdr:colOff>
      <xdr:row>24</xdr:row>
      <xdr:rowOff>160021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90E80D5-2E90-9796-4E6D-8E51DE4E7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" y="3924301"/>
          <a:ext cx="7525800" cy="70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5</xdr:col>
      <xdr:colOff>455879</xdr:colOff>
      <xdr:row>155</xdr:row>
      <xdr:rowOff>171602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12A2FDE-D84E-2CF7-EF3C-2F22CBBE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" y="28826460"/>
          <a:ext cx="4182059" cy="1086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7</xdr:col>
      <xdr:colOff>219659</xdr:colOff>
      <xdr:row>190</xdr:row>
      <xdr:rowOff>171602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4681384-7813-4AE5-BC21-DE79D52A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1220" y="35463480"/>
          <a:ext cx="4182059" cy="1086002"/>
        </a:xfrm>
        <a:prstGeom prst="rect">
          <a:avLst/>
        </a:prstGeom>
      </xdr:spPr>
    </xdr:pic>
    <xdr:clientData/>
  </xdr:twoCellAnchor>
  <xdr:twoCellAnchor editAs="oneCell">
    <xdr:from>
      <xdr:col>11</xdr:col>
      <xdr:colOff>284347</xdr:colOff>
      <xdr:row>2</xdr:row>
      <xdr:rowOff>190501</xdr:rowOff>
    </xdr:from>
    <xdr:to>
      <xdr:col>19</xdr:col>
      <xdr:colOff>498505</xdr:colOff>
      <xdr:row>23</xdr:row>
      <xdr:rowOff>112060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2D44043-3D92-E595-D627-E33169ECB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15435" y="571501"/>
          <a:ext cx="6310158" cy="400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123</xdr:row>
      <xdr:rowOff>0</xdr:rowOff>
    </xdr:from>
    <xdr:to>
      <xdr:col>23</xdr:col>
      <xdr:colOff>326796</xdr:colOff>
      <xdr:row>159</xdr:row>
      <xdr:rowOff>126727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C15910-05A0-45CB-A27A-35FD2E8D4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21473160"/>
          <a:ext cx="7459116" cy="714474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18</xdr:col>
      <xdr:colOff>688796</xdr:colOff>
      <xdr:row>109</xdr:row>
      <xdr:rowOff>6203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1CA5B08-C7BF-45A0-9038-0707C56BE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320" y="15422880"/>
          <a:ext cx="7821116" cy="349616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175260</xdr:rowOff>
    </xdr:from>
    <xdr:to>
      <xdr:col>9</xdr:col>
      <xdr:colOff>677380</xdr:colOff>
      <xdr:row>7</xdr:row>
      <xdr:rowOff>110583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86320C-A4A0-7E4F-A655-89305975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580" y="723900"/>
          <a:ext cx="7916380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9</xdr:col>
      <xdr:colOff>477332</xdr:colOff>
      <xdr:row>20</xdr:row>
      <xdr:rowOff>143023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38656-73B9-99A7-2F48-5B798CA5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2743200"/>
          <a:ext cx="7754432" cy="10574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5</xdr:col>
      <xdr:colOff>74879</xdr:colOff>
      <xdr:row>110</xdr:row>
      <xdr:rowOff>171602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D9FC33F-6798-8687-9A66-2683F8181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0" y="20642580"/>
          <a:ext cx="4182059" cy="1086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7</xdr:col>
      <xdr:colOff>219659</xdr:colOff>
      <xdr:row>146</xdr:row>
      <xdr:rowOff>171602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FF5F5C2-E228-4A7C-894C-2C6964D3D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4960" y="27462480"/>
          <a:ext cx="4182059" cy="1086002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174</xdr:row>
      <xdr:rowOff>0</xdr:rowOff>
    </xdr:from>
    <xdr:ext cx="4029659" cy="1124102"/>
    <xdr:pic>
      <xdr:nvPicPr>
        <xdr:cNvPr id="4" name="Imagen 3">
          <a:extLst>
            <a:ext uri="{FF2B5EF4-FFF2-40B4-BE49-F238E27FC236}">
              <a16:creationId xmlns:a16="http://schemas.microsoft.com/office/drawing/2014/main" id="{4F4FE61A-D9FC-422A-A3F7-08F90A46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2882" y="28261235"/>
          <a:ext cx="4029659" cy="1124102"/>
        </a:xfrm>
        <a:prstGeom prst="rect">
          <a:avLst/>
        </a:prstGeom>
      </xdr:spPr>
    </xdr:pic>
    <xdr:clientData/>
  </xdr:oneCellAnchor>
  <xdr:twoCellAnchor editAs="oneCell">
    <xdr:from>
      <xdr:col>12</xdr:col>
      <xdr:colOff>147135</xdr:colOff>
      <xdr:row>3</xdr:row>
      <xdr:rowOff>100854</xdr:rowOff>
    </xdr:from>
    <xdr:to>
      <xdr:col>19</xdr:col>
      <xdr:colOff>7674</xdr:colOff>
      <xdr:row>22</xdr:row>
      <xdr:rowOff>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D4E094B-F370-8BFB-EC15-FADE84CE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10017" y="750795"/>
          <a:ext cx="5194539" cy="351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8C3F-7FDD-4522-9CFF-E562A1763B5A}">
  <dimension ref="A1:AK236"/>
  <sheetViews>
    <sheetView tabSelected="1" topLeftCell="A41" zoomScale="85" zoomScaleNormal="85" workbookViewId="0"/>
  </sheetViews>
  <sheetFormatPr baseColWidth="10" defaultRowHeight="15" x14ac:dyDescent="0.25"/>
  <sheetData>
    <row r="1" spans="2:37" x14ac:dyDescent="0.25">
      <c r="AA1" s="5" t="s">
        <v>8</v>
      </c>
      <c r="AB1" s="5" t="s">
        <v>10</v>
      </c>
      <c r="AC1" s="5" t="s">
        <v>11</v>
      </c>
      <c r="AD1" s="5" t="s">
        <v>12</v>
      </c>
      <c r="AE1" s="5" t="s">
        <v>13</v>
      </c>
      <c r="AF1" s="5" t="s">
        <v>14</v>
      </c>
      <c r="AG1" s="5" t="s">
        <v>15</v>
      </c>
      <c r="AI1" s="65" t="s">
        <v>139</v>
      </c>
      <c r="AJ1" s="65" t="s">
        <v>138</v>
      </c>
      <c r="AK1" s="65" t="s">
        <v>140</v>
      </c>
    </row>
    <row r="2" spans="2:37" x14ac:dyDescent="0.25">
      <c r="AA2" s="70" t="s">
        <v>9</v>
      </c>
      <c r="AB2" s="4">
        <v>10</v>
      </c>
      <c r="AC2" s="4">
        <v>12</v>
      </c>
      <c r="AD2" s="4">
        <v>15</v>
      </c>
      <c r="AE2" s="4">
        <v>8</v>
      </c>
      <c r="AF2" s="4">
        <v>5</v>
      </c>
      <c r="AG2" s="4">
        <v>5</v>
      </c>
      <c r="AI2" t="s">
        <v>10</v>
      </c>
      <c r="AJ2">
        <v>1</v>
      </c>
      <c r="AK2">
        <v>10</v>
      </c>
    </row>
    <row r="3" spans="2:37" ht="21" x14ac:dyDescent="0.35">
      <c r="B3" s="58" t="s">
        <v>222</v>
      </c>
      <c r="AA3" s="71"/>
      <c r="AB3" s="4">
        <v>8</v>
      </c>
      <c r="AC3" s="4">
        <v>13</v>
      </c>
      <c r="AD3" s="4">
        <v>13</v>
      </c>
      <c r="AE3" s="4">
        <v>5</v>
      </c>
      <c r="AF3" s="4">
        <v>7</v>
      </c>
      <c r="AG3" s="4">
        <v>6</v>
      </c>
      <c r="AI3" t="s">
        <v>10</v>
      </c>
      <c r="AJ3">
        <v>1</v>
      </c>
      <c r="AK3">
        <v>8</v>
      </c>
    </row>
    <row r="4" spans="2:37" x14ac:dyDescent="0.25">
      <c r="AA4" s="72"/>
      <c r="AB4" s="4">
        <v>7</v>
      </c>
      <c r="AC4" s="4">
        <v>15</v>
      </c>
      <c r="AD4" s="4">
        <v>10</v>
      </c>
      <c r="AE4" s="4">
        <v>6</v>
      </c>
      <c r="AF4" s="4">
        <v>4</v>
      </c>
      <c r="AG4" s="4">
        <v>3</v>
      </c>
      <c r="AI4" t="s">
        <v>10</v>
      </c>
      <c r="AJ4">
        <v>1</v>
      </c>
      <c r="AK4">
        <v>7</v>
      </c>
    </row>
    <row r="5" spans="2:37" x14ac:dyDescent="0.25">
      <c r="AA5" s="70" t="s">
        <v>4</v>
      </c>
      <c r="AB5" s="4">
        <v>5</v>
      </c>
      <c r="AC5" s="4">
        <v>4</v>
      </c>
      <c r="AD5" s="4">
        <v>6</v>
      </c>
      <c r="AE5" s="4">
        <v>5</v>
      </c>
      <c r="AF5" s="4">
        <v>5</v>
      </c>
      <c r="AG5" s="4">
        <v>4</v>
      </c>
      <c r="AI5" t="s">
        <v>10</v>
      </c>
      <c r="AJ5">
        <v>2</v>
      </c>
      <c r="AK5">
        <v>5</v>
      </c>
    </row>
    <row r="6" spans="2:37" x14ac:dyDescent="0.25">
      <c r="M6" s="66"/>
      <c r="N6" s="66"/>
      <c r="O6" s="66"/>
      <c r="P6" s="66"/>
      <c r="Q6" s="66"/>
      <c r="AA6" s="71"/>
      <c r="AB6" s="4">
        <v>6</v>
      </c>
      <c r="AC6" s="4">
        <v>5</v>
      </c>
      <c r="AD6" s="4">
        <v>6</v>
      </c>
      <c r="AE6" s="4">
        <v>5</v>
      </c>
      <c r="AF6" s="4">
        <v>4</v>
      </c>
      <c r="AG6" s="4">
        <v>3</v>
      </c>
      <c r="AI6" t="s">
        <v>10</v>
      </c>
      <c r="AJ6">
        <v>2</v>
      </c>
      <c r="AK6">
        <v>6</v>
      </c>
    </row>
    <row r="7" spans="2:37" x14ac:dyDescent="0.25">
      <c r="AA7" s="72"/>
      <c r="AB7" s="4">
        <v>8</v>
      </c>
      <c r="AC7" s="4">
        <v>2</v>
      </c>
      <c r="AD7" s="4">
        <v>5</v>
      </c>
      <c r="AE7" s="4">
        <v>4</v>
      </c>
      <c r="AF7" s="4">
        <v>4</v>
      </c>
      <c r="AG7" s="4">
        <v>5</v>
      </c>
      <c r="AI7" t="s">
        <v>10</v>
      </c>
      <c r="AJ7">
        <v>2</v>
      </c>
      <c r="AK7">
        <v>8</v>
      </c>
    </row>
    <row r="8" spans="2:37" x14ac:dyDescent="0.25">
      <c r="AA8" s="70" t="s">
        <v>5</v>
      </c>
      <c r="AB8" s="4">
        <v>12</v>
      </c>
      <c r="AC8" s="4">
        <v>10</v>
      </c>
      <c r="AD8" s="4">
        <v>9</v>
      </c>
      <c r="AE8" s="4">
        <v>11</v>
      </c>
      <c r="AF8" s="4">
        <v>5</v>
      </c>
      <c r="AG8" s="4">
        <v>8</v>
      </c>
      <c r="AI8" t="s">
        <v>10</v>
      </c>
      <c r="AJ8">
        <v>3</v>
      </c>
      <c r="AK8">
        <v>12</v>
      </c>
    </row>
    <row r="9" spans="2:37" x14ac:dyDescent="0.25">
      <c r="AA9" s="71"/>
      <c r="AB9" s="4">
        <v>13</v>
      </c>
      <c r="AC9" s="4">
        <v>10</v>
      </c>
      <c r="AD9" s="4">
        <v>6</v>
      </c>
      <c r="AE9" s="4">
        <v>10</v>
      </c>
      <c r="AF9" s="4">
        <v>5</v>
      </c>
      <c r="AG9" s="4">
        <v>3</v>
      </c>
      <c r="AI9" t="s">
        <v>10</v>
      </c>
      <c r="AJ9">
        <v>3</v>
      </c>
      <c r="AK9">
        <v>13</v>
      </c>
    </row>
    <row r="10" spans="2:37" x14ac:dyDescent="0.25">
      <c r="AA10" s="72"/>
      <c r="AB10" s="4">
        <v>12</v>
      </c>
      <c r="AC10" s="4">
        <v>5</v>
      </c>
      <c r="AD10" s="4">
        <v>4</v>
      </c>
      <c r="AE10" s="4">
        <v>4</v>
      </c>
      <c r="AF10" s="4">
        <v>3</v>
      </c>
      <c r="AG10" s="4">
        <v>6</v>
      </c>
      <c r="AI10" t="s">
        <v>10</v>
      </c>
      <c r="AJ10">
        <v>3</v>
      </c>
      <c r="AK10">
        <v>12</v>
      </c>
    </row>
    <row r="11" spans="2:37" x14ac:dyDescent="0.25">
      <c r="AA11" s="70" t="s">
        <v>6</v>
      </c>
      <c r="AB11" s="4">
        <v>5</v>
      </c>
      <c r="AC11" s="4">
        <v>2</v>
      </c>
      <c r="AD11" s="4">
        <v>5</v>
      </c>
      <c r="AE11" s="4">
        <v>5</v>
      </c>
      <c r="AF11" s="4">
        <v>2</v>
      </c>
      <c r="AG11" s="4">
        <v>2</v>
      </c>
      <c r="AI11" t="s">
        <v>10</v>
      </c>
      <c r="AJ11">
        <v>4</v>
      </c>
      <c r="AK11">
        <v>5</v>
      </c>
    </row>
    <row r="12" spans="2:37" x14ac:dyDescent="0.25">
      <c r="AA12" s="71"/>
      <c r="AB12" s="4">
        <v>3</v>
      </c>
      <c r="AC12" s="4">
        <v>3</v>
      </c>
      <c r="AD12" s="4">
        <v>6</v>
      </c>
      <c r="AE12" s="4">
        <v>4</v>
      </c>
      <c r="AF12" s="4">
        <v>2</v>
      </c>
      <c r="AG12" s="4">
        <v>4</v>
      </c>
      <c r="AI12" t="s">
        <v>10</v>
      </c>
      <c r="AJ12">
        <v>4</v>
      </c>
      <c r="AK12">
        <v>3</v>
      </c>
    </row>
    <row r="13" spans="2:37" x14ac:dyDescent="0.25">
      <c r="AA13" s="72"/>
      <c r="AB13" s="4">
        <v>2</v>
      </c>
      <c r="AC13" s="4">
        <v>4</v>
      </c>
      <c r="AD13" s="4">
        <v>2</v>
      </c>
      <c r="AE13" s="4">
        <v>1</v>
      </c>
      <c r="AF13" s="4">
        <v>3</v>
      </c>
      <c r="AG13" s="4">
        <v>1</v>
      </c>
      <c r="AI13" t="s">
        <v>10</v>
      </c>
      <c r="AJ13">
        <v>4</v>
      </c>
      <c r="AK13">
        <v>2</v>
      </c>
    </row>
    <row r="14" spans="2:37" x14ac:dyDescent="0.25">
      <c r="C14" s="73" t="s">
        <v>322</v>
      </c>
      <c r="D14" s="73"/>
      <c r="E14" s="73"/>
      <c r="F14" s="73"/>
      <c r="G14" s="73"/>
      <c r="H14" s="73"/>
      <c r="AI14" t="s">
        <v>11</v>
      </c>
      <c r="AJ14">
        <v>1</v>
      </c>
      <c r="AK14">
        <v>12</v>
      </c>
    </row>
    <row r="15" spans="2:37" x14ac:dyDescent="0.25">
      <c r="B15" s="5" t="s">
        <v>8</v>
      </c>
      <c r="C15" s="5" t="s">
        <v>113</v>
      </c>
      <c r="D15" s="5" t="s">
        <v>114</v>
      </c>
      <c r="E15" s="5" t="s">
        <v>115</v>
      </c>
      <c r="F15" s="5" t="s">
        <v>116</v>
      </c>
      <c r="G15" s="5" t="s">
        <v>118</v>
      </c>
      <c r="H15" s="5" t="s">
        <v>119</v>
      </c>
      <c r="AI15" t="s">
        <v>11</v>
      </c>
      <c r="AJ15">
        <v>1</v>
      </c>
      <c r="AK15">
        <v>13</v>
      </c>
    </row>
    <row r="16" spans="2:37" x14ac:dyDescent="0.25">
      <c r="B16" s="70" t="s">
        <v>110</v>
      </c>
      <c r="C16" s="4">
        <v>30</v>
      </c>
      <c r="D16" s="4">
        <v>25</v>
      </c>
      <c r="E16" s="4">
        <v>35</v>
      </c>
      <c r="F16" s="4">
        <v>28</v>
      </c>
      <c r="G16" s="4">
        <v>20</v>
      </c>
      <c r="H16" s="4"/>
      <c r="AI16" t="s">
        <v>11</v>
      </c>
      <c r="AJ16">
        <v>1</v>
      </c>
      <c r="AK16">
        <v>15</v>
      </c>
    </row>
    <row r="17" spans="2:37" x14ac:dyDescent="0.25">
      <c r="B17" s="71"/>
      <c r="C17" s="4">
        <v>32</v>
      </c>
      <c r="D17" s="4">
        <v>27</v>
      </c>
      <c r="E17" s="4">
        <v>36</v>
      </c>
      <c r="F17" s="4">
        <v>27</v>
      </c>
      <c r="G17" s="4">
        <v>19</v>
      </c>
      <c r="H17" s="4"/>
      <c r="AI17" t="s">
        <v>11</v>
      </c>
      <c r="AJ17">
        <v>2</v>
      </c>
      <c r="AK17">
        <v>4</v>
      </c>
    </row>
    <row r="18" spans="2:37" x14ac:dyDescent="0.25">
      <c r="B18" s="72"/>
      <c r="C18" s="4">
        <v>31</v>
      </c>
      <c r="D18" s="4">
        <v>26</v>
      </c>
      <c r="E18" s="4">
        <v>34</v>
      </c>
      <c r="F18" s="4">
        <v>29</v>
      </c>
      <c r="G18" s="4">
        <v>21</v>
      </c>
      <c r="H18" s="4"/>
      <c r="AI18" t="s">
        <v>11</v>
      </c>
      <c r="AJ18">
        <v>2</v>
      </c>
      <c r="AK18">
        <v>5</v>
      </c>
    </row>
    <row r="19" spans="2:37" x14ac:dyDescent="0.25">
      <c r="B19" s="70" t="s">
        <v>111</v>
      </c>
      <c r="C19" s="4">
        <v>40</v>
      </c>
      <c r="D19" s="4">
        <v>37</v>
      </c>
      <c r="E19" s="4">
        <v>45</v>
      </c>
      <c r="F19" s="4">
        <v>38</v>
      </c>
      <c r="G19" s="4">
        <v>30</v>
      </c>
      <c r="H19" s="4"/>
      <c r="AI19" t="s">
        <v>11</v>
      </c>
      <c r="AJ19">
        <v>2</v>
      </c>
      <c r="AK19">
        <v>2</v>
      </c>
    </row>
    <row r="20" spans="2:37" x14ac:dyDescent="0.25">
      <c r="B20" s="71"/>
      <c r="C20" s="4">
        <v>42</v>
      </c>
      <c r="D20" s="4">
        <v>38</v>
      </c>
      <c r="E20" s="4">
        <v>44</v>
      </c>
      <c r="F20" s="4">
        <v>36</v>
      </c>
      <c r="G20" s="4">
        <v>29</v>
      </c>
      <c r="H20" s="4"/>
      <c r="AI20" t="s">
        <v>11</v>
      </c>
      <c r="AJ20">
        <v>3</v>
      </c>
      <c r="AK20">
        <v>10</v>
      </c>
    </row>
    <row r="21" spans="2:37" x14ac:dyDescent="0.25">
      <c r="B21" s="72"/>
      <c r="C21" s="4">
        <v>41</v>
      </c>
      <c r="D21" s="4">
        <v>36</v>
      </c>
      <c r="E21" s="4">
        <v>46</v>
      </c>
      <c r="F21" s="4">
        <v>37</v>
      </c>
      <c r="G21" s="4">
        <v>31</v>
      </c>
      <c r="H21" s="4"/>
      <c r="AI21" t="s">
        <v>11</v>
      </c>
      <c r="AJ21">
        <v>3</v>
      </c>
      <c r="AK21">
        <v>10</v>
      </c>
    </row>
    <row r="22" spans="2:37" x14ac:dyDescent="0.25">
      <c r="B22" s="70" t="s">
        <v>112</v>
      </c>
      <c r="C22" s="4">
        <v>50</v>
      </c>
      <c r="D22" s="4">
        <v>48</v>
      </c>
      <c r="E22" s="4">
        <v>55</v>
      </c>
      <c r="F22" s="4">
        <v>52</v>
      </c>
      <c r="G22" s="4">
        <v>42</v>
      </c>
      <c r="H22" s="4"/>
      <c r="AI22" t="s">
        <v>11</v>
      </c>
      <c r="AJ22">
        <v>3</v>
      </c>
      <c r="AK22">
        <v>5</v>
      </c>
    </row>
    <row r="23" spans="2:37" x14ac:dyDescent="0.25">
      <c r="B23" s="71"/>
      <c r="C23" s="4">
        <v>49</v>
      </c>
      <c r="D23" s="4">
        <v>46</v>
      </c>
      <c r="E23" s="4">
        <v>56</v>
      </c>
      <c r="F23" s="4">
        <v>51</v>
      </c>
      <c r="G23" s="4">
        <v>43</v>
      </c>
      <c r="H23" s="4"/>
      <c r="AI23" t="s">
        <v>11</v>
      </c>
      <c r="AJ23">
        <v>4</v>
      </c>
      <c r="AK23">
        <v>2</v>
      </c>
    </row>
    <row r="24" spans="2:37" x14ac:dyDescent="0.25">
      <c r="B24" s="72"/>
      <c r="C24" s="4">
        <v>51</v>
      </c>
      <c r="D24" s="4">
        <v>47</v>
      </c>
      <c r="E24" s="4">
        <v>54</v>
      </c>
      <c r="F24" s="4">
        <v>53</v>
      </c>
      <c r="G24" s="4">
        <v>41</v>
      </c>
      <c r="H24" s="4"/>
      <c r="AI24" t="s">
        <v>11</v>
      </c>
      <c r="AJ24">
        <v>4</v>
      </c>
      <c r="AK24">
        <v>3</v>
      </c>
    </row>
    <row r="25" spans="2:37" x14ac:dyDescent="0.25">
      <c r="B25" s="70" t="s">
        <v>117</v>
      </c>
      <c r="C25" s="4">
        <v>60</v>
      </c>
      <c r="D25" s="4">
        <v>55</v>
      </c>
      <c r="E25" s="4">
        <v>65</v>
      </c>
      <c r="F25" s="4">
        <v>58</v>
      </c>
      <c r="G25" s="4">
        <v>50</v>
      </c>
      <c r="H25" s="4"/>
      <c r="AI25" t="s">
        <v>11</v>
      </c>
      <c r="AJ25">
        <v>4</v>
      </c>
      <c r="AK25">
        <v>4</v>
      </c>
    </row>
    <row r="26" spans="2:37" x14ac:dyDescent="0.25">
      <c r="B26" s="71"/>
      <c r="C26" s="4">
        <v>62</v>
      </c>
      <c r="D26" s="4">
        <v>54</v>
      </c>
      <c r="E26" s="4">
        <v>64</v>
      </c>
      <c r="F26" s="4">
        <v>59</v>
      </c>
      <c r="G26" s="4">
        <v>49</v>
      </c>
      <c r="H26" s="4"/>
      <c r="AI26" t="s">
        <v>12</v>
      </c>
      <c r="AJ26">
        <v>1</v>
      </c>
      <c r="AK26">
        <v>15</v>
      </c>
    </row>
    <row r="27" spans="2:37" x14ac:dyDescent="0.25">
      <c r="B27" s="72"/>
      <c r="C27" s="4">
        <v>61</v>
      </c>
      <c r="D27" s="4">
        <v>56</v>
      </c>
      <c r="E27" s="4">
        <v>66</v>
      </c>
      <c r="F27" s="4">
        <v>57</v>
      </c>
      <c r="G27" s="4">
        <v>51</v>
      </c>
      <c r="H27" s="4"/>
      <c r="AI27" t="s">
        <v>12</v>
      </c>
      <c r="AJ27">
        <v>1</v>
      </c>
      <c r="AK27">
        <v>13</v>
      </c>
    </row>
    <row r="28" spans="2:37" x14ac:dyDescent="0.25">
      <c r="AI28" t="s">
        <v>12</v>
      </c>
      <c r="AJ28">
        <v>1</v>
      </c>
      <c r="AK28">
        <v>10</v>
      </c>
    </row>
    <row r="29" spans="2:37" x14ac:dyDescent="0.25">
      <c r="AI29" t="s">
        <v>12</v>
      </c>
      <c r="AJ29">
        <v>2</v>
      </c>
      <c r="AK29">
        <v>6</v>
      </c>
    </row>
    <row r="30" spans="2:37" x14ac:dyDescent="0.25">
      <c r="AI30" t="s">
        <v>12</v>
      </c>
      <c r="AJ30">
        <v>2</v>
      </c>
      <c r="AK30">
        <v>6</v>
      </c>
    </row>
    <row r="31" spans="2:37" x14ac:dyDescent="0.25">
      <c r="AI31" t="s">
        <v>12</v>
      </c>
      <c r="AJ31">
        <v>2</v>
      </c>
      <c r="AK31">
        <v>5</v>
      </c>
    </row>
    <row r="32" spans="2:37" x14ac:dyDescent="0.25">
      <c r="AI32" t="s">
        <v>12</v>
      </c>
      <c r="AJ32">
        <v>3</v>
      </c>
      <c r="AK32">
        <v>9</v>
      </c>
    </row>
    <row r="33" spans="2:37" x14ac:dyDescent="0.25">
      <c r="AI33" t="s">
        <v>12</v>
      </c>
      <c r="AJ33">
        <v>3</v>
      </c>
      <c r="AK33">
        <v>6</v>
      </c>
    </row>
    <row r="34" spans="2:37" x14ac:dyDescent="0.25">
      <c r="AI34" t="s">
        <v>12</v>
      </c>
      <c r="AJ34">
        <v>3</v>
      </c>
      <c r="AK34">
        <v>4</v>
      </c>
    </row>
    <row r="35" spans="2:37" x14ac:dyDescent="0.25">
      <c r="AI35" t="s">
        <v>12</v>
      </c>
      <c r="AJ35">
        <v>4</v>
      </c>
      <c r="AK35">
        <v>5</v>
      </c>
    </row>
    <row r="36" spans="2:37" x14ac:dyDescent="0.25">
      <c r="B36" s="8" t="s">
        <v>17</v>
      </c>
      <c r="AI36" t="s">
        <v>12</v>
      </c>
      <c r="AJ36">
        <v>4</v>
      </c>
      <c r="AK36">
        <v>6</v>
      </c>
    </row>
    <row r="37" spans="2:37" x14ac:dyDescent="0.25">
      <c r="B37" s="8" t="s">
        <v>232</v>
      </c>
      <c r="F37" s="8" t="s">
        <v>233</v>
      </c>
      <c r="J37" s="8" t="s">
        <v>234</v>
      </c>
      <c r="AI37" t="s">
        <v>12</v>
      </c>
      <c r="AJ37">
        <v>4</v>
      </c>
      <c r="AK37">
        <v>2</v>
      </c>
    </row>
    <row r="38" spans="2:37" x14ac:dyDescent="0.25">
      <c r="B38" s="8" t="s">
        <v>226</v>
      </c>
      <c r="C38" s="57" t="s">
        <v>227</v>
      </c>
      <c r="F38" s="8" t="s">
        <v>226</v>
      </c>
      <c r="G38" s="57" t="s">
        <v>228</v>
      </c>
      <c r="J38" s="8" t="s">
        <v>226</v>
      </c>
      <c r="K38" s="57" t="s">
        <v>228</v>
      </c>
      <c r="AI38" t="s">
        <v>13</v>
      </c>
      <c r="AJ38">
        <v>1</v>
      </c>
      <c r="AK38">
        <v>8</v>
      </c>
    </row>
    <row r="39" spans="2:37" x14ac:dyDescent="0.25">
      <c r="B39" s="8" t="s">
        <v>229</v>
      </c>
      <c r="C39" t="s">
        <v>230</v>
      </c>
      <c r="F39" s="8" t="s">
        <v>229</v>
      </c>
      <c r="G39" t="s">
        <v>231</v>
      </c>
      <c r="J39" s="8" t="s">
        <v>229</v>
      </c>
      <c r="K39" t="s">
        <v>231</v>
      </c>
      <c r="AI39" t="s">
        <v>13</v>
      </c>
      <c r="AJ39">
        <v>1</v>
      </c>
      <c r="AK39">
        <v>5</v>
      </c>
    </row>
    <row r="40" spans="2:37" x14ac:dyDescent="0.25">
      <c r="B40" s="8"/>
      <c r="F40" s="8"/>
      <c r="J40" s="8"/>
      <c r="AI40" t="s">
        <v>13</v>
      </c>
      <c r="AJ40">
        <v>1</v>
      </c>
      <c r="AK40">
        <v>6</v>
      </c>
    </row>
    <row r="41" spans="2:37" x14ac:dyDescent="0.25">
      <c r="B41" s="8"/>
      <c r="F41" s="8"/>
      <c r="J41" s="8"/>
      <c r="AI41" t="s">
        <v>13</v>
      </c>
      <c r="AJ41">
        <v>2</v>
      </c>
      <c r="AK41">
        <v>5</v>
      </c>
    </row>
    <row r="42" spans="2:37" x14ac:dyDescent="0.25">
      <c r="B42" s="8"/>
      <c r="F42" s="8"/>
      <c r="J42" s="8"/>
      <c r="AI42" t="s">
        <v>13</v>
      </c>
      <c r="AJ42">
        <v>2</v>
      </c>
      <c r="AK42">
        <v>5</v>
      </c>
    </row>
    <row r="43" spans="2:37" x14ac:dyDescent="0.25">
      <c r="AI43" t="s">
        <v>13</v>
      </c>
      <c r="AJ43">
        <v>2</v>
      </c>
      <c r="AK43">
        <v>4</v>
      </c>
    </row>
    <row r="44" spans="2:37" x14ac:dyDescent="0.25">
      <c r="AA44" s="5" t="s">
        <v>8</v>
      </c>
      <c r="AB44" s="5" t="s">
        <v>10</v>
      </c>
      <c r="AC44" s="5" t="s">
        <v>11</v>
      </c>
      <c r="AD44" s="5" t="s">
        <v>12</v>
      </c>
      <c r="AE44" s="5" t="s">
        <v>13</v>
      </c>
      <c r="AF44" s="5" t="s">
        <v>14</v>
      </c>
      <c r="AG44" s="5" t="s">
        <v>15</v>
      </c>
      <c r="AI44" t="s">
        <v>13</v>
      </c>
      <c r="AJ44">
        <v>3</v>
      </c>
      <c r="AK44">
        <v>11</v>
      </c>
    </row>
    <row r="45" spans="2:37" x14ac:dyDescent="0.25">
      <c r="AA45" s="70" t="s">
        <v>9</v>
      </c>
      <c r="AB45" s="4">
        <v>10</v>
      </c>
      <c r="AC45" s="4">
        <v>12</v>
      </c>
      <c r="AD45" s="4">
        <v>15</v>
      </c>
      <c r="AE45" s="4">
        <v>8</v>
      </c>
      <c r="AF45" s="4">
        <v>5</v>
      </c>
      <c r="AG45" s="4">
        <v>5</v>
      </c>
      <c r="AI45" t="s">
        <v>13</v>
      </c>
      <c r="AJ45">
        <v>3</v>
      </c>
      <c r="AK45">
        <v>10</v>
      </c>
    </row>
    <row r="46" spans="2:37" x14ac:dyDescent="0.25">
      <c r="L46" t="s">
        <v>106</v>
      </c>
      <c r="M46">
        <v>5</v>
      </c>
      <c r="AA46" s="71"/>
      <c r="AB46" s="4">
        <v>8</v>
      </c>
      <c r="AC46" s="4">
        <v>13</v>
      </c>
      <c r="AD46" s="4">
        <v>13</v>
      </c>
      <c r="AE46" s="4">
        <v>5</v>
      </c>
      <c r="AF46" s="4">
        <v>7</v>
      </c>
      <c r="AG46" s="4">
        <v>6</v>
      </c>
      <c r="AI46" t="s">
        <v>13</v>
      </c>
      <c r="AJ46">
        <v>3</v>
      </c>
      <c r="AK46">
        <v>4</v>
      </c>
    </row>
    <row r="47" spans="2:37" x14ac:dyDescent="0.25">
      <c r="L47" t="s">
        <v>107</v>
      </c>
      <c r="M47">
        <v>4</v>
      </c>
      <c r="AA47" s="72"/>
      <c r="AB47" s="4">
        <v>7</v>
      </c>
      <c r="AC47" s="4">
        <v>15</v>
      </c>
      <c r="AD47" s="4">
        <v>10</v>
      </c>
      <c r="AE47" s="4">
        <v>6</v>
      </c>
      <c r="AF47" s="4">
        <v>4</v>
      </c>
      <c r="AG47" s="4">
        <v>3</v>
      </c>
      <c r="AI47" t="s">
        <v>13</v>
      </c>
      <c r="AJ47">
        <v>4</v>
      </c>
      <c r="AK47">
        <v>5</v>
      </c>
    </row>
    <row r="48" spans="2:37" x14ac:dyDescent="0.25">
      <c r="C48" s="73" t="s">
        <v>16</v>
      </c>
      <c r="D48" s="73"/>
      <c r="E48" s="73"/>
      <c r="F48" s="73"/>
      <c r="G48" s="73"/>
      <c r="H48" s="73"/>
      <c r="L48" t="s">
        <v>108</v>
      </c>
      <c r="M48" s="7">
        <v>3</v>
      </c>
      <c r="V48" s="69" t="s">
        <v>138</v>
      </c>
      <c r="W48" s="69" t="s">
        <v>323</v>
      </c>
      <c r="X48" s="69" t="s">
        <v>86</v>
      </c>
      <c r="AA48" s="70" t="s">
        <v>4</v>
      </c>
      <c r="AB48" s="4">
        <v>5</v>
      </c>
      <c r="AC48" s="4">
        <v>4</v>
      </c>
      <c r="AD48" s="4">
        <v>6</v>
      </c>
      <c r="AE48" s="4">
        <v>5</v>
      </c>
      <c r="AF48" s="4">
        <v>5</v>
      </c>
      <c r="AG48" s="4">
        <v>4</v>
      </c>
      <c r="AI48" t="s">
        <v>13</v>
      </c>
      <c r="AJ48">
        <v>4</v>
      </c>
      <c r="AK48">
        <v>4</v>
      </c>
    </row>
    <row r="49" spans="2:37" x14ac:dyDescent="0.25">
      <c r="B49" s="5" t="s">
        <v>8</v>
      </c>
      <c r="C49" s="5" t="s">
        <v>10</v>
      </c>
      <c r="D49" s="5" t="s">
        <v>11</v>
      </c>
      <c r="E49" s="5" t="s">
        <v>12</v>
      </c>
      <c r="F49" s="5" t="s">
        <v>13</v>
      </c>
      <c r="G49" s="5" t="s">
        <v>14</v>
      </c>
      <c r="H49" s="5" t="s">
        <v>15</v>
      </c>
      <c r="I49" s="51" t="s">
        <v>19</v>
      </c>
      <c r="J49" s="51" t="s">
        <v>102</v>
      </c>
      <c r="L49" t="s">
        <v>38</v>
      </c>
      <c r="M49">
        <f>+M46*M47*M48</f>
        <v>60</v>
      </c>
      <c r="V49" s="69" t="s">
        <v>9</v>
      </c>
      <c r="W49" s="69" t="s">
        <v>10</v>
      </c>
      <c r="X49" s="69">
        <v>30</v>
      </c>
      <c r="AA49" s="71"/>
      <c r="AB49" s="4">
        <v>6</v>
      </c>
      <c r="AC49" s="4">
        <v>5</v>
      </c>
      <c r="AD49" s="4">
        <v>6</v>
      </c>
      <c r="AE49" s="4">
        <v>5</v>
      </c>
      <c r="AF49" s="4">
        <v>4</v>
      </c>
      <c r="AG49" s="4">
        <v>3</v>
      </c>
      <c r="AI49" t="s">
        <v>13</v>
      </c>
      <c r="AJ49">
        <v>4</v>
      </c>
      <c r="AK49">
        <v>1</v>
      </c>
    </row>
    <row r="50" spans="2:37" x14ac:dyDescent="0.25">
      <c r="B50" s="70" t="s">
        <v>9</v>
      </c>
      <c r="C50" s="4">
        <v>30</v>
      </c>
      <c r="D50" s="4">
        <v>25</v>
      </c>
      <c r="E50" s="4">
        <v>35</v>
      </c>
      <c r="F50" s="4">
        <v>28</v>
      </c>
      <c r="G50" s="4">
        <v>20</v>
      </c>
      <c r="H50" s="4"/>
      <c r="I50" s="74">
        <f>+SUM(C50:H52)</f>
        <v>420</v>
      </c>
      <c r="J50" s="76">
        <f>+AVERAGE(C50:G52)</f>
        <v>28</v>
      </c>
      <c r="V50" s="69" t="s">
        <v>9</v>
      </c>
      <c r="W50" s="69" t="s">
        <v>11</v>
      </c>
      <c r="X50" s="69">
        <v>25</v>
      </c>
      <c r="AA50" s="72"/>
      <c r="AB50" s="4">
        <v>8</v>
      </c>
      <c r="AC50" s="4">
        <v>2</v>
      </c>
      <c r="AD50" s="4">
        <v>5</v>
      </c>
      <c r="AE50" s="4">
        <v>4</v>
      </c>
      <c r="AF50" s="4">
        <v>4</v>
      </c>
      <c r="AG50" s="4">
        <v>5</v>
      </c>
      <c r="AI50" t="s">
        <v>14</v>
      </c>
      <c r="AJ50">
        <v>1</v>
      </c>
      <c r="AK50">
        <v>5</v>
      </c>
    </row>
    <row r="51" spans="2:37" x14ac:dyDescent="0.25">
      <c r="B51" s="71"/>
      <c r="C51" s="4">
        <v>32</v>
      </c>
      <c r="D51" s="4">
        <v>27</v>
      </c>
      <c r="E51" s="4">
        <v>36</v>
      </c>
      <c r="F51" s="4">
        <v>27</v>
      </c>
      <c r="G51" s="4">
        <v>19</v>
      </c>
      <c r="H51" s="4"/>
      <c r="I51" s="74"/>
      <c r="J51" s="76"/>
      <c r="L51" s="8" t="s">
        <v>109</v>
      </c>
      <c r="V51" s="69" t="s">
        <v>9</v>
      </c>
      <c r="W51" s="69" t="s">
        <v>12</v>
      </c>
      <c r="X51" s="69">
        <v>35</v>
      </c>
      <c r="AA51" s="70" t="s">
        <v>5</v>
      </c>
      <c r="AB51" s="4">
        <v>12</v>
      </c>
      <c r="AC51" s="4">
        <v>10</v>
      </c>
      <c r="AD51" s="4">
        <v>9</v>
      </c>
      <c r="AE51" s="4">
        <v>11</v>
      </c>
      <c r="AF51" s="4">
        <v>5</v>
      </c>
      <c r="AG51" s="4">
        <v>8</v>
      </c>
      <c r="AI51" t="s">
        <v>14</v>
      </c>
      <c r="AJ51">
        <v>1</v>
      </c>
      <c r="AK51">
        <v>7</v>
      </c>
    </row>
    <row r="52" spans="2:37" x14ac:dyDescent="0.25">
      <c r="B52" s="72"/>
      <c r="C52" s="4">
        <v>31</v>
      </c>
      <c r="D52" s="4">
        <v>26</v>
      </c>
      <c r="E52" s="4">
        <v>34</v>
      </c>
      <c r="F52" s="4">
        <v>29</v>
      </c>
      <c r="G52" s="4">
        <v>21</v>
      </c>
      <c r="H52" s="4"/>
      <c r="I52" s="74"/>
      <c r="J52" s="76"/>
      <c r="V52" s="69" t="s">
        <v>9</v>
      </c>
      <c r="W52" s="69" t="s">
        <v>13</v>
      </c>
      <c r="X52" s="69">
        <v>28</v>
      </c>
      <c r="AA52" s="71"/>
      <c r="AB52" s="4">
        <v>13</v>
      </c>
      <c r="AC52" s="4">
        <v>10</v>
      </c>
      <c r="AD52" s="4">
        <v>6</v>
      </c>
      <c r="AE52" s="4">
        <v>10</v>
      </c>
      <c r="AF52" s="4">
        <v>5</v>
      </c>
      <c r="AG52" s="4">
        <v>3</v>
      </c>
      <c r="AI52" t="s">
        <v>14</v>
      </c>
      <c r="AJ52">
        <v>1</v>
      </c>
      <c r="AK52">
        <v>4</v>
      </c>
    </row>
    <row r="53" spans="2:37" x14ac:dyDescent="0.25">
      <c r="B53" s="70" t="s">
        <v>4</v>
      </c>
      <c r="C53" s="4">
        <v>40</v>
      </c>
      <c r="D53" s="4">
        <v>37</v>
      </c>
      <c r="E53" s="4">
        <v>45</v>
      </c>
      <c r="F53" s="4">
        <v>38</v>
      </c>
      <c r="G53" s="4">
        <v>30</v>
      </c>
      <c r="H53" s="4"/>
      <c r="I53" s="74">
        <f>+SUM(C53:H55)</f>
        <v>570</v>
      </c>
      <c r="J53" s="76">
        <f>+AVERAGE(C53:G55)</f>
        <v>38</v>
      </c>
      <c r="L53" s="4"/>
      <c r="M53" s="5" t="s">
        <v>113</v>
      </c>
      <c r="N53" s="5" t="s">
        <v>114</v>
      </c>
      <c r="O53" s="5" t="s">
        <v>115</v>
      </c>
      <c r="P53" s="5" t="s">
        <v>116</v>
      </c>
      <c r="Q53" s="5" t="s">
        <v>118</v>
      </c>
      <c r="R53" s="5" t="s">
        <v>119</v>
      </c>
      <c r="V53" s="69" t="s">
        <v>9</v>
      </c>
      <c r="W53" s="69" t="s">
        <v>14</v>
      </c>
      <c r="X53" s="69">
        <v>20</v>
      </c>
      <c r="AA53" s="72"/>
      <c r="AB53" s="4">
        <v>12</v>
      </c>
      <c r="AC53" s="4">
        <v>5</v>
      </c>
      <c r="AD53" s="4">
        <v>4</v>
      </c>
      <c r="AE53" s="4">
        <v>4</v>
      </c>
      <c r="AF53" s="4">
        <v>3</v>
      </c>
      <c r="AG53" s="4">
        <v>6</v>
      </c>
      <c r="AI53" t="s">
        <v>14</v>
      </c>
      <c r="AJ53">
        <v>2</v>
      </c>
      <c r="AK53">
        <v>5</v>
      </c>
    </row>
    <row r="54" spans="2:37" x14ac:dyDescent="0.25">
      <c r="B54" s="71"/>
      <c r="C54" s="4">
        <v>42</v>
      </c>
      <c r="D54" s="4">
        <v>38</v>
      </c>
      <c r="E54" s="4">
        <v>44</v>
      </c>
      <c r="F54" s="4">
        <v>36</v>
      </c>
      <c r="G54" s="4">
        <v>29</v>
      </c>
      <c r="H54" s="4"/>
      <c r="I54" s="74"/>
      <c r="J54" s="76"/>
      <c r="L54" s="5" t="s">
        <v>110</v>
      </c>
      <c r="M54" s="4">
        <f>+SUM(C50:C52)</f>
        <v>93</v>
      </c>
      <c r="N54" s="4">
        <f t="shared" ref="N54:R54" si="0">+SUM(D50:D52)</f>
        <v>78</v>
      </c>
      <c r="O54" s="4">
        <f t="shared" si="0"/>
        <v>105</v>
      </c>
      <c r="P54" s="4">
        <f t="shared" si="0"/>
        <v>84</v>
      </c>
      <c r="Q54" s="4">
        <f t="shared" si="0"/>
        <v>60</v>
      </c>
      <c r="R54" s="4">
        <f t="shared" si="0"/>
        <v>0</v>
      </c>
      <c r="V54" s="69" t="s">
        <v>9</v>
      </c>
      <c r="W54" s="69" t="s">
        <v>10</v>
      </c>
      <c r="X54" s="69">
        <v>32</v>
      </c>
      <c r="AA54" s="70" t="s">
        <v>6</v>
      </c>
      <c r="AB54" s="4">
        <v>5</v>
      </c>
      <c r="AC54" s="4">
        <v>2</v>
      </c>
      <c r="AD54" s="4">
        <v>5</v>
      </c>
      <c r="AE54" s="4">
        <v>5</v>
      </c>
      <c r="AF54" s="4">
        <v>2</v>
      </c>
      <c r="AG54" s="4">
        <v>2</v>
      </c>
      <c r="AI54" t="s">
        <v>14</v>
      </c>
      <c r="AJ54">
        <v>2</v>
      </c>
      <c r="AK54">
        <v>4</v>
      </c>
    </row>
    <row r="55" spans="2:37" x14ac:dyDescent="0.25">
      <c r="B55" s="72"/>
      <c r="C55" s="4">
        <v>41</v>
      </c>
      <c r="D55" s="4">
        <v>36</v>
      </c>
      <c r="E55" s="4">
        <v>46</v>
      </c>
      <c r="F55" s="4">
        <v>37</v>
      </c>
      <c r="G55" s="4">
        <v>31</v>
      </c>
      <c r="H55" s="4"/>
      <c r="I55" s="74"/>
      <c r="J55" s="76"/>
      <c r="L55" s="5" t="s">
        <v>111</v>
      </c>
      <c r="M55" s="4">
        <f>+SUM(C53:C55)</f>
        <v>123</v>
      </c>
      <c r="N55" s="4">
        <f t="shared" ref="N55:R55" si="1">+SUM(D53:D55)</f>
        <v>111</v>
      </c>
      <c r="O55" s="4">
        <f t="shared" si="1"/>
        <v>135</v>
      </c>
      <c r="P55" s="4">
        <f t="shared" si="1"/>
        <v>111</v>
      </c>
      <c r="Q55" s="4">
        <f t="shared" si="1"/>
        <v>90</v>
      </c>
      <c r="R55" s="4">
        <f t="shared" si="1"/>
        <v>0</v>
      </c>
      <c r="V55" s="69" t="s">
        <v>9</v>
      </c>
      <c r="W55" s="69" t="s">
        <v>11</v>
      </c>
      <c r="X55" s="69">
        <v>27</v>
      </c>
      <c r="AA55" s="71"/>
      <c r="AB55" s="4">
        <v>3</v>
      </c>
      <c r="AC55" s="4">
        <v>3</v>
      </c>
      <c r="AD55" s="4">
        <v>6</v>
      </c>
      <c r="AE55" s="4">
        <v>4</v>
      </c>
      <c r="AF55" s="4">
        <v>2</v>
      </c>
      <c r="AG55" s="4">
        <v>4</v>
      </c>
      <c r="AI55" t="s">
        <v>14</v>
      </c>
      <c r="AJ55">
        <v>2</v>
      </c>
      <c r="AK55">
        <v>4</v>
      </c>
    </row>
    <row r="56" spans="2:37" x14ac:dyDescent="0.25">
      <c r="B56" s="70" t="s">
        <v>5</v>
      </c>
      <c r="C56" s="4">
        <v>50</v>
      </c>
      <c r="D56" s="4">
        <v>48</v>
      </c>
      <c r="E56" s="4">
        <v>55</v>
      </c>
      <c r="F56" s="4">
        <v>52</v>
      </c>
      <c r="G56" s="4">
        <v>42</v>
      </c>
      <c r="H56" s="4"/>
      <c r="I56" s="74">
        <f>+SUM(C56:H58)</f>
        <v>738</v>
      </c>
      <c r="J56" s="76">
        <f>+AVERAGE(C56:G58)</f>
        <v>49.2</v>
      </c>
      <c r="L56" s="5" t="s">
        <v>112</v>
      </c>
      <c r="M56" s="4">
        <f>+SUM(C56:C58)</f>
        <v>150</v>
      </c>
      <c r="N56" s="4">
        <f t="shared" ref="N56:R56" si="2">+SUM(D56:D58)</f>
        <v>141</v>
      </c>
      <c r="O56" s="4">
        <f t="shared" si="2"/>
        <v>165</v>
      </c>
      <c r="P56" s="4">
        <f t="shared" si="2"/>
        <v>156</v>
      </c>
      <c r="Q56" s="4">
        <f t="shared" si="2"/>
        <v>126</v>
      </c>
      <c r="R56" s="4">
        <f t="shared" si="2"/>
        <v>0</v>
      </c>
      <c r="V56" s="69" t="s">
        <v>9</v>
      </c>
      <c r="W56" s="69" t="s">
        <v>12</v>
      </c>
      <c r="X56" s="69">
        <v>36</v>
      </c>
      <c r="AA56" s="72"/>
      <c r="AB56" s="4">
        <v>2</v>
      </c>
      <c r="AC56" s="4">
        <v>4</v>
      </c>
      <c r="AD56" s="4">
        <v>2</v>
      </c>
      <c r="AE56" s="4">
        <v>1</v>
      </c>
      <c r="AF56" s="4">
        <v>3</v>
      </c>
      <c r="AG56" s="4">
        <v>1</v>
      </c>
      <c r="AI56" t="s">
        <v>14</v>
      </c>
      <c r="AJ56">
        <v>3</v>
      </c>
      <c r="AK56">
        <v>5</v>
      </c>
    </row>
    <row r="57" spans="2:37" x14ac:dyDescent="0.25">
      <c r="B57" s="71"/>
      <c r="C57" s="4">
        <v>49</v>
      </c>
      <c r="D57" s="4">
        <v>46</v>
      </c>
      <c r="E57" s="4">
        <v>56</v>
      </c>
      <c r="F57" s="4">
        <v>51</v>
      </c>
      <c r="G57" s="4">
        <v>43</v>
      </c>
      <c r="H57" s="4"/>
      <c r="I57" s="74"/>
      <c r="J57" s="76"/>
      <c r="L57" s="5" t="s">
        <v>117</v>
      </c>
      <c r="M57" s="4">
        <f>+SUM(C59:C61)</f>
        <v>183</v>
      </c>
      <c r="N57" s="4">
        <f t="shared" ref="N57:R57" si="3">+SUM(D59:D61)</f>
        <v>165</v>
      </c>
      <c r="O57" s="4">
        <f t="shared" si="3"/>
        <v>195</v>
      </c>
      <c r="P57" s="4">
        <f t="shared" si="3"/>
        <v>174</v>
      </c>
      <c r="Q57" s="4">
        <f t="shared" si="3"/>
        <v>150</v>
      </c>
      <c r="R57" s="4">
        <f t="shared" si="3"/>
        <v>0</v>
      </c>
      <c r="V57" s="69" t="s">
        <v>9</v>
      </c>
      <c r="W57" s="69" t="s">
        <v>13</v>
      </c>
      <c r="X57" s="69">
        <v>27</v>
      </c>
      <c r="AI57" t="s">
        <v>14</v>
      </c>
      <c r="AJ57">
        <v>3</v>
      </c>
      <c r="AK57">
        <v>5</v>
      </c>
    </row>
    <row r="58" spans="2:37" x14ac:dyDescent="0.25">
      <c r="B58" s="72"/>
      <c r="C58" s="4">
        <v>51</v>
      </c>
      <c r="D58" s="4">
        <v>47</v>
      </c>
      <c r="E58" s="4">
        <v>54</v>
      </c>
      <c r="F58" s="4">
        <v>53</v>
      </c>
      <c r="G58" s="4">
        <v>41</v>
      </c>
      <c r="H58" s="4"/>
      <c r="I58" s="74"/>
      <c r="J58" s="76"/>
      <c r="V58" s="69" t="s">
        <v>9</v>
      </c>
      <c r="W58" s="69" t="s">
        <v>14</v>
      </c>
      <c r="X58" s="69">
        <v>19</v>
      </c>
      <c r="AI58" t="s">
        <v>14</v>
      </c>
      <c r="AJ58">
        <v>3</v>
      </c>
      <c r="AK58">
        <v>3</v>
      </c>
    </row>
    <row r="59" spans="2:37" x14ac:dyDescent="0.25">
      <c r="B59" s="70" t="s">
        <v>6</v>
      </c>
      <c r="C59" s="4">
        <v>60</v>
      </c>
      <c r="D59" s="4">
        <v>55</v>
      </c>
      <c r="E59" s="4">
        <v>65</v>
      </c>
      <c r="F59" s="4">
        <v>58</v>
      </c>
      <c r="G59" s="4">
        <v>50</v>
      </c>
      <c r="H59" s="4"/>
      <c r="I59" s="74">
        <f>+SUM(C59:H61)</f>
        <v>867</v>
      </c>
      <c r="J59" s="76">
        <f>+AVERAGE(C59:H61)</f>
        <v>57.8</v>
      </c>
      <c r="M59">
        <v>93</v>
      </c>
      <c r="N59">
        <v>78</v>
      </c>
      <c r="O59">
        <v>105</v>
      </c>
      <c r="P59">
        <v>84</v>
      </c>
      <c r="Q59">
        <v>60</v>
      </c>
      <c r="R59">
        <v>0</v>
      </c>
      <c r="V59" s="69" t="s">
        <v>9</v>
      </c>
      <c r="W59" s="69" t="s">
        <v>10</v>
      </c>
      <c r="X59" s="69">
        <v>31</v>
      </c>
      <c r="AI59" t="s">
        <v>14</v>
      </c>
      <c r="AJ59">
        <v>4</v>
      </c>
      <c r="AK59">
        <v>2</v>
      </c>
    </row>
    <row r="60" spans="2:37" x14ac:dyDescent="0.25">
      <c r="B60" s="71"/>
      <c r="C60" s="4">
        <v>62</v>
      </c>
      <c r="D60" s="4">
        <v>54</v>
      </c>
      <c r="E60" s="4">
        <v>64</v>
      </c>
      <c r="F60" s="4">
        <v>59</v>
      </c>
      <c r="G60" s="4">
        <v>49</v>
      </c>
      <c r="H60" s="4"/>
      <c r="I60" s="74"/>
      <c r="J60" s="76"/>
      <c r="M60">
        <v>123</v>
      </c>
      <c r="N60">
        <v>111</v>
      </c>
      <c r="O60">
        <v>135</v>
      </c>
      <c r="P60">
        <v>111</v>
      </c>
      <c r="Q60">
        <v>90</v>
      </c>
      <c r="R60">
        <v>0</v>
      </c>
      <c r="V60" s="69" t="s">
        <v>9</v>
      </c>
      <c r="W60" s="69" t="s">
        <v>11</v>
      </c>
      <c r="X60" s="69">
        <v>26</v>
      </c>
      <c r="AI60" t="s">
        <v>14</v>
      </c>
      <c r="AJ60">
        <v>4</v>
      </c>
      <c r="AK60">
        <v>2</v>
      </c>
    </row>
    <row r="61" spans="2:37" x14ac:dyDescent="0.25">
      <c r="B61" s="72"/>
      <c r="C61" s="4">
        <v>61</v>
      </c>
      <c r="D61" s="4">
        <v>56</v>
      </c>
      <c r="E61" s="4">
        <v>66</v>
      </c>
      <c r="F61" s="4">
        <v>57</v>
      </c>
      <c r="G61" s="4">
        <v>51</v>
      </c>
      <c r="H61" s="4"/>
      <c r="I61" s="74"/>
      <c r="J61" s="76"/>
      <c r="M61">
        <v>150</v>
      </c>
      <c r="N61">
        <v>141</v>
      </c>
      <c r="O61">
        <v>165</v>
      </c>
      <c r="P61">
        <v>156</v>
      </c>
      <c r="Q61">
        <v>126</v>
      </c>
      <c r="R61">
        <v>0</v>
      </c>
      <c r="V61" s="69" t="s">
        <v>9</v>
      </c>
      <c r="W61" s="69" t="s">
        <v>12</v>
      </c>
      <c r="X61" s="69">
        <v>34</v>
      </c>
      <c r="AI61" t="s">
        <v>14</v>
      </c>
      <c r="AJ61">
        <v>4</v>
      </c>
      <c r="AK61">
        <v>3</v>
      </c>
    </row>
    <row r="62" spans="2:37" x14ac:dyDescent="0.25">
      <c r="B62" t="s">
        <v>19</v>
      </c>
      <c r="C62">
        <f>+SUM(C50:C61)</f>
        <v>549</v>
      </c>
      <c r="D62">
        <f t="shared" ref="D62:H62" si="4">+SUM(D50:D61)</f>
        <v>495</v>
      </c>
      <c r="E62">
        <f t="shared" si="4"/>
        <v>600</v>
      </c>
      <c r="F62">
        <f t="shared" si="4"/>
        <v>525</v>
      </c>
      <c r="G62">
        <f t="shared" si="4"/>
        <v>426</v>
      </c>
      <c r="H62">
        <f t="shared" si="4"/>
        <v>0</v>
      </c>
      <c r="I62">
        <f>+SUM(C62:H62)</f>
        <v>2595</v>
      </c>
      <c r="M62">
        <v>183</v>
      </c>
      <c r="N62">
        <v>165</v>
      </c>
      <c r="O62">
        <v>195</v>
      </c>
      <c r="P62">
        <v>174</v>
      </c>
      <c r="Q62">
        <v>150</v>
      </c>
      <c r="R62">
        <v>0</v>
      </c>
      <c r="S62" t="s">
        <v>276</v>
      </c>
      <c r="V62" s="69" t="s">
        <v>9</v>
      </c>
      <c r="W62" s="69" t="s">
        <v>13</v>
      </c>
      <c r="X62" s="69">
        <v>29</v>
      </c>
      <c r="AI62" t="s">
        <v>15</v>
      </c>
      <c r="AJ62">
        <v>1</v>
      </c>
      <c r="AK62">
        <v>5</v>
      </c>
    </row>
    <row r="63" spans="2:37" x14ac:dyDescent="0.25">
      <c r="B63" t="s">
        <v>102</v>
      </c>
      <c r="C63">
        <f>+AVERAGE(C50:C61)</f>
        <v>45.75</v>
      </c>
      <c r="D63">
        <f t="shared" ref="D63:H63" si="5">+AVERAGE(D50:D61)</f>
        <v>41.25</v>
      </c>
      <c r="E63">
        <f t="shared" si="5"/>
        <v>50</v>
      </c>
      <c r="F63">
        <f t="shared" si="5"/>
        <v>43.75</v>
      </c>
      <c r="G63">
        <f t="shared" si="5"/>
        <v>35.5</v>
      </c>
      <c r="H63" t="e">
        <f t="shared" si="5"/>
        <v>#DIV/0!</v>
      </c>
      <c r="V63" s="69" t="s">
        <v>9</v>
      </c>
      <c r="W63" s="69" t="s">
        <v>14</v>
      </c>
      <c r="X63" s="69">
        <v>21</v>
      </c>
      <c r="AI63" t="s">
        <v>15</v>
      </c>
      <c r="AJ63">
        <v>1</v>
      </c>
      <c r="AK63">
        <v>6</v>
      </c>
    </row>
    <row r="64" spans="2:37" x14ac:dyDescent="0.25">
      <c r="V64" s="69" t="s">
        <v>4</v>
      </c>
      <c r="W64" s="69" t="s">
        <v>10</v>
      </c>
      <c r="X64" s="69">
        <v>40</v>
      </c>
      <c r="AI64" t="s">
        <v>15</v>
      </c>
      <c r="AJ64">
        <v>1</v>
      </c>
      <c r="AK64">
        <v>3</v>
      </c>
    </row>
    <row r="65" spans="1:37" x14ac:dyDescent="0.25">
      <c r="A65" s="8" t="s">
        <v>39</v>
      </c>
      <c r="B65" s="7" t="s">
        <v>41</v>
      </c>
      <c r="C65">
        <f>+POWER(I62,2)/M49</f>
        <v>112233.75</v>
      </c>
      <c r="V65" s="69" t="s">
        <v>4</v>
      </c>
      <c r="W65" s="69" t="s">
        <v>11</v>
      </c>
      <c r="X65" s="69">
        <v>37</v>
      </c>
      <c r="AI65" t="s">
        <v>15</v>
      </c>
      <c r="AJ65">
        <v>2</v>
      </c>
      <c r="AK65">
        <v>4</v>
      </c>
    </row>
    <row r="66" spans="1:37" x14ac:dyDescent="0.25">
      <c r="V66" s="69" t="s">
        <v>4</v>
      </c>
      <c r="W66" s="69" t="s">
        <v>12</v>
      </c>
      <c r="X66" s="69">
        <v>45</v>
      </c>
      <c r="AI66" t="s">
        <v>15</v>
      </c>
      <c r="AJ66">
        <v>2</v>
      </c>
      <c r="AK66">
        <v>3</v>
      </c>
    </row>
    <row r="67" spans="1:37" x14ac:dyDescent="0.25">
      <c r="V67" s="69" t="s">
        <v>4</v>
      </c>
      <c r="W67" s="69" t="s">
        <v>13</v>
      </c>
      <c r="X67" s="69">
        <v>38</v>
      </c>
      <c r="AI67" t="s">
        <v>15</v>
      </c>
      <c r="AJ67">
        <v>2</v>
      </c>
      <c r="AK67">
        <v>5</v>
      </c>
    </row>
    <row r="68" spans="1:37" x14ac:dyDescent="0.25">
      <c r="V68" s="69" t="s">
        <v>4</v>
      </c>
      <c r="W68" s="69" t="s">
        <v>14</v>
      </c>
      <c r="X68" s="69">
        <v>30</v>
      </c>
      <c r="AI68" t="s">
        <v>15</v>
      </c>
      <c r="AJ68">
        <v>3</v>
      </c>
      <c r="AK68">
        <v>8</v>
      </c>
    </row>
    <row r="69" spans="1:37" x14ac:dyDescent="0.25">
      <c r="V69" s="69" t="s">
        <v>4</v>
      </c>
      <c r="W69" s="69" t="s">
        <v>10</v>
      </c>
      <c r="X69" s="69">
        <v>42</v>
      </c>
      <c r="AI69" t="s">
        <v>15</v>
      </c>
      <c r="AJ69">
        <v>3</v>
      </c>
      <c r="AK69">
        <v>3</v>
      </c>
    </row>
    <row r="70" spans="1:37" x14ac:dyDescent="0.25">
      <c r="A70" s="8" t="s">
        <v>42</v>
      </c>
      <c r="B70" s="7" t="s">
        <v>120</v>
      </c>
      <c r="C70">
        <f>+SUMSQ(C50:G61)-C65</f>
        <v>9087.25</v>
      </c>
      <c r="V70" s="69" t="s">
        <v>4</v>
      </c>
      <c r="W70" s="69" t="s">
        <v>11</v>
      </c>
      <c r="X70" s="69">
        <v>38</v>
      </c>
      <c r="AI70" t="s">
        <v>15</v>
      </c>
      <c r="AJ70">
        <v>3</v>
      </c>
      <c r="AK70">
        <v>6</v>
      </c>
    </row>
    <row r="71" spans="1:37" x14ac:dyDescent="0.25">
      <c r="V71" s="69" t="s">
        <v>4</v>
      </c>
      <c r="W71" s="69" t="s">
        <v>12</v>
      </c>
      <c r="X71" s="69">
        <v>44</v>
      </c>
      <c r="AI71" t="s">
        <v>15</v>
      </c>
      <c r="AJ71">
        <v>4</v>
      </c>
      <c r="AK71">
        <v>2</v>
      </c>
    </row>
    <row r="72" spans="1:37" x14ac:dyDescent="0.25">
      <c r="V72" s="69" t="s">
        <v>4</v>
      </c>
      <c r="W72" s="69" t="s">
        <v>13</v>
      </c>
      <c r="X72" s="69">
        <v>36</v>
      </c>
      <c r="AI72" t="s">
        <v>15</v>
      </c>
      <c r="AJ72">
        <v>4</v>
      </c>
      <c r="AK72">
        <v>4</v>
      </c>
    </row>
    <row r="73" spans="1:37" x14ac:dyDescent="0.25">
      <c r="V73" s="69" t="s">
        <v>4</v>
      </c>
      <c r="W73" s="69" t="s">
        <v>14</v>
      </c>
      <c r="X73" s="69">
        <v>29</v>
      </c>
      <c r="AI73" t="s">
        <v>15</v>
      </c>
      <c r="AJ73">
        <v>4</v>
      </c>
      <c r="AK73">
        <v>1</v>
      </c>
    </row>
    <row r="74" spans="1:37" x14ac:dyDescent="0.25">
      <c r="V74" s="69" t="s">
        <v>4</v>
      </c>
      <c r="W74" s="69" t="s">
        <v>10</v>
      </c>
      <c r="X74" s="69">
        <v>41</v>
      </c>
    </row>
    <row r="75" spans="1:37" x14ac:dyDescent="0.25">
      <c r="V75" s="69" t="s">
        <v>4</v>
      </c>
      <c r="W75" s="69" t="s">
        <v>11</v>
      </c>
      <c r="X75" s="69">
        <v>36</v>
      </c>
    </row>
    <row r="76" spans="1:37" x14ac:dyDescent="0.25">
      <c r="A76" s="8" t="s">
        <v>45</v>
      </c>
      <c r="B76" s="7" t="s">
        <v>121</v>
      </c>
      <c r="C76">
        <f>+SUMSQ(C62:H62)/(M47*M48)-C65</f>
        <v>1393.5</v>
      </c>
      <c r="V76" s="69" t="s">
        <v>4</v>
      </c>
      <c r="W76" s="69" t="s">
        <v>12</v>
      </c>
      <c r="X76" s="69">
        <v>46</v>
      </c>
    </row>
    <row r="77" spans="1:37" x14ac:dyDescent="0.25">
      <c r="V77" s="69" t="s">
        <v>4</v>
      </c>
      <c r="W77" s="69" t="s">
        <v>13</v>
      </c>
      <c r="X77" s="69">
        <v>37</v>
      </c>
    </row>
    <row r="78" spans="1:37" x14ac:dyDescent="0.25">
      <c r="V78" s="69" t="s">
        <v>4</v>
      </c>
      <c r="W78" s="69" t="s">
        <v>14</v>
      </c>
      <c r="X78" s="69">
        <v>31</v>
      </c>
    </row>
    <row r="79" spans="1:37" x14ac:dyDescent="0.25">
      <c r="V79" s="69" t="s">
        <v>5</v>
      </c>
      <c r="W79" s="69" t="s">
        <v>10</v>
      </c>
      <c r="X79" s="69">
        <v>50</v>
      </c>
    </row>
    <row r="80" spans="1:37" x14ac:dyDescent="0.25">
      <c r="V80" s="69" t="s">
        <v>5</v>
      </c>
      <c r="W80" s="69" t="s">
        <v>11</v>
      </c>
      <c r="X80" s="69">
        <v>48</v>
      </c>
    </row>
    <row r="81" spans="1:24" x14ac:dyDescent="0.25">
      <c r="V81" s="69" t="s">
        <v>5</v>
      </c>
      <c r="W81" s="69" t="s">
        <v>12</v>
      </c>
      <c r="X81" s="69">
        <v>55</v>
      </c>
    </row>
    <row r="82" spans="1:24" x14ac:dyDescent="0.25">
      <c r="A82" s="8" t="s">
        <v>47</v>
      </c>
      <c r="B82" s="7" t="s">
        <v>122</v>
      </c>
      <c r="C82">
        <f>+SUMSQ(I50:I61)/(M46*M48) - C65</f>
        <v>7608.4499999999971</v>
      </c>
      <c r="V82" s="69" t="s">
        <v>5</v>
      </c>
      <c r="W82" s="69" t="s">
        <v>13</v>
      </c>
      <c r="X82" s="69">
        <v>52</v>
      </c>
    </row>
    <row r="83" spans="1:24" x14ac:dyDescent="0.25">
      <c r="V83" s="69" t="s">
        <v>5</v>
      </c>
      <c r="W83" s="69" t="s">
        <v>14</v>
      </c>
      <c r="X83" s="69">
        <v>42</v>
      </c>
    </row>
    <row r="84" spans="1:24" x14ac:dyDescent="0.25">
      <c r="V84" s="69" t="s">
        <v>5</v>
      </c>
      <c r="W84" s="69" t="s">
        <v>10</v>
      </c>
      <c r="X84" s="69">
        <v>49</v>
      </c>
    </row>
    <row r="85" spans="1:24" x14ac:dyDescent="0.25">
      <c r="V85" s="69" t="s">
        <v>5</v>
      </c>
      <c r="W85" s="69" t="s">
        <v>11</v>
      </c>
      <c r="X85" s="69">
        <v>46</v>
      </c>
    </row>
    <row r="86" spans="1:24" x14ac:dyDescent="0.25">
      <c r="V86" s="69" t="s">
        <v>5</v>
      </c>
      <c r="W86" s="69" t="s">
        <v>12</v>
      </c>
      <c r="X86" s="69">
        <v>56</v>
      </c>
    </row>
    <row r="87" spans="1:24" x14ac:dyDescent="0.25">
      <c r="V87" s="69" t="s">
        <v>5</v>
      </c>
      <c r="W87" s="69" t="s">
        <v>13</v>
      </c>
      <c r="X87" s="69">
        <v>51</v>
      </c>
    </row>
    <row r="88" spans="1:24" x14ac:dyDescent="0.25">
      <c r="V88" s="69" t="s">
        <v>5</v>
      </c>
      <c r="W88" s="69" t="s">
        <v>14</v>
      </c>
      <c r="X88" s="69">
        <v>43</v>
      </c>
    </row>
    <row r="89" spans="1:24" x14ac:dyDescent="0.25">
      <c r="A89" s="8" t="s">
        <v>50</v>
      </c>
      <c r="B89" s="7" t="s">
        <v>123</v>
      </c>
      <c r="C89">
        <f>+SUMSQ(M54:R57)/3 -C65-C76-C82</f>
        <v>45.30000000000291</v>
      </c>
      <c r="V89" s="69" t="s">
        <v>5</v>
      </c>
      <c r="W89" s="69" t="s">
        <v>10</v>
      </c>
      <c r="X89" s="69">
        <v>51</v>
      </c>
    </row>
    <row r="90" spans="1:24" x14ac:dyDescent="0.25">
      <c r="V90" s="69" t="s">
        <v>5</v>
      </c>
      <c r="W90" s="69" t="s">
        <v>11</v>
      </c>
      <c r="X90" s="69">
        <v>47</v>
      </c>
    </row>
    <row r="91" spans="1:24" x14ac:dyDescent="0.25">
      <c r="V91" s="69" t="s">
        <v>5</v>
      </c>
      <c r="W91" s="69" t="s">
        <v>12</v>
      </c>
      <c r="X91" s="69">
        <v>54</v>
      </c>
    </row>
    <row r="92" spans="1:24" x14ac:dyDescent="0.25">
      <c r="V92" s="69" t="s">
        <v>5</v>
      </c>
      <c r="W92" s="69" t="s">
        <v>13</v>
      </c>
      <c r="X92" s="69">
        <v>53</v>
      </c>
    </row>
    <row r="93" spans="1:24" x14ac:dyDescent="0.25">
      <c r="V93" s="69" t="s">
        <v>5</v>
      </c>
      <c r="W93" s="69" t="s">
        <v>14</v>
      </c>
      <c r="X93" s="69">
        <v>41</v>
      </c>
    </row>
    <row r="94" spans="1:24" x14ac:dyDescent="0.25">
      <c r="V94" s="69" t="s">
        <v>6</v>
      </c>
      <c r="W94" s="69" t="s">
        <v>10</v>
      </c>
      <c r="X94" s="69">
        <v>60</v>
      </c>
    </row>
    <row r="95" spans="1:24" x14ac:dyDescent="0.25">
      <c r="V95" s="69" t="s">
        <v>6</v>
      </c>
      <c r="W95" s="69" t="s">
        <v>11</v>
      </c>
      <c r="X95" s="69">
        <v>55</v>
      </c>
    </row>
    <row r="96" spans="1:24" x14ac:dyDescent="0.25">
      <c r="A96" s="8" t="s">
        <v>50</v>
      </c>
      <c r="B96" s="7" t="s">
        <v>124</v>
      </c>
      <c r="C96">
        <f>+C70-C76-C82-C89</f>
        <v>40</v>
      </c>
      <c r="V96" s="69" t="s">
        <v>6</v>
      </c>
      <c r="W96" s="69" t="s">
        <v>12</v>
      </c>
      <c r="X96" s="69">
        <v>65</v>
      </c>
    </row>
    <row r="97" spans="1:24" x14ac:dyDescent="0.25">
      <c r="V97" s="69" t="s">
        <v>6</v>
      </c>
      <c r="W97" s="69" t="s">
        <v>13</v>
      </c>
      <c r="X97" s="69">
        <v>58</v>
      </c>
    </row>
    <row r="98" spans="1:24" x14ac:dyDescent="0.25">
      <c r="V98" s="69" t="s">
        <v>6</v>
      </c>
      <c r="W98" s="69" t="s">
        <v>14</v>
      </c>
      <c r="X98" s="69">
        <v>50</v>
      </c>
    </row>
    <row r="99" spans="1:24" x14ac:dyDescent="0.25">
      <c r="V99" s="69" t="s">
        <v>6</v>
      </c>
      <c r="W99" s="69" t="s">
        <v>10</v>
      </c>
      <c r="X99" s="69">
        <v>62</v>
      </c>
    </row>
    <row r="100" spans="1:24" x14ac:dyDescent="0.25">
      <c r="V100" s="69" t="s">
        <v>6</v>
      </c>
      <c r="W100" s="69" t="s">
        <v>11</v>
      </c>
      <c r="X100" s="69">
        <v>54</v>
      </c>
    </row>
    <row r="101" spans="1:24" x14ac:dyDescent="0.25">
      <c r="V101" s="69" t="s">
        <v>6</v>
      </c>
      <c r="W101" s="69" t="s">
        <v>12</v>
      </c>
      <c r="X101" s="69">
        <v>64</v>
      </c>
    </row>
    <row r="102" spans="1:24" x14ac:dyDescent="0.25">
      <c r="A102" s="8" t="s">
        <v>53</v>
      </c>
      <c r="B102" s="7" t="s">
        <v>125</v>
      </c>
      <c r="K102" s="37" t="s">
        <v>74</v>
      </c>
      <c r="V102" s="69" t="s">
        <v>6</v>
      </c>
      <c r="W102" s="69" t="s">
        <v>13</v>
      </c>
      <c r="X102" s="69">
        <v>59</v>
      </c>
    </row>
    <row r="103" spans="1:24" ht="15.75" thickBot="1" x14ac:dyDescent="0.3">
      <c r="B103" s="4"/>
      <c r="C103" s="5" t="s">
        <v>126</v>
      </c>
      <c r="D103" s="5" t="s">
        <v>127</v>
      </c>
      <c r="E103" s="5" t="s">
        <v>128</v>
      </c>
      <c r="F103" s="5" t="s">
        <v>129</v>
      </c>
      <c r="G103" s="5" t="s">
        <v>130</v>
      </c>
      <c r="H103" s="5" t="s">
        <v>131</v>
      </c>
      <c r="K103" s="38" t="s">
        <v>75</v>
      </c>
      <c r="L103" s="39" t="s">
        <v>76</v>
      </c>
      <c r="M103" s="39" t="s">
        <v>77</v>
      </c>
      <c r="N103" s="39" t="s">
        <v>78</v>
      </c>
      <c r="O103" s="39" t="s">
        <v>79</v>
      </c>
      <c r="P103" s="39" t="s">
        <v>80</v>
      </c>
      <c r="V103" s="69" t="s">
        <v>6</v>
      </c>
      <c r="W103" s="69" t="s">
        <v>14</v>
      </c>
      <c r="X103" s="69">
        <v>49</v>
      </c>
    </row>
    <row r="104" spans="1:24" x14ac:dyDescent="0.25">
      <c r="B104" s="5" t="s">
        <v>132</v>
      </c>
      <c r="C104" s="4" t="s">
        <v>265</v>
      </c>
      <c r="D104" s="4">
        <f>+C76</f>
        <v>1393.5</v>
      </c>
      <c r="E104" s="4">
        <f>+M46-1</f>
        <v>4</v>
      </c>
      <c r="F104" s="4">
        <f>+D104/E104</f>
        <v>348.375</v>
      </c>
      <c r="G104" s="4">
        <f>+F104/F107</f>
        <v>348.375</v>
      </c>
      <c r="H104" s="4">
        <f>+FINV(0.05,E104,E107)</f>
        <v>2.6059749491238664</v>
      </c>
      <c r="K104" s="40" t="s">
        <v>267</v>
      </c>
      <c r="L104" s="41">
        <v>23</v>
      </c>
      <c r="M104" s="41">
        <v>681.3</v>
      </c>
      <c r="N104" s="41">
        <v>29.620999999999999</v>
      </c>
      <c r="O104" s="41">
        <v>9.31</v>
      </c>
      <c r="P104" s="41">
        <v>0</v>
      </c>
      <c r="V104" s="69" t="s">
        <v>6</v>
      </c>
      <c r="W104" s="69" t="s">
        <v>10</v>
      </c>
      <c r="X104" s="69">
        <v>61</v>
      </c>
    </row>
    <row r="105" spans="1:24" x14ac:dyDescent="0.25">
      <c r="B105" s="5" t="s">
        <v>133</v>
      </c>
      <c r="C105" s="4" t="s">
        <v>266</v>
      </c>
      <c r="D105" s="4">
        <f>+C82</f>
        <v>7608.4499999999971</v>
      </c>
      <c r="E105" s="4">
        <f>+M47-1</f>
        <v>3</v>
      </c>
      <c r="F105" s="4">
        <f>+D105/E105</f>
        <v>2536.1499999999992</v>
      </c>
      <c r="G105" s="4">
        <f>+F105/F107</f>
        <v>2536.1499999999992</v>
      </c>
      <c r="H105" s="4">
        <f>+FINV(0.05,E105,E107)</f>
        <v>2.8387453980206416</v>
      </c>
      <c r="K105" s="40" t="s">
        <v>268</v>
      </c>
      <c r="L105" s="41">
        <v>8</v>
      </c>
      <c r="M105" s="41">
        <v>476.8</v>
      </c>
      <c r="N105" s="41">
        <v>59.597000000000001</v>
      </c>
      <c r="O105" s="41">
        <v>18.739999999999998</v>
      </c>
      <c r="P105" s="41">
        <v>0</v>
      </c>
      <c r="V105" s="69" t="s">
        <v>6</v>
      </c>
      <c r="W105" s="69" t="s">
        <v>11</v>
      </c>
      <c r="X105" s="69">
        <v>56</v>
      </c>
    </row>
    <row r="106" spans="1:24" x14ac:dyDescent="0.25">
      <c r="B106" s="5" t="s">
        <v>134</v>
      </c>
      <c r="C106" s="4" t="s">
        <v>135</v>
      </c>
      <c r="D106" s="4">
        <f>+C89</f>
        <v>45.30000000000291</v>
      </c>
      <c r="E106" s="4">
        <f>+(M46-1)*(M47-1)</f>
        <v>12</v>
      </c>
      <c r="F106" s="4">
        <f>+D106/E106</f>
        <v>3.7750000000002424</v>
      </c>
      <c r="G106" s="4">
        <f>+F106/F107</f>
        <v>3.7750000000002424</v>
      </c>
      <c r="H106" s="4">
        <f>+FINV(0.05,E106,E107)</f>
        <v>2.0034593955018329</v>
      </c>
      <c r="K106" s="40" t="s">
        <v>269</v>
      </c>
      <c r="L106" s="41">
        <v>5</v>
      </c>
      <c r="M106" s="41">
        <v>148.6</v>
      </c>
      <c r="N106" s="41">
        <v>29.722000000000001</v>
      </c>
      <c r="O106" s="41">
        <v>9.34</v>
      </c>
      <c r="P106" s="41">
        <v>0</v>
      </c>
      <c r="V106" s="69" t="s">
        <v>6</v>
      </c>
      <c r="W106" s="69" t="s">
        <v>12</v>
      </c>
      <c r="X106" s="69">
        <v>66</v>
      </c>
    </row>
    <row r="107" spans="1:24" x14ac:dyDescent="0.25">
      <c r="B107" s="5" t="s">
        <v>63</v>
      </c>
      <c r="C107" s="4" t="s">
        <v>63</v>
      </c>
      <c r="D107" s="4">
        <f>+C96</f>
        <v>40</v>
      </c>
      <c r="E107" s="4">
        <f>+M46*M47*(M48-1)</f>
        <v>40</v>
      </c>
      <c r="F107" s="4">
        <f>+D107/E107</f>
        <v>1</v>
      </c>
      <c r="G107" s="4"/>
      <c r="H107" s="4"/>
      <c r="K107" s="40" t="s">
        <v>270</v>
      </c>
      <c r="L107" s="41">
        <v>3</v>
      </c>
      <c r="M107" s="41">
        <v>328.2</v>
      </c>
      <c r="N107" s="41">
        <v>109.389</v>
      </c>
      <c r="O107" s="41">
        <v>34.39</v>
      </c>
      <c r="P107" s="41">
        <v>0</v>
      </c>
      <c r="V107" s="69" t="s">
        <v>6</v>
      </c>
      <c r="W107" s="69" t="s">
        <v>13</v>
      </c>
      <c r="X107" s="69">
        <v>57</v>
      </c>
    </row>
    <row r="108" spans="1:24" x14ac:dyDescent="0.25">
      <c r="B108" s="5" t="s">
        <v>19</v>
      </c>
      <c r="C108" s="4" t="s">
        <v>19</v>
      </c>
      <c r="D108" s="4">
        <f>+SUM(D104:D107)</f>
        <v>9087.25</v>
      </c>
      <c r="E108" s="4">
        <f>+SUM(E104:E107)</f>
        <v>59</v>
      </c>
      <c r="F108" s="4"/>
      <c r="G108" s="4"/>
      <c r="H108" s="4"/>
      <c r="K108" s="40" t="s">
        <v>271</v>
      </c>
      <c r="L108" s="41">
        <v>15</v>
      </c>
      <c r="M108" s="41">
        <v>204.5</v>
      </c>
      <c r="N108" s="41">
        <v>13.632999999999999</v>
      </c>
      <c r="O108" s="41">
        <v>4.29</v>
      </c>
      <c r="P108" s="41">
        <v>0</v>
      </c>
      <c r="V108" s="69" t="s">
        <v>6</v>
      </c>
      <c r="W108" s="69" t="s">
        <v>14</v>
      </c>
      <c r="X108" s="69">
        <v>51</v>
      </c>
    </row>
    <row r="109" spans="1:24" x14ac:dyDescent="0.25">
      <c r="B109" s="4"/>
      <c r="C109" s="4"/>
      <c r="D109" s="4"/>
      <c r="E109" s="4"/>
      <c r="F109" s="4"/>
      <c r="G109" s="4"/>
      <c r="H109" s="4"/>
      <c r="K109" s="40" t="s">
        <v>272</v>
      </c>
      <c r="L109" s="41">
        <v>15</v>
      </c>
      <c r="M109" s="41">
        <v>204.5</v>
      </c>
      <c r="N109" s="41">
        <v>13.632999999999999</v>
      </c>
      <c r="O109" s="41">
        <v>4.29</v>
      </c>
      <c r="P109" s="41">
        <v>0</v>
      </c>
    </row>
    <row r="110" spans="1:24" x14ac:dyDescent="0.25">
      <c r="K110" s="40" t="s">
        <v>63</v>
      </c>
      <c r="L110" s="41">
        <v>48</v>
      </c>
      <c r="M110" s="41">
        <v>152.69999999999999</v>
      </c>
      <c r="N110" s="41">
        <v>3.181</v>
      </c>
      <c r="O110" s="42"/>
      <c r="P110" s="42"/>
    </row>
    <row r="111" spans="1:24" x14ac:dyDescent="0.25">
      <c r="C111" t="str">
        <f>IF(G104&gt;H104,"Fc&gt;Ft","Fc&lt;Ft")</f>
        <v>Fc&gt;Ft</v>
      </c>
      <c r="D111" t="str">
        <f>IF(G104&gt;H104,"Existe diferencia significativa","No existe diferencia significativa")</f>
        <v>Existe diferencia significativa</v>
      </c>
      <c r="K111" s="40" t="s">
        <v>19</v>
      </c>
      <c r="L111" s="41">
        <v>71</v>
      </c>
      <c r="M111" s="41">
        <v>833.9</v>
      </c>
      <c r="N111" s="42"/>
      <c r="O111" s="42"/>
      <c r="P111" s="42"/>
    </row>
    <row r="112" spans="1:24" x14ac:dyDescent="0.25">
      <c r="C112" t="str">
        <f t="shared" ref="C112:C113" si="6">IF(G105&gt;H105,"Fc&gt;Ft","Fc&lt;Ft")</f>
        <v>Fc&gt;Ft</v>
      </c>
      <c r="D112" t="str">
        <f t="shared" ref="D112:D113" si="7">IF(G105&gt;H105,"Existe diferencia significativa","No existe diferencia significativa")</f>
        <v>Existe diferencia significativa</v>
      </c>
    </row>
    <row r="113" spans="1:4" x14ac:dyDescent="0.25">
      <c r="C113" t="str">
        <f t="shared" si="6"/>
        <v>Fc&gt;Ft</v>
      </c>
      <c r="D113" t="str">
        <f t="shared" si="7"/>
        <v>Existe diferencia significativa</v>
      </c>
    </row>
    <row r="118" spans="1:4" x14ac:dyDescent="0.25">
      <c r="A118" s="8" t="s">
        <v>142</v>
      </c>
    </row>
    <row r="129" spans="1:9" x14ac:dyDescent="0.25">
      <c r="H129" t="s">
        <v>187</v>
      </c>
    </row>
    <row r="130" spans="1:9" x14ac:dyDescent="0.25">
      <c r="G130" s="5" t="s">
        <v>172</v>
      </c>
      <c r="H130" s="4">
        <f>+ABS(D144-D145)</f>
        <v>4.5</v>
      </c>
      <c r="I130" s="4" t="str">
        <f>+IF($C$140&gt;H130,"No existe diferencia significativa","Existe diferencia significativa")</f>
        <v>Existe diferencia significativa</v>
      </c>
    </row>
    <row r="131" spans="1:9" x14ac:dyDescent="0.25">
      <c r="G131" s="5" t="s">
        <v>173</v>
      </c>
      <c r="H131" s="4">
        <f>+ABS(D144-D146)</f>
        <v>4.25</v>
      </c>
      <c r="I131" s="4" t="str">
        <f t="shared" ref="I131:I144" si="8">+IF($C$140&gt;H131,"No existe diferencia significativa","Existe diferencia significativa")</f>
        <v>Existe diferencia significativa</v>
      </c>
    </row>
    <row r="132" spans="1:9" x14ac:dyDescent="0.25">
      <c r="G132" s="5" t="s">
        <v>174</v>
      </c>
      <c r="H132" s="4">
        <f>+ABS(D144-D147)</f>
        <v>2</v>
      </c>
      <c r="I132" s="4" t="str">
        <f t="shared" si="8"/>
        <v>Existe diferencia significativa</v>
      </c>
    </row>
    <row r="133" spans="1:9" x14ac:dyDescent="0.25">
      <c r="G133" s="5" t="s">
        <v>175</v>
      </c>
      <c r="H133" s="4">
        <f>+ABS(D144-D148)</f>
        <v>10.25</v>
      </c>
      <c r="I133" s="4" t="str">
        <f t="shared" si="8"/>
        <v>Existe diferencia significativa</v>
      </c>
    </row>
    <row r="134" spans="1:9" x14ac:dyDescent="0.25">
      <c r="B134" s="52" t="s">
        <v>141</v>
      </c>
      <c r="C134" s="44">
        <v>0.05</v>
      </c>
      <c r="G134" s="5" t="s">
        <v>176</v>
      </c>
      <c r="H134" s="67">
        <f>+ABS(D144-D149)</f>
        <v>45.75</v>
      </c>
      <c r="I134" s="4" t="str">
        <f t="shared" si="8"/>
        <v>Existe diferencia significativa</v>
      </c>
    </row>
    <row r="135" spans="1:9" x14ac:dyDescent="0.25">
      <c r="B135" s="43" t="s">
        <v>94</v>
      </c>
      <c r="C135" s="44">
        <f>+E107</f>
        <v>40</v>
      </c>
      <c r="D135" t="s">
        <v>273</v>
      </c>
      <c r="G135" s="5" t="s">
        <v>177</v>
      </c>
      <c r="H135" s="4">
        <f>+ABS(D145-D146)</f>
        <v>8.75</v>
      </c>
      <c r="I135" s="4" t="str">
        <f t="shared" si="8"/>
        <v>Existe diferencia significativa</v>
      </c>
    </row>
    <row r="136" spans="1:9" ht="18" x14ac:dyDescent="0.35">
      <c r="B136" s="43" t="s">
        <v>96</v>
      </c>
      <c r="C136" s="47">
        <f>+F107</f>
        <v>1</v>
      </c>
      <c r="D136" t="s">
        <v>273</v>
      </c>
      <c r="G136" s="5" t="s">
        <v>178</v>
      </c>
      <c r="H136" s="4">
        <f>+ABS(D145-D147)</f>
        <v>2.5</v>
      </c>
      <c r="I136" s="4" t="str">
        <f t="shared" si="8"/>
        <v>Existe diferencia significativa</v>
      </c>
    </row>
    <row r="137" spans="1:9" x14ac:dyDescent="0.25">
      <c r="B137" s="43" t="s">
        <v>107</v>
      </c>
      <c r="C137" s="44">
        <f>+M47</f>
        <v>4</v>
      </c>
      <c r="G137" s="5" t="s">
        <v>179</v>
      </c>
      <c r="H137" s="4">
        <f>+ABS(D145-D148)</f>
        <v>5.75</v>
      </c>
      <c r="I137" s="4" t="str">
        <f t="shared" si="8"/>
        <v>Existe diferencia significativa</v>
      </c>
    </row>
    <row r="138" spans="1:9" ht="16.5" x14ac:dyDescent="0.3">
      <c r="A138" t="s">
        <v>273</v>
      </c>
      <c r="B138" s="48" t="s">
        <v>143</v>
      </c>
      <c r="C138" s="49">
        <v>3.79</v>
      </c>
      <c r="D138" t="s">
        <v>273</v>
      </c>
      <c r="G138" s="5" t="s">
        <v>180</v>
      </c>
      <c r="H138" s="67">
        <f>+ABS(D145-D149)</f>
        <v>41.25</v>
      </c>
      <c r="I138" s="4" t="str">
        <f t="shared" si="8"/>
        <v>Existe diferencia significativa</v>
      </c>
    </row>
    <row r="139" spans="1:9" x14ac:dyDescent="0.25">
      <c r="B139" s="48" t="s">
        <v>144</v>
      </c>
      <c r="C139" s="49">
        <f>+M48</f>
        <v>3</v>
      </c>
      <c r="D139" t="s">
        <v>273</v>
      </c>
      <c r="G139" s="5" t="s">
        <v>181</v>
      </c>
      <c r="H139" s="4">
        <f>+ABS(D146-D147)</f>
        <v>6.25</v>
      </c>
      <c r="I139" s="4" t="str">
        <f t="shared" si="8"/>
        <v>Existe diferencia significativa</v>
      </c>
    </row>
    <row r="140" spans="1:9" x14ac:dyDescent="0.25">
      <c r="B140" s="43" t="s">
        <v>99</v>
      </c>
      <c r="C140" s="50">
        <f>+C138*SQRT(C136/(C139*C137))</f>
        <v>1.0940787601143407</v>
      </c>
      <c r="G140" s="5" t="s">
        <v>182</v>
      </c>
      <c r="H140" s="4">
        <f>+ABS(D146-D148)</f>
        <v>14.5</v>
      </c>
      <c r="I140" s="4" t="str">
        <f t="shared" si="8"/>
        <v>Existe diferencia significativa</v>
      </c>
    </row>
    <row r="141" spans="1:9" x14ac:dyDescent="0.25">
      <c r="G141" s="5" t="s">
        <v>183</v>
      </c>
      <c r="H141" s="67">
        <f>+ABS(D146-D149)</f>
        <v>50</v>
      </c>
      <c r="I141" s="4" t="str">
        <f t="shared" si="8"/>
        <v>Existe diferencia significativa</v>
      </c>
    </row>
    <row r="142" spans="1:9" x14ac:dyDescent="0.25">
      <c r="B142" s="43"/>
      <c r="G142" s="5" t="s">
        <v>184</v>
      </c>
      <c r="H142" s="4">
        <f>+ABS(D147-D148)</f>
        <v>8.25</v>
      </c>
      <c r="I142" s="4" t="str">
        <f t="shared" si="8"/>
        <v>Existe diferencia significativa</v>
      </c>
    </row>
    <row r="143" spans="1:9" x14ac:dyDescent="0.25">
      <c r="B143" s="5" t="s">
        <v>136</v>
      </c>
      <c r="C143" s="5" t="s">
        <v>101</v>
      </c>
      <c r="D143" s="5" t="s">
        <v>102</v>
      </c>
      <c r="G143" s="5" t="s">
        <v>185</v>
      </c>
      <c r="H143" s="67">
        <f>+ABS(D147-D149)</f>
        <v>43.75</v>
      </c>
      <c r="I143" s="4" t="str">
        <f t="shared" si="8"/>
        <v>Existe diferencia significativa</v>
      </c>
    </row>
    <row r="144" spans="1:9" x14ac:dyDescent="0.25">
      <c r="B144" s="5" t="s">
        <v>10</v>
      </c>
      <c r="C144" s="4">
        <f>+C62</f>
        <v>549</v>
      </c>
      <c r="D144" s="4">
        <f>+C144/12</f>
        <v>45.75</v>
      </c>
      <c r="G144" s="5" t="s">
        <v>186</v>
      </c>
      <c r="H144" s="67">
        <f>+ABS(D148-D149)</f>
        <v>35.5</v>
      </c>
      <c r="I144" s="4" t="str">
        <f t="shared" si="8"/>
        <v>Existe diferencia significativa</v>
      </c>
    </row>
    <row r="145" spans="1:7" x14ac:dyDescent="0.25">
      <c r="B145" s="5" t="s">
        <v>11</v>
      </c>
      <c r="C145" s="4">
        <f>+D62</f>
        <v>495</v>
      </c>
      <c r="D145" s="4">
        <f t="shared" ref="D145:D149" si="9">+C145/12</f>
        <v>41.25</v>
      </c>
    </row>
    <row r="146" spans="1:7" x14ac:dyDescent="0.25">
      <c r="B146" s="5" t="s">
        <v>12</v>
      </c>
      <c r="C146" s="4">
        <f>+E62</f>
        <v>600</v>
      </c>
      <c r="D146" s="4">
        <f t="shared" si="9"/>
        <v>50</v>
      </c>
    </row>
    <row r="147" spans="1:7" x14ac:dyDescent="0.25">
      <c r="B147" s="5" t="s">
        <v>13</v>
      </c>
      <c r="C147" s="4">
        <f>+F62</f>
        <v>525</v>
      </c>
      <c r="D147" s="4">
        <f t="shared" si="9"/>
        <v>43.75</v>
      </c>
    </row>
    <row r="148" spans="1:7" x14ac:dyDescent="0.25">
      <c r="B148" s="5" t="s">
        <v>14</v>
      </c>
      <c r="C148" s="4">
        <f>+G62</f>
        <v>426</v>
      </c>
      <c r="D148" s="4">
        <f t="shared" si="9"/>
        <v>35.5</v>
      </c>
      <c r="G148" s="45"/>
    </row>
    <row r="149" spans="1:7" x14ac:dyDescent="0.25">
      <c r="B149" s="5" t="s">
        <v>15</v>
      </c>
      <c r="C149" s="4">
        <f>+H62</f>
        <v>0</v>
      </c>
      <c r="D149" s="4">
        <f t="shared" si="9"/>
        <v>0</v>
      </c>
      <c r="G149" s="45"/>
    </row>
    <row r="150" spans="1:7" x14ac:dyDescent="0.25">
      <c r="G150" s="45"/>
    </row>
    <row r="151" spans="1:7" x14ac:dyDescent="0.25">
      <c r="A151" s="8" t="s">
        <v>145</v>
      </c>
      <c r="G151" s="45"/>
    </row>
    <row r="166" spans="1:9" x14ac:dyDescent="0.25">
      <c r="H166" s="63" t="s">
        <v>187</v>
      </c>
      <c r="I166" s="63" t="s">
        <v>251</v>
      </c>
    </row>
    <row r="167" spans="1:9" x14ac:dyDescent="0.25">
      <c r="B167" s="52" t="s">
        <v>141</v>
      </c>
      <c r="C167" s="44">
        <v>0.05</v>
      </c>
      <c r="G167" s="63" t="s">
        <v>192</v>
      </c>
      <c r="H167" s="64">
        <f>+ABS(D177-D178)</f>
        <v>10</v>
      </c>
      <c r="I167" s="4" t="str">
        <f>+IF($C$173&gt;H167,"No existe diferencia significativa","Existe diferencia significativa")</f>
        <v>Existe diferencia significativa</v>
      </c>
    </row>
    <row r="168" spans="1:9" x14ac:dyDescent="0.25">
      <c r="B168" s="43" t="s">
        <v>94</v>
      </c>
      <c r="C168" s="44">
        <f>+E107</f>
        <v>40</v>
      </c>
      <c r="D168" t="s">
        <v>273</v>
      </c>
      <c r="G168" s="63" t="s">
        <v>193</v>
      </c>
      <c r="H168" s="64">
        <f>+ABS(D177-D179)</f>
        <v>21.200000000000003</v>
      </c>
      <c r="I168" s="4" t="str">
        <f t="shared" ref="I168:I172" si="10">+IF($C$173&gt;H168,"No existe diferencia significativa","Existe diferencia significativa")</f>
        <v>Existe diferencia significativa</v>
      </c>
    </row>
    <row r="169" spans="1:9" ht="18" x14ac:dyDescent="0.35">
      <c r="B169" s="43" t="s">
        <v>96</v>
      </c>
      <c r="C169" s="47">
        <f>+F107</f>
        <v>1</v>
      </c>
      <c r="D169" t="s">
        <v>273</v>
      </c>
      <c r="G169" s="63" t="s">
        <v>194</v>
      </c>
      <c r="H169" s="64">
        <f>+ABS(D177-D180)</f>
        <v>29.799999999999997</v>
      </c>
      <c r="I169" s="4" t="str">
        <f t="shared" si="10"/>
        <v>Existe diferencia significativa</v>
      </c>
    </row>
    <row r="170" spans="1:9" x14ac:dyDescent="0.25">
      <c r="B170" s="43" t="s">
        <v>106</v>
      </c>
      <c r="C170" s="44">
        <f>+M46</f>
        <v>5</v>
      </c>
      <c r="G170" s="63" t="s">
        <v>195</v>
      </c>
      <c r="H170" s="64">
        <f>+ABS(D178-D179)</f>
        <v>11.200000000000003</v>
      </c>
      <c r="I170" s="4" t="str">
        <f t="shared" si="10"/>
        <v>Existe diferencia significativa</v>
      </c>
    </row>
    <row r="171" spans="1:9" ht="16.5" x14ac:dyDescent="0.3">
      <c r="A171" t="s">
        <v>273</v>
      </c>
      <c r="B171" s="48" t="s">
        <v>274</v>
      </c>
      <c r="C171" s="49">
        <v>4.04</v>
      </c>
      <c r="D171" t="s">
        <v>273</v>
      </c>
      <c r="G171" s="63" t="s">
        <v>196</v>
      </c>
      <c r="H171" s="64">
        <f>+ABS(D178-D180)</f>
        <v>19.799999999999997</v>
      </c>
      <c r="I171" s="4" t="str">
        <f t="shared" si="10"/>
        <v>Existe diferencia significativa</v>
      </c>
    </row>
    <row r="172" spans="1:9" x14ac:dyDescent="0.25">
      <c r="B172" s="48" t="s">
        <v>144</v>
      </c>
      <c r="C172" s="49">
        <f>+M48</f>
        <v>3</v>
      </c>
      <c r="D172" t="s">
        <v>273</v>
      </c>
      <c r="G172" s="63" t="s">
        <v>197</v>
      </c>
      <c r="H172" s="64">
        <f>+ABS(D179-D180)</f>
        <v>8.5999999999999943</v>
      </c>
      <c r="I172" s="4" t="str">
        <f t="shared" si="10"/>
        <v>Existe diferencia significativa</v>
      </c>
    </row>
    <row r="173" spans="1:9" x14ac:dyDescent="0.25">
      <c r="B173" s="43" t="s">
        <v>99</v>
      </c>
      <c r="C173" s="50">
        <f>+C171*SQRT(C169/(C172*C170))</f>
        <v>1.0431235145785309</v>
      </c>
      <c r="H173" s="46"/>
    </row>
    <row r="175" spans="1:9" x14ac:dyDescent="0.25">
      <c r="B175" s="43"/>
    </row>
    <row r="176" spans="1:9" x14ac:dyDescent="0.25">
      <c r="B176" s="5" t="s">
        <v>137</v>
      </c>
      <c r="C176" s="5" t="s">
        <v>101</v>
      </c>
      <c r="D176" s="5" t="s">
        <v>102</v>
      </c>
    </row>
    <row r="177" spans="1:4" x14ac:dyDescent="0.25">
      <c r="B177" s="5" t="s">
        <v>188</v>
      </c>
      <c r="C177" s="4">
        <f>+I50</f>
        <v>420</v>
      </c>
      <c r="D177" s="4">
        <f>+C177/15</f>
        <v>28</v>
      </c>
    </row>
    <row r="178" spans="1:4" x14ac:dyDescent="0.25">
      <c r="B178" s="5" t="s">
        <v>190</v>
      </c>
      <c r="C178" s="4">
        <f>+I53</f>
        <v>570</v>
      </c>
      <c r="D178" s="4">
        <f>+C178/15</f>
        <v>38</v>
      </c>
    </row>
    <row r="179" spans="1:4" x14ac:dyDescent="0.25">
      <c r="B179" s="5" t="s">
        <v>189</v>
      </c>
      <c r="C179" s="4">
        <f>+I56</f>
        <v>738</v>
      </c>
      <c r="D179" s="4">
        <f>+C179/15</f>
        <v>49.2</v>
      </c>
    </row>
    <row r="180" spans="1:4" x14ac:dyDescent="0.25">
      <c r="B180" s="5" t="s">
        <v>191</v>
      </c>
      <c r="C180" s="4">
        <f>+I59</f>
        <v>867</v>
      </c>
      <c r="D180" s="4">
        <f>+C180/15</f>
        <v>57.8</v>
      </c>
    </row>
    <row r="185" spans="1:4" x14ac:dyDescent="0.25">
      <c r="A185" s="8" t="s">
        <v>146</v>
      </c>
    </row>
    <row r="201" spans="1:9" x14ac:dyDescent="0.25">
      <c r="B201" s="52" t="s">
        <v>141</v>
      </c>
      <c r="C201" s="44">
        <v>0.05</v>
      </c>
      <c r="G201" s="53"/>
      <c r="H201" s="53"/>
      <c r="I201" s="54"/>
    </row>
    <row r="202" spans="1:9" x14ac:dyDescent="0.25">
      <c r="B202" s="43" t="s">
        <v>94</v>
      </c>
      <c r="C202" s="44">
        <f>+E107</f>
        <v>40</v>
      </c>
      <c r="D202" t="s">
        <v>273</v>
      </c>
      <c r="G202" s="45"/>
      <c r="H202" s="46"/>
    </row>
    <row r="203" spans="1:9" ht="18" x14ac:dyDescent="0.35">
      <c r="B203" s="43" t="s">
        <v>96</v>
      </c>
      <c r="C203" s="47">
        <f>+F107</f>
        <v>1</v>
      </c>
      <c r="D203" t="s">
        <v>273</v>
      </c>
      <c r="G203" s="45"/>
      <c r="H203" s="46"/>
    </row>
    <row r="204" spans="1:9" x14ac:dyDescent="0.25">
      <c r="B204" s="43"/>
      <c r="G204" s="45"/>
      <c r="H204" s="46"/>
    </row>
    <row r="205" spans="1:9" ht="16.5" x14ac:dyDescent="0.3">
      <c r="A205" t="s">
        <v>273</v>
      </c>
      <c r="B205" s="48" t="s">
        <v>275</v>
      </c>
      <c r="C205" s="49">
        <v>5.3</v>
      </c>
      <c r="D205" t="s">
        <v>273</v>
      </c>
      <c r="G205" s="45"/>
      <c r="H205" s="46"/>
    </row>
    <row r="206" spans="1:9" x14ac:dyDescent="0.25">
      <c r="B206" s="48" t="s">
        <v>144</v>
      </c>
      <c r="C206" s="49">
        <f>+M48</f>
        <v>3</v>
      </c>
      <c r="D206" t="s">
        <v>273</v>
      </c>
      <c r="G206" s="45"/>
      <c r="H206" s="46"/>
    </row>
    <row r="207" spans="1:9" x14ac:dyDescent="0.25">
      <c r="B207" s="43" t="s">
        <v>99</v>
      </c>
      <c r="C207" s="50">
        <f>+C205*SQRT(C203/C206)</f>
        <v>3.0599564267050163</v>
      </c>
      <c r="G207" s="75"/>
      <c r="H207" s="75"/>
      <c r="I207" s="75"/>
    </row>
    <row r="208" spans="1:9" x14ac:dyDescent="0.25">
      <c r="G208" s="75"/>
      <c r="H208" s="75"/>
      <c r="I208" s="75"/>
    </row>
    <row r="209" spans="2:9" x14ac:dyDescent="0.25">
      <c r="B209" s="43"/>
    </row>
    <row r="210" spans="2:9" x14ac:dyDescent="0.25">
      <c r="B210" s="5" t="s">
        <v>147</v>
      </c>
      <c r="C210" s="5" t="s">
        <v>101</v>
      </c>
      <c r="D210" s="5" t="s">
        <v>102</v>
      </c>
      <c r="H210" s="56" t="s">
        <v>187</v>
      </c>
      <c r="I210" s="56" t="s">
        <v>251</v>
      </c>
    </row>
    <row r="211" spans="2:9" x14ac:dyDescent="0.25">
      <c r="B211" s="5" t="s">
        <v>148</v>
      </c>
      <c r="C211" s="4">
        <v>93</v>
      </c>
      <c r="D211" s="4">
        <f>+C211/3</f>
        <v>31</v>
      </c>
      <c r="G211" s="56" t="s">
        <v>198</v>
      </c>
      <c r="H211" s="64">
        <f>+ABS($D$211-D212)</f>
        <v>10</v>
      </c>
      <c r="I211" s="4" t="str">
        <f>+IF($C$207&gt;H211,"No existe diferencia significativa","Existe diferencia significativa")</f>
        <v>Existe diferencia significativa</v>
      </c>
    </row>
    <row r="212" spans="2:9" x14ac:dyDescent="0.25">
      <c r="B212" s="5" t="s">
        <v>149</v>
      </c>
      <c r="C212" s="4">
        <v>123</v>
      </c>
      <c r="D212" s="4">
        <f t="shared" ref="D212:D234" si="11">+C212/3</f>
        <v>41</v>
      </c>
      <c r="G212" s="56" t="s">
        <v>199</v>
      </c>
      <c r="H212" s="64">
        <f t="shared" ref="H212:H233" si="12">+ABS($D$211-D213)</f>
        <v>19</v>
      </c>
      <c r="I212" s="4" t="str">
        <f t="shared" ref="I212:I233" si="13">+IF($C$207&gt;H212,"No existe diferencia significativa","Existe diferencia significativa")</f>
        <v>Existe diferencia significativa</v>
      </c>
    </row>
    <row r="213" spans="2:9" x14ac:dyDescent="0.25">
      <c r="B213" s="5" t="s">
        <v>150</v>
      </c>
      <c r="C213" s="4">
        <v>150</v>
      </c>
      <c r="D213" s="4">
        <f t="shared" si="11"/>
        <v>50</v>
      </c>
      <c r="G213" s="56" t="s">
        <v>200</v>
      </c>
      <c r="H213" s="64">
        <f t="shared" si="12"/>
        <v>30</v>
      </c>
      <c r="I213" s="4" t="str">
        <f t="shared" si="13"/>
        <v>Existe diferencia significativa</v>
      </c>
    </row>
    <row r="214" spans="2:9" x14ac:dyDescent="0.25">
      <c r="B214" s="5" t="s">
        <v>151</v>
      </c>
      <c r="C214" s="4">
        <v>183</v>
      </c>
      <c r="D214" s="4">
        <f t="shared" si="11"/>
        <v>61</v>
      </c>
      <c r="G214" s="56" t="s">
        <v>201</v>
      </c>
      <c r="H214" s="64">
        <f t="shared" si="12"/>
        <v>5</v>
      </c>
      <c r="I214" s="4" t="str">
        <f t="shared" si="13"/>
        <v>Existe diferencia significativa</v>
      </c>
    </row>
    <row r="215" spans="2:9" x14ac:dyDescent="0.25">
      <c r="B215" s="5" t="s">
        <v>152</v>
      </c>
      <c r="C215" s="4">
        <v>78</v>
      </c>
      <c r="D215" s="4">
        <f t="shared" si="11"/>
        <v>26</v>
      </c>
      <c r="G215" s="56" t="s">
        <v>202</v>
      </c>
      <c r="H215" s="64">
        <f t="shared" si="12"/>
        <v>6</v>
      </c>
      <c r="I215" s="4" t="str">
        <f t="shared" si="13"/>
        <v>Existe diferencia significativa</v>
      </c>
    </row>
    <row r="216" spans="2:9" x14ac:dyDescent="0.25">
      <c r="B216" s="5" t="s">
        <v>153</v>
      </c>
      <c r="C216" s="4">
        <v>111</v>
      </c>
      <c r="D216" s="4">
        <f t="shared" si="11"/>
        <v>37</v>
      </c>
      <c r="G216" s="56" t="s">
        <v>203</v>
      </c>
      <c r="H216" s="64">
        <f t="shared" si="12"/>
        <v>16</v>
      </c>
      <c r="I216" s="4" t="str">
        <f t="shared" si="13"/>
        <v>Existe diferencia significativa</v>
      </c>
    </row>
    <row r="217" spans="2:9" x14ac:dyDescent="0.25">
      <c r="B217" s="5" t="s">
        <v>154</v>
      </c>
      <c r="C217" s="4">
        <v>141</v>
      </c>
      <c r="D217" s="4">
        <f t="shared" si="11"/>
        <v>47</v>
      </c>
      <c r="G217" s="56" t="s">
        <v>204</v>
      </c>
      <c r="H217" s="64">
        <f t="shared" si="12"/>
        <v>24</v>
      </c>
      <c r="I217" s="4" t="str">
        <f t="shared" si="13"/>
        <v>Existe diferencia significativa</v>
      </c>
    </row>
    <row r="218" spans="2:9" x14ac:dyDescent="0.25">
      <c r="B218" s="5" t="s">
        <v>155</v>
      </c>
      <c r="C218" s="4">
        <v>165</v>
      </c>
      <c r="D218" s="4">
        <f t="shared" si="11"/>
        <v>55</v>
      </c>
      <c r="G218" s="56" t="s">
        <v>205</v>
      </c>
      <c r="H218" s="64">
        <f t="shared" si="12"/>
        <v>4</v>
      </c>
      <c r="I218" s="4" t="str">
        <f t="shared" si="13"/>
        <v>Existe diferencia significativa</v>
      </c>
    </row>
    <row r="219" spans="2:9" x14ac:dyDescent="0.25">
      <c r="B219" s="5" t="s">
        <v>156</v>
      </c>
      <c r="C219" s="4">
        <v>105</v>
      </c>
      <c r="D219" s="4">
        <f t="shared" si="11"/>
        <v>35</v>
      </c>
      <c r="G219" s="56" t="s">
        <v>206</v>
      </c>
      <c r="H219" s="64">
        <f t="shared" si="12"/>
        <v>14</v>
      </c>
      <c r="I219" s="4" t="str">
        <f t="shared" si="13"/>
        <v>Existe diferencia significativa</v>
      </c>
    </row>
    <row r="220" spans="2:9" x14ac:dyDescent="0.25">
      <c r="B220" s="5" t="s">
        <v>157</v>
      </c>
      <c r="C220" s="4">
        <v>135</v>
      </c>
      <c r="D220" s="4">
        <f t="shared" si="11"/>
        <v>45</v>
      </c>
      <c r="G220" s="56" t="s">
        <v>207</v>
      </c>
      <c r="H220" s="64">
        <f t="shared" si="12"/>
        <v>24</v>
      </c>
      <c r="I220" s="4" t="str">
        <f t="shared" si="13"/>
        <v>Existe diferencia significativa</v>
      </c>
    </row>
    <row r="221" spans="2:9" x14ac:dyDescent="0.25">
      <c r="B221" s="5" t="s">
        <v>158</v>
      </c>
      <c r="C221" s="4">
        <v>165</v>
      </c>
      <c r="D221" s="4">
        <f t="shared" si="11"/>
        <v>55</v>
      </c>
      <c r="G221" s="56" t="s">
        <v>208</v>
      </c>
      <c r="H221" s="64">
        <f t="shared" si="12"/>
        <v>34</v>
      </c>
      <c r="I221" s="4" t="str">
        <f t="shared" si="13"/>
        <v>Existe diferencia significativa</v>
      </c>
    </row>
    <row r="222" spans="2:9" x14ac:dyDescent="0.25">
      <c r="B222" s="5" t="s">
        <v>159</v>
      </c>
      <c r="C222" s="4">
        <v>195</v>
      </c>
      <c r="D222" s="4">
        <f t="shared" si="11"/>
        <v>65</v>
      </c>
      <c r="G222" s="56" t="s">
        <v>209</v>
      </c>
      <c r="H222" s="64">
        <f>+ABS($D$211-D223)</f>
        <v>3</v>
      </c>
      <c r="I222" s="4" t="str">
        <f>+IF($C$207&gt;H222,"No existe diferencia significativa","Existe diferencia significativa")</f>
        <v>No existe diferencia significativa</v>
      </c>
    </row>
    <row r="223" spans="2:9" x14ac:dyDescent="0.25">
      <c r="B223" s="5" t="s">
        <v>160</v>
      </c>
      <c r="C223" s="4">
        <v>84</v>
      </c>
      <c r="D223" s="4">
        <f t="shared" si="11"/>
        <v>28</v>
      </c>
      <c r="G223" s="56" t="s">
        <v>210</v>
      </c>
      <c r="H223" s="64">
        <f t="shared" si="12"/>
        <v>6</v>
      </c>
      <c r="I223" s="4" t="str">
        <f t="shared" si="13"/>
        <v>Existe diferencia significativa</v>
      </c>
    </row>
    <row r="224" spans="2:9" x14ac:dyDescent="0.25">
      <c r="B224" s="5" t="s">
        <v>161</v>
      </c>
      <c r="C224" s="4">
        <v>111</v>
      </c>
      <c r="D224" s="4">
        <f t="shared" si="11"/>
        <v>37</v>
      </c>
      <c r="G224" s="56" t="s">
        <v>211</v>
      </c>
      <c r="H224" s="64">
        <f t="shared" si="12"/>
        <v>21</v>
      </c>
      <c r="I224" s="4" t="str">
        <f t="shared" si="13"/>
        <v>Existe diferencia significativa</v>
      </c>
    </row>
    <row r="225" spans="2:9" x14ac:dyDescent="0.25">
      <c r="B225" s="5" t="s">
        <v>162</v>
      </c>
      <c r="C225" s="4">
        <v>156</v>
      </c>
      <c r="D225" s="4">
        <f t="shared" si="11"/>
        <v>52</v>
      </c>
      <c r="G225" s="56" t="s">
        <v>212</v>
      </c>
      <c r="H225" s="64">
        <f t="shared" si="12"/>
        <v>27</v>
      </c>
      <c r="I225" s="4" t="str">
        <f t="shared" si="13"/>
        <v>Existe diferencia significativa</v>
      </c>
    </row>
    <row r="226" spans="2:9" x14ac:dyDescent="0.25">
      <c r="B226" s="5" t="s">
        <v>163</v>
      </c>
      <c r="C226" s="4">
        <v>174</v>
      </c>
      <c r="D226" s="4">
        <f t="shared" si="11"/>
        <v>58</v>
      </c>
      <c r="G226" s="56" t="s">
        <v>213</v>
      </c>
      <c r="H226" s="64">
        <f t="shared" si="12"/>
        <v>11</v>
      </c>
      <c r="I226" s="4" t="str">
        <f t="shared" si="13"/>
        <v>Existe diferencia significativa</v>
      </c>
    </row>
    <row r="227" spans="2:9" x14ac:dyDescent="0.25">
      <c r="B227" s="5" t="s">
        <v>164</v>
      </c>
      <c r="C227" s="4">
        <v>60</v>
      </c>
      <c r="D227" s="4">
        <f t="shared" si="11"/>
        <v>20</v>
      </c>
      <c r="G227" s="56" t="s">
        <v>214</v>
      </c>
      <c r="H227" s="64">
        <f t="shared" si="12"/>
        <v>1</v>
      </c>
      <c r="I227" s="4" t="str">
        <f t="shared" si="13"/>
        <v>No existe diferencia significativa</v>
      </c>
    </row>
    <row r="228" spans="2:9" x14ac:dyDescent="0.25">
      <c r="B228" s="5" t="s">
        <v>165</v>
      </c>
      <c r="C228" s="4">
        <v>90</v>
      </c>
      <c r="D228" s="4">
        <f t="shared" si="11"/>
        <v>30</v>
      </c>
      <c r="G228" s="56" t="s">
        <v>215</v>
      </c>
      <c r="H228" s="64">
        <f t="shared" si="12"/>
        <v>11</v>
      </c>
      <c r="I228" s="4" t="str">
        <f t="shared" si="13"/>
        <v>Existe diferencia significativa</v>
      </c>
    </row>
    <row r="229" spans="2:9" x14ac:dyDescent="0.25">
      <c r="B229" s="5" t="s">
        <v>166</v>
      </c>
      <c r="C229" s="4">
        <v>126</v>
      </c>
      <c r="D229" s="4">
        <f t="shared" si="11"/>
        <v>42</v>
      </c>
      <c r="G229" s="56" t="s">
        <v>216</v>
      </c>
      <c r="H229" s="64">
        <f t="shared" si="12"/>
        <v>19</v>
      </c>
      <c r="I229" s="4" t="str">
        <f t="shared" si="13"/>
        <v>Existe diferencia significativa</v>
      </c>
    </row>
    <row r="230" spans="2:9" x14ac:dyDescent="0.25">
      <c r="B230" s="5" t="s">
        <v>167</v>
      </c>
      <c r="C230" s="4">
        <v>150</v>
      </c>
      <c r="D230" s="4">
        <f t="shared" si="11"/>
        <v>50</v>
      </c>
      <c r="G230" s="56" t="s">
        <v>217</v>
      </c>
      <c r="H230" s="64">
        <f t="shared" si="12"/>
        <v>31</v>
      </c>
      <c r="I230" s="4" t="str">
        <f t="shared" si="13"/>
        <v>Existe diferencia significativa</v>
      </c>
    </row>
    <row r="231" spans="2:9" x14ac:dyDescent="0.25">
      <c r="B231" s="5" t="s">
        <v>168</v>
      </c>
      <c r="C231" s="4">
        <v>0</v>
      </c>
      <c r="D231" s="4">
        <f t="shared" si="11"/>
        <v>0</v>
      </c>
      <c r="G231" s="56" t="s">
        <v>218</v>
      </c>
      <c r="H231" s="64">
        <f t="shared" si="12"/>
        <v>31</v>
      </c>
      <c r="I231" s="4" t="str">
        <f t="shared" si="13"/>
        <v>Existe diferencia significativa</v>
      </c>
    </row>
    <row r="232" spans="2:9" x14ac:dyDescent="0.25">
      <c r="B232" s="5" t="s">
        <v>169</v>
      </c>
      <c r="C232" s="4">
        <v>0</v>
      </c>
      <c r="D232" s="4">
        <f t="shared" si="11"/>
        <v>0</v>
      </c>
      <c r="G232" s="56" t="s">
        <v>219</v>
      </c>
      <c r="H232" s="64">
        <f t="shared" si="12"/>
        <v>31</v>
      </c>
      <c r="I232" s="4" t="str">
        <f t="shared" si="13"/>
        <v>Existe diferencia significativa</v>
      </c>
    </row>
    <row r="233" spans="2:9" x14ac:dyDescent="0.25">
      <c r="B233" s="5" t="s">
        <v>170</v>
      </c>
      <c r="C233" s="4">
        <v>0</v>
      </c>
      <c r="D233" s="4">
        <f t="shared" si="11"/>
        <v>0</v>
      </c>
      <c r="G233" s="56" t="s">
        <v>220</v>
      </c>
      <c r="H233" s="64">
        <f t="shared" si="12"/>
        <v>31</v>
      </c>
      <c r="I233" s="4" t="str">
        <f t="shared" si="13"/>
        <v>Existe diferencia significativa</v>
      </c>
    </row>
    <row r="234" spans="2:9" x14ac:dyDescent="0.25">
      <c r="B234" s="5" t="s">
        <v>171</v>
      </c>
      <c r="C234" s="4">
        <v>0</v>
      </c>
      <c r="D234" s="4">
        <f t="shared" si="11"/>
        <v>0</v>
      </c>
    </row>
    <row r="236" spans="2:9" x14ac:dyDescent="0.25">
      <c r="D236" s="35"/>
      <c r="G236" s="55" t="s">
        <v>221</v>
      </c>
    </row>
  </sheetData>
  <mergeCells count="28">
    <mergeCell ref="G207:I207"/>
    <mergeCell ref="G208:I208"/>
    <mergeCell ref="J50:J52"/>
    <mergeCell ref="J53:J55"/>
    <mergeCell ref="J56:J58"/>
    <mergeCell ref="J59:J61"/>
    <mergeCell ref="B50:B52"/>
    <mergeCell ref="B53:B55"/>
    <mergeCell ref="B56:B58"/>
    <mergeCell ref="B59:B61"/>
    <mergeCell ref="I50:I52"/>
    <mergeCell ref="I53:I55"/>
    <mergeCell ref="I56:I58"/>
    <mergeCell ref="I59:I61"/>
    <mergeCell ref="C48:H48"/>
    <mergeCell ref="C14:H14"/>
    <mergeCell ref="B16:B18"/>
    <mergeCell ref="B19:B21"/>
    <mergeCell ref="B22:B24"/>
    <mergeCell ref="B25:B27"/>
    <mergeCell ref="AA48:AA50"/>
    <mergeCell ref="AA51:AA53"/>
    <mergeCell ref="AA54:AA56"/>
    <mergeCell ref="AA2:AA4"/>
    <mergeCell ref="AA5:AA7"/>
    <mergeCell ref="AA8:AA10"/>
    <mergeCell ref="AA11:AA13"/>
    <mergeCell ref="AA45:AA4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5975-A4BF-4E8A-ABC6-E9630D51E116}">
  <dimension ref="A3:P214"/>
  <sheetViews>
    <sheetView topLeftCell="A187" zoomScale="85" zoomScaleNormal="85" workbookViewId="0">
      <selection activeCell="Q85" sqref="Q85"/>
    </sheetView>
  </sheetViews>
  <sheetFormatPr baseColWidth="10" defaultRowHeight="15" x14ac:dyDescent="0.25"/>
  <cols>
    <col min="2" max="2" width="19.7109375" customWidth="1"/>
  </cols>
  <sheetData>
    <row r="3" spans="2:6" ht="21" x14ac:dyDescent="0.35">
      <c r="B3" s="58" t="s">
        <v>235</v>
      </c>
    </row>
    <row r="15" spans="2:6" x14ac:dyDescent="0.25">
      <c r="B15" s="2"/>
      <c r="C15" s="77" t="s">
        <v>1</v>
      </c>
      <c r="D15" s="78"/>
      <c r="E15" s="78"/>
      <c r="F15" s="79"/>
    </row>
    <row r="16" spans="2:6" x14ac:dyDescent="0.25">
      <c r="B16" s="2" t="s">
        <v>0</v>
      </c>
      <c r="C16" s="3">
        <v>1</v>
      </c>
      <c r="D16" s="3">
        <v>2</v>
      </c>
      <c r="E16" s="3">
        <v>3</v>
      </c>
      <c r="F16" s="3">
        <v>4</v>
      </c>
    </row>
    <row r="17" spans="2:11" x14ac:dyDescent="0.25">
      <c r="B17" s="3">
        <v>1</v>
      </c>
      <c r="C17" s="1" t="s">
        <v>277</v>
      </c>
      <c r="D17" s="1" t="s">
        <v>284</v>
      </c>
      <c r="E17" s="1" t="s">
        <v>285</v>
      </c>
      <c r="F17" s="1" t="s">
        <v>289</v>
      </c>
    </row>
    <row r="18" spans="2:11" x14ac:dyDescent="0.25">
      <c r="B18" s="3">
        <v>2</v>
      </c>
      <c r="C18" s="1" t="s">
        <v>278</v>
      </c>
      <c r="D18" s="1" t="s">
        <v>283</v>
      </c>
      <c r="E18" s="1" t="s">
        <v>286</v>
      </c>
      <c r="F18" s="1" t="s">
        <v>290</v>
      </c>
    </row>
    <row r="19" spans="2:11" x14ac:dyDescent="0.25">
      <c r="B19" s="3">
        <v>3</v>
      </c>
      <c r="C19" s="1" t="s">
        <v>279</v>
      </c>
      <c r="D19" s="1" t="s">
        <v>282</v>
      </c>
      <c r="E19" s="1" t="s">
        <v>287</v>
      </c>
      <c r="F19" s="1" t="s">
        <v>291</v>
      </c>
    </row>
    <row r="20" spans="2:11" x14ac:dyDescent="0.25">
      <c r="B20" s="3">
        <v>4</v>
      </c>
      <c r="C20" s="1" t="s">
        <v>280</v>
      </c>
      <c r="D20" s="1" t="s">
        <v>281</v>
      </c>
      <c r="E20" s="1" t="s">
        <v>288</v>
      </c>
      <c r="F20" s="1" t="s">
        <v>292</v>
      </c>
    </row>
    <row r="27" spans="2:11" x14ac:dyDescent="0.25">
      <c r="B27" s="8" t="s">
        <v>17</v>
      </c>
    </row>
    <row r="28" spans="2:11" x14ac:dyDescent="0.25">
      <c r="B28" s="8" t="s">
        <v>223</v>
      </c>
      <c r="F28" s="8" t="s">
        <v>224</v>
      </c>
      <c r="J28" s="8" t="s">
        <v>225</v>
      </c>
    </row>
    <row r="29" spans="2:11" x14ac:dyDescent="0.25">
      <c r="B29" s="8" t="s">
        <v>226</v>
      </c>
      <c r="C29" s="57" t="s">
        <v>227</v>
      </c>
      <c r="F29" s="8" t="s">
        <v>226</v>
      </c>
      <c r="G29" s="57" t="s">
        <v>228</v>
      </c>
      <c r="J29" s="8" t="s">
        <v>226</v>
      </c>
      <c r="K29" s="57" t="s">
        <v>228</v>
      </c>
    </row>
    <row r="30" spans="2:11" x14ac:dyDescent="0.25">
      <c r="B30" s="8" t="s">
        <v>229</v>
      </c>
      <c r="C30" t="s">
        <v>230</v>
      </c>
      <c r="F30" s="8" t="s">
        <v>229</v>
      </c>
      <c r="G30" t="s">
        <v>231</v>
      </c>
      <c r="J30" s="8" t="s">
        <v>229</v>
      </c>
      <c r="K30" t="s">
        <v>231</v>
      </c>
    </row>
    <row r="31" spans="2:11" x14ac:dyDescent="0.25">
      <c r="B31" s="8"/>
      <c r="F31" s="8"/>
      <c r="J31" s="8"/>
    </row>
    <row r="32" spans="2:11" x14ac:dyDescent="0.25">
      <c r="B32" s="8"/>
      <c r="F32" s="8"/>
      <c r="J32" s="8"/>
    </row>
    <row r="33" spans="2:10" x14ac:dyDescent="0.25">
      <c r="B33" s="8"/>
      <c r="F33" s="8"/>
      <c r="J33" s="8"/>
    </row>
    <row r="37" spans="2:10" x14ac:dyDescent="0.25">
      <c r="B37" s="2"/>
      <c r="C37" s="77" t="s">
        <v>1</v>
      </c>
      <c r="D37" s="78"/>
      <c r="E37" s="78"/>
      <c r="F37" s="79"/>
    </row>
    <row r="38" spans="2:10" x14ac:dyDescent="0.25">
      <c r="B38" s="2" t="s">
        <v>0</v>
      </c>
      <c r="C38" s="3">
        <v>1</v>
      </c>
      <c r="D38" s="3">
        <v>2</v>
      </c>
      <c r="E38" s="3">
        <v>3</v>
      </c>
      <c r="F38" s="3">
        <v>4</v>
      </c>
      <c r="G38" t="s">
        <v>19</v>
      </c>
      <c r="I38" s="5" t="s">
        <v>21</v>
      </c>
      <c r="J38" s="5"/>
    </row>
    <row r="39" spans="2:10" x14ac:dyDescent="0.25">
      <c r="B39" s="3">
        <v>1</v>
      </c>
      <c r="C39" s="1">
        <v>52</v>
      </c>
      <c r="D39" s="1">
        <v>60</v>
      </c>
      <c r="E39" s="1">
        <v>72</v>
      </c>
      <c r="F39" s="1">
        <v>58</v>
      </c>
      <c r="G39">
        <f>+SUM(C39:F39)</f>
        <v>242</v>
      </c>
      <c r="I39" s="1">
        <v>1</v>
      </c>
      <c r="J39" s="4">
        <v>285</v>
      </c>
    </row>
    <row r="40" spans="2:10" x14ac:dyDescent="0.25">
      <c r="B40" s="3">
        <v>2</v>
      </c>
      <c r="C40" s="1">
        <v>56</v>
      </c>
      <c r="D40" s="1">
        <v>62</v>
      </c>
      <c r="E40" s="1">
        <v>65</v>
      </c>
      <c r="F40" s="1">
        <v>70</v>
      </c>
      <c r="G40">
        <f t="shared" ref="G40:G42" si="0">+SUM(C40:F40)</f>
        <v>253</v>
      </c>
      <c r="I40" s="1">
        <v>2</v>
      </c>
      <c r="J40" s="4" t="s">
        <v>295</v>
      </c>
    </row>
    <row r="41" spans="2:10" x14ac:dyDescent="0.25">
      <c r="B41" s="3">
        <v>3</v>
      </c>
      <c r="C41" s="1">
        <v>75</v>
      </c>
      <c r="D41" s="1">
        <v>72</v>
      </c>
      <c r="E41" s="1" t="s">
        <v>20</v>
      </c>
      <c r="F41" s="1">
        <v>66</v>
      </c>
      <c r="G41" t="s">
        <v>294</v>
      </c>
      <c r="I41" s="1">
        <v>3</v>
      </c>
      <c r="J41" s="4">
        <v>259</v>
      </c>
    </row>
    <row r="42" spans="2:10" x14ac:dyDescent="0.25">
      <c r="B42" s="3">
        <v>4</v>
      </c>
      <c r="C42" s="1">
        <v>64</v>
      </c>
      <c r="D42" s="1">
        <v>68</v>
      </c>
      <c r="E42" s="1">
        <v>61</v>
      </c>
      <c r="F42" s="1">
        <v>55</v>
      </c>
      <c r="G42">
        <f t="shared" si="0"/>
        <v>248</v>
      </c>
      <c r="I42" s="1">
        <v>4</v>
      </c>
      <c r="J42" s="4">
        <v>243</v>
      </c>
    </row>
    <row r="43" spans="2:10" x14ac:dyDescent="0.25">
      <c r="B43" t="s">
        <v>19</v>
      </c>
      <c r="C43">
        <f>+SUM(C39:C42)</f>
        <v>247</v>
      </c>
      <c r="D43">
        <f>+SUM(D39:D42)</f>
        <v>262</v>
      </c>
      <c r="E43" t="s">
        <v>293</v>
      </c>
      <c r="F43">
        <f>+SUM(F39:F42)</f>
        <v>249</v>
      </c>
      <c r="G43" t="s">
        <v>296</v>
      </c>
    </row>
    <row r="45" spans="2:10" x14ac:dyDescent="0.25">
      <c r="B45" t="s">
        <v>22</v>
      </c>
    </row>
    <row r="46" spans="2:10" x14ac:dyDescent="0.25">
      <c r="H46" t="s">
        <v>28</v>
      </c>
    </row>
    <row r="47" spans="2:10" x14ac:dyDescent="0.25">
      <c r="B47" s="1" t="s">
        <v>23</v>
      </c>
      <c r="C47" s="4">
        <v>4</v>
      </c>
      <c r="H47" t="s">
        <v>29</v>
      </c>
    </row>
    <row r="48" spans="2:10" x14ac:dyDescent="0.25">
      <c r="B48" s="1" t="s">
        <v>24</v>
      </c>
      <c r="C48" s="9">
        <v>198</v>
      </c>
      <c r="H48" t="s">
        <v>30</v>
      </c>
    </row>
    <row r="49" spans="2:16" x14ac:dyDescent="0.25">
      <c r="B49" s="1" t="s">
        <v>25</v>
      </c>
      <c r="C49" s="10">
        <v>213</v>
      </c>
      <c r="H49" t="s">
        <v>31</v>
      </c>
    </row>
    <row r="50" spans="2:16" x14ac:dyDescent="0.25">
      <c r="B50" s="1" t="s">
        <v>26</v>
      </c>
      <c r="C50" s="11">
        <v>169</v>
      </c>
      <c r="H50" t="s">
        <v>32</v>
      </c>
    </row>
    <row r="51" spans="2:16" x14ac:dyDescent="0.25">
      <c r="B51" s="1" t="s">
        <v>27</v>
      </c>
      <c r="C51" s="12">
        <v>956</v>
      </c>
    </row>
    <row r="53" spans="2:16" x14ac:dyDescent="0.25">
      <c r="B53" t="s">
        <v>33</v>
      </c>
    </row>
    <row r="56" spans="2:16" x14ac:dyDescent="0.25">
      <c r="E56" s="13">
        <f>+(C47*(C48+C49+C50)-2*C51)/((C47-1)*(C47-2))</f>
        <v>68</v>
      </c>
    </row>
    <row r="60" spans="2:16" x14ac:dyDescent="0.25">
      <c r="B60" t="s">
        <v>65</v>
      </c>
      <c r="M60" s="36" t="s">
        <v>66</v>
      </c>
      <c r="N60" s="36" t="s">
        <v>67</v>
      </c>
      <c r="O60" s="36" t="s">
        <v>68</v>
      </c>
      <c r="P60" s="36" t="s">
        <v>69</v>
      </c>
    </row>
    <row r="61" spans="2:16" x14ac:dyDescent="0.25">
      <c r="M61" s="4" t="s">
        <v>70</v>
      </c>
      <c r="N61" s="4">
        <v>1</v>
      </c>
      <c r="O61" s="4">
        <v>1</v>
      </c>
      <c r="P61" s="4">
        <v>10</v>
      </c>
    </row>
    <row r="62" spans="2:16" x14ac:dyDescent="0.25">
      <c r="B62" s="2"/>
      <c r="C62" s="77" t="s">
        <v>1</v>
      </c>
      <c r="D62" s="78"/>
      <c r="E62" s="78"/>
      <c r="F62" s="79"/>
      <c r="M62" s="4" t="s">
        <v>71</v>
      </c>
      <c r="N62" s="4">
        <v>1</v>
      </c>
      <c r="O62" s="4">
        <v>2</v>
      </c>
      <c r="P62" s="4">
        <v>14</v>
      </c>
    </row>
    <row r="63" spans="2:16" x14ac:dyDescent="0.25">
      <c r="B63" s="2" t="s">
        <v>0</v>
      </c>
      <c r="C63" s="3">
        <v>1</v>
      </c>
      <c r="D63" s="3">
        <v>2</v>
      </c>
      <c r="E63" s="3">
        <v>3</v>
      </c>
      <c r="F63" s="3">
        <v>4</v>
      </c>
      <c r="G63" t="s">
        <v>19</v>
      </c>
      <c r="I63" s="5" t="s">
        <v>21</v>
      </c>
      <c r="J63" s="5"/>
      <c r="M63" s="4" t="s">
        <v>72</v>
      </c>
      <c r="N63" s="4">
        <v>1</v>
      </c>
      <c r="O63" s="4">
        <v>3</v>
      </c>
      <c r="P63" s="4">
        <v>7</v>
      </c>
    </row>
    <row r="64" spans="2:16" x14ac:dyDescent="0.25">
      <c r="B64" s="3">
        <v>1</v>
      </c>
      <c r="C64" s="1">
        <v>52</v>
      </c>
      <c r="D64" s="1">
        <v>60</v>
      </c>
      <c r="E64" s="1">
        <v>72</v>
      </c>
      <c r="F64" s="1">
        <v>58</v>
      </c>
      <c r="G64">
        <f>+SUM(C64:F64)</f>
        <v>242</v>
      </c>
      <c r="I64" s="1">
        <v>1</v>
      </c>
      <c r="J64" s="4">
        <v>285</v>
      </c>
      <c r="M64" s="4" t="s">
        <v>73</v>
      </c>
      <c r="N64" s="4">
        <v>1</v>
      </c>
      <c r="O64" s="4">
        <v>4</v>
      </c>
      <c r="P64" s="4">
        <v>8</v>
      </c>
    </row>
    <row r="65" spans="2:16" x14ac:dyDescent="0.25">
      <c r="B65" s="3">
        <v>2</v>
      </c>
      <c r="C65" s="1">
        <v>56</v>
      </c>
      <c r="D65" s="1">
        <v>62</v>
      </c>
      <c r="E65" s="1">
        <v>65</v>
      </c>
      <c r="F65" s="1">
        <v>70</v>
      </c>
      <c r="G65">
        <f>+SUM(C65:F65)</f>
        <v>253</v>
      </c>
      <c r="I65" s="1">
        <v>2</v>
      </c>
      <c r="J65" s="4">
        <v>237</v>
      </c>
      <c r="K65" t="s">
        <v>273</v>
      </c>
      <c r="M65" s="4" t="s">
        <v>73</v>
      </c>
      <c r="N65" s="4">
        <v>2</v>
      </c>
      <c r="O65" s="4">
        <v>1</v>
      </c>
      <c r="P65" s="4">
        <v>7</v>
      </c>
    </row>
    <row r="66" spans="2:16" x14ac:dyDescent="0.25">
      <c r="B66" s="3">
        <v>3</v>
      </c>
      <c r="C66" s="1">
        <v>75</v>
      </c>
      <c r="D66" s="1">
        <v>72</v>
      </c>
      <c r="E66" s="1">
        <v>68</v>
      </c>
      <c r="F66" s="1">
        <v>66</v>
      </c>
      <c r="G66">
        <f>+SUM(C66:F66)</f>
        <v>281</v>
      </c>
      <c r="I66" s="1">
        <v>3</v>
      </c>
      <c r="J66" s="4">
        <v>259</v>
      </c>
      <c r="M66" s="4" t="s">
        <v>70</v>
      </c>
      <c r="N66" s="4">
        <v>2</v>
      </c>
      <c r="O66" s="4">
        <v>2</v>
      </c>
      <c r="P66" s="4">
        <v>18</v>
      </c>
    </row>
    <row r="67" spans="2:16" x14ac:dyDescent="0.25">
      <c r="B67" s="3">
        <v>4</v>
      </c>
      <c r="C67" s="1">
        <v>64</v>
      </c>
      <c r="D67" s="1">
        <v>68</v>
      </c>
      <c r="E67" s="1">
        <v>61</v>
      </c>
      <c r="F67" s="1">
        <v>55</v>
      </c>
      <c r="G67">
        <f t="shared" ref="G67" si="1">+SUM(C67:F67)</f>
        <v>248</v>
      </c>
      <c r="I67" s="1">
        <v>4</v>
      </c>
      <c r="J67" s="4">
        <v>243</v>
      </c>
      <c r="M67" s="4" t="s">
        <v>71</v>
      </c>
      <c r="N67" s="4">
        <v>2</v>
      </c>
      <c r="O67" s="4">
        <v>3</v>
      </c>
      <c r="P67" s="4">
        <v>11</v>
      </c>
    </row>
    <row r="68" spans="2:16" x14ac:dyDescent="0.25">
      <c r="B68" t="s">
        <v>19</v>
      </c>
      <c r="C68">
        <f>+SUM(C64:C67)</f>
        <v>247</v>
      </c>
      <c r="D68">
        <f t="shared" ref="D68:F68" si="2">+SUM(D64:D67)</f>
        <v>262</v>
      </c>
      <c r="E68">
        <f t="shared" si="2"/>
        <v>266</v>
      </c>
      <c r="F68">
        <f t="shared" si="2"/>
        <v>249</v>
      </c>
      <c r="M68" s="4" t="s">
        <v>72</v>
      </c>
      <c r="N68" s="4">
        <v>2</v>
      </c>
      <c r="O68" s="4">
        <v>4</v>
      </c>
      <c r="P68" s="4">
        <v>8</v>
      </c>
    </row>
    <row r="69" spans="2:16" ht="17.25" x14ac:dyDescent="0.35">
      <c r="B69" s="14" t="s">
        <v>34</v>
      </c>
      <c r="C69" s="13">
        <f>+AVERAGE(C64:C67)</f>
        <v>61.75</v>
      </c>
      <c r="D69" s="13">
        <f t="shared" ref="D69:F69" si="3">+AVERAGE(D64:D67)</f>
        <v>65.5</v>
      </c>
      <c r="E69" s="13">
        <f t="shared" si="3"/>
        <v>66.5</v>
      </c>
      <c r="F69" s="13">
        <f t="shared" si="3"/>
        <v>62.25</v>
      </c>
      <c r="G69" s="13"/>
      <c r="M69" s="4" t="s">
        <v>72</v>
      </c>
      <c r="N69" s="4">
        <v>3</v>
      </c>
      <c r="O69" s="4">
        <v>1</v>
      </c>
      <c r="P69" s="4">
        <v>5</v>
      </c>
    </row>
    <row r="70" spans="2:16" ht="18.75" x14ac:dyDescent="0.4">
      <c r="B70" s="14" t="s">
        <v>35</v>
      </c>
      <c r="C70" s="13">
        <f>+SUM(C64:F67)</f>
        <v>1024</v>
      </c>
      <c r="M70" s="4" t="s">
        <v>73</v>
      </c>
      <c r="N70" s="4">
        <v>3</v>
      </c>
      <c r="O70" s="4">
        <v>2</v>
      </c>
      <c r="P70" s="4">
        <v>10</v>
      </c>
    </row>
    <row r="71" spans="2:16" ht="17.25" x14ac:dyDescent="0.35">
      <c r="B71" s="14" t="s">
        <v>36</v>
      </c>
      <c r="C71">
        <v>4</v>
      </c>
      <c r="M71" s="4" t="s">
        <v>70</v>
      </c>
      <c r="N71" s="4">
        <v>3</v>
      </c>
      <c r="O71" s="4">
        <v>3</v>
      </c>
      <c r="P71" s="4">
        <v>13</v>
      </c>
    </row>
    <row r="72" spans="2:16" ht="18.75" x14ac:dyDescent="0.4">
      <c r="B72" s="14" t="s">
        <v>37</v>
      </c>
      <c r="C72">
        <f>+COUNT(C64:C67)</f>
        <v>4</v>
      </c>
      <c r="D72">
        <f t="shared" ref="D72:F72" si="4">+COUNT(D64:D67)</f>
        <v>4</v>
      </c>
      <c r="E72">
        <f t="shared" si="4"/>
        <v>4</v>
      </c>
      <c r="F72">
        <f t="shared" si="4"/>
        <v>4</v>
      </c>
      <c r="M72" s="4" t="s">
        <v>71</v>
      </c>
      <c r="N72" s="4">
        <v>3</v>
      </c>
      <c r="O72" s="4">
        <v>4</v>
      </c>
      <c r="P72" s="4">
        <v>9</v>
      </c>
    </row>
    <row r="73" spans="2:16" ht="17.25" x14ac:dyDescent="0.35">
      <c r="B73" s="14" t="s">
        <v>38</v>
      </c>
      <c r="C73">
        <v>16</v>
      </c>
      <c r="M73" s="4" t="s">
        <v>71</v>
      </c>
      <c r="N73" s="4">
        <v>4</v>
      </c>
      <c r="O73" s="4">
        <v>1</v>
      </c>
      <c r="P73" s="4">
        <v>10</v>
      </c>
    </row>
    <row r="74" spans="2:16" ht="15.75" x14ac:dyDescent="0.25">
      <c r="C74" s="15"/>
      <c r="D74" s="15"/>
      <c r="E74" s="15"/>
      <c r="M74" s="4" t="s">
        <v>72</v>
      </c>
      <c r="N74" s="4">
        <v>4</v>
      </c>
      <c r="O74" s="4">
        <v>2</v>
      </c>
      <c r="P74" s="4">
        <v>10</v>
      </c>
    </row>
    <row r="75" spans="2:16" x14ac:dyDescent="0.25">
      <c r="M75" s="4" t="s">
        <v>73</v>
      </c>
      <c r="N75" s="4">
        <v>4</v>
      </c>
      <c r="O75" s="4">
        <v>3</v>
      </c>
      <c r="P75" s="4">
        <v>12</v>
      </c>
    </row>
    <row r="76" spans="2:16" ht="18.75" x14ac:dyDescent="0.4">
      <c r="B76" s="14" t="s">
        <v>35</v>
      </c>
      <c r="C76" s="13">
        <f>+C70</f>
        <v>1024</v>
      </c>
      <c r="M76" s="4" t="s">
        <v>70</v>
      </c>
      <c r="N76" s="4">
        <v>4</v>
      </c>
      <c r="O76" s="4">
        <v>4</v>
      </c>
      <c r="P76" s="4">
        <v>14</v>
      </c>
    </row>
    <row r="77" spans="2:16" ht="17.25" x14ac:dyDescent="0.35">
      <c r="B77" s="14" t="s">
        <v>38</v>
      </c>
      <c r="C77">
        <f>+C73</f>
        <v>16</v>
      </c>
    </row>
    <row r="79" spans="2:16" x14ac:dyDescent="0.25">
      <c r="B79" s="8" t="s">
        <v>39</v>
      </c>
      <c r="C79" t="s">
        <v>40</v>
      </c>
      <c r="L79" s="69" t="s">
        <v>319</v>
      </c>
      <c r="M79" s="69" t="s">
        <v>321</v>
      </c>
      <c r="N79" s="69" t="s">
        <v>320</v>
      </c>
      <c r="O79" s="69" t="s">
        <v>86</v>
      </c>
    </row>
    <row r="80" spans="2:16" x14ac:dyDescent="0.25">
      <c r="L80" s="69" t="s">
        <v>73</v>
      </c>
      <c r="M80" s="69">
        <v>1</v>
      </c>
      <c r="N80" s="69">
        <v>1</v>
      </c>
      <c r="O80" s="69">
        <v>52</v>
      </c>
    </row>
    <row r="81" spans="2:15" x14ac:dyDescent="0.25">
      <c r="C81" t="s">
        <v>41</v>
      </c>
      <c r="D81" s="16">
        <f>+POWER(C76,2)</f>
        <v>1048576</v>
      </c>
      <c r="E81">
        <f>+D81/D82</f>
        <v>65536</v>
      </c>
      <c r="L81" s="69" t="s">
        <v>71</v>
      </c>
      <c r="M81" s="69">
        <v>1</v>
      </c>
      <c r="N81" s="69">
        <v>2</v>
      </c>
      <c r="O81" s="69">
        <v>60</v>
      </c>
    </row>
    <row r="82" spans="2:15" x14ac:dyDescent="0.25">
      <c r="D82">
        <f>+C77</f>
        <v>16</v>
      </c>
      <c r="L82" s="69" t="s">
        <v>72</v>
      </c>
      <c r="M82" s="69">
        <v>1</v>
      </c>
      <c r="N82" s="69">
        <v>3</v>
      </c>
      <c r="O82" s="69">
        <v>72</v>
      </c>
    </row>
    <row r="83" spans="2:15" x14ac:dyDescent="0.25">
      <c r="L83" s="69" t="s">
        <v>70</v>
      </c>
      <c r="M83" s="69">
        <v>1</v>
      </c>
      <c r="N83" s="69">
        <v>4</v>
      </c>
      <c r="O83" s="69">
        <v>58</v>
      </c>
    </row>
    <row r="84" spans="2:15" x14ac:dyDescent="0.25">
      <c r="B84" s="8" t="s">
        <v>42</v>
      </c>
      <c r="C84" t="s">
        <v>43</v>
      </c>
      <c r="L84" s="69" t="s">
        <v>71</v>
      </c>
      <c r="M84" s="69">
        <v>2</v>
      </c>
      <c r="N84" s="69">
        <v>1</v>
      </c>
      <c r="O84" s="69">
        <v>56</v>
      </c>
    </row>
    <row r="85" spans="2:15" x14ac:dyDescent="0.25">
      <c r="L85" s="69" t="s">
        <v>73</v>
      </c>
      <c r="M85" s="69">
        <v>2</v>
      </c>
      <c r="N85" s="69">
        <v>2</v>
      </c>
      <c r="O85" s="69">
        <v>62</v>
      </c>
    </row>
    <row r="86" spans="2:15" ht="18.75" x14ac:dyDescent="0.4">
      <c r="C86" s="14" t="s">
        <v>44</v>
      </c>
      <c r="D86">
        <f>+SUMSQ(C64:F67)-E81</f>
        <v>676</v>
      </c>
      <c r="L86" s="69" t="s">
        <v>70</v>
      </c>
      <c r="M86" s="69">
        <v>2</v>
      </c>
      <c r="N86" s="69">
        <v>3</v>
      </c>
      <c r="O86" s="69">
        <v>65</v>
      </c>
    </row>
    <row r="87" spans="2:15" x14ac:dyDescent="0.25">
      <c r="L87" s="69" t="s">
        <v>72</v>
      </c>
      <c r="M87" s="69">
        <v>2</v>
      </c>
      <c r="N87" s="69">
        <v>4</v>
      </c>
      <c r="O87" s="69">
        <v>70</v>
      </c>
    </row>
    <row r="88" spans="2:15" x14ac:dyDescent="0.25">
      <c r="B88" s="8" t="s">
        <v>45</v>
      </c>
      <c r="C88" t="s">
        <v>48</v>
      </c>
      <c r="L88" s="69" t="s">
        <v>72</v>
      </c>
      <c r="M88" s="69">
        <v>3</v>
      </c>
      <c r="N88" s="69">
        <v>1</v>
      </c>
      <c r="O88" s="69">
        <v>75</v>
      </c>
    </row>
    <row r="89" spans="2:15" x14ac:dyDescent="0.25">
      <c r="L89" s="69" t="s">
        <v>70</v>
      </c>
      <c r="M89" s="69">
        <v>3</v>
      </c>
      <c r="N89" s="69">
        <v>2</v>
      </c>
      <c r="O89" s="69">
        <v>72</v>
      </c>
    </row>
    <row r="90" spans="2:15" ht="17.25" x14ac:dyDescent="0.35">
      <c r="C90" s="14" t="s">
        <v>46</v>
      </c>
      <c r="D90">
        <f>+(1/C72)*POWER(C68,2)+(1/D72)*POWER(D68,2)+(1/E72)*POWER(E68,2)+(1/F72)*POWER(F68,2)-E81</f>
        <v>66.5</v>
      </c>
      <c r="L90" s="69" t="s">
        <v>73</v>
      </c>
      <c r="M90" s="69">
        <v>3</v>
      </c>
      <c r="N90" s="69">
        <v>3</v>
      </c>
      <c r="O90" s="69">
        <v>68</v>
      </c>
    </row>
    <row r="91" spans="2:15" x14ac:dyDescent="0.25">
      <c r="L91" s="69" t="s">
        <v>71</v>
      </c>
      <c r="M91" s="69">
        <v>3</v>
      </c>
      <c r="N91" s="69">
        <v>4</v>
      </c>
      <c r="O91" s="69">
        <v>66</v>
      </c>
    </row>
    <row r="92" spans="2:15" x14ac:dyDescent="0.25">
      <c r="B92" s="8" t="s">
        <v>47</v>
      </c>
      <c r="C92" t="s">
        <v>84</v>
      </c>
      <c r="L92" s="69" t="s">
        <v>70</v>
      </c>
      <c r="M92" s="69">
        <v>4</v>
      </c>
      <c r="N92" s="69">
        <v>1</v>
      </c>
      <c r="O92" s="69">
        <v>64</v>
      </c>
    </row>
    <row r="93" spans="2:15" x14ac:dyDescent="0.25">
      <c r="L93" s="69" t="s">
        <v>72</v>
      </c>
      <c r="M93" s="69">
        <v>4</v>
      </c>
      <c r="N93" s="69">
        <v>2</v>
      </c>
      <c r="O93" s="69">
        <v>68</v>
      </c>
    </row>
    <row r="94" spans="2:15" ht="17.25" x14ac:dyDescent="0.35">
      <c r="C94" s="14" t="s">
        <v>49</v>
      </c>
      <c r="D94">
        <f>+(1/C72)*POWER(G64,2)+(1/D72)*POWER(G65,2)+(1/E72)*POWER(G66,2)+(1/F72)*POWER(G67,2)-E81</f>
        <v>223.5</v>
      </c>
      <c r="L94" s="69" t="s">
        <v>71</v>
      </c>
      <c r="M94" s="69">
        <v>4</v>
      </c>
      <c r="N94" s="69">
        <v>3</v>
      </c>
      <c r="O94" s="69">
        <v>61</v>
      </c>
    </row>
    <row r="95" spans="2:15" x14ac:dyDescent="0.25">
      <c r="L95" s="69" t="s">
        <v>73</v>
      </c>
      <c r="M95" s="69">
        <v>4</v>
      </c>
      <c r="N95" s="69">
        <v>4</v>
      </c>
      <c r="O95" s="69">
        <v>55</v>
      </c>
    </row>
    <row r="96" spans="2:15" x14ac:dyDescent="0.25">
      <c r="B96" s="8" t="s">
        <v>50</v>
      </c>
      <c r="C96" t="s">
        <v>51</v>
      </c>
    </row>
    <row r="98" spans="2:10" ht="18.75" x14ac:dyDescent="0.4">
      <c r="C98" s="14" t="s">
        <v>52</v>
      </c>
      <c r="D98">
        <f>+(1/C72)*POWER(D101,2)+(1/D72)*POWER(D102,2)+(1/E72)*POWER(D103,2)+(1/F72)*POWER(D104,2)-E81</f>
        <v>345</v>
      </c>
    </row>
    <row r="100" spans="2:10" x14ac:dyDescent="0.25">
      <c r="C100" s="5" t="s">
        <v>21</v>
      </c>
      <c r="D100" s="6"/>
      <c r="G100" s="8"/>
      <c r="H100" s="8"/>
    </row>
    <row r="101" spans="2:10" x14ac:dyDescent="0.25">
      <c r="C101" s="1">
        <v>1</v>
      </c>
      <c r="D101" s="4">
        <f>+J64</f>
        <v>285</v>
      </c>
      <c r="G101" s="8"/>
    </row>
    <row r="102" spans="2:10" x14ac:dyDescent="0.25">
      <c r="C102" s="1">
        <v>2</v>
      </c>
      <c r="D102" s="4">
        <f>+J65</f>
        <v>237</v>
      </c>
      <c r="G102" s="8"/>
    </row>
    <row r="103" spans="2:10" x14ac:dyDescent="0.25">
      <c r="C103" s="1">
        <v>3</v>
      </c>
      <c r="D103" s="4">
        <f>+J66</f>
        <v>259</v>
      </c>
      <c r="G103" s="8"/>
    </row>
    <row r="104" spans="2:10" x14ac:dyDescent="0.25">
      <c r="C104" s="1">
        <v>4</v>
      </c>
      <c r="D104" s="4">
        <f>+J67</f>
        <v>243</v>
      </c>
      <c r="G104" s="8"/>
    </row>
    <row r="106" spans="2:10" x14ac:dyDescent="0.25">
      <c r="B106" s="8" t="s">
        <v>53</v>
      </c>
      <c r="C106" t="s">
        <v>54</v>
      </c>
    </row>
    <row r="108" spans="2:10" ht="18.75" x14ac:dyDescent="0.4">
      <c r="C108" s="14" t="s">
        <v>55</v>
      </c>
      <c r="D108">
        <f>+D86-D90-D94-D98</f>
        <v>41</v>
      </c>
    </row>
    <row r="110" spans="2:10" ht="21" x14ac:dyDescent="0.35">
      <c r="B110" s="17" t="s">
        <v>56</v>
      </c>
    </row>
    <row r="112" spans="2:10" ht="31.5" x14ac:dyDescent="0.25">
      <c r="B112" s="18" t="s">
        <v>57</v>
      </c>
      <c r="C112" s="18" t="s">
        <v>58</v>
      </c>
      <c r="D112" s="18" t="s">
        <v>59</v>
      </c>
      <c r="E112" s="18" t="s">
        <v>60</v>
      </c>
      <c r="F112" s="18" t="s">
        <v>61</v>
      </c>
      <c r="G112" s="19" t="s">
        <v>62</v>
      </c>
      <c r="J112" s="37" t="s">
        <v>74</v>
      </c>
    </row>
    <row r="113" spans="1:15" ht="16.5" thickBot="1" x14ac:dyDescent="0.3">
      <c r="B113" s="20"/>
      <c r="C113" s="20"/>
      <c r="D113" s="20"/>
      <c r="E113" s="20"/>
      <c r="F113" s="20"/>
      <c r="J113" s="38" t="s">
        <v>75</v>
      </c>
      <c r="K113" s="39" t="s">
        <v>76</v>
      </c>
      <c r="L113" s="39" t="s">
        <v>77</v>
      </c>
      <c r="M113" s="39" t="s">
        <v>78</v>
      </c>
      <c r="N113" s="39" t="s">
        <v>79</v>
      </c>
      <c r="O113" s="39" t="s">
        <v>80</v>
      </c>
    </row>
    <row r="114" spans="1:15" ht="17.25" x14ac:dyDescent="0.35">
      <c r="B114" s="21" t="s">
        <v>21</v>
      </c>
      <c r="C114" s="22">
        <f>+D98</f>
        <v>345</v>
      </c>
      <c r="D114" s="23">
        <f>+C71-1</f>
        <v>3</v>
      </c>
      <c r="E114" s="24">
        <f>+C114/D114</f>
        <v>115</v>
      </c>
      <c r="F114" s="24">
        <f>+E114/E117</f>
        <v>14.02439024390244</v>
      </c>
      <c r="G114">
        <f>+C120</f>
        <v>5.4094513180564894</v>
      </c>
      <c r="J114" s="40" t="s">
        <v>81</v>
      </c>
      <c r="K114" s="41">
        <v>3</v>
      </c>
      <c r="L114" s="41">
        <v>85.25</v>
      </c>
      <c r="M114" s="41">
        <v>28.417000000000002</v>
      </c>
      <c r="N114" s="41">
        <v>18.940000000000001</v>
      </c>
      <c r="O114" s="41">
        <v>2E-3</v>
      </c>
    </row>
    <row r="115" spans="1:15" ht="31.5" x14ac:dyDescent="0.35">
      <c r="A115" t="s">
        <v>297</v>
      </c>
      <c r="B115" s="25" t="s">
        <v>317</v>
      </c>
      <c r="C115" s="26">
        <f>+D94</f>
        <v>223.5</v>
      </c>
      <c r="D115" s="23">
        <f>+C71-1</f>
        <v>3</v>
      </c>
      <c r="E115" s="24">
        <f t="shared" ref="E115:E117" si="5">+C115/D115</f>
        <v>74.5</v>
      </c>
      <c r="F115" s="24">
        <f>+E115/E117</f>
        <v>9.0853658536585371</v>
      </c>
      <c r="G115">
        <f>+C120</f>
        <v>5.4094513180564894</v>
      </c>
      <c r="J115" s="40" t="s">
        <v>82</v>
      </c>
      <c r="K115" s="41">
        <v>3</v>
      </c>
      <c r="L115" s="41">
        <v>13.25</v>
      </c>
      <c r="M115" s="41">
        <v>4.4169999999999998</v>
      </c>
      <c r="N115" s="41">
        <v>2.94</v>
      </c>
      <c r="O115" s="41">
        <v>0.121</v>
      </c>
    </row>
    <row r="116" spans="1:15" ht="17.25" x14ac:dyDescent="0.35">
      <c r="B116" s="21" t="s">
        <v>318</v>
      </c>
      <c r="C116" s="22">
        <f>+D90</f>
        <v>66.5</v>
      </c>
      <c r="D116" s="23">
        <f>+C71-1</f>
        <v>3</v>
      </c>
      <c r="E116" s="24">
        <f t="shared" si="5"/>
        <v>22.166666666666668</v>
      </c>
      <c r="F116" s="24">
        <f>+E116/E117</f>
        <v>2.7032520325203255</v>
      </c>
      <c r="G116">
        <f>+C120</f>
        <v>5.4094513180564894</v>
      </c>
      <c r="J116" s="40" t="s">
        <v>83</v>
      </c>
      <c r="K116" s="41">
        <v>3</v>
      </c>
      <c r="L116" s="41">
        <v>52.25</v>
      </c>
      <c r="M116" s="41">
        <v>17.417000000000002</v>
      </c>
      <c r="N116" s="41">
        <v>11.61</v>
      </c>
      <c r="O116" s="41">
        <v>7.0000000000000001E-3</v>
      </c>
    </row>
    <row r="117" spans="1:15" ht="17.25" x14ac:dyDescent="0.35">
      <c r="B117" s="25" t="s">
        <v>63</v>
      </c>
      <c r="C117" s="26">
        <f>+D108</f>
        <v>41</v>
      </c>
      <c r="D117" s="23">
        <f>+(C71-1)*(C71-2)-1</f>
        <v>5</v>
      </c>
      <c r="E117" s="27">
        <f t="shared" si="5"/>
        <v>8.1999999999999993</v>
      </c>
      <c r="F117" s="28"/>
      <c r="J117" s="40" t="s">
        <v>63</v>
      </c>
      <c r="K117" s="41">
        <v>6</v>
      </c>
      <c r="L117" s="41">
        <v>9</v>
      </c>
      <c r="M117" s="41">
        <v>1.5</v>
      </c>
      <c r="N117" s="42"/>
      <c r="O117" s="42"/>
    </row>
    <row r="118" spans="1:15" ht="17.25" x14ac:dyDescent="0.35">
      <c r="B118" s="29" t="s">
        <v>19</v>
      </c>
      <c r="C118" s="30">
        <f>+SUM(C114:C117)</f>
        <v>676</v>
      </c>
      <c r="D118" s="31">
        <v>14</v>
      </c>
      <c r="E118" s="32"/>
      <c r="F118" s="32"/>
      <c r="J118" s="40" t="s">
        <v>19</v>
      </c>
      <c r="K118" s="41">
        <v>15</v>
      </c>
      <c r="L118" s="41">
        <v>159.75</v>
      </c>
      <c r="M118" s="42"/>
      <c r="N118" s="42"/>
      <c r="O118" s="42"/>
    </row>
    <row r="120" spans="1:15" ht="18" x14ac:dyDescent="0.35">
      <c r="B120" s="33" t="s">
        <v>64</v>
      </c>
      <c r="C120" s="34">
        <f>+_xlfn.F.INV.RT(0.05,D114,D117)</f>
        <v>5.4094513180564894</v>
      </c>
      <c r="D120" t="str">
        <f ca="1">IFERROR(_xlfn.FORMULATEXT(C120),"")</f>
        <v>=+INV.F.CD(0.05;D114;D117)</v>
      </c>
    </row>
    <row r="121" spans="1:15" ht="18" x14ac:dyDescent="0.35">
      <c r="B121" s="33" t="s">
        <v>64</v>
      </c>
      <c r="C121" s="34">
        <f>+_xlfn.F.INV.RT(0.05,D116,D117)</f>
        <v>5.4094513180564894</v>
      </c>
    </row>
    <row r="124" spans="1:15" x14ac:dyDescent="0.25">
      <c r="B124" s="35" t="str">
        <f>IF(F114&gt;G114,"Fc tratamientos &gt;Ft","Fc tratamientos &lt;Ft")</f>
        <v>Fc tratamientos &gt;Ft</v>
      </c>
    </row>
    <row r="125" spans="1:15" x14ac:dyDescent="0.25">
      <c r="B125" s="35" t="str">
        <f>IF(F114&gt;G114,"Por lo tanto,  hay diferencia significativa entre tratamientos","Por lo tanto, no hay diferencia significativa entre tratamientos")</f>
        <v>Por lo tanto,  hay diferencia significativa entre tratamientos</v>
      </c>
    </row>
    <row r="127" spans="1:15" x14ac:dyDescent="0.25">
      <c r="B127" s="35" t="str">
        <f>IF(F115&gt;G115,"Fc renglones &gt;Ft","Fc renglones &lt;Ft")</f>
        <v>Fc renglones &gt;Ft</v>
      </c>
    </row>
    <row r="128" spans="1:15" x14ac:dyDescent="0.25">
      <c r="B128" s="35" t="str">
        <f>IF(F115&gt;G115,"Por lo tanto,  hay diferencia significativa entre tratamientos","Por lo tanto, no hay diferencia significativa entre tratamientos")</f>
        <v>Por lo tanto,  hay diferencia significativa entre tratamientos</v>
      </c>
    </row>
    <row r="130" spans="2:2" x14ac:dyDescent="0.25">
      <c r="B130" s="35" t="str">
        <f>IF(F116&gt;G116,"Fc columnas &gt;Ft","Fc columnas &lt;Ft")</f>
        <v>Fc columnas &lt;Ft</v>
      </c>
    </row>
    <row r="131" spans="2:2" x14ac:dyDescent="0.25">
      <c r="B131" s="35" t="str">
        <f>IF(F116&gt;G116,"Por lo tanto,  hay diferencia significativa entre tratamientos","Por lo tanto, no hay diferencia significativa entre tratamientos")</f>
        <v>Por lo tanto, no hay diferencia significativa entre tratamientos</v>
      </c>
    </row>
    <row r="149" spans="1:3" x14ac:dyDescent="0.25">
      <c r="A149" s="8" t="s">
        <v>100</v>
      </c>
    </row>
    <row r="157" spans="1:3" x14ac:dyDescent="0.25">
      <c r="B157" t="s">
        <v>238</v>
      </c>
      <c r="C157" t="s">
        <v>239</v>
      </c>
    </row>
    <row r="158" spans="1:3" x14ac:dyDescent="0.25">
      <c r="B158" t="s">
        <v>141</v>
      </c>
      <c r="C158" t="s">
        <v>240</v>
      </c>
    </row>
    <row r="159" spans="1:3" x14ac:dyDescent="0.25">
      <c r="B159" t="s">
        <v>241</v>
      </c>
      <c r="C159" t="s">
        <v>242</v>
      </c>
    </row>
    <row r="160" spans="1:3" x14ac:dyDescent="0.25">
      <c r="B160" t="s">
        <v>243</v>
      </c>
      <c r="C160" t="s">
        <v>244</v>
      </c>
    </row>
    <row r="161" spans="2:9" x14ac:dyDescent="0.25">
      <c r="B161" t="s">
        <v>245</v>
      </c>
      <c r="C161" t="s">
        <v>246</v>
      </c>
    </row>
    <row r="162" spans="2:9" x14ac:dyDescent="0.25">
      <c r="B162" t="s">
        <v>144</v>
      </c>
      <c r="C162" t="s">
        <v>247</v>
      </c>
    </row>
    <row r="168" spans="2:9" ht="30" x14ac:dyDescent="0.25">
      <c r="B168" s="43" t="s">
        <v>243</v>
      </c>
      <c r="C168" s="44">
        <v>4</v>
      </c>
      <c r="G168" s="61" t="s">
        <v>91</v>
      </c>
      <c r="H168" s="61" t="s">
        <v>92</v>
      </c>
      <c r="I168" s="62" t="s">
        <v>93</v>
      </c>
    </row>
    <row r="169" spans="2:9" x14ac:dyDescent="0.25">
      <c r="B169" s="43" t="s">
        <v>237</v>
      </c>
      <c r="C169" s="44">
        <f>+D117</f>
        <v>5</v>
      </c>
      <c r="G169" s="59" t="s">
        <v>95</v>
      </c>
      <c r="H169" s="60">
        <f>+ABS(D178-D179)</f>
        <v>12</v>
      </c>
      <c r="I169" s="4" t="str">
        <f>+IF($C$174&gt;H169,"No existe diferencia significativa","Existe diferencia significativa")</f>
        <v>Existe diferencia significativa</v>
      </c>
    </row>
    <row r="170" spans="2:9" ht="18" x14ac:dyDescent="0.35">
      <c r="B170" s="43" t="s">
        <v>96</v>
      </c>
      <c r="C170" s="47">
        <f>+E117</f>
        <v>8.1999999999999993</v>
      </c>
      <c r="G170" s="59" t="s">
        <v>97</v>
      </c>
      <c r="H170" s="60">
        <f>+ABS(D178-D180)</f>
        <v>6.5</v>
      </c>
      <c r="I170" s="4" t="str">
        <f t="shared" ref="I170:I174" si="6">+IF($C$174&gt;H170,"No existe diferencia significativa","Existe diferencia significativa")</f>
        <v>No existe diferencia significativa</v>
      </c>
    </row>
    <row r="171" spans="2:9" x14ac:dyDescent="0.25">
      <c r="B171" s="43" t="s">
        <v>144</v>
      </c>
      <c r="C171" s="44">
        <f>+C72</f>
        <v>4</v>
      </c>
      <c r="G171" s="59" t="s">
        <v>103</v>
      </c>
      <c r="H171" s="60">
        <f>+ABS(D178-D181)</f>
        <v>10.5</v>
      </c>
      <c r="I171" s="4" t="str">
        <f t="shared" si="6"/>
        <v>Existe diferencia significativa</v>
      </c>
    </row>
    <row r="172" spans="2:9" ht="16.5" x14ac:dyDescent="0.3">
      <c r="B172" s="48" t="s">
        <v>248</v>
      </c>
      <c r="C172" s="49">
        <v>5.22</v>
      </c>
      <c r="G172" s="59" t="s">
        <v>98</v>
      </c>
      <c r="H172" s="60">
        <f>+ABS(D179-D180)</f>
        <v>5.5</v>
      </c>
      <c r="I172" s="4" t="str">
        <f t="shared" si="6"/>
        <v>No existe diferencia significativa</v>
      </c>
    </row>
    <row r="173" spans="2:9" x14ac:dyDescent="0.25">
      <c r="G173" s="59" t="s">
        <v>104</v>
      </c>
      <c r="H173" s="60">
        <f>+ABS(D179-D181)</f>
        <v>1.5</v>
      </c>
      <c r="I173" s="4" t="str">
        <f t="shared" si="6"/>
        <v>No existe diferencia significativa</v>
      </c>
    </row>
    <row r="174" spans="2:9" x14ac:dyDescent="0.25">
      <c r="B174" s="43" t="s">
        <v>99</v>
      </c>
      <c r="C174" s="50">
        <f>+C172*SQRT(C170/C171)</f>
        <v>7.473902595030256</v>
      </c>
      <c r="G174" s="59" t="s">
        <v>105</v>
      </c>
      <c r="H174" s="60">
        <f>+ABS(D180-D181)</f>
        <v>4</v>
      </c>
      <c r="I174" s="4" t="str">
        <f t="shared" si="6"/>
        <v>No existe diferencia significativa</v>
      </c>
    </row>
    <row r="176" spans="2:9" x14ac:dyDescent="0.25">
      <c r="B176" s="43"/>
      <c r="G176" s="45"/>
    </row>
    <row r="177" spans="1:4" x14ac:dyDescent="0.25">
      <c r="B177" s="2" t="s">
        <v>21</v>
      </c>
      <c r="C177" s="2" t="s">
        <v>101</v>
      </c>
      <c r="D177" s="2" t="s">
        <v>102</v>
      </c>
    </row>
    <row r="178" spans="1:4" x14ac:dyDescent="0.25">
      <c r="B178" s="4">
        <v>1</v>
      </c>
      <c r="C178" s="4">
        <f>+D101</f>
        <v>285</v>
      </c>
      <c r="D178" s="4">
        <f>+C178/4</f>
        <v>71.25</v>
      </c>
    </row>
    <row r="179" spans="1:4" x14ac:dyDescent="0.25">
      <c r="B179" s="4">
        <v>2</v>
      </c>
      <c r="C179" s="4">
        <f>+D102</f>
        <v>237</v>
      </c>
      <c r="D179" s="4">
        <f t="shared" ref="D179:D181" si="7">+C179/4</f>
        <v>59.25</v>
      </c>
    </row>
    <row r="180" spans="1:4" x14ac:dyDescent="0.25">
      <c r="B180" s="4">
        <v>3</v>
      </c>
      <c r="C180" s="4">
        <f>+D103</f>
        <v>259</v>
      </c>
      <c r="D180" s="4">
        <f t="shared" si="7"/>
        <v>64.75</v>
      </c>
    </row>
    <row r="181" spans="1:4" x14ac:dyDescent="0.25">
      <c r="B181" s="4">
        <v>4</v>
      </c>
      <c r="C181" s="4">
        <f>+D104</f>
        <v>243</v>
      </c>
      <c r="D181" s="4">
        <f t="shared" si="7"/>
        <v>60.75</v>
      </c>
    </row>
    <row r="185" spans="1:4" x14ac:dyDescent="0.25">
      <c r="A185" s="8" t="s">
        <v>100</v>
      </c>
    </row>
    <row r="192" spans="1:4" x14ac:dyDescent="0.25">
      <c r="B192" t="s">
        <v>238</v>
      </c>
      <c r="C192" t="s">
        <v>239</v>
      </c>
    </row>
    <row r="193" spans="2:9" x14ac:dyDescent="0.25">
      <c r="B193" t="s">
        <v>141</v>
      </c>
      <c r="C193" t="s">
        <v>240</v>
      </c>
    </row>
    <row r="194" spans="2:9" x14ac:dyDescent="0.25">
      <c r="B194" t="s">
        <v>241</v>
      </c>
      <c r="C194" t="s">
        <v>242</v>
      </c>
    </row>
    <row r="195" spans="2:9" x14ac:dyDescent="0.25">
      <c r="B195" t="s">
        <v>243</v>
      </c>
      <c r="C195" t="s">
        <v>244</v>
      </c>
    </row>
    <row r="196" spans="2:9" x14ac:dyDescent="0.25">
      <c r="B196" t="s">
        <v>245</v>
      </c>
      <c r="C196" t="s">
        <v>246</v>
      </c>
    </row>
    <row r="197" spans="2:9" x14ac:dyDescent="0.25">
      <c r="B197" t="s">
        <v>144</v>
      </c>
      <c r="C197" t="s">
        <v>247</v>
      </c>
    </row>
    <row r="201" spans="2:9" ht="30" x14ac:dyDescent="0.25">
      <c r="B201" s="43" t="s">
        <v>243</v>
      </c>
      <c r="C201" s="44">
        <v>4</v>
      </c>
      <c r="G201" s="61" t="s">
        <v>91</v>
      </c>
      <c r="H201" s="61" t="s">
        <v>92</v>
      </c>
      <c r="I201" s="62" t="s">
        <v>93</v>
      </c>
    </row>
    <row r="202" spans="2:9" x14ac:dyDescent="0.25">
      <c r="B202" s="43" t="s">
        <v>237</v>
      </c>
      <c r="C202" s="44">
        <v>5</v>
      </c>
      <c r="G202" s="59" t="s">
        <v>95</v>
      </c>
      <c r="H202" s="60">
        <f>+ABS(D211-D212)</f>
        <v>2.75</v>
      </c>
      <c r="I202" s="4" t="str">
        <f>+IF($C$207&gt;H202,"No existe diferencia significativa","Existe diferencia significativa")</f>
        <v>No existe diferencia significativa</v>
      </c>
    </row>
    <row r="203" spans="2:9" ht="18" x14ac:dyDescent="0.35">
      <c r="B203" s="43" t="s">
        <v>96</v>
      </c>
      <c r="C203" s="47">
        <f>+C170</f>
        <v>8.1999999999999993</v>
      </c>
      <c r="G203" s="59" t="s">
        <v>97</v>
      </c>
      <c r="H203" s="60">
        <f>+ABS(D211-D213)</f>
        <v>9.75</v>
      </c>
      <c r="I203" s="4" t="str">
        <f t="shared" ref="I203:I207" si="8">+IF($C$207&gt;H203,"No existe diferencia significativa","Existe diferencia significativa")</f>
        <v>Existe diferencia significativa</v>
      </c>
    </row>
    <row r="204" spans="2:9" x14ac:dyDescent="0.25">
      <c r="B204" s="43" t="s">
        <v>144</v>
      </c>
      <c r="C204" s="44">
        <v>4</v>
      </c>
      <c r="G204" s="59" t="s">
        <v>103</v>
      </c>
      <c r="H204" s="60">
        <f>+ABS(D211-D214)</f>
        <v>1.5</v>
      </c>
      <c r="I204" s="4" t="str">
        <f t="shared" si="8"/>
        <v>No existe diferencia significativa</v>
      </c>
    </row>
    <row r="205" spans="2:9" ht="16.5" x14ac:dyDescent="0.3">
      <c r="B205" s="48" t="s">
        <v>252</v>
      </c>
      <c r="C205" s="49">
        <v>5.22</v>
      </c>
      <c r="G205" s="59" t="s">
        <v>98</v>
      </c>
      <c r="H205" s="60">
        <f>+ABS(D212-D213)</f>
        <v>7</v>
      </c>
      <c r="I205" s="4" t="str">
        <f t="shared" si="8"/>
        <v>No existe diferencia significativa</v>
      </c>
    </row>
    <row r="206" spans="2:9" x14ac:dyDescent="0.25">
      <c r="G206" s="59" t="s">
        <v>104</v>
      </c>
      <c r="H206" s="60">
        <f>+ABS(D212-D214)</f>
        <v>1.25</v>
      </c>
      <c r="I206" s="4" t="str">
        <f t="shared" si="8"/>
        <v>No existe diferencia significativa</v>
      </c>
    </row>
    <row r="207" spans="2:9" x14ac:dyDescent="0.25">
      <c r="B207" s="43" t="s">
        <v>99</v>
      </c>
      <c r="C207" s="50">
        <f>+C205*SQRT(C203/C204)</f>
        <v>7.473902595030256</v>
      </c>
      <c r="G207" s="59" t="s">
        <v>105</v>
      </c>
      <c r="H207" s="60">
        <f>+ABS(D213-D214)</f>
        <v>8.25</v>
      </c>
      <c r="I207" s="4" t="str">
        <f t="shared" si="8"/>
        <v>Existe diferencia significativa</v>
      </c>
    </row>
    <row r="209" spans="2:7" x14ac:dyDescent="0.25">
      <c r="B209" s="43"/>
      <c r="G209" s="45"/>
    </row>
    <row r="210" spans="2:7" x14ac:dyDescent="0.25">
      <c r="B210" s="2" t="s">
        <v>298</v>
      </c>
      <c r="C210" s="2" t="s">
        <v>101</v>
      </c>
      <c r="D210" s="2" t="s">
        <v>102</v>
      </c>
    </row>
    <row r="211" spans="2:7" x14ac:dyDescent="0.25">
      <c r="B211" s="4">
        <v>1</v>
      </c>
      <c r="C211" s="4">
        <f>+G64</f>
        <v>242</v>
      </c>
      <c r="D211" s="4">
        <f>+C211/4</f>
        <v>60.5</v>
      </c>
    </row>
    <row r="212" spans="2:7" x14ac:dyDescent="0.25">
      <c r="B212" s="4">
        <v>2</v>
      </c>
      <c r="C212" s="4">
        <f>+G65</f>
        <v>253</v>
      </c>
      <c r="D212" s="4">
        <f t="shared" ref="D212:D214" si="9">+C212/4</f>
        <v>63.25</v>
      </c>
    </row>
    <row r="213" spans="2:7" x14ac:dyDescent="0.25">
      <c r="B213" s="4">
        <v>3</v>
      </c>
      <c r="C213" s="4">
        <f>+G66</f>
        <v>281</v>
      </c>
      <c r="D213" s="4">
        <f t="shared" si="9"/>
        <v>70.25</v>
      </c>
    </row>
    <row r="214" spans="2:7" x14ac:dyDescent="0.25">
      <c r="B214" s="4">
        <v>4</v>
      </c>
      <c r="C214" s="4">
        <f>+G67</f>
        <v>248</v>
      </c>
      <c r="D214" s="4">
        <f t="shared" si="9"/>
        <v>62</v>
      </c>
    </row>
  </sheetData>
  <mergeCells count="3">
    <mergeCell ref="C15:F15"/>
    <mergeCell ref="C37:F37"/>
    <mergeCell ref="C62:F6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D03-DA5F-429A-ACBC-6E832B74A7F2}">
  <dimension ref="A3:S203"/>
  <sheetViews>
    <sheetView topLeftCell="B1" zoomScale="85" zoomScaleNormal="85" workbookViewId="0">
      <selection activeCell="I3" sqref="I3"/>
    </sheetView>
  </sheetViews>
  <sheetFormatPr baseColWidth="10" defaultRowHeight="15" x14ac:dyDescent="0.25"/>
  <cols>
    <col min="2" max="2" width="25.28515625" customWidth="1"/>
  </cols>
  <sheetData>
    <row r="3" spans="2:10" ht="21" x14ac:dyDescent="0.35">
      <c r="B3" s="58" t="s">
        <v>236</v>
      </c>
    </row>
    <row r="9" spans="2:10" x14ac:dyDescent="0.25">
      <c r="C9" s="4"/>
      <c r="D9" s="73" t="s">
        <v>7</v>
      </c>
      <c r="E9" s="73"/>
      <c r="F9" s="73"/>
      <c r="G9" s="73"/>
      <c r="J9" t="s">
        <v>253</v>
      </c>
    </row>
    <row r="10" spans="2:10" x14ac:dyDescent="0.25">
      <c r="C10" s="5" t="s">
        <v>2</v>
      </c>
      <c r="D10" s="5">
        <v>1</v>
      </c>
      <c r="E10" s="5">
        <v>2</v>
      </c>
      <c r="F10" s="5">
        <v>3</v>
      </c>
      <c r="G10" s="5">
        <v>4</v>
      </c>
      <c r="J10" t="s">
        <v>254</v>
      </c>
    </row>
    <row r="11" spans="2:10" x14ac:dyDescent="0.25">
      <c r="C11" s="5" t="s">
        <v>3</v>
      </c>
      <c r="D11" s="68" t="s">
        <v>299</v>
      </c>
      <c r="E11" s="68" t="s">
        <v>303</v>
      </c>
      <c r="F11" s="68" t="s">
        <v>307</v>
      </c>
      <c r="G11" s="68" t="s">
        <v>311</v>
      </c>
      <c r="J11" t="s">
        <v>255</v>
      </c>
    </row>
    <row r="12" spans="2:10" x14ac:dyDescent="0.25">
      <c r="C12" s="5" t="s">
        <v>4</v>
      </c>
      <c r="D12" s="68" t="s">
        <v>300</v>
      </c>
      <c r="E12" s="68" t="s">
        <v>304</v>
      </c>
      <c r="F12" s="68" t="s">
        <v>308</v>
      </c>
      <c r="G12" s="68" t="s">
        <v>312</v>
      </c>
      <c r="J12" t="s">
        <v>256</v>
      </c>
    </row>
    <row r="13" spans="2:10" x14ac:dyDescent="0.25">
      <c r="C13" s="5" t="s">
        <v>5</v>
      </c>
      <c r="D13" s="68" t="s">
        <v>301</v>
      </c>
      <c r="E13" s="68" t="s">
        <v>305</v>
      </c>
      <c r="F13" s="68" t="s">
        <v>309</v>
      </c>
      <c r="G13" s="68" t="s">
        <v>313</v>
      </c>
    </row>
    <row r="14" spans="2:10" x14ac:dyDescent="0.25">
      <c r="C14" s="5" t="s">
        <v>6</v>
      </c>
      <c r="D14" s="68" t="s">
        <v>302</v>
      </c>
      <c r="E14" s="68" t="s">
        <v>306</v>
      </c>
      <c r="F14" s="68" t="s">
        <v>310</v>
      </c>
      <c r="G14" s="68" t="s">
        <v>314</v>
      </c>
    </row>
    <row r="23" spans="2:19" x14ac:dyDescent="0.25">
      <c r="B23" s="7" t="s">
        <v>18</v>
      </c>
    </row>
    <row r="24" spans="2:19" x14ac:dyDescent="0.25">
      <c r="B24" s="8" t="s">
        <v>223</v>
      </c>
      <c r="F24" s="8" t="s">
        <v>224</v>
      </c>
      <c r="J24" s="8" t="s">
        <v>225</v>
      </c>
    </row>
    <row r="25" spans="2:19" x14ac:dyDescent="0.25">
      <c r="B25" s="8" t="s">
        <v>226</v>
      </c>
      <c r="C25" s="57" t="s">
        <v>227</v>
      </c>
      <c r="F25" s="8" t="s">
        <v>226</v>
      </c>
      <c r="G25" s="57" t="s">
        <v>228</v>
      </c>
      <c r="J25" s="8" t="s">
        <v>226</v>
      </c>
      <c r="K25" s="57" t="s">
        <v>228</v>
      </c>
    </row>
    <row r="26" spans="2:19" x14ac:dyDescent="0.25">
      <c r="B26" s="8" t="s">
        <v>229</v>
      </c>
      <c r="C26" t="s">
        <v>230</v>
      </c>
      <c r="F26" s="8" t="s">
        <v>229</v>
      </c>
      <c r="G26" t="s">
        <v>231</v>
      </c>
      <c r="J26" s="8" t="s">
        <v>229</v>
      </c>
      <c r="K26" t="s">
        <v>231</v>
      </c>
    </row>
    <row r="32" spans="2:19" x14ac:dyDescent="0.25">
      <c r="B32" s="4"/>
      <c r="C32" s="73" t="s">
        <v>7</v>
      </c>
      <c r="D32" s="73"/>
      <c r="E32" s="73"/>
      <c r="F32" s="73"/>
      <c r="P32" s="36" t="s">
        <v>87</v>
      </c>
      <c r="Q32" s="36" t="s">
        <v>2</v>
      </c>
      <c r="R32" s="36" t="s">
        <v>7</v>
      </c>
      <c r="S32" s="36" t="s">
        <v>86</v>
      </c>
    </row>
    <row r="33" spans="2:19" x14ac:dyDescent="0.25">
      <c r="B33" s="5" t="s">
        <v>2</v>
      </c>
      <c r="C33" s="5">
        <v>1</v>
      </c>
      <c r="D33" s="5">
        <v>2</v>
      </c>
      <c r="E33" s="5">
        <v>3</v>
      </c>
      <c r="F33" s="5">
        <v>4</v>
      </c>
      <c r="G33" t="s">
        <v>257</v>
      </c>
      <c r="K33" s="36" t="s">
        <v>21</v>
      </c>
      <c r="L33" s="36"/>
      <c r="P33" s="4" t="s">
        <v>72</v>
      </c>
      <c r="Q33" s="4">
        <v>1</v>
      </c>
      <c r="R33" s="4">
        <v>1</v>
      </c>
      <c r="S33" s="4">
        <v>16</v>
      </c>
    </row>
    <row r="34" spans="2:19" x14ac:dyDescent="0.25">
      <c r="B34" s="5" t="s">
        <v>3</v>
      </c>
      <c r="C34" s="4">
        <v>118</v>
      </c>
      <c r="D34" s="4">
        <v>136</v>
      </c>
      <c r="E34" s="4">
        <v>168</v>
      </c>
      <c r="F34" s="4">
        <v>135</v>
      </c>
      <c r="G34">
        <f>+SUM(C34:F34)</f>
        <v>557</v>
      </c>
      <c r="K34" s="4">
        <v>1</v>
      </c>
      <c r="L34" s="4">
        <v>663</v>
      </c>
      <c r="P34" s="4" t="s">
        <v>73</v>
      </c>
      <c r="Q34" s="4">
        <v>1</v>
      </c>
      <c r="R34" s="4">
        <v>2</v>
      </c>
      <c r="S34" s="4">
        <v>10</v>
      </c>
    </row>
    <row r="35" spans="2:19" x14ac:dyDescent="0.25">
      <c r="B35" s="5" t="s">
        <v>4</v>
      </c>
      <c r="C35" s="4">
        <v>127</v>
      </c>
      <c r="D35" s="4">
        <v>141</v>
      </c>
      <c r="E35" s="4">
        <v>129</v>
      </c>
      <c r="F35" s="4">
        <v>151</v>
      </c>
      <c r="G35">
        <f>+SUM(C35:F35)</f>
        <v>548</v>
      </c>
      <c r="K35" s="4">
        <v>2</v>
      </c>
      <c r="L35" s="4">
        <v>480</v>
      </c>
      <c r="P35" s="4" t="s">
        <v>70</v>
      </c>
      <c r="Q35" s="4">
        <v>1</v>
      </c>
      <c r="R35" s="4">
        <v>3</v>
      </c>
      <c r="S35" s="4">
        <v>11</v>
      </c>
    </row>
    <row r="36" spans="2:19" x14ac:dyDescent="0.25">
      <c r="B36" s="5" t="s">
        <v>5</v>
      </c>
      <c r="C36" s="4">
        <v>174</v>
      </c>
      <c r="D36" s="4">
        <v>173</v>
      </c>
      <c r="E36" s="4">
        <v>126</v>
      </c>
      <c r="F36" s="4">
        <v>134</v>
      </c>
      <c r="G36">
        <f>+SUM(C36:F36)</f>
        <v>607</v>
      </c>
      <c r="K36" s="4">
        <v>3</v>
      </c>
      <c r="L36" s="4">
        <v>567</v>
      </c>
      <c r="P36" s="4" t="s">
        <v>71</v>
      </c>
      <c r="Q36" s="4">
        <v>1</v>
      </c>
      <c r="R36" s="4">
        <v>4</v>
      </c>
      <c r="S36" s="4">
        <v>13</v>
      </c>
    </row>
    <row r="37" spans="2:19" x14ac:dyDescent="0.25">
      <c r="B37" s="5" t="s">
        <v>6</v>
      </c>
      <c r="C37" s="4">
        <v>130</v>
      </c>
      <c r="D37" s="4">
        <v>170</v>
      </c>
      <c r="E37" s="4">
        <v>125</v>
      </c>
      <c r="F37" s="4">
        <v>95</v>
      </c>
      <c r="G37">
        <f>+SUM(C37:F37)</f>
        <v>520</v>
      </c>
      <c r="K37" s="4">
        <v>4</v>
      </c>
      <c r="L37" s="4">
        <v>522</v>
      </c>
      <c r="P37" s="4" t="s">
        <v>73</v>
      </c>
      <c r="Q37" s="4">
        <v>2</v>
      </c>
      <c r="R37" s="4">
        <v>1</v>
      </c>
      <c r="S37" s="4">
        <v>15</v>
      </c>
    </row>
    <row r="38" spans="2:19" ht="18.75" x14ac:dyDescent="0.4">
      <c r="B38" s="14" t="s">
        <v>85</v>
      </c>
      <c r="C38">
        <f>+SUM(C34:C37)</f>
        <v>549</v>
      </c>
      <c r="D38">
        <f>+SUM(D34:D37)</f>
        <v>620</v>
      </c>
      <c r="E38">
        <f>+SUM(E34:E37)</f>
        <v>548</v>
      </c>
      <c r="F38">
        <f>+SUM(F34:F37)</f>
        <v>515</v>
      </c>
      <c r="G38">
        <f>+SUM(G34:G37)</f>
        <v>2232</v>
      </c>
      <c r="K38" s="4"/>
      <c r="L38" s="4"/>
      <c r="P38" s="4" t="s">
        <v>70</v>
      </c>
      <c r="Q38" s="4">
        <v>2</v>
      </c>
      <c r="R38" s="4">
        <v>2</v>
      </c>
      <c r="S38" s="4">
        <v>9</v>
      </c>
    </row>
    <row r="39" spans="2:19" ht="17.25" x14ac:dyDescent="0.35">
      <c r="B39" s="14" t="s">
        <v>34</v>
      </c>
      <c r="C39" s="13">
        <f>+AVERAGE(C34:C37)</f>
        <v>137.25</v>
      </c>
      <c r="D39" s="13">
        <f t="shared" ref="D39:F39" si="0">+AVERAGE(D34:D37)</f>
        <v>155</v>
      </c>
      <c r="E39" s="13">
        <f t="shared" si="0"/>
        <v>137</v>
      </c>
      <c r="F39" s="13">
        <f t="shared" si="0"/>
        <v>128.75</v>
      </c>
      <c r="G39" s="13"/>
      <c r="P39" s="4" t="s">
        <v>71</v>
      </c>
      <c r="Q39" s="4">
        <v>2</v>
      </c>
      <c r="R39" s="4">
        <v>3</v>
      </c>
      <c r="S39" s="4">
        <v>14</v>
      </c>
    </row>
    <row r="40" spans="2:19" ht="18.75" x14ac:dyDescent="0.4">
      <c r="B40" s="14" t="s">
        <v>35</v>
      </c>
      <c r="C40" s="13">
        <f>+SUM(C34:F37)</f>
        <v>2232</v>
      </c>
      <c r="P40" s="4" t="s">
        <v>72</v>
      </c>
      <c r="Q40" s="4">
        <v>2</v>
      </c>
      <c r="R40" s="4">
        <v>4</v>
      </c>
      <c r="S40" s="4">
        <v>13</v>
      </c>
    </row>
    <row r="41" spans="2:19" ht="17.25" x14ac:dyDescent="0.35">
      <c r="B41" s="14" t="s">
        <v>36</v>
      </c>
      <c r="C41">
        <v>4</v>
      </c>
      <c r="P41" s="4" t="s">
        <v>70</v>
      </c>
      <c r="Q41" s="4">
        <v>3</v>
      </c>
      <c r="R41" s="4">
        <v>1</v>
      </c>
      <c r="S41" s="4">
        <v>13</v>
      </c>
    </row>
    <row r="42" spans="2:19" ht="18.75" x14ac:dyDescent="0.4">
      <c r="B42" s="14" t="s">
        <v>37</v>
      </c>
      <c r="C42">
        <f>+COUNT(C34:C37)</f>
        <v>4</v>
      </c>
      <c r="D42">
        <f t="shared" ref="D42:F42" si="1">+COUNT(D34:D37)</f>
        <v>4</v>
      </c>
      <c r="E42">
        <f t="shared" si="1"/>
        <v>4</v>
      </c>
      <c r="F42">
        <f t="shared" si="1"/>
        <v>4</v>
      </c>
      <c r="P42" s="4" t="s">
        <v>71</v>
      </c>
      <c r="Q42" s="4">
        <v>3</v>
      </c>
      <c r="R42" s="4">
        <v>2</v>
      </c>
      <c r="S42" s="4">
        <v>12</v>
      </c>
    </row>
    <row r="43" spans="2:19" ht="17.25" x14ac:dyDescent="0.35">
      <c r="B43" s="14" t="s">
        <v>38</v>
      </c>
      <c r="C43">
        <f>+COUNT(C34:F37)</f>
        <v>16</v>
      </c>
      <c r="P43" s="4" t="s">
        <v>72</v>
      </c>
      <c r="Q43" s="4">
        <v>3</v>
      </c>
      <c r="R43" s="4">
        <v>3</v>
      </c>
      <c r="S43" s="4">
        <v>17</v>
      </c>
    </row>
    <row r="44" spans="2:19" ht="15.75" x14ac:dyDescent="0.25">
      <c r="C44" s="15"/>
      <c r="D44" s="15"/>
      <c r="E44" s="15"/>
      <c r="P44" s="4" t="s">
        <v>73</v>
      </c>
      <c r="Q44" s="4">
        <v>3</v>
      </c>
      <c r="R44" s="4">
        <v>4</v>
      </c>
      <c r="S44" s="4">
        <v>14</v>
      </c>
    </row>
    <row r="45" spans="2:19" x14ac:dyDescent="0.25">
      <c r="P45" s="4" t="s">
        <v>71</v>
      </c>
      <c r="Q45" s="4">
        <v>4</v>
      </c>
      <c r="R45" s="4">
        <v>1</v>
      </c>
      <c r="S45" s="4">
        <v>16</v>
      </c>
    </row>
    <row r="46" spans="2:19" ht="18.75" x14ac:dyDescent="0.4">
      <c r="B46" s="14" t="s">
        <v>35</v>
      </c>
      <c r="C46" s="13">
        <f>+C40</f>
        <v>2232</v>
      </c>
      <c r="P46" s="4" t="s">
        <v>72</v>
      </c>
      <c r="Q46" s="4">
        <v>4</v>
      </c>
      <c r="R46" s="4">
        <v>2</v>
      </c>
      <c r="S46" s="4">
        <v>15</v>
      </c>
    </row>
    <row r="47" spans="2:19" ht="17.25" x14ac:dyDescent="0.35">
      <c r="B47" s="14" t="s">
        <v>38</v>
      </c>
      <c r="C47">
        <f>+C43</f>
        <v>16</v>
      </c>
      <c r="P47" s="4" t="s">
        <v>73</v>
      </c>
      <c r="Q47" s="4">
        <v>4</v>
      </c>
      <c r="R47" s="4">
        <v>3</v>
      </c>
      <c r="S47" s="4">
        <v>13</v>
      </c>
    </row>
    <row r="48" spans="2:19" x14ac:dyDescent="0.25">
      <c r="P48" s="4" t="s">
        <v>70</v>
      </c>
      <c r="Q48" s="4">
        <v>4</v>
      </c>
      <c r="R48" s="4">
        <v>4</v>
      </c>
      <c r="S48" s="4">
        <v>11</v>
      </c>
    </row>
    <row r="49" spans="2:17" x14ac:dyDescent="0.25">
      <c r="B49" s="8" t="s">
        <v>39</v>
      </c>
      <c r="C49" t="s">
        <v>40</v>
      </c>
    </row>
    <row r="51" spans="2:17" x14ac:dyDescent="0.25">
      <c r="C51" t="s">
        <v>41</v>
      </c>
      <c r="D51" s="16">
        <f>+POWER(C46,2)</f>
        <v>4981824</v>
      </c>
      <c r="E51">
        <f>+D51/D52</f>
        <v>311364</v>
      </c>
      <c r="N51" s="69" t="s">
        <v>316</v>
      </c>
      <c r="O51" s="69" t="s">
        <v>315</v>
      </c>
      <c r="P51" s="69" t="s">
        <v>139</v>
      </c>
      <c r="Q51" s="69" t="s">
        <v>86</v>
      </c>
    </row>
    <row r="52" spans="2:17" x14ac:dyDescent="0.25">
      <c r="D52">
        <f>+C47</f>
        <v>16</v>
      </c>
      <c r="N52" s="69" t="s">
        <v>73</v>
      </c>
      <c r="O52" s="69">
        <v>1</v>
      </c>
      <c r="P52" s="69">
        <v>1</v>
      </c>
      <c r="Q52" s="69">
        <v>118</v>
      </c>
    </row>
    <row r="53" spans="2:17" x14ac:dyDescent="0.25">
      <c r="N53" s="69" t="s">
        <v>71</v>
      </c>
      <c r="O53" s="69">
        <v>1</v>
      </c>
      <c r="P53" s="69">
        <v>2</v>
      </c>
      <c r="Q53" s="69">
        <v>136</v>
      </c>
    </row>
    <row r="54" spans="2:17" x14ac:dyDescent="0.25">
      <c r="B54" s="8" t="s">
        <v>42</v>
      </c>
      <c r="C54" t="s">
        <v>43</v>
      </c>
      <c r="N54" s="69" t="s">
        <v>72</v>
      </c>
      <c r="O54" s="69">
        <v>1</v>
      </c>
      <c r="P54" s="69">
        <v>3</v>
      </c>
      <c r="Q54" s="69">
        <v>168</v>
      </c>
    </row>
    <row r="55" spans="2:17" x14ac:dyDescent="0.25">
      <c r="N55" s="69" t="s">
        <v>70</v>
      </c>
      <c r="O55" s="69">
        <v>1</v>
      </c>
      <c r="P55" s="69">
        <v>4</v>
      </c>
      <c r="Q55" s="69">
        <v>135</v>
      </c>
    </row>
    <row r="56" spans="2:17" ht="18.75" x14ac:dyDescent="0.4">
      <c r="C56" s="14" t="s">
        <v>44</v>
      </c>
      <c r="D56">
        <f>+SUMSQ(C34:F37)-E51</f>
        <v>7444</v>
      </c>
      <c r="N56" s="69" t="s">
        <v>71</v>
      </c>
      <c r="O56" s="69">
        <v>2</v>
      </c>
      <c r="P56" s="69">
        <v>1</v>
      </c>
      <c r="Q56" s="69">
        <v>127</v>
      </c>
    </row>
    <row r="57" spans="2:17" x14ac:dyDescent="0.25">
      <c r="N57" s="69" t="s">
        <v>72</v>
      </c>
      <c r="O57" s="69">
        <v>2</v>
      </c>
      <c r="P57" s="69">
        <v>2</v>
      </c>
      <c r="Q57" s="69">
        <v>141</v>
      </c>
    </row>
    <row r="58" spans="2:17" x14ac:dyDescent="0.25">
      <c r="B58" s="8" t="s">
        <v>45</v>
      </c>
      <c r="C58" t="s">
        <v>260</v>
      </c>
      <c r="N58" s="69" t="s">
        <v>70</v>
      </c>
      <c r="O58" s="69">
        <v>2</v>
      </c>
      <c r="P58" s="69">
        <v>3</v>
      </c>
      <c r="Q58" s="69">
        <v>129</v>
      </c>
    </row>
    <row r="59" spans="2:17" x14ac:dyDescent="0.25">
      <c r="N59" s="69" t="s">
        <v>72</v>
      </c>
      <c r="O59" s="69">
        <v>2</v>
      </c>
      <c r="P59" s="69">
        <v>4</v>
      </c>
      <c r="Q59" s="69">
        <v>151</v>
      </c>
    </row>
    <row r="60" spans="2:17" ht="17.25" x14ac:dyDescent="0.35">
      <c r="C60" s="14" t="s">
        <v>258</v>
      </c>
      <c r="D60">
        <f>+(1/C42)*POWER(C38,2)+(1/D42)*POWER(D38,2)+(1/E42)*POWER(E38,2)+(1/F42)*POWER(F38,2)-E51</f>
        <v>1468.5</v>
      </c>
      <c r="N60" s="69" t="s">
        <v>72</v>
      </c>
      <c r="O60" s="69">
        <v>3</v>
      </c>
      <c r="P60" s="69">
        <v>1</v>
      </c>
      <c r="Q60" s="69">
        <v>174</v>
      </c>
    </row>
    <row r="61" spans="2:17" x14ac:dyDescent="0.25">
      <c r="N61" s="69" t="s">
        <v>70</v>
      </c>
      <c r="O61" s="69">
        <v>3</v>
      </c>
      <c r="P61" s="69">
        <v>2</v>
      </c>
      <c r="Q61" s="69">
        <v>173</v>
      </c>
    </row>
    <row r="62" spans="2:17" x14ac:dyDescent="0.25">
      <c r="B62" s="8" t="s">
        <v>47</v>
      </c>
      <c r="C62" t="s">
        <v>261</v>
      </c>
      <c r="N62" s="69" t="s">
        <v>73</v>
      </c>
      <c r="O62" s="69">
        <v>3</v>
      </c>
      <c r="P62" s="69">
        <v>3</v>
      </c>
      <c r="Q62" s="69">
        <v>126</v>
      </c>
    </row>
    <row r="63" spans="2:17" x14ac:dyDescent="0.25">
      <c r="N63" s="69" t="s">
        <v>71</v>
      </c>
      <c r="O63" s="69">
        <v>3</v>
      </c>
      <c r="P63" s="69">
        <v>4</v>
      </c>
      <c r="Q63" s="69">
        <v>134</v>
      </c>
    </row>
    <row r="64" spans="2:17" ht="17.25" x14ac:dyDescent="0.35">
      <c r="C64" s="14" t="s">
        <v>259</v>
      </c>
      <c r="D64">
        <f>+(1/C42)*POWER(G34,2)+(1/D42)*POWER(G35,2)+(1/E42)*POWER(G36,2)+(1/F42)*POWER(G37,2)-E51</f>
        <v>986.5</v>
      </c>
      <c r="N64" s="69" t="s">
        <v>70</v>
      </c>
      <c r="O64" s="69">
        <v>4</v>
      </c>
      <c r="P64" s="69">
        <v>1</v>
      </c>
      <c r="Q64" s="69">
        <v>130</v>
      </c>
    </row>
    <row r="65" spans="2:17" x14ac:dyDescent="0.25">
      <c r="N65" s="69" t="s">
        <v>72</v>
      </c>
      <c r="O65" s="69">
        <v>4</v>
      </c>
      <c r="P65" s="69">
        <v>2</v>
      </c>
      <c r="Q65" s="69">
        <v>170</v>
      </c>
    </row>
    <row r="66" spans="2:17" x14ac:dyDescent="0.25">
      <c r="B66" s="8" t="s">
        <v>50</v>
      </c>
      <c r="C66" t="s">
        <v>51</v>
      </c>
      <c r="N66" s="69" t="s">
        <v>71</v>
      </c>
      <c r="O66" s="69">
        <v>4</v>
      </c>
      <c r="P66" s="69">
        <v>3</v>
      </c>
      <c r="Q66" s="69">
        <v>125</v>
      </c>
    </row>
    <row r="67" spans="2:17" x14ac:dyDescent="0.25">
      <c r="N67" s="69" t="s">
        <v>73</v>
      </c>
      <c r="O67" s="69">
        <v>4</v>
      </c>
      <c r="P67" s="69">
        <v>4</v>
      </c>
      <c r="Q67" s="69">
        <v>95</v>
      </c>
    </row>
    <row r="68" spans="2:17" ht="18.75" x14ac:dyDescent="0.4">
      <c r="C68" s="14" t="s">
        <v>52</v>
      </c>
      <c r="D68">
        <f>+(1/C42)*POWER(D71,2)+(1/D42)*POWER(D72,2)+(1/E42)*POWER(D73,2)+(1/F42)*POWER(D74,2)-E51</f>
        <v>4621.5</v>
      </c>
    </row>
    <row r="70" spans="2:17" x14ac:dyDescent="0.25">
      <c r="C70" s="1" t="s">
        <v>21</v>
      </c>
      <c r="D70" s="4"/>
    </row>
    <row r="71" spans="2:17" x14ac:dyDescent="0.25">
      <c r="C71" s="4">
        <v>1</v>
      </c>
      <c r="D71" s="4">
        <f>+L34</f>
        <v>663</v>
      </c>
    </row>
    <row r="72" spans="2:17" x14ac:dyDescent="0.25">
      <c r="C72" s="4">
        <v>2</v>
      </c>
      <c r="D72" s="4">
        <f>+L35</f>
        <v>480</v>
      </c>
    </row>
    <row r="73" spans="2:17" x14ac:dyDescent="0.25">
      <c r="C73" s="4">
        <v>3</v>
      </c>
      <c r="D73" s="4">
        <f>+L36</f>
        <v>567</v>
      </c>
    </row>
    <row r="74" spans="2:17" x14ac:dyDescent="0.25">
      <c r="C74" s="4">
        <v>4</v>
      </c>
      <c r="D74" s="4">
        <f>+L37</f>
        <v>522</v>
      </c>
    </row>
    <row r="76" spans="2:17" x14ac:dyDescent="0.25">
      <c r="B76" s="8" t="s">
        <v>53</v>
      </c>
      <c r="C76" t="s">
        <v>54</v>
      </c>
    </row>
    <row r="78" spans="2:17" ht="18.75" x14ac:dyDescent="0.4">
      <c r="C78" s="14" t="s">
        <v>55</v>
      </c>
      <c r="D78">
        <f>+D56-D60-D64-D68</f>
        <v>367.5</v>
      </c>
    </row>
    <row r="80" spans="2:17" ht="21" x14ac:dyDescent="0.35">
      <c r="B80" s="17" t="s">
        <v>56</v>
      </c>
    </row>
    <row r="82" spans="2:15" ht="31.5" x14ac:dyDescent="0.25">
      <c r="B82" s="18" t="s">
        <v>57</v>
      </c>
      <c r="C82" s="18" t="s">
        <v>58</v>
      </c>
      <c r="D82" s="18" t="s">
        <v>59</v>
      </c>
      <c r="E82" s="18" t="s">
        <v>60</v>
      </c>
      <c r="F82" s="18" t="s">
        <v>61</v>
      </c>
      <c r="G82" s="19" t="s">
        <v>62</v>
      </c>
      <c r="J82" s="37" t="s">
        <v>74</v>
      </c>
    </row>
    <row r="83" spans="2:15" ht="16.5" thickBot="1" x14ac:dyDescent="0.3">
      <c r="B83" s="20"/>
      <c r="C83" s="20"/>
      <c r="D83" s="20"/>
      <c r="E83" s="20"/>
      <c r="F83" s="20"/>
      <c r="J83" s="38" t="s">
        <v>75</v>
      </c>
      <c r="K83" s="39" t="s">
        <v>76</v>
      </c>
      <c r="L83" s="39" t="s">
        <v>77</v>
      </c>
      <c r="M83" s="39" t="s">
        <v>78</v>
      </c>
      <c r="N83" s="39" t="s">
        <v>79</v>
      </c>
      <c r="O83" s="39" t="s">
        <v>80</v>
      </c>
    </row>
    <row r="84" spans="2:15" ht="17.25" x14ac:dyDescent="0.35">
      <c r="B84" s="21" t="s">
        <v>262</v>
      </c>
      <c r="C84" s="22">
        <f>+D68</f>
        <v>4621.5</v>
      </c>
      <c r="D84" s="23">
        <f>+C41-1</f>
        <v>3</v>
      </c>
      <c r="E84" s="24">
        <f>+C84/D84</f>
        <v>1540.5</v>
      </c>
      <c r="F84" s="24">
        <f>+E84/E87</f>
        <v>25.151020408163266</v>
      </c>
      <c r="G84">
        <f>+C90</f>
        <v>4.7570626630894131</v>
      </c>
      <c r="J84" s="40" t="s">
        <v>88</v>
      </c>
      <c r="K84" s="41">
        <v>3</v>
      </c>
      <c r="L84" s="41">
        <v>37.5</v>
      </c>
      <c r="M84" s="41">
        <v>12.5</v>
      </c>
      <c r="N84" s="41">
        <v>11.54</v>
      </c>
      <c r="O84" s="41">
        <v>7.0000000000000001E-3</v>
      </c>
    </row>
    <row r="85" spans="2:15" ht="17.25" x14ac:dyDescent="0.35">
      <c r="B85" s="25" t="s">
        <v>263</v>
      </c>
      <c r="C85" s="26">
        <f>+D64</f>
        <v>986.5</v>
      </c>
      <c r="D85" s="23">
        <f>4-1</f>
        <v>3</v>
      </c>
      <c r="E85" s="24">
        <f t="shared" ref="E85:E87" si="2">+C85/D85</f>
        <v>328.83333333333331</v>
      </c>
      <c r="F85" s="24">
        <f>+E85/E87</f>
        <v>5.3687074829931971</v>
      </c>
      <c r="G85">
        <f>+C90</f>
        <v>4.7570626630894131</v>
      </c>
      <c r="J85" s="40" t="s">
        <v>89</v>
      </c>
      <c r="K85" s="41">
        <v>3</v>
      </c>
      <c r="L85" s="41">
        <v>6.5</v>
      </c>
      <c r="M85" s="41">
        <v>2.1669999999999998</v>
      </c>
      <c r="N85" s="41">
        <v>2</v>
      </c>
      <c r="O85" s="41">
        <v>0.216</v>
      </c>
    </row>
    <row r="86" spans="2:15" ht="17.25" x14ac:dyDescent="0.35">
      <c r="B86" s="21" t="s">
        <v>264</v>
      </c>
      <c r="C86" s="22">
        <f>+D60</f>
        <v>1468.5</v>
      </c>
      <c r="D86" s="23">
        <f>4-1</f>
        <v>3</v>
      </c>
      <c r="E86" s="24">
        <f t="shared" si="2"/>
        <v>489.5</v>
      </c>
      <c r="F86" s="24">
        <f>+E86/E87</f>
        <v>7.9918367346938775</v>
      </c>
      <c r="G86">
        <f>+C90</f>
        <v>4.7570626630894131</v>
      </c>
      <c r="J86" s="40" t="s">
        <v>90</v>
      </c>
      <c r="K86" s="41">
        <v>3</v>
      </c>
      <c r="L86" s="41">
        <v>26.5</v>
      </c>
      <c r="M86" s="41">
        <v>8.8330000000000002</v>
      </c>
      <c r="N86" s="41">
        <v>8.15</v>
      </c>
      <c r="O86" s="41">
        <v>1.4999999999999999E-2</v>
      </c>
    </row>
    <row r="87" spans="2:15" ht="17.25" x14ac:dyDescent="0.35">
      <c r="B87" s="25" t="s">
        <v>63</v>
      </c>
      <c r="C87" s="26">
        <f>+D78</f>
        <v>367.5</v>
      </c>
      <c r="D87" s="23">
        <f>+(4-1)*(4-2)</f>
        <v>6</v>
      </c>
      <c r="E87" s="27">
        <f t="shared" si="2"/>
        <v>61.25</v>
      </c>
      <c r="F87" s="28"/>
      <c r="J87" s="40" t="s">
        <v>63</v>
      </c>
      <c r="K87" s="41">
        <v>6</v>
      </c>
      <c r="L87" s="41">
        <v>6.5</v>
      </c>
      <c r="M87" s="41">
        <v>1.083</v>
      </c>
      <c r="N87" s="42"/>
      <c r="O87" s="42"/>
    </row>
    <row r="88" spans="2:15" ht="17.25" x14ac:dyDescent="0.35">
      <c r="B88" s="29" t="s">
        <v>19</v>
      </c>
      <c r="C88" s="30">
        <f>+SUM(C84:C87)</f>
        <v>7444</v>
      </c>
      <c r="D88" s="31">
        <f>+POWER(C42,2)-1</f>
        <v>15</v>
      </c>
      <c r="E88" s="32"/>
      <c r="F88" s="32"/>
      <c r="J88" s="40" t="s">
        <v>19</v>
      </c>
      <c r="K88" s="41">
        <v>15</v>
      </c>
      <c r="L88" s="41">
        <v>77</v>
      </c>
      <c r="M88" s="42"/>
      <c r="N88" s="42"/>
      <c r="O88" s="42"/>
    </row>
    <row r="90" spans="2:15" ht="18" x14ac:dyDescent="0.35">
      <c r="B90" s="33" t="s">
        <v>64</v>
      </c>
      <c r="C90" s="34">
        <f>+_xlfn.F.INV.RT(0.05,D84,D87)</f>
        <v>4.7570626630894131</v>
      </c>
      <c r="D90" t="str">
        <f ca="1">IFERROR(_xlfn.FORMULATEXT(C90),"")</f>
        <v>=+INV.F.CD(0.05;D84;D87)</v>
      </c>
    </row>
    <row r="91" spans="2:15" ht="18" x14ac:dyDescent="0.35">
      <c r="B91" s="33" t="s">
        <v>64</v>
      </c>
      <c r="C91" s="34">
        <f>+_xlfn.F.INV.RT(0.05,D86,D87)</f>
        <v>4.7570626630894131</v>
      </c>
    </row>
    <row r="94" spans="2:15" x14ac:dyDescent="0.25">
      <c r="B94" s="35" t="str">
        <f>IF(F84&gt;G84,"Fc tratamientos &gt;Ft","Fc tratamientos &lt;Ft")</f>
        <v>Fc tratamientos &gt;Ft</v>
      </c>
    </row>
    <row r="95" spans="2:15" x14ac:dyDescent="0.25">
      <c r="B95" s="35" t="str">
        <f>IF(F84&gt;G84,"Por lo tanto,  hay diferencia significativa entre tratamientos","Por lo tanto, no hay diferencia significativa entre tratamientos")</f>
        <v>Por lo tanto,  hay diferencia significativa entre tratamientos</v>
      </c>
    </row>
    <row r="97" spans="1:2" x14ac:dyDescent="0.25">
      <c r="B97" s="35" t="str">
        <f>IF(F85&gt;G85,"Fc renglones &gt;Ft","Fc renglones &lt;Ft")</f>
        <v>Fc renglones &gt;Ft</v>
      </c>
    </row>
    <row r="98" spans="1:2" x14ac:dyDescent="0.25">
      <c r="B98" s="35" t="str">
        <f>IF(F85&gt;G85,"Por lo tanto,  hay diferencia significativa entre tratamientos","Por lo tanto, no hay diferencia significativa entre tratamientos")</f>
        <v>Por lo tanto,  hay diferencia significativa entre tratamientos</v>
      </c>
    </row>
    <row r="100" spans="1:2" x14ac:dyDescent="0.25">
      <c r="B100" s="35" t="str">
        <f>IF(F86&gt;G86,"Fc columnas &gt;Ft","Fc columnas &lt;Ft")</f>
        <v>Fc columnas &gt;Ft</v>
      </c>
    </row>
    <row r="101" spans="1:2" x14ac:dyDescent="0.25">
      <c r="B101" s="35" t="str">
        <f>IF(F86&gt;G86,"Por lo tanto,  hay diferencia significativa entre tratamientos","Por lo tanto, no hay diferencia significativa entre tratamientos")</f>
        <v>Por lo tanto,  hay diferencia significativa entre tratamientos</v>
      </c>
    </row>
    <row r="104" spans="1:2" x14ac:dyDescent="0.25">
      <c r="A104" s="8" t="s">
        <v>100</v>
      </c>
    </row>
    <row r="113" spans="2:9" x14ac:dyDescent="0.25">
      <c r="B113" t="s">
        <v>238</v>
      </c>
      <c r="C113" t="s">
        <v>239</v>
      </c>
    </row>
    <row r="114" spans="2:9" x14ac:dyDescent="0.25">
      <c r="B114" t="s">
        <v>141</v>
      </c>
      <c r="C114" t="s">
        <v>240</v>
      </c>
    </row>
    <row r="115" spans="2:9" x14ac:dyDescent="0.25">
      <c r="B115" t="s">
        <v>241</v>
      </c>
      <c r="C115" t="s">
        <v>242</v>
      </c>
    </row>
    <row r="116" spans="2:9" x14ac:dyDescent="0.25">
      <c r="B116" t="s">
        <v>243</v>
      </c>
      <c r="C116" t="s">
        <v>244</v>
      </c>
    </row>
    <row r="117" spans="2:9" x14ac:dyDescent="0.25">
      <c r="B117" t="s">
        <v>245</v>
      </c>
      <c r="C117" t="s">
        <v>246</v>
      </c>
    </row>
    <row r="118" spans="2:9" x14ac:dyDescent="0.25">
      <c r="B118" t="s">
        <v>144</v>
      </c>
      <c r="C118" t="s">
        <v>247</v>
      </c>
    </row>
    <row r="124" spans="2:9" ht="30" x14ac:dyDescent="0.25">
      <c r="B124" s="43" t="s">
        <v>243</v>
      </c>
      <c r="C124" s="44">
        <v>4</v>
      </c>
      <c r="G124" s="61" t="s">
        <v>91</v>
      </c>
      <c r="H124" s="61" t="s">
        <v>92</v>
      </c>
      <c r="I124" s="62" t="s">
        <v>93</v>
      </c>
    </row>
    <row r="125" spans="2:9" x14ac:dyDescent="0.25">
      <c r="B125" s="43" t="s">
        <v>250</v>
      </c>
      <c r="C125" s="44">
        <v>6</v>
      </c>
      <c r="G125" s="59" t="s">
        <v>95</v>
      </c>
      <c r="H125" s="60">
        <f>+ABS(D134-D135)</f>
        <v>45.75</v>
      </c>
      <c r="I125" s="4" t="str">
        <f>+IF($C$130&gt;H125,"No existe diferencia significativa","Existe diferencia significativa")</f>
        <v>Existe diferencia significativa</v>
      </c>
    </row>
    <row r="126" spans="2:9" ht="18" x14ac:dyDescent="0.35">
      <c r="B126" s="43" t="s">
        <v>96</v>
      </c>
      <c r="C126" s="47">
        <f>+E87</f>
        <v>61.25</v>
      </c>
      <c r="G126" s="59" t="s">
        <v>97</v>
      </c>
      <c r="H126" s="60">
        <f>+ABS(D134-D136)</f>
        <v>24</v>
      </c>
      <c r="I126" s="4" t="str">
        <f t="shared" ref="I126:I130" si="3">+IF($C$130&gt;H126,"No existe diferencia significativa","Existe diferencia significativa")</f>
        <v>Existe diferencia significativa</v>
      </c>
    </row>
    <row r="127" spans="2:9" x14ac:dyDescent="0.25">
      <c r="B127" s="43" t="s">
        <v>144</v>
      </c>
      <c r="C127" s="44">
        <f>+C42</f>
        <v>4</v>
      </c>
      <c r="G127" s="59" t="s">
        <v>103</v>
      </c>
      <c r="H127" s="60">
        <f>+ABS(D134-D137)</f>
        <v>35.25</v>
      </c>
      <c r="I127" s="4" t="str">
        <f t="shared" si="3"/>
        <v>Existe diferencia significativa</v>
      </c>
    </row>
    <row r="128" spans="2:9" ht="16.5" x14ac:dyDescent="0.3">
      <c r="B128" s="48" t="s">
        <v>249</v>
      </c>
      <c r="C128" s="49">
        <v>4.9000000000000004</v>
      </c>
      <c r="G128" s="59" t="s">
        <v>98</v>
      </c>
      <c r="H128" s="60">
        <f>+ABS(D135-D136)</f>
        <v>21.75</v>
      </c>
      <c r="I128" s="4" t="str">
        <f t="shared" si="3"/>
        <v>Existe diferencia significativa</v>
      </c>
    </row>
    <row r="129" spans="1:9" x14ac:dyDescent="0.25">
      <c r="G129" s="59" t="s">
        <v>104</v>
      </c>
      <c r="H129" s="60">
        <f>+ABS(D135-D137)</f>
        <v>10.5</v>
      </c>
      <c r="I129" s="4" t="str">
        <f t="shared" si="3"/>
        <v>No existe diferencia significativa</v>
      </c>
    </row>
    <row r="130" spans="1:9" x14ac:dyDescent="0.25">
      <c r="B130" s="43" t="s">
        <v>99</v>
      </c>
      <c r="C130" s="50">
        <f>+C128*SQRT(C126/C127)</f>
        <v>19.1742829070607</v>
      </c>
      <c r="G130" s="59" t="s">
        <v>105</v>
      </c>
      <c r="H130" s="60">
        <f>+ABS(D136-D137)</f>
        <v>11.25</v>
      </c>
      <c r="I130" s="4" t="str">
        <f t="shared" si="3"/>
        <v>No existe diferencia significativa</v>
      </c>
    </row>
    <row r="132" spans="1:9" x14ac:dyDescent="0.25">
      <c r="B132" s="43"/>
      <c r="G132" s="45"/>
    </row>
    <row r="133" spans="1:9" x14ac:dyDescent="0.25">
      <c r="B133" s="2" t="s">
        <v>21</v>
      </c>
      <c r="C133" s="2" t="s">
        <v>101</v>
      </c>
      <c r="D133" s="2" t="s">
        <v>102</v>
      </c>
    </row>
    <row r="134" spans="1:9" x14ac:dyDescent="0.25">
      <c r="B134" s="4">
        <v>1</v>
      </c>
      <c r="C134" s="4">
        <f>+L34</f>
        <v>663</v>
      </c>
      <c r="D134" s="4">
        <f>+C134/4</f>
        <v>165.75</v>
      </c>
      <c r="F134">
        <f>+POWER(61,2)+POWER(55,2)-(POWER(116,2)/8)</f>
        <v>5064</v>
      </c>
    </row>
    <row r="135" spans="1:9" x14ac:dyDescent="0.25">
      <c r="B135" s="4">
        <v>2</v>
      </c>
      <c r="C135" s="4">
        <f>+L35</f>
        <v>480</v>
      </c>
      <c r="D135" s="4">
        <f t="shared" ref="D135:D137" si="4">+C135/4</f>
        <v>120</v>
      </c>
    </row>
    <row r="136" spans="1:9" x14ac:dyDescent="0.25">
      <c r="B136" s="4">
        <v>3</v>
      </c>
      <c r="C136" s="4">
        <f>+L36</f>
        <v>567</v>
      </c>
      <c r="D136" s="4">
        <f t="shared" si="4"/>
        <v>141.75</v>
      </c>
    </row>
    <row r="137" spans="1:9" x14ac:dyDescent="0.25">
      <c r="B137" s="4">
        <v>4</v>
      </c>
      <c r="C137" s="4">
        <f>+L37</f>
        <v>522</v>
      </c>
      <c r="D137" s="4">
        <f t="shared" si="4"/>
        <v>130.5</v>
      </c>
    </row>
    <row r="141" spans="1:9" x14ac:dyDescent="0.25">
      <c r="A141" s="8" t="s">
        <v>100</v>
      </c>
    </row>
    <row r="148" spans="2:9" x14ac:dyDescent="0.25">
      <c r="B148" t="s">
        <v>238</v>
      </c>
      <c r="C148" t="s">
        <v>239</v>
      </c>
    </row>
    <row r="149" spans="2:9" x14ac:dyDescent="0.25">
      <c r="B149" t="s">
        <v>141</v>
      </c>
      <c r="C149" t="s">
        <v>240</v>
      </c>
    </row>
    <row r="150" spans="2:9" x14ac:dyDescent="0.25">
      <c r="B150" t="s">
        <v>241</v>
      </c>
      <c r="C150" t="s">
        <v>242</v>
      </c>
    </row>
    <row r="151" spans="2:9" x14ac:dyDescent="0.25">
      <c r="B151" t="s">
        <v>243</v>
      </c>
      <c r="C151" t="s">
        <v>244</v>
      </c>
    </row>
    <row r="152" spans="2:9" x14ac:dyDescent="0.25">
      <c r="B152" t="s">
        <v>245</v>
      </c>
      <c r="C152" t="s">
        <v>246</v>
      </c>
    </row>
    <row r="153" spans="2:9" x14ac:dyDescent="0.25">
      <c r="B153" t="s">
        <v>144</v>
      </c>
      <c r="C153" t="s">
        <v>247</v>
      </c>
    </row>
    <row r="157" spans="2:9" ht="30" x14ac:dyDescent="0.25">
      <c r="B157" s="43" t="s">
        <v>243</v>
      </c>
      <c r="C157" s="44">
        <v>4</v>
      </c>
      <c r="G157" s="61" t="s">
        <v>91</v>
      </c>
      <c r="H157" s="61" t="s">
        <v>92</v>
      </c>
      <c r="I157" s="62" t="s">
        <v>93</v>
      </c>
    </row>
    <row r="158" spans="2:9" x14ac:dyDescent="0.25">
      <c r="B158" s="43" t="s">
        <v>250</v>
      </c>
      <c r="C158" s="44">
        <v>6</v>
      </c>
      <c r="G158" s="59" t="s">
        <v>95</v>
      </c>
      <c r="H158" s="60">
        <f>+ABS(D167-D168)</f>
        <v>17.75</v>
      </c>
      <c r="I158" s="4" t="str">
        <f>+IF($C$163&gt;H158,"No existe diferencia significativa","Existe diferencia significativa")</f>
        <v>No existe diferencia significativa</v>
      </c>
    </row>
    <row r="159" spans="2:9" ht="18" x14ac:dyDescent="0.35">
      <c r="B159" s="43" t="s">
        <v>96</v>
      </c>
      <c r="C159" s="47">
        <f>+C126</f>
        <v>61.25</v>
      </c>
      <c r="G159" s="59" t="s">
        <v>97</v>
      </c>
      <c r="H159" s="60">
        <f>+ABS(D167-D169)</f>
        <v>0.25</v>
      </c>
      <c r="I159" s="4" t="str">
        <f t="shared" ref="I159:I163" si="5">+IF($C$163&gt;H159,"No existe diferencia significativa","Existe diferencia significativa")</f>
        <v>No existe diferencia significativa</v>
      </c>
    </row>
    <row r="160" spans="2:9" x14ac:dyDescent="0.25">
      <c r="B160" s="43" t="s">
        <v>144</v>
      </c>
      <c r="C160" s="44">
        <v>4</v>
      </c>
      <c r="G160" s="59" t="s">
        <v>103</v>
      </c>
      <c r="H160" s="60">
        <f>+ABS(D167-D170)</f>
        <v>8.5</v>
      </c>
      <c r="I160" s="4" t="str">
        <f t="shared" si="5"/>
        <v>No existe diferencia significativa</v>
      </c>
    </row>
    <row r="161" spans="1:9" ht="16.5" x14ac:dyDescent="0.3">
      <c r="B161" s="48" t="s">
        <v>249</v>
      </c>
      <c r="C161" s="49">
        <v>4.9000000000000004</v>
      </c>
      <c r="G161" s="59" t="s">
        <v>98</v>
      </c>
      <c r="H161" s="60">
        <f>+ABS(D168-D169)</f>
        <v>18</v>
      </c>
      <c r="I161" s="4" t="str">
        <f t="shared" si="5"/>
        <v>No existe diferencia significativa</v>
      </c>
    </row>
    <row r="162" spans="1:9" x14ac:dyDescent="0.25">
      <c r="G162" s="59" t="s">
        <v>104</v>
      </c>
      <c r="H162" s="60">
        <f>+ABS(D168-D170)</f>
        <v>26.25</v>
      </c>
      <c r="I162" s="4" t="str">
        <f t="shared" si="5"/>
        <v>Existe diferencia significativa</v>
      </c>
    </row>
    <row r="163" spans="1:9" x14ac:dyDescent="0.25">
      <c r="B163" s="43" t="s">
        <v>99</v>
      </c>
      <c r="C163" s="50">
        <f>+C161*SQRT(C159/C160)</f>
        <v>19.1742829070607</v>
      </c>
      <c r="G163" s="59" t="s">
        <v>105</v>
      </c>
      <c r="H163" s="60">
        <f>+ABS(D169-D170)</f>
        <v>8.25</v>
      </c>
      <c r="I163" s="4" t="str">
        <f t="shared" si="5"/>
        <v>No existe diferencia significativa</v>
      </c>
    </row>
    <row r="165" spans="1:9" x14ac:dyDescent="0.25">
      <c r="B165" s="43"/>
      <c r="G165" s="45"/>
    </row>
    <row r="166" spans="1:9" x14ac:dyDescent="0.25">
      <c r="B166" s="2" t="s">
        <v>7</v>
      </c>
      <c r="C166" s="2" t="s">
        <v>101</v>
      </c>
      <c r="D166" s="2" t="s">
        <v>102</v>
      </c>
    </row>
    <row r="167" spans="1:9" x14ac:dyDescent="0.25">
      <c r="B167" s="4">
        <v>1</v>
      </c>
      <c r="C167" s="4">
        <f>+C38</f>
        <v>549</v>
      </c>
      <c r="D167" s="4">
        <f>+C167/4</f>
        <v>137.25</v>
      </c>
    </row>
    <row r="168" spans="1:9" x14ac:dyDescent="0.25">
      <c r="B168" s="4">
        <v>2</v>
      </c>
      <c r="C168" s="4">
        <f>+D38</f>
        <v>620</v>
      </c>
      <c r="D168" s="4">
        <f t="shared" ref="D168:D170" si="6">+C168/4</f>
        <v>155</v>
      </c>
    </row>
    <row r="169" spans="1:9" x14ac:dyDescent="0.25">
      <c r="B169" s="4">
        <v>3</v>
      </c>
      <c r="C169" s="4">
        <f>+E38</f>
        <v>548</v>
      </c>
      <c r="D169" s="4">
        <f t="shared" si="6"/>
        <v>137</v>
      </c>
    </row>
    <row r="170" spans="1:9" x14ac:dyDescent="0.25">
      <c r="B170" s="4">
        <v>4</v>
      </c>
      <c r="C170" s="4">
        <f>+F38</f>
        <v>515</v>
      </c>
      <c r="D170" s="4">
        <f t="shared" si="6"/>
        <v>128.75</v>
      </c>
    </row>
    <row r="174" spans="1:9" x14ac:dyDescent="0.25">
      <c r="A174" s="8" t="s">
        <v>100</v>
      </c>
    </row>
    <row r="181" spans="2:9" x14ac:dyDescent="0.25">
      <c r="B181" t="s">
        <v>238</v>
      </c>
      <c r="C181" t="s">
        <v>239</v>
      </c>
    </row>
    <row r="182" spans="2:9" x14ac:dyDescent="0.25">
      <c r="B182" t="s">
        <v>141</v>
      </c>
      <c r="C182" t="s">
        <v>240</v>
      </c>
    </row>
    <row r="183" spans="2:9" x14ac:dyDescent="0.25">
      <c r="B183" t="s">
        <v>241</v>
      </c>
      <c r="C183" t="s">
        <v>242</v>
      </c>
    </row>
    <row r="184" spans="2:9" x14ac:dyDescent="0.25">
      <c r="B184" t="s">
        <v>243</v>
      </c>
      <c r="C184" t="s">
        <v>244</v>
      </c>
    </row>
    <row r="185" spans="2:9" x14ac:dyDescent="0.25">
      <c r="B185" t="s">
        <v>245</v>
      </c>
      <c r="C185" t="s">
        <v>246</v>
      </c>
    </row>
    <row r="186" spans="2:9" x14ac:dyDescent="0.25">
      <c r="B186" t="s">
        <v>144</v>
      </c>
      <c r="C186" t="s">
        <v>247</v>
      </c>
    </row>
    <row r="190" spans="2:9" ht="30" x14ac:dyDescent="0.25">
      <c r="B190" s="43" t="s">
        <v>243</v>
      </c>
      <c r="C190" s="44">
        <v>4</v>
      </c>
      <c r="G190" s="61" t="s">
        <v>91</v>
      </c>
      <c r="H190" s="61" t="s">
        <v>92</v>
      </c>
      <c r="I190" s="62" t="s">
        <v>93</v>
      </c>
    </row>
    <row r="191" spans="2:9" x14ac:dyDescent="0.25">
      <c r="B191" s="43" t="s">
        <v>250</v>
      </c>
      <c r="C191" s="44">
        <v>6</v>
      </c>
      <c r="G191" s="59" t="s">
        <v>95</v>
      </c>
      <c r="H191" s="60">
        <f>+ABS(D200-D201)</f>
        <v>2.25</v>
      </c>
      <c r="I191" s="4" t="str">
        <f t="shared" ref="I191:I196" si="7">+IF($C$196&gt;H191,"No existe diferencia significativa","Existe diferencia significativa")</f>
        <v>No existe diferencia significativa</v>
      </c>
    </row>
    <row r="192" spans="2:9" ht="18" x14ac:dyDescent="0.35">
      <c r="B192" s="43" t="s">
        <v>96</v>
      </c>
      <c r="C192" s="47">
        <f>+C159</f>
        <v>61.25</v>
      </c>
      <c r="G192" s="59" t="s">
        <v>97</v>
      </c>
      <c r="H192" s="60">
        <f>+ABS(D200-D202)</f>
        <v>12.5</v>
      </c>
      <c r="I192" s="4" t="str">
        <f t="shared" si="7"/>
        <v>No existe diferencia significativa</v>
      </c>
    </row>
    <row r="193" spans="2:9" x14ac:dyDescent="0.25">
      <c r="B193" s="43" t="s">
        <v>144</v>
      </c>
      <c r="C193" s="44">
        <v>4</v>
      </c>
      <c r="G193" s="59" t="s">
        <v>103</v>
      </c>
      <c r="H193" s="60">
        <f>+ABS(D200-D203)</f>
        <v>9.25</v>
      </c>
      <c r="I193" s="4" t="str">
        <f t="shared" si="7"/>
        <v>No existe diferencia significativa</v>
      </c>
    </row>
    <row r="194" spans="2:9" ht="16.5" x14ac:dyDescent="0.3">
      <c r="B194" s="48" t="s">
        <v>249</v>
      </c>
      <c r="C194" s="49">
        <v>4.9000000000000004</v>
      </c>
      <c r="G194" s="59" t="s">
        <v>98</v>
      </c>
      <c r="H194" s="60">
        <f>+ABS(D201-D202)</f>
        <v>14.75</v>
      </c>
      <c r="I194" s="4" t="str">
        <f t="shared" si="7"/>
        <v>No existe diferencia significativa</v>
      </c>
    </row>
    <row r="195" spans="2:9" x14ac:dyDescent="0.25">
      <c r="G195" s="59" t="s">
        <v>104</v>
      </c>
      <c r="H195" s="60">
        <f>+ABS(D201-D203)</f>
        <v>7</v>
      </c>
      <c r="I195" s="4" t="str">
        <f t="shared" si="7"/>
        <v>No existe diferencia significativa</v>
      </c>
    </row>
    <row r="196" spans="2:9" x14ac:dyDescent="0.25">
      <c r="B196" s="43" t="s">
        <v>99</v>
      </c>
      <c r="C196" s="50">
        <f>+C194*SQRT(C192/C193)</f>
        <v>19.1742829070607</v>
      </c>
      <c r="G196" s="59" t="s">
        <v>105</v>
      </c>
      <c r="H196" s="60">
        <f>+ABS(D202-D203)</f>
        <v>21.75</v>
      </c>
      <c r="I196" s="4" t="str">
        <f t="shared" si="7"/>
        <v>Existe diferencia significativa</v>
      </c>
    </row>
    <row r="198" spans="2:9" x14ac:dyDescent="0.25">
      <c r="B198" s="43"/>
      <c r="G198" s="45"/>
    </row>
    <row r="199" spans="2:9" x14ac:dyDescent="0.25">
      <c r="B199" s="2" t="s">
        <v>298</v>
      </c>
      <c r="C199" s="2" t="s">
        <v>101</v>
      </c>
      <c r="D199" s="2" t="s">
        <v>102</v>
      </c>
    </row>
    <row r="200" spans="2:9" x14ac:dyDescent="0.25">
      <c r="B200" s="4">
        <v>1</v>
      </c>
      <c r="C200" s="4">
        <f>+G34</f>
        <v>557</v>
      </c>
      <c r="D200" s="4">
        <f>+C200/4</f>
        <v>139.25</v>
      </c>
    </row>
    <row r="201" spans="2:9" x14ac:dyDescent="0.25">
      <c r="B201" s="4">
        <v>2</v>
      </c>
      <c r="C201" s="4">
        <f>+G35</f>
        <v>548</v>
      </c>
      <c r="D201" s="4">
        <f t="shared" ref="D201:D203" si="8">+C201/4</f>
        <v>137</v>
      </c>
    </row>
    <row r="202" spans="2:9" x14ac:dyDescent="0.25">
      <c r="B202" s="4">
        <v>3</v>
      </c>
      <c r="C202" s="4">
        <f>+G36</f>
        <v>607</v>
      </c>
      <c r="D202" s="4">
        <f t="shared" si="8"/>
        <v>151.75</v>
      </c>
    </row>
    <row r="203" spans="2:9" x14ac:dyDescent="0.25">
      <c r="B203" s="4">
        <v>4</v>
      </c>
      <c r="C203" s="4">
        <f>+G37</f>
        <v>520</v>
      </c>
      <c r="D203" s="4">
        <f t="shared" si="8"/>
        <v>130</v>
      </c>
    </row>
  </sheetData>
  <mergeCells count="2">
    <mergeCell ref="D9:G9"/>
    <mergeCell ref="C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1 Factorial</vt:lpstr>
      <vt:lpstr>Ejercicio 2 CL dato perdido</vt:lpstr>
      <vt:lpstr>Ejercicio 3 CL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DARIO ZARATE FLORES</dc:creator>
  <cp:lastModifiedBy>edalejea@gmail.com</cp:lastModifiedBy>
  <dcterms:created xsi:type="dcterms:W3CDTF">2024-06-05T05:08:12Z</dcterms:created>
  <dcterms:modified xsi:type="dcterms:W3CDTF">2026-06-12T17:05:34Z</dcterms:modified>
</cp:coreProperties>
</file>