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Munyingi\"/>
    </mc:Choice>
  </mc:AlternateContent>
  <xr:revisionPtr revIDLastSave="0" documentId="13_ncr:1_{B9FF0EDC-66F1-4E24-ACB2-3C403F5669D1}" xr6:coauthVersionLast="47" xr6:coauthVersionMax="47" xr10:uidLastSave="{00000000-0000-0000-0000-000000000000}"/>
  <bookViews>
    <workbookView xWindow="-110" yWindow="-110" windowWidth="25820" windowHeight="15500" xr2:uid="{4082C409-8F99-4EF8-B206-CCD3467F1883}"/>
  </bookViews>
  <sheets>
    <sheet name="SOV&amp;REPLICA" sheetId="1" r:id="rId1"/>
    <sheet name="IIS" sheetId="2" r:id="rId2"/>
  </sheets>
  <definedNames>
    <definedName name="_xlnm._FilterDatabase" localSheetId="0" hidden="1">'SOV&amp;REPLICA'!$B$1:$AW$232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Q36" i="2"/>
  <c r="L36" i="2"/>
  <c r="Q35" i="2"/>
  <c r="M35" i="2"/>
  <c r="L35" i="2"/>
  <c r="Q34" i="2"/>
  <c r="M34" i="2"/>
  <c r="L34" i="2"/>
  <c r="Q33" i="2"/>
  <c r="M33" i="2"/>
  <c r="Q32" i="2"/>
  <c r="M31" i="2"/>
  <c r="Q30" i="2"/>
  <c r="L30" i="2"/>
  <c r="M29" i="2"/>
  <c r="T28" i="2"/>
  <c r="S28" i="2"/>
  <c r="Q28" i="2"/>
  <c r="M28" i="2"/>
  <c r="L28" i="2"/>
  <c r="S27" i="2"/>
  <c r="Q27" i="2"/>
  <c r="L27" i="2"/>
  <c r="Q26" i="2"/>
  <c r="L26" i="2"/>
  <c r="S25" i="2"/>
  <c r="Q25" i="2"/>
  <c r="L25" i="2"/>
  <c r="S24" i="2"/>
  <c r="Q24" i="2"/>
  <c r="L24" i="2"/>
  <c r="Q23" i="2"/>
  <c r="N23" i="2"/>
  <c r="M23" i="2"/>
  <c r="L23" i="2"/>
  <c r="Q22" i="2"/>
  <c r="N22" i="2"/>
  <c r="M22" i="2"/>
  <c r="L22" i="2"/>
  <c r="N21" i="2"/>
  <c r="M21" i="2"/>
  <c r="T20" i="2"/>
  <c r="O20" i="2"/>
  <c r="N20" i="2"/>
  <c r="M20" i="2"/>
  <c r="S19" i="2"/>
  <c r="Q19" i="2"/>
  <c r="L19" i="2"/>
  <c r="Q18" i="2"/>
  <c r="L18" i="2"/>
  <c r="T17" i="2"/>
  <c r="S17" i="2"/>
  <c r="Q17" i="2"/>
  <c r="N17" i="2"/>
  <c r="M17" i="2"/>
  <c r="L17" i="2"/>
  <c r="T16" i="2"/>
  <c r="S16" i="2"/>
  <c r="Q16" i="2"/>
  <c r="N16" i="2"/>
  <c r="M16" i="2"/>
  <c r="L16" i="2"/>
  <c r="Q15" i="2"/>
  <c r="M15" i="2"/>
  <c r="L15" i="2"/>
  <c r="Q14" i="2"/>
  <c r="M14" i="2"/>
  <c r="L14" i="2"/>
  <c r="T13" i="2"/>
  <c r="S13" i="2"/>
  <c r="Q13" i="2"/>
  <c r="L13" i="2"/>
  <c r="S12" i="2"/>
  <c r="Q12" i="2"/>
  <c r="L12" i="2"/>
  <c r="Q11" i="2"/>
  <c r="L11" i="2"/>
  <c r="S10" i="2"/>
  <c r="Q10" i="2"/>
  <c r="L10" i="2"/>
  <c r="Q9" i="2"/>
  <c r="L9" i="2"/>
  <c r="Q8" i="2"/>
  <c r="L8" i="2"/>
  <c r="Q7" i="2"/>
  <c r="L7" i="2"/>
  <c r="Q6" i="2"/>
  <c r="L6" i="2"/>
  <c r="Q5" i="2"/>
  <c r="M5" i="2"/>
  <c r="L5" i="2"/>
  <c r="T4" i="2"/>
  <c r="S4" i="2"/>
  <c r="Q4" i="2"/>
  <c r="L4" i="2"/>
  <c r="S3" i="2"/>
  <c r="Q3" i="2"/>
  <c r="P3" i="2"/>
  <c r="L3" i="2"/>
  <c r="S2" i="2"/>
  <c r="Q2" i="2"/>
  <c r="L2" i="2"/>
  <c r="K152" i="1" l="1"/>
  <c r="L152" i="1"/>
  <c r="K153" i="1"/>
  <c r="L153" i="1"/>
  <c r="N170" i="1"/>
  <c r="N1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tc={7725A8A1-4AB1-4D04-99DE-2B02E6CCCD57}</author>
    <author>tc={A33135AB-2DC2-4D16-B068-997F0D8439AD}</author>
    <author>tc={3CEE50BA-2791-498D-8991-37BCB457CE79}</author>
    <author>tc={B99E170E-EFCC-4B81-9BBA-30D8FCDE6206}</author>
  </authors>
  <commentList>
    <comment ref="Q141" authorId="0" shapeId="0" xr:uid="{7725A8A1-4AB1-4D04-99DE-2B02E6CCCD5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@Wesley Chitsike is the premium multiple 1.35 for TC?
Reply:
    @David Maslo  No it's supposed to be 1,65</t>
      </text>
    </comment>
    <comment ref="P174" authorId="1" shapeId="0" xr:uid="{A33135AB-2DC2-4D16-B068-997F0D8439AD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P180" authorId="2" shapeId="0" xr:uid="{3CEE50BA-2791-498D-8991-37BCB457CE79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P183" authorId="3" shapeId="0" xr:uid="{B99E170E-EFCC-4B81-9BBA-30D8FCDE620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tc={394519CB-C8D1-49B1-BC18-BFA5C61C90F3}</author>
  </authors>
  <commentList>
    <comment ref="R2" authorId="0" shapeId="0" xr:uid="{394519CB-C8D1-49B1-BC18-BFA5C61C90F3}">
      <text>
        <t>[Threaded comment]
Your version of Excel allows you to read this threaded comment; however, any edits to it will get removed if the file is opened in a newer version of Excel. Learn more: https://go.microsoft.com/fwlink/?linkid=870924
Comment:
    $2,717 ids due to exchange rate difference from 2022. pool 10 payout is $2845</t>
      </text>
    </comment>
  </commentList>
</comments>
</file>

<file path=xl/sharedStrings.xml><?xml version="1.0" encoding="utf-8"?>
<sst xmlns="http://schemas.openxmlformats.org/spreadsheetml/2006/main" count="2258" uniqueCount="532">
  <si>
    <t>Country Policy</t>
  </si>
  <si>
    <t>Country</t>
  </si>
  <si>
    <t>Policy Type</t>
  </si>
  <si>
    <t>Pool</t>
  </si>
  <si>
    <t>Policy Years</t>
  </si>
  <si>
    <t>Premium</t>
  </si>
  <si>
    <t>Attachment</t>
  </si>
  <si>
    <t>Exhaustion</t>
  </si>
  <si>
    <t>Ceding %</t>
  </si>
  <si>
    <t>Coverage</t>
  </si>
  <si>
    <t>Claims</t>
  </si>
  <si>
    <t>Rate-On-Line</t>
  </si>
  <si>
    <t>Premium Loading</t>
  </si>
  <si>
    <t>Expected Loss</t>
  </si>
  <si>
    <t>Somalia DeyrCrop</t>
  </si>
  <si>
    <t>10B</t>
  </si>
  <si>
    <t>2023/2024</t>
  </si>
  <si>
    <t>Somalia DeyrRangeland</t>
  </si>
  <si>
    <t>Somalia Gu Crop</t>
  </si>
  <si>
    <t>REP Somalia DeyrCrop</t>
  </si>
  <si>
    <t>REPLICA</t>
  </si>
  <si>
    <t>REP Somalia DeyrRangeland</t>
  </si>
  <si>
    <t>CÔTE D'IVOIRE CENTRE</t>
  </si>
  <si>
    <t>CÔTE D'IVOIRE</t>
  </si>
  <si>
    <t>10A</t>
  </si>
  <si>
    <t>CÔTE D'IVOIRE NORD</t>
  </si>
  <si>
    <t>TOGO NORD</t>
  </si>
  <si>
    <t>TOGO</t>
  </si>
  <si>
    <t>TOGO SUD PETITE</t>
  </si>
  <si>
    <t>SENEGAL CROP</t>
  </si>
  <si>
    <t>SENEGAL RANGELAND</t>
  </si>
  <si>
    <t>REPLICA SENEGAL CROP</t>
  </si>
  <si>
    <t>THE GAMBIA</t>
  </si>
  <si>
    <t>REPLICA THE GAMBIA</t>
  </si>
  <si>
    <t>TCHAD CROP</t>
  </si>
  <si>
    <t>TCHAD</t>
  </si>
  <si>
    <t>SUDAN</t>
  </si>
  <si>
    <t>MALI</t>
  </si>
  <si>
    <t>REPLICA MALI</t>
  </si>
  <si>
    <t>BURKINA FASO CROP</t>
  </si>
  <si>
    <t>BURKINA FASO RANGELAND</t>
  </si>
  <si>
    <t>MAURITANIA CROP</t>
  </si>
  <si>
    <t>MAURITANIA</t>
  </si>
  <si>
    <t>REPLICA MAURITANIA CROP</t>
  </si>
  <si>
    <t>MAURITANIA  RANGELAND</t>
  </si>
  <si>
    <t>REPLICA MAURITANIA RANGELAND</t>
  </si>
  <si>
    <t>NIGER CROP</t>
  </si>
  <si>
    <t>NIGER</t>
  </si>
  <si>
    <t>NIGER RANGELAND</t>
  </si>
  <si>
    <t>MADAGASCAR</t>
  </si>
  <si>
    <t>REPLICA MADAGASCAR</t>
  </si>
  <si>
    <t>MALAWI</t>
  </si>
  <si>
    <t>ZAMBIA</t>
  </si>
  <si>
    <t xml:space="preserve">ZIMBABWE CLUSTER Z1&amp;Z2 </t>
  </si>
  <si>
    <t>ZIMBABWE</t>
  </si>
  <si>
    <t xml:space="preserve">ZIMBABWE CLUSTER Z3 </t>
  </si>
  <si>
    <t xml:space="preserve">ZIMBABWE CLUSTER Z4  </t>
  </si>
  <si>
    <t xml:space="preserve">ZIMBABWE CLUSTER Z5 </t>
  </si>
  <si>
    <t>REP START ZIMBABWE Z1&amp;Z2</t>
  </si>
  <si>
    <t>REP START ZIMBABWE Z3</t>
  </si>
  <si>
    <t>REP START ZIMBABWE Z4</t>
  </si>
  <si>
    <t xml:space="preserve">REP START ZIMBABWE Z5 </t>
  </si>
  <si>
    <t>REP WFP ZIMBABWE Z4</t>
  </si>
  <si>
    <t xml:space="preserve">REP WFP ZIMBABWE Z5 </t>
  </si>
  <si>
    <t>REPLICA BURKINA FASO</t>
  </si>
  <si>
    <t>MAURITANIA RANGELAND</t>
  </si>
  <si>
    <t>MADAGASCAR DROUGHT</t>
  </si>
  <si>
    <t>REP MADAGASCAR DROUGHT</t>
  </si>
  <si>
    <t>MALAWI NORTH</t>
  </si>
  <si>
    <t>MALAWI CENTRAL</t>
  </si>
  <si>
    <t>MALAWI SOUTH</t>
  </si>
  <si>
    <t>MALAWI LOWER SHIRE</t>
  </si>
  <si>
    <t>REPLICA ZIMBABWE START</t>
  </si>
  <si>
    <t>REPLICA ZIMBABWE WFP</t>
  </si>
  <si>
    <t>REPLICA SOMALIA DEYR RANGELAND</t>
  </si>
  <si>
    <t>REPLICA SOMALIA DEYR CROP</t>
  </si>
  <si>
    <t>COMOROS TROPICAL CYCLONE</t>
  </si>
  <si>
    <t>MADAGASCAR TROPICAL CYCLONE</t>
  </si>
  <si>
    <t>REPLICA MADAGASCAR TROPICAL CYCLONE</t>
  </si>
  <si>
    <t>COTE D'IVOIRE CENTRE</t>
  </si>
  <si>
    <t>COTE D'IVOIRE NORD</t>
  </si>
  <si>
    <t>SENEGAL</t>
  </si>
  <si>
    <t>REPLICA_BURKINA FASO</t>
  </si>
  <si>
    <t>REPLICA_MALI</t>
  </si>
  <si>
    <t>REPLICA_SENEGAL</t>
  </si>
  <si>
    <t>SUDAN CROP</t>
  </si>
  <si>
    <t>SUDAN RANGELAND</t>
  </si>
  <si>
    <t>REPLICA START NETWORK ZIMBABWE</t>
  </si>
  <si>
    <t>REPLICA WFP ZIMBABWE</t>
  </si>
  <si>
    <t xml:space="preserve">NIGER </t>
  </si>
  <si>
    <t>REPLICA_MAURITANIA</t>
  </si>
  <si>
    <t xml:space="preserve">REPLICA_GAMBIA </t>
  </si>
  <si>
    <t>MADAGASCAR_DROUGHT</t>
  </si>
  <si>
    <t>MADAGASCAR_TROPICAL CYCLONE</t>
  </si>
  <si>
    <t>REPLICA_ZIMBABWE</t>
  </si>
  <si>
    <t>2019/2020</t>
  </si>
  <si>
    <t xml:space="preserve">SENEGAL </t>
  </si>
  <si>
    <t>CHAD</t>
  </si>
  <si>
    <t>BURKINA FASO</t>
  </si>
  <si>
    <t>2018/2019</t>
  </si>
  <si>
    <t>2017/2018</t>
  </si>
  <si>
    <t>2016/2017</t>
  </si>
  <si>
    <t>KENYA (Long rains Arid)</t>
  </si>
  <si>
    <t>KENYA</t>
  </si>
  <si>
    <t>2015/2016</t>
  </si>
  <si>
    <t>KENYA (Long rains Semi-Arid)</t>
  </si>
  <si>
    <t>KENYA (Short rains Arid)</t>
  </si>
  <si>
    <t>KENYA (Short rains Semi-Arid)</t>
  </si>
  <si>
    <t>KENYA (Long Rains)</t>
  </si>
  <si>
    <t>2014/2015</t>
  </si>
  <si>
    <t>KENYA (Short Rains)</t>
  </si>
  <si>
    <t>SOVEREIGN</t>
  </si>
  <si>
    <t>11A</t>
  </si>
  <si>
    <t>2024/2025</t>
  </si>
  <si>
    <t>BURKINA FASO CROP REPLICA WFP</t>
  </si>
  <si>
    <t>MALI CROP REPLICA WFP</t>
  </si>
  <si>
    <t>MAURITANIA RANGELAND REPLICA WFP</t>
  </si>
  <si>
    <t>SUDAN RANGELAND REPLICA WFP</t>
  </si>
  <si>
    <t>GAMBIA</t>
  </si>
  <si>
    <t xml:space="preserve">GAMBIA CROP REPLICA WFP </t>
  </si>
  <si>
    <t>MALI CROP REPLICA UNHCR</t>
  </si>
  <si>
    <t>GHANA</t>
  </si>
  <si>
    <t>GHANA NORTHERN CLUSTER</t>
  </si>
  <si>
    <t>GHANA SHORT RAINS CLUSTER</t>
  </si>
  <si>
    <t>BENIN</t>
  </si>
  <si>
    <t>BENIN SUD PETITE CROP</t>
  </si>
  <si>
    <t>SOMALIA</t>
  </si>
  <si>
    <t>SOMALIA DEYR CROP</t>
  </si>
  <si>
    <t>11B</t>
  </si>
  <si>
    <t>SOMALIA DEYR RANGELAND</t>
  </si>
  <si>
    <t xml:space="preserve">SOMALIA DEYR CROP REPLICA START </t>
  </si>
  <si>
    <t xml:space="preserve">SOMALIA DEYR RANGELAND REPLICA START </t>
  </si>
  <si>
    <t>SOMALIA DEYR RANGELAND REPLICA WFP</t>
  </si>
  <si>
    <t>ZIMBABWE Z4 CROP REPLICA WFP</t>
  </si>
  <si>
    <t>ZIMBABWE Z5 CROP REPLICA WFP</t>
  </si>
  <si>
    <t>ZIMBABWE Z1&amp;Z2 CROP REPLICA START</t>
  </si>
  <si>
    <t>ZIMBABWE Z3 CROP REPLICA START</t>
  </si>
  <si>
    <t>ZIMBABWE Z4 CROP REPLICA START</t>
  </si>
  <si>
    <t>ZIMBABWE Z5 CROP REPLICA START</t>
  </si>
  <si>
    <t>MADAGASCAR CROP WFP</t>
  </si>
  <si>
    <t>MADAGASCAR CROP</t>
  </si>
  <si>
    <t>MADAGASCAR TROPICAL CYCLONE REPLICA WFP</t>
  </si>
  <si>
    <t>MADAGASCAR TROPICAL CYCLONE REPLICA START</t>
  </si>
  <si>
    <t>MALAWI CROP  REPLICA UNHCR</t>
  </si>
  <si>
    <t>MOZAMBIQUE</t>
  </si>
  <si>
    <t>MOZAMBIQUE ZONE 2 CROP</t>
  </si>
  <si>
    <t>MOZAMBIQUE ZONE 3 CROP</t>
  </si>
  <si>
    <t>MOZAMBIQUE ZONE 4 CROP</t>
  </si>
  <si>
    <t>MOZAMBIQUE TROPICAL CYCLONE REPLICA WFP</t>
  </si>
  <si>
    <t>MOZAMBIQUE DROUGHT REPLICA WFP</t>
  </si>
  <si>
    <t>ZAMBIA DROUGHT REPLICA WFP</t>
  </si>
  <si>
    <t>COMOROS</t>
  </si>
  <si>
    <t>ZIMBABWE Z5 CROP REPLICA UNHCR</t>
  </si>
  <si>
    <t>ZIMBABWE Z1&amp;Z2 CROP</t>
  </si>
  <si>
    <t>ZIMBABWE Z3 CROP</t>
  </si>
  <si>
    <t>ZIMBABWE Z4 CROP</t>
  </si>
  <si>
    <t>ZIMBABWE Z5 CROP</t>
  </si>
  <si>
    <t>ZAMBIA CROP</t>
  </si>
  <si>
    <t>ZAMBIA CROP ANTICIPATORY INSURANCE</t>
  </si>
  <si>
    <t>MALAWI CROP NORTHERN CLUSTER</t>
  </si>
  <si>
    <t>MALAWI CROP CENTRAL CLUSTER</t>
  </si>
  <si>
    <t>MALAWI CROP SOUTHERN CLUSTER</t>
  </si>
  <si>
    <t>MALAWI CROP LOWERSHIRE CLUSTER</t>
  </si>
  <si>
    <t>MALAWI CROP SOUTHERN ANTICIPATORY INSURANCE</t>
  </si>
  <si>
    <t>MALAWI CROP LOWERSHIRE ANTICIPATORY INSURANCE</t>
  </si>
  <si>
    <t>LESOTHO CROP</t>
  </si>
  <si>
    <t>LESOTHO RANGELAND</t>
  </si>
  <si>
    <t>REP Somalia Gu Crop</t>
  </si>
  <si>
    <t>43 611 948</t>
  </si>
  <si>
    <t>57 690 755</t>
  </si>
  <si>
    <t>MADAGASCAR TC</t>
  </si>
  <si>
    <t>REP MADAGASCAR TC START</t>
  </si>
  <si>
    <t>REP MADAGASCAR TC WFP</t>
  </si>
  <si>
    <t>MALAWI NORTHERN</t>
  </si>
  <si>
    <t>MALAWI SOUTHERN</t>
  </si>
  <si>
    <t>REP MALAWI CENTRAL</t>
  </si>
  <si>
    <t>MALAWI SOUTHERN ANTICIPATORY INSURANCE</t>
  </si>
  <si>
    <t>MALAWI LOWER SHIRE ANTICIPATORY INSURANCE</t>
  </si>
  <si>
    <t>REP ZAMBIA</t>
  </si>
  <si>
    <t>ZAMBIA ANTICIPATORY INSURANCE</t>
  </si>
  <si>
    <t>MOZAMBIQUE Z1</t>
  </si>
  <si>
    <t>MOZAMBIQUE Z2</t>
  </si>
  <si>
    <t>MOZAMBIQUE Z3</t>
  </si>
  <si>
    <t>MOZAMBIQUE Z4</t>
  </si>
  <si>
    <t>REP MOZAMBIQUE Z1</t>
  </si>
  <si>
    <t>REP MOZAMBIQUE TC</t>
  </si>
  <si>
    <t>COMOROS TC</t>
  </si>
  <si>
    <t>LESOTHO</t>
  </si>
  <si>
    <t>Region</t>
  </si>
  <si>
    <t>WCA</t>
  </si>
  <si>
    <t>ESA</t>
  </si>
  <si>
    <t>Drought</t>
  </si>
  <si>
    <t>Tropical Cyclone</t>
  </si>
  <si>
    <t>Peril</t>
  </si>
  <si>
    <t>ZAMBIA DROUGHT REPLICA UNHCR</t>
  </si>
  <si>
    <t>MOZAMBIQUE ZONE 1 CROP</t>
  </si>
  <si>
    <t>WFP REPLICA SUDAN RANGELAND</t>
  </si>
  <si>
    <t>WFP REPLICA MALI</t>
  </si>
  <si>
    <t>WFP REPLICA BURKINA FASO CROP</t>
  </si>
  <si>
    <t>WFP REPLICA MAURITANIA CROP</t>
  </si>
  <si>
    <t>WFP REPLICA MAURITANIA RANGELAND</t>
  </si>
  <si>
    <t>Programme Name </t>
  </si>
  <si>
    <t>Start Date </t>
  </si>
  <si>
    <t>End date </t>
  </si>
  <si>
    <t xml:space="preserve">Pool </t>
  </si>
  <si>
    <t>Country </t>
  </si>
  <si>
    <t>Insurance Company </t>
  </si>
  <si>
    <t>Other Key Partners </t>
  </si>
  <si>
    <t>Reinsurance type</t>
  </si>
  <si>
    <t>Original Currency</t>
  </si>
  <si>
    <t>Exchange rate to USD </t>
  </si>
  <si>
    <t>ARC Gross Premium  ($)</t>
  </si>
  <si>
    <t xml:space="preserve">ARC Net Premium </t>
  </si>
  <si>
    <t xml:space="preserve">Facultative Reinsurance Premium  </t>
  </si>
  <si>
    <t xml:space="preserve">ARC Commission </t>
  </si>
  <si>
    <t>Other provider fees</t>
  </si>
  <si>
    <t>Total SI ($)</t>
  </si>
  <si>
    <t>ARC  SI ($)</t>
  </si>
  <si>
    <t>Total Payout ($)</t>
  </si>
  <si>
    <t>ARC's  payout ($)</t>
  </si>
  <si>
    <t>Recovery from Fac ($)</t>
  </si>
  <si>
    <t>Comments</t>
  </si>
  <si>
    <t>L'Oreal</t>
  </si>
  <si>
    <t>Burkina Faso</t>
  </si>
  <si>
    <t>Axa</t>
  </si>
  <si>
    <t xml:space="preserve">Treaty </t>
  </si>
  <si>
    <t>XOF</t>
  </si>
  <si>
    <t xml:space="preserve">Payout finalised </t>
  </si>
  <si>
    <t>WFP Rice_Cote D’ivoire</t>
  </si>
  <si>
    <t>Cote D’ivoire</t>
  </si>
  <si>
    <t>Consortium</t>
  </si>
  <si>
    <t>Malawi Social Protection</t>
  </si>
  <si>
    <t>Malawi</t>
  </si>
  <si>
    <t>ARC Ltd</t>
  </si>
  <si>
    <t>Descartes</t>
  </si>
  <si>
    <t>USD</t>
  </si>
  <si>
    <t>DRIVE_Somalia</t>
  </si>
  <si>
    <t>Somalia</t>
  </si>
  <si>
    <t>Zep-Re</t>
  </si>
  <si>
    <t>ACRE Africa</t>
  </si>
  <si>
    <t>DRIVE_Ethiopia (Somali Region)</t>
  </si>
  <si>
    <t>Ethiopia</t>
  </si>
  <si>
    <t>DRIVE_Ethiopia (excl Somali Region)</t>
  </si>
  <si>
    <t>DRIVE_Kenya</t>
  </si>
  <si>
    <t>Kenya</t>
  </si>
  <si>
    <t>DRIVE_Somalia_MAM24</t>
  </si>
  <si>
    <t>DRIVE_Ethiopia (Somali Region)_MAM24</t>
  </si>
  <si>
    <t>DRIVE_Ethiopia (excl Somali Region)_MAM24</t>
  </si>
  <si>
    <t>DRIVE_Kenya_MAM24</t>
  </si>
  <si>
    <t>OAF_Kenya</t>
  </si>
  <si>
    <t>Mayfair Insurance</t>
  </si>
  <si>
    <t>Risk Shield</t>
  </si>
  <si>
    <t>Republic of Djibouti _Excess rainfall</t>
  </si>
  <si>
    <t>Djibouti</t>
  </si>
  <si>
    <t>Republic of Djibouti _Drought</t>
  </si>
  <si>
    <t>Waiting for final report</t>
  </si>
  <si>
    <t>WFP R4Madagascar (Rainy)</t>
  </si>
  <si>
    <t>Madagascar</t>
  </si>
  <si>
    <t>Assurances Reasssurances Omnibranches (ARO)</t>
  </si>
  <si>
    <t>Pula</t>
  </si>
  <si>
    <t>MGA</t>
  </si>
  <si>
    <t>WFP R4Madagascar (Dry)</t>
  </si>
  <si>
    <t>Payout finalised/ outstanding payout</t>
  </si>
  <si>
    <t>BOAD_Excess Precipitation</t>
  </si>
  <si>
    <t>West Africa</t>
  </si>
  <si>
    <t>Munich Re</t>
  </si>
  <si>
    <t>Euro</t>
  </si>
  <si>
    <t xml:space="preserve">IN Risk </t>
  </si>
  <si>
    <t>BOAD_Infectious_Disease</t>
  </si>
  <si>
    <t>BOAD_Drought</t>
  </si>
  <si>
    <t>WFP Gambia</t>
  </si>
  <si>
    <t>Gambia</t>
  </si>
  <si>
    <t>CNAAS and Continental Re</t>
  </si>
  <si>
    <t>Fac Oblig</t>
  </si>
  <si>
    <t>One Acre Fund Malawi</t>
  </si>
  <si>
    <t>BRITAM INS RETENTION</t>
  </si>
  <si>
    <t>WFP Malawi</t>
  </si>
  <si>
    <t xml:space="preserve">WFP R4Madagascar </t>
  </si>
  <si>
    <t xml:space="preserve">Flood Togo </t>
  </si>
  <si>
    <t>Togo</t>
  </si>
  <si>
    <t>SUNU</t>
  </si>
  <si>
    <t>Under review</t>
  </si>
  <si>
    <t>CREST (potential)</t>
  </si>
  <si>
    <t>2020/2021</t>
  </si>
  <si>
    <t>2021/2022</t>
  </si>
  <si>
    <t>2022/2023</t>
  </si>
  <si>
    <t>Premium Financed by Country</t>
  </si>
  <si>
    <t>Premium Financed by KFW</t>
  </si>
  <si>
    <t>Premium Financed by ADRiFi MDTF</t>
  </si>
  <si>
    <t>Premium Financed by US AID</t>
  </si>
  <si>
    <t>Premium Financed by START Network</t>
  </si>
  <si>
    <t>Premium Financed by WFP</t>
  </si>
  <si>
    <t>Premium Financed by SDC</t>
  </si>
  <si>
    <t>Premium Financed by FCDO</t>
  </si>
  <si>
    <t>Premium Financed by Global Shield</t>
  </si>
  <si>
    <t>Premium Financed by ADRiFi ADF</t>
  </si>
  <si>
    <t>Premium Financed by UNHCR</t>
  </si>
  <si>
    <t>Policy ID</t>
  </si>
  <si>
    <t>11_DR_BF_CROP_REP_WFP</t>
  </si>
  <si>
    <t>11_DR_ML_CROP_REP_WFP</t>
  </si>
  <si>
    <t>11_DR_MR_RANGE_REP_WFP</t>
  </si>
  <si>
    <t>11_DR_SD_RANGE_REP_WFP</t>
  </si>
  <si>
    <t>11_DR_GM_CROP_REP_WFP</t>
  </si>
  <si>
    <t>11_DR_ML_CROP_REP_UNHCR</t>
  </si>
  <si>
    <t>11_DR_GH_CROP_SOV_NORTH</t>
  </si>
  <si>
    <t>11_DR_GH_CROP_SOV_SOUTH</t>
  </si>
  <si>
    <t>11_DR_TG_CROP_SOV_NORD</t>
  </si>
  <si>
    <t>11_DR_TG_CROP_SOV_SUD</t>
  </si>
  <si>
    <t>11_DR_BJ_CROP_SOV_SUD</t>
  </si>
  <si>
    <t>11_DR_SO_CROP_GOV_DEYR</t>
  </si>
  <si>
    <t>11_DR_SO_RANGE_SOV_DEYR</t>
  </si>
  <si>
    <t>11_DR_SO_CROP_REP_START_DEYR</t>
  </si>
  <si>
    <t>11_DR_SO_RANGE_REP_START_DEYR</t>
  </si>
  <si>
    <t>11_DR_SO_RANGE_REP_WFP_DEYR</t>
  </si>
  <si>
    <t>11_DR_ZW_CROP_REP_WFP_Z4</t>
  </si>
  <si>
    <t>11_DR_ZW_CROP_REP_WFP_Z5</t>
  </si>
  <si>
    <t>11_DR_ZW_CROP_REP_START_Z1&amp;Z2</t>
  </si>
  <si>
    <t>11_DR_ZW_CROP_REP_START_Z3</t>
  </si>
  <si>
    <t>11_DR_ZW_CROP_REP_START_Z4</t>
  </si>
  <si>
    <t>11_DR_ZW_CROP_REP_START_Z5</t>
  </si>
  <si>
    <t>11_DR_MG_CROP_REP_WFP</t>
  </si>
  <si>
    <t>11_DR_MG_CROP_SOV</t>
  </si>
  <si>
    <t>11_TC_MG_SOV</t>
  </si>
  <si>
    <t>11_TC_MG_REP_WFP</t>
  </si>
  <si>
    <t>11_TC_MG_REP_START</t>
  </si>
  <si>
    <t>11_DR_MW_CROP_REP_UNHCR</t>
  </si>
  <si>
    <t>11_DR_MZ_CROP_SOV_Z1</t>
  </si>
  <si>
    <t>11_DR_MZ_CROP_SOV_Z2</t>
  </si>
  <si>
    <t>11_DR_MZ_CROP_SOV_Z3</t>
  </si>
  <si>
    <t>11_DR_MZ_CROP_SOV_Z4</t>
  </si>
  <si>
    <t>11_TC_MZ_REP_WFP</t>
  </si>
  <si>
    <t>11_DR_MZ_CROP_REP_WFP_Z1</t>
  </si>
  <si>
    <t>11_DR_ZM_CROP_REP_WFP</t>
  </si>
  <si>
    <t>11_DR_ZM_CROP_REP_UNHCR</t>
  </si>
  <si>
    <t>11_TC_KM_SOV</t>
  </si>
  <si>
    <t>11_DR_ZW_CROP_REP_UNHCR_Z5</t>
  </si>
  <si>
    <t>11_DR_ZW_CROP_SOV_Z1&amp;Z2</t>
  </si>
  <si>
    <t>11_DR_ZW_CROP_SOV_Z3</t>
  </si>
  <si>
    <t>11_DR_ZW_CROP_SOV_Z4</t>
  </si>
  <si>
    <t>11_DR_ZW_CROP_SOV_Z5</t>
  </si>
  <si>
    <t>11_DR_ZM_CROP_SOV</t>
  </si>
  <si>
    <t>11_DR_ZM_CROP_SOV_AI</t>
  </si>
  <si>
    <t>11_DR_MW_CROP_SOV_NORTHERN</t>
  </si>
  <si>
    <t>11_DR_MW_CROP_SOV_CENTRAL</t>
  </si>
  <si>
    <t>11_DR_MW_CROP_SOV_SOUTHERN</t>
  </si>
  <si>
    <t>11_DR_MW_CROP_SOV_LOWERSHIRE</t>
  </si>
  <si>
    <t>11_DR_MW_CROP_SOV_SOUTHERN_AI</t>
  </si>
  <si>
    <t>11_DR_MW_CROP_SOV_LOWERSHIRE_AI</t>
  </si>
  <si>
    <t>11_DR_LS_CROP_SOV</t>
  </si>
  <si>
    <t>11_DR_LS_RANGE_SOV</t>
  </si>
  <si>
    <t>10_DR_SO_CROP_SOV_DEYR</t>
  </si>
  <si>
    <t>10_DR_SO_RANGE_SOV_DEYR</t>
  </si>
  <si>
    <t>10_DR_SO_CROP_SOV_GU</t>
  </si>
  <si>
    <t>10_DR_SO_CROP_REP_SAVE_GU</t>
  </si>
  <si>
    <t>10_DR_SO_CROP_REP_SAVE_DEYR</t>
  </si>
  <si>
    <t>10_DR_SO_RANGE_REP_SAVE_DEYR</t>
  </si>
  <si>
    <t>10_DR_CI_CROP_SOV_CENTRE</t>
  </si>
  <si>
    <t>10_DR_CI_CROP_SOV_NORD</t>
  </si>
  <si>
    <t>10_DR_TG_CROP_SOV_NORD</t>
  </si>
  <si>
    <t>10_DR_TG_CROP_SOV_SUD</t>
  </si>
  <si>
    <t>10_DR_SN_CROP_SOV</t>
  </si>
  <si>
    <t>10_DR_SN_RANGE_SOV</t>
  </si>
  <si>
    <t>10_DR_SN_CROP_REP_SAVE</t>
  </si>
  <si>
    <t>10_DR_GM_CROP_SOV</t>
  </si>
  <si>
    <t>10_DR_GM_CROP_REP_WFP</t>
  </si>
  <si>
    <t>10_DR_TD_CROP_SOV</t>
  </si>
  <si>
    <t>10_DR_SD_RANGE_REP_WFP</t>
  </si>
  <si>
    <t>10_DR_ML_CROP_SOV</t>
  </si>
  <si>
    <t>10_DR_ML_CROP_REP_WFP</t>
  </si>
  <si>
    <t>10_DR_BF_CROP_SOV</t>
  </si>
  <si>
    <t>10_DR_BF_RANGE_SOV</t>
  </si>
  <si>
    <t>10_DR_BF_CROP_REP_WFP</t>
  </si>
  <si>
    <t>10_DR_MR_CROP_SOV</t>
  </si>
  <si>
    <t>10_DR_MR_CROP_REP_WFP</t>
  </si>
  <si>
    <t>10_DR_MR_RANGE_SOV</t>
  </si>
  <si>
    <t>10_DR_MR_RANGE_REP_WFP</t>
  </si>
  <si>
    <t>10_DR_NE_CROP_SOV</t>
  </si>
  <si>
    <t>10_DR_NE_RANGE_SOV</t>
  </si>
  <si>
    <t>10_DR_MG_CROP_SOV</t>
  </si>
  <si>
    <t>10_DR_MG_CROP_REP_WFP</t>
  </si>
  <si>
    <t>10_TC_MG_SOV</t>
  </si>
  <si>
    <t>10_TC_MG_REP_START</t>
  </si>
  <si>
    <t>10_TC_MG_REP_WFP</t>
  </si>
  <si>
    <t>10_DR_MW_CROP_SOV_NORTHERN</t>
  </si>
  <si>
    <t>10_DR_MW_CROP_SOV_CENTRAL</t>
  </si>
  <si>
    <t>10_DR_MW_CROP_SOV_SOUTHERN</t>
  </si>
  <si>
    <t>10_DR_MW_CROP_SOV_LOWERSHIRE</t>
  </si>
  <si>
    <t>10_DR_MW_CROP_REP_UNHCR_CENTRAL</t>
  </si>
  <si>
    <t>10_DR_MW_CROP_SOV_SOUTHERN_AI</t>
  </si>
  <si>
    <t>10_DR_MW_CROP_SOV_LOWERSHIRE_AI</t>
  </si>
  <si>
    <t>10_DR_ZM_CROP_SOV</t>
  </si>
  <si>
    <t>10_DR_ZM_CROP_REP_WFP</t>
  </si>
  <si>
    <t>10_DR_ZM_CROP_SOV_AI</t>
  </si>
  <si>
    <t>10_DR_ZW_CROP_SOV_Z1&amp;Z2</t>
  </si>
  <si>
    <t>10_DR_ZW_CROP_SOV_Z3</t>
  </si>
  <si>
    <t>10_DR_ZW_CROP_SOV_Z4</t>
  </si>
  <si>
    <t>10_DR_ZW_CROP_SOV_Z5</t>
  </si>
  <si>
    <t>10_DR_ZW_CROP_REP_START_Z1&amp;Z2</t>
  </si>
  <si>
    <t>10_DR_ZW_CROP_REP_START_Z3</t>
  </si>
  <si>
    <t>10_DR_ZW_CROP_REP_START_Z4</t>
  </si>
  <si>
    <t>10_DR_ZW_CROP_REP_START_Z5</t>
  </si>
  <si>
    <t>10_DR_ZW_CROP_REP_WFP_Z4</t>
  </si>
  <si>
    <t>10_DR_ZW_CROP_REP_WFP_Z5</t>
  </si>
  <si>
    <t>10_DR_MZ_CROP_SOV_Z1</t>
  </si>
  <si>
    <t>10_DR_MZ_CROP_SOV_Z2</t>
  </si>
  <si>
    <t>10_DR_MZ_CROP_SOV_Z3</t>
  </si>
  <si>
    <t>10_DR_MZ_CROP_SOV_Z4</t>
  </si>
  <si>
    <t>10_TC_MZ_REP_WFP</t>
  </si>
  <si>
    <t>10_TC_KM_SOV</t>
  </si>
  <si>
    <t>9_DR_ML_CROP_REP_WFP</t>
  </si>
  <si>
    <t>9_DR_BF_CROP_REP_WFP</t>
  </si>
  <si>
    <t>9_DR_GM_CROP_SOV</t>
  </si>
  <si>
    <t>9_DR_GM_CROP_REP_WFP</t>
  </si>
  <si>
    <t>9_DR_NE_RANGE_SOV</t>
  </si>
  <si>
    <t>9_DR_NE_CROP_SOV</t>
  </si>
  <si>
    <t>9_DR_MR_RANGE_SOV</t>
  </si>
  <si>
    <t>9_DR_MR_CROP_SOV</t>
  </si>
  <si>
    <t>9_DR_MR_RANGE_REP_WFP</t>
  </si>
  <si>
    <t>9_DR_MR_CROP_REP_WFP</t>
  </si>
  <si>
    <t>9_DR_TG_CROP_SOV_NORD</t>
  </si>
  <si>
    <t>9_DR_TG_CROP_SOV_SUDPETITE</t>
  </si>
  <si>
    <t>9_DR_TD_CROP_SOV</t>
  </si>
  <si>
    <t>9_DR_MG_CROP_SOV</t>
  </si>
  <si>
    <t>9_DR_MG_CROP_REP</t>
  </si>
  <si>
    <t>9_DR_MW_CROP_SOV_NORTHERN</t>
  </si>
  <si>
    <t>9_DR_MW_CROP_SOV_CENTRAL</t>
  </si>
  <si>
    <t>9_DR_MW_CROP_SOV_SOUTHERN</t>
  </si>
  <si>
    <t>9_DR_MW_CROP_SOV_LOWERSHIRE</t>
  </si>
  <si>
    <t>9_DR_ZM_CROP_SOV</t>
  </si>
  <si>
    <t>9_DR_ZW_CROP_SOV</t>
  </si>
  <si>
    <t>9_DR_ZW_CROP_REP_START</t>
  </si>
  <si>
    <t>9_DR_ZW_CROP_REP_WFP</t>
  </si>
  <si>
    <t>9_DR_SO_RANGE_REP_SAVE_DEYR</t>
  </si>
  <si>
    <t>9_DR_SO_CROP_REP_SAVE_DEYR</t>
  </si>
  <si>
    <t>9_TC_KM_SOV</t>
  </si>
  <si>
    <t>9_TC_MG_SOV</t>
  </si>
  <si>
    <t>9_TC_MG_REP_WFP</t>
  </si>
  <si>
    <t>8_DR_CI_CROP_SOV_CENTRE</t>
  </si>
  <si>
    <t>8_DR_CI_CROP_SOV_NORD</t>
  </si>
  <si>
    <t>8_DR_ML_CROP_SOV</t>
  </si>
  <si>
    <t>8_DR_SN_CROP_SOV</t>
  </si>
  <si>
    <t>8_DR_BF_CROP_REP_WFP</t>
  </si>
  <si>
    <t>8_DR_ML_CROP_REP_WFP</t>
  </si>
  <si>
    <t>8_DR_SN_CROP_REP_WFP</t>
  </si>
  <si>
    <t>8_DR_MR_CROP_SOV</t>
  </si>
  <si>
    <t>8_DR_MR_RANGE_SOV</t>
  </si>
  <si>
    <t>8_DR_MR_CROP_REP_WFP</t>
  </si>
  <si>
    <t>8_DR_MR_RANGE_REP_WFP</t>
  </si>
  <si>
    <t>8_DR_NE_CROP_SOV</t>
  </si>
  <si>
    <t>8_DR_GM_CROP_SOV</t>
  </si>
  <si>
    <t>8_DR_GM_CROP_REP_WFP</t>
  </si>
  <si>
    <t>8_DR_TG_CROP_SOV_NORD</t>
  </si>
  <si>
    <t>8_DR_TG_CROP_SOV_SUDPETITE</t>
  </si>
  <si>
    <t>8_DR_SD_CROP_SOV</t>
  </si>
  <si>
    <t>8_DR_SD_RANGE_SOV</t>
  </si>
  <si>
    <t>8_DR_MG_CROP_SOV</t>
  </si>
  <si>
    <t>8_DR_MW_CROP_SOV_NORTHERN</t>
  </si>
  <si>
    <t>8_DR_MW_CROP_SOV_CENTRAL</t>
  </si>
  <si>
    <t>8_DR_MW_CROP_SOV_SOUTHERN</t>
  </si>
  <si>
    <t>8_DR_MW_CROP_SOV_LOWERSHIRE</t>
  </si>
  <si>
    <t>8_DR_ZM_CROP_SOV</t>
  </si>
  <si>
    <t>8_DR_ZW_CROP_SOV</t>
  </si>
  <si>
    <t>8_DR_ZW_CROP_REP_SAVE</t>
  </si>
  <si>
    <t>8_DR_ZW_CROP_REP_WFP</t>
  </si>
  <si>
    <t>7_DR_GM_CROP_SOV</t>
  </si>
  <si>
    <t>7_DR_CI_CROP_SOV_CENTRE</t>
  </si>
  <si>
    <t>7_DR_CI_CROP_SOV_NORD</t>
  </si>
  <si>
    <t>7_DR_MR_CROP_SOV</t>
  </si>
  <si>
    <t>7_DR_NE_CROP_SOV</t>
  </si>
  <si>
    <t>7_DR_TG_CROP_SOV_NORD</t>
  </si>
  <si>
    <t>7_DR_TG_CROP_SOV_SUDPETITE</t>
  </si>
  <si>
    <t>7_DR_BF_CROP_REP_WFP</t>
  </si>
  <si>
    <t>7_DR_ML_CROP_REP_WFP</t>
  </si>
  <si>
    <t>7_DR_MR_CROP_REP_WFP</t>
  </si>
  <si>
    <t>7_DR_GM_CROP_REP_WFP</t>
  </si>
  <si>
    <t>7_DR_MG_CROP_SOV</t>
  </si>
  <si>
    <t>7_TC_MG_SOV</t>
  </si>
  <si>
    <t>7_DR_MW_CROP_SOV</t>
  </si>
  <si>
    <t>7_DR_ZM_CROP_SOV</t>
  </si>
  <si>
    <t>7_DR_ZW_CROP_SOV</t>
  </si>
  <si>
    <t>7_DR_ZW_CROP_REP_WFP</t>
  </si>
  <si>
    <t>6_DR_GM_CROP_SOV</t>
  </si>
  <si>
    <t>6_DR_ML_CROP_SOV</t>
  </si>
  <si>
    <t>6_DR_CI_CROP_SOV_CENTRE</t>
  </si>
  <si>
    <t>6_DR_CI_CROP_SOV_NORD</t>
  </si>
  <si>
    <t>6_DR_NE_CROP_SOV</t>
  </si>
  <si>
    <t>6_DR_SN_CROP_SOV</t>
  </si>
  <si>
    <t>6_DR_TD_CROP_SOV</t>
  </si>
  <si>
    <t>6_DR_ZW_CROP_SOV</t>
  </si>
  <si>
    <t>6_DR_MG_CROP_SOV</t>
  </si>
  <si>
    <t>6_DR_TG_CROP_SOV</t>
  </si>
  <si>
    <t>6_DR_BF_CROP_REP_WFP</t>
  </si>
  <si>
    <t>6_DR_ML_CROP_REP_WFP</t>
  </si>
  <si>
    <t>6_DR_MR_CROP_REP_WFP</t>
  </si>
  <si>
    <t>6_DR_SN_CROP_REP_WFP</t>
  </si>
  <si>
    <t>6_DR_ZW_CROP_REP_WFP</t>
  </si>
  <si>
    <t>6_DR_GM_CROP_REP_WFP</t>
  </si>
  <si>
    <t>5_DR_BF_CROP_SOV</t>
  </si>
  <si>
    <t>5_DR_SN_CROP_SOV</t>
  </si>
  <si>
    <t>5_DR_GM_CROP_SOV</t>
  </si>
  <si>
    <t>4_DR_BF_CROP_SOV</t>
  </si>
  <si>
    <t>4_DR_ML_CROP_SOV</t>
  </si>
  <si>
    <t>4_DR_MR_CROP_SOV</t>
  </si>
  <si>
    <t>4_DR_SN_CROP_SOV</t>
  </si>
  <si>
    <t>4_DR_GM_CROP_SOV</t>
  </si>
  <si>
    <t>3_DR_BF_CROP_SOV</t>
  </si>
  <si>
    <t>3_DR_ML_CROP_SOV</t>
  </si>
  <si>
    <t>3_DR_MR_CROP_SOV</t>
  </si>
  <si>
    <t>3_DR_NE_CROP_SOV</t>
  </si>
  <si>
    <t>3_DR_SN_CROP_SOV</t>
  </si>
  <si>
    <t>3_DR_GM_CROP_SOV</t>
  </si>
  <si>
    <t>2_DR_KE_CROP_SOV_LONGRAINS_ARID</t>
  </si>
  <si>
    <t>2_DR_KE_CROP_SOV_LONGRAINS_SEMI-ARID</t>
  </si>
  <si>
    <t>2_DR_KE_CROP_SOV_SHORTRAINS_ARID</t>
  </si>
  <si>
    <t>2_DR_KE_CROP_SOV_SHORTRAINS_SEMI-ARID</t>
  </si>
  <si>
    <t>2_DR_MW_CROP_SOV</t>
  </si>
  <si>
    <t>2_DR_ML_CROP_SOV</t>
  </si>
  <si>
    <t>2_DR_MR_CROP_SOV</t>
  </si>
  <si>
    <t>2_DR_NE_CROP_SOV</t>
  </si>
  <si>
    <t>2_DR_SN_CROP_SOV</t>
  </si>
  <si>
    <t>2_DR_GM_CROP_SOV</t>
  </si>
  <si>
    <t>1_DR_KE_CROP_SOV_LONGRAINS</t>
  </si>
  <si>
    <t>1_DR_KE_CROP_SOV_SHORTRAINS</t>
  </si>
  <si>
    <t>1_DR_MR_CROP_SOV</t>
  </si>
  <si>
    <t>1_DR_NE_CROP_SOV</t>
  </si>
  <si>
    <t>1_DR_SN_CROP_SOV</t>
  </si>
  <si>
    <r>
      <t>11_DR_CI_CROP_SOV</t>
    </r>
    <r>
      <rPr>
        <sz val="9"/>
        <color rgb="FFFF0000"/>
        <rFont val="Aptos"/>
        <family val="2"/>
      </rPr>
      <t>_CENTRE</t>
    </r>
  </si>
  <si>
    <t>RANGELAND</t>
  </si>
  <si>
    <t>CROP</t>
  </si>
  <si>
    <t>Crop Type</t>
  </si>
  <si>
    <t>8_TC_MG_SOV</t>
  </si>
  <si>
    <t>10_DR_MZ_REP_WFP_Z1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</si>
</sst>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[$]d\ mmm\ yyyy;@" x16r2:formatCode16="[$-en-KE,1]d\ mmm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6.5"/>
      <color rgb="FF00B050"/>
      <name val="Calibri"/>
      <family val="2"/>
      <scheme val="minor"/>
    </font>
    <font>
      <b/>
      <sz val="6.5"/>
      <color rgb="FF000000"/>
      <name val="Calibri"/>
      <family val="2"/>
      <scheme val="minor"/>
    </font>
    <font>
      <sz val="6.5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5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4" fontId="3" fillId="0" borderId="1" xfId="3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9" fontId="3" fillId="0" borderId="1" xfId="6" applyFont="1" applyBorder="1" applyAlignment="1">
      <alignment horizontal="center" vertical="center" wrapText="1"/>
    </xf>
    <xf numFmtId="9" fontId="3" fillId="0" borderId="1" xfId="6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0" fontId="3" fillId="0" borderId="1" xfId="2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5" fontId="3" fillId="0" borderId="1" xfId="2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9" fontId="3" fillId="0" borderId="3" xfId="2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5" fillId="0" borderId="1" xfId="5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2" fillId="0" borderId="5" xfId="1" applyNumberFormat="1" applyFont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left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3" fontId="11" fillId="0" borderId="6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left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3" fontId="11" fillId="3" borderId="1" xfId="1" applyNumberFormat="1" applyFont="1" applyFill="1" applyBorder="1" applyAlignment="1">
      <alignment horizontal="center" vertical="center" wrapText="1"/>
    </xf>
    <xf numFmtId="3" fontId="11" fillId="4" borderId="1" xfId="1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166" fontId="12" fillId="0" borderId="8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top"/>
    </xf>
    <xf numFmtId="0" fontId="12" fillId="0" borderId="9" xfId="0" applyFont="1" applyBorder="1" applyAlignment="1">
      <alignment vertical="center"/>
    </xf>
    <xf numFmtId="164" fontId="12" fillId="3" borderId="1" xfId="1" applyNumberFormat="1" applyFont="1" applyFill="1" applyBorder="1" applyAlignment="1">
      <alignment vertical="center"/>
    </xf>
    <xf numFmtId="166" fontId="12" fillId="0" borderId="8" xfId="0" applyNumberFormat="1" applyFont="1" applyBorder="1" applyAlignment="1">
      <alignment vertical="top"/>
    </xf>
    <xf numFmtId="166" fontId="12" fillId="0" borderId="1" xfId="0" applyNumberFormat="1" applyFont="1" applyBorder="1" applyAlignment="1">
      <alignment vertical="top"/>
    </xf>
    <xf numFmtId="0" fontId="12" fillId="0" borderId="8" xfId="0" applyFont="1" applyBorder="1" applyAlignment="1">
      <alignment vertical="top"/>
    </xf>
    <xf numFmtId="164" fontId="12" fillId="3" borderId="1" xfId="1" applyNumberFormat="1" applyFont="1" applyFill="1" applyBorder="1" applyAlignment="1">
      <alignment vertical="top"/>
    </xf>
    <xf numFmtId="0" fontId="12" fillId="5" borderId="10" xfId="0" applyFont="1" applyFill="1" applyBorder="1" applyAlignment="1">
      <alignment vertical="center"/>
    </xf>
    <xf numFmtId="43" fontId="12" fillId="3" borderId="1" xfId="1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164" fontId="13" fillId="0" borderId="0" xfId="0" applyNumberFormat="1" applyFont="1"/>
    <xf numFmtId="164" fontId="0" fillId="0" borderId="0" xfId="1" applyNumberFormat="1" applyFont="1"/>
    <xf numFmtId="164" fontId="13" fillId="0" borderId="0" xfId="1" applyNumberFormat="1" applyFont="1"/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vertical="top"/>
    </xf>
    <xf numFmtId="0" fontId="3" fillId="0" borderId="8" xfId="0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164" fontId="3" fillId="0" borderId="8" xfId="3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9" fontId="3" fillId="0" borderId="8" xfId="2" applyFont="1" applyBorder="1" applyAlignment="1">
      <alignment horizontal="center" vertical="center" wrapText="1"/>
    </xf>
    <xf numFmtId="9" fontId="3" fillId="0" borderId="8" xfId="2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6" xfId="2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64" fontId="3" fillId="0" borderId="5" xfId="1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</cellXfs>
  <cellStyles count="7">
    <cellStyle name="Comma" xfId="1" builtinId="3"/>
    <cellStyle name="Comma 2" xfId="3" xr:uid="{170212E2-3CD5-4102-9519-F6FC39A3DB85}"/>
    <cellStyle name="Normal" xfId="0" builtinId="0"/>
    <cellStyle name="Normal 2" xfId="5" xr:uid="{5CFEDC3C-EBD4-47FC-9488-906C7EE6ED89}"/>
    <cellStyle name="Normal 2 2" xfId="4" xr:uid="{B5327C4C-5D9E-4FFD-97AC-AE8E82B1CC2E}"/>
    <cellStyle name="Percent" xfId="2" builtinId="5"/>
    <cellStyle name="Percent 2" xfId="6" xr:uid="{F8626D6E-9CF0-4037-85CD-D971CE289A96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3ACB6ED-F6E7-467C-8991-03E894E30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E89B1386-9CFE-46E5-B874-0E7765F3242C}">
    <Anchor>
      <Comment id="{7725A8A1-4AB1-4D04-99DE-2B02E6CCCD57}"/>
    </Anchor>
    <History>
      <Event time="2023-03-16T14:48:11.72" id="{48CF562A-5A01-43CA-9366-9DA9B684B748}">
        <Attribution userId="S::dmaslo@ltd.arc.int::23ad6c1b-9e1f-41a7-a47f-74e5d2123aed" userName="David Maslo" userProvider="AD"/>
        <Anchor>
          <Comment id="{7725A8A1-4AB1-4D04-99DE-2B02E6CCCD57}"/>
        </Anchor>
        <Create/>
      </Event>
      <Event time="2023-03-16T14:48:11.72" id="{649D4530-B54F-4877-8C36-177E24012CAA}">
        <Attribution userId="S::dmaslo@ltd.arc.int::23ad6c1b-9e1f-41a7-a47f-74e5d2123aed" userName="David Maslo" userProvider="AD"/>
        <Anchor>
          <Comment id="{7725A8A1-4AB1-4D04-99DE-2B02E6CCCD57}"/>
        </Anchor>
        <Assign userId="S::wchitsike@ltd.arc.int::e7e7209f-0d29-4c63-a00c-d9bf8c8289b8" userName="Wesley Chitsike" userProvider="AD"/>
      </Event>
      <Event time="2023-03-16T14:48:11.72" id="{18E1A9D5-D5E8-4D88-9805-56F294BA758C}">
        <Attribution userId="S::dmaslo@ltd.arc.int::23ad6c1b-9e1f-41a7-a47f-74e5d2123aed" userName="David Maslo" userProvider="AD"/>
        <Anchor>
          <Comment id="{7725A8A1-4AB1-4D04-99DE-2B02E6CCCD57}"/>
        </Anchor>
        <SetTitle title="@Wesley Chitsike is the premium multiple 1.35 for TC?"/>
      </Event>
      <Event time="2023-06-22T17:14:55.60" id="{DC223B8E-E785-4595-A796-A448955E39D3}">
        <Attribution userId="S::wchitsike@ltd.arc.int::e7e7209f-0d29-4c63-a00c-d9bf8c8289b8" userName="Wesley Chitsike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David Maslo" id="{4AC4F849-E558-4834-B917-5D78140C021B}" userId="dmaslo@ltd.arc.int" providerId="PeoplePicker"/>
  <person displayName="Wesley Chitsike" id="{638DD08D-CD85-48D6-9F38-726E8E4F3C38}" userId="wchitsike@ltd.arc.int" providerId="PeoplePicker"/>
  <person displayName="David Maslo" id="{14C1A08E-8BBA-4F7B-9071-E59ED01B5B1C}" userId="S::dmaslo@ltd.arc.int::23ad6c1b-9e1f-41a7-a47f-74e5d2123aed" providerId="AD"/>
  <person displayName="Sandile Mahagane" id="{3C5F3C1F-2382-45F9-B3A9-1DDAD958C04D}" userId="S::smahagane@ltd.arc.int::97449c77-0864-4268-b5d1-c1f1880e6cb3" providerId="AD"/>
  <person displayName="Wesley Chitsike" id="{2DC0EAC4-B0B1-4C18-9328-733B12EBD3CC}" userId="S::wchitsike@ltd.arc.int::e7e7209f-0d29-4c63-a00c-d9bf8c8289b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41" dT="2023-03-16T14:47:54.55" personId="{14C1A08E-8BBA-4F7B-9071-E59ED01B5B1C}" id="{7725A8A1-4AB1-4D04-99DE-2B02E6CCCD57}" done="1">
    <text>@Wesley Chitsike is the premium multiple 1.35 for TC?</text>
    <mentions>
      <mention mentionpersonId="{638DD08D-CD85-48D6-9F38-726E8E4F3C38}" mentionId="{7CE6D1DE-A6D3-48D4-8796-049A4C1588A4}" startIndex="0" length="16"/>
    </mentions>
  </threadedComment>
  <threadedComment ref="Q141" dT="2023-03-19T09:28:04.91" personId="{2DC0EAC4-B0B1-4C18-9328-733B12EBD3CC}" id="{02DCD54D-DB36-4A45-8D28-19197C0ED2BF}" parentId="{7725A8A1-4AB1-4D04-99DE-2B02E6CCCD57}">
    <text>@David Maslo  No it's supposed to be 1,65</text>
    <mentions>
      <mention mentionpersonId="{4AC4F849-E558-4834-B917-5D78140C021B}" mentionId="{1C402A81-F014-4278-813C-819E2CC66B16}" startIndex="0" length="12"/>
    </mentions>
  </threadedComment>
  <threadedComment ref="P174" dT="2022-03-15T11:58:04.29" personId="{2DC0EAC4-B0B1-4C18-9328-733B12EBD3CC}" id="{A33135AB-2DC2-4D16-B068-997F0D8439AD}">
    <text>Breached Risk Appetite,  20% Rate-On-Line maximum cap.</text>
  </threadedComment>
  <threadedComment ref="P180" dT="2022-03-15T11:58:15.61" personId="{2DC0EAC4-B0B1-4C18-9328-733B12EBD3CC}" id="{3CEE50BA-2791-498D-8991-37BCB457CE79}">
    <text>Breached Risk Appetite,  20% Rate-On-Line maximum cap.</text>
  </threadedComment>
  <threadedComment ref="P183" dT="2022-03-15T11:58:31.00" personId="{2DC0EAC4-B0B1-4C18-9328-733B12EBD3CC}" id="{B99E170E-EFCC-4B81-9BBA-30D8FCDE6206}">
    <text>Breached Risk Appetite,  20% Rate-On-Line maximum cap.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5-02-28T16:47:53.52" personId="{3C5F3C1F-2382-45F9-B3A9-1DDAD958C04D}" id="{394519CB-C8D1-49B1-BC18-BFA5C61C90F3}">
    <text>$2,717 ids due to exchange rate difference from 2022. pool 10 payout is $2845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02AA-AF2E-47FB-8570-282F5AFEB614}">
  <dimension ref="A1:AW233"/>
  <sheetViews>
    <sheetView tabSelected="1" zoomScaleNormal="100" workbookViewId="0">
      <pane xSplit="1" topLeftCell="B1" activePane="topRight" state="frozen"/>
      <selection pane="topRight" activeCell="E20" sqref="E20"/>
    </sheetView>
  </sheetViews>
  <sheetFormatPr defaultRowHeight="15" x14ac:dyDescent="0.25"/>
  <cols>
    <col min="1" max="1" width="40.42578125" bestFit="1" customWidth="1"/>
    <col min="2" max="2" width="46.5703125" bestFit="1" customWidth="1"/>
    <col min="3" max="3" width="11.140625" bestFit="1" customWidth="1"/>
    <col min="4" max="4" width="12.7109375" bestFit="1" customWidth="1"/>
    <col min="5" max="5" width="10.42578125" bestFit="1" customWidth="1"/>
    <col min="6" max="6" width="15" customWidth="1"/>
    <col min="7" max="7" width="17.28515625" customWidth="1"/>
    <col min="8" max="8" width="8.42578125" customWidth="1"/>
    <col min="9" max="9" width="10.85546875" bestFit="1" customWidth="1"/>
    <col min="10" max="10" width="12.5703125" bestFit="1" customWidth="1"/>
    <col min="11" max="11" width="15" bestFit="1" customWidth="1"/>
    <col min="12" max="12" width="14.5703125" bestFit="1" customWidth="1"/>
    <col min="13" max="13" width="12.85546875" bestFit="1" customWidth="1"/>
    <col min="14" max="14" width="13.28515625" bestFit="1" customWidth="1"/>
    <col min="15" max="15" width="12" customWidth="1"/>
    <col min="16" max="16" width="10.5703125" customWidth="1"/>
    <col min="17" max="17" width="13.5703125" customWidth="1"/>
    <col min="18" max="18" width="11.42578125" customWidth="1"/>
    <col min="19" max="19" width="21.5703125" bestFit="1" customWidth="1"/>
    <col min="20" max="20" width="23.5703125" bestFit="1" customWidth="1"/>
    <col min="21" max="21" width="27.42578125" bestFit="1" customWidth="1"/>
    <col min="22" max="22" width="30.5703125" bestFit="1" customWidth="1"/>
    <col min="23" max="23" width="25.5703125" bestFit="1" customWidth="1"/>
    <col min="24" max="24" width="32.5703125" bestFit="1" customWidth="1"/>
    <col min="25" max="25" width="23.5703125" bestFit="1" customWidth="1"/>
    <col min="26" max="26" width="23.42578125" bestFit="1" customWidth="1"/>
    <col min="27" max="27" width="24.5703125" bestFit="1" customWidth="1"/>
    <col min="28" max="28" width="30.140625" bestFit="1" customWidth="1"/>
    <col min="29" max="29" width="30.140625" customWidth="1"/>
    <col min="30" max="30" width="22" bestFit="1" customWidth="1"/>
    <col min="31" max="31" width="18.85546875" bestFit="1" customWidth="1"/>
    <col min="32" max="32" width="21.140625" bestFit="1" customWidth="1"/>
    <col min="33" max="33" width="26.140625" bestFit="1" customWidth="1"/>
    <col min="34" max="34" width="21.140625" bestFit="1" customWidth="1"/>
    <col min="35" max="35" width="28.28515625" bestFit="1" customWidth="1"/>
    <col min="36" max="36" width="19.140625" bestFit="1" customWidth="1"/>
    <col min="37" max="37" width="19" bestFit="1" customWidth="1"/>
    <col min="38" max="38" width="20.140625" bestFit="1" customWidth="1"/>
    <col min="39" max="39" width="26.28515625" bestFit="1" customWidth="1"/>
    <col min="40" max="40" width="32.42578125" bestFit="1" customWidth="1"/>
    <col min="41" max="41" width="29.28515625" bestFit="1" customWidth="1"/>
    <col min="42" max="42" width="31.42578125" bestFit="1" customWidth="1"/>
    <col min="43" max="43" width="36.5703125" bestFit="1" customWidth="1"/>
    <col min="44" max="44" width="32.28515625" bestFit="1" customWidth="1"/>
    <col min="45" max="45" width="31.42578125" bestFit="1" customWidth="1"/>
    <col min="46" max="46" width="22.140625" bestFit="1" customWidth="1"/>
    <col min="47" max="47" width="21.5703125" bestFit="1" customWidth="1"/>
    <col min="48" max="48" width="22.85546875" bestFit="1" customWidth="1"/>
    <col min="49" max="49" width="29.28515625" bestFit="1" customWidth="1"/>
  </cols>
  <sheetData>
    <row r="1" spans="1:29" ht="15.75" thickBot="1" x14ac:dyDescent="0.3">
      <c r="A1" s="105" t="s">
        <v>297</v>
      </c>
      <c r="B1" s="105" t="s">
        <v>0</v>
      </c>
      <c r="C1" s="97" t="s">
        <v>188</v>
      </c>
      <c r="D1" s="98" t="s">
        <v>1</v>
      </c>
      <c r="E1" s="98" t="s">
        <v>2</v>
      </c>
      <c r="F1" s="98" t="s">
        <v>529</v>
      </c>
      <c r="G1" s="98" t="s">
        <v>193</v>
      </c>
      <c r="H1" s="98" t="s">
        <v>3</v>
      </c>
      <c r="I1" s="98" t="s">
        <v>4</v>
      </c>
      <c r="J1" s="98" t="s">
        <v>5</v>
      </c>
      <c r="K1" s="98" t="s">
        <v>6</v>
      </c>
      <c r="L1" s="98" t="s">
        <v>7</v>
      </c>
      <c r="M1" s="99" t="s">
        <v>8</v>
      </c>
      <c r="N1" s="98" t="s">
        <v>9</v>
      </c>
      <c r="O1" s="98" t="s">
        <v>10</v>
      </c>
      <c r="P1" s="98" t="s">
        <v>11</v>
      </c>
      <c r="Q1" s="98" t="s">
        <v>12</v>
      </c>
      <c r="R1" s="98" t="s">
        <v>13</v>
      </c>
      <c r="S1" s="98" t="s">
        <v>286</v>
      </c>
      <c r="T1" s="98" t="s">
        <v>287</v>
      </c>
      <c r="U1" s="98" t="s">
        <v>295</v>
      </c>
      <c r="V1" s="98" t="s">
        <v>288</v>
      </c>
      <c r="W1" s="98" t="s">
        <v>289</v>
      </c>
      <c r="X1" s="98" t="s">
        <v>290</v>
      </c>
      <c r="Y1" s="98" t="s">
        <v>291</v>
      </c>
      <c r="Z1" s="98" t="s">
        <v>292</v>
      </c>
      <c r="AA1" s="98" t="s">
        <v>293</v>
      </c>
      <c r="AB1" s="98" t="s">
        <v>294</v>
      </c>
      <c r="AC1" s="100" t="s">
        <v>296</v>
      </c>
    </row>
    <row r="2" spans="1:29" x14ac:dyDescent="0.25">
      <c r="A2" s="107" t="s">
        <v>526</v>
      </c>
      <c r="B2" s="106" t="s">
        <v>22</v>
      </c>
      <c r="C2" s="89" t="s">
        <v>189</v>
      </c>
      <c r="D2" s="90" t="s">
        <v>23</v>
      </c>
      <c r="E2" s="85" t="s">
        <v>111</v>
      </c>
      <c r="F2" s="85" t="s">
        <v>528</v>
      </c>
      <c r="G2" s="85" t="s">
        <v>191</v>
      </c>
      <c r="H2" s="101" t="s">
        <v>112</v>
      </c>
      <c r="I2" s="85" t="s">
        <v>113</v>
      </c>
      <c r="J2" s="91">
        <v>318812</v>
      </c>
      <c r="K2" s="92">
        <v>2049075</v>
      </c>
      <c r="L2" s="92">
        <v>32574506</v>
      </c>
      <c r="M2" s="93">
        <v>7.0599999999999996E-2</v>
      </c>
      <c r="N2" s="92">
        <v>2155095</v>
      </c>
      <c r="O2" s="92">
        <v>863559.78500000003</v>
      </c>
      <c r="P2" s="94">
        <v>0.14793408179221798</v>
      </c>
      <c r="Q2" s="85">
        <v>1.43</v>
      </c>
      <c r="R2" s="92">
        <v>222945.45454545456</v>
      </c>
      <c r="S2" s="92">
        <v>318812</v>
      </c>
      <c r="T2" s="92">
        <v>0</v>
      </c>
      <c r="U2" s="92">
        <v>0</v>
      </c>
      <c r="V2" s="92">
        <v>0</v>
      </c>
      <c r="W2" s="92">
        <v>0</v>
      </c>
      <c r="X2" s="92">
        <v>0</v>
      </c>
      <c r="Y2" s="92">
        <v>0</v>
      </c>
      <c r="Z2" s="95">
        <v>0</v>
      </c>
      <c r="AA2" s="95">
        <v>0</v>
      </c>
      <c r="AB2" s="95">
        <v>0</v>
      </c>
      <c r="AC2" s="96">
        <v>0</v>
      </c>
    </row>
    <row r="3" spans="1:29" x14ac:dyDescent="0.25">
      <c r="A3" s="107" t="s">
        <v>298</v>
      </c>
      <c r="B3" s="107" t="s">
        <v>114</v>
      </c>
      <c r="C3" s="3" t="s">
        <v>189</v>
      </c>
      <c r="D3" s="4" t="s">
        <v>98</v>
      </c>
      <c r="E3" s="5" t="s">
        <v>20</v>
      </c>
      <c r="F3" s="85" t="s">
        <v>528</v>
      </c>
      <c r="G3" s="5" t="s">
        <v>191</v>
      </c>
      <c r="H3" s="102" t="s">
        <v>112</v>
      </c>
      <c r="I3" s="5" t="s">
        <v>113</v>
      </c>
      <c r="J3" s="20">
        <v>1000000</v>
      </c>
      <c r="K3" s="17">
        <v>43949120</v>
      </c>
      <c r="L3" s="17">
        <v>82110317</v>
      </c>
      <c r="M3" s="21">
        <v>0.16675601134838616</v>
      </c>
      <c r="N3" s="17">
        <v>6363609</v>
      </c>
      <c r="O3" s="17"/>
      <c r="P3" s="22">
        <v>0.15714353286004845</v>
      </c>
      <c r="Q3" s="5">
        <v>1.43</v>
      </c>
      <c r="R3" s="17">
        <v>699300.69930069929</v>
      </c>
      <c r="S3" s="17">
        <v>0</v>
      </c>
      <c r="T3" s="17">
        <v>717000</v>
      </c>
      <c r="U3" s="17">
        <v>0</v>
      </c>
      <c r="V3" s="17">
        <v>0</v>
      </c>
      <c r="W3" s="17">
        <v>0</v>
      </c>
      <c r="X3" s="17">
        <v>0</v>
      </c>
      <c r="Y3" s="17">
        <v>283000</v>
      </c>
      <c r="Z3" s="6">
        <v>0</v>
      </c>
      <c r="AA3" s="6">
        <v>0</v>
      </c>
      <c r="AB3" s="6">
        <v>0</v>
      </c>
      <c r="AC3" s="52">
        <v>0</v>
      </c>
    </row>
    <row r="4" spans="1:29" x14ac:dyDescent="0.25">
      <c r="A4" s="107" t="s">
        <v>299</v>
      </c>
      <c r="B4" s="107" t="s">
        <v>115</v>
      </c>
      <c r="C4" s="7" t="s">
        <v>189</v>
      </c>
      <c r="D4" s="2" t="s">
        <v>37</v>
      </c>
      <c r="E4" s="5" t="s">
        <v>20</v>
      </c>
      <c r="F4" s="85" t="s">
        <v>528</v>
      </c>
      <c r="G4" s="5" t="s">
        <v>191</v>
      </c>
      <c r="H4" s="102" t="s">
        <v>112</v>
      </c>
      <c r="I4" s="5" t="s">
        <v>113</v>
      </c>
      <c r="J4" s="20">
        <v>2000000</v>
      </c>
      <c r="K4" s="17">
        <v>31766858</v>
      </c>
      <c r="L4" s="17">
        <v>59405394</v>
      </c>
      <c r="M4" s="21">
        <v>0.39094668400670718</v>
      </c>
      <c r="N4" s="17">
        <v>10805194</v>
      </c>
      <c r="O4" s="17"/>
      <c r="P4" s="22">
        <v>0.18509616763937789</v>
      </c>
      <c r="Q4" s="5">
        <v>1.43</v>
      </c>
      <c r="R4" s="17">
        <v>1398601.3986013986</v>
      </c>
      <c r="S4" s="17">
        <v>0</v>
      </c>
      <c r="T4" s="17">
        <v>1282000</v>
      </c>
      <c r="U4" s="17">
        <v>0</v>
      </c>
      <c r="V4" s="17">
        <v>0</v>
      </c>
      <c r="W4" s="17">
        <v>0</v>
      </c>
      <c r="X4" s="17">
        <v>0</v>
      </c>
      <c r="Y4" s="17">
        <v>718000</v>
      </c>
      <c r="Z4" s="6">
        <v>0</v>
      </c>
      <c r="AA4" s="6">
        <v>0</v>
      </c>
      <c r="AB4" s="6">
        <v>0</v>
      </c>
      <c r="AC4" s="52">
        <v>0</v>
      </c>
    </row>
    <row r="5" spans="1:29" x14ac:dyDescent="0.25">
      <c r="A5" s="107" t="s">
        <v>300</v>
      </c>
      <c r="B5" s="107" t="s">
        <v>116</v>
      </c>
      <c r="C5" s="7" t="s">
        <v>189</v>
      </c>
      <c r="D5" s="2" t="s">
        <v>42</v>
      </c>
      <c r="E5" s="5" t="s">
        <v>20</v>
      </c>
      <c r="F5" s="85" t="s">
        <v>527</v>
      </c>
      <c r="G5" s="5" t="s">
        <v>191</v>
      </c>
      <c r="H5" s="102" t="s">
        <v>112</v>
      </c>
      <c r="I5" s="5" t="s">
        <v>113</v>
      </c>
      <c r="J5" s="20">
        <v>1000000</v>
      </c>
      <c r="K5" s="17">
        <v>30568440</v>
      </c>
      <c r="L5" s="17">
        <v>39470702</v>
      </c>
      <c r="M5" s="21">
        <v>0.5388855102220087</v>
      </c>
      <c r="N5" s="17">
        <v>4797300</v>
      </c>
      <c r="O5" s="17"/>
      <c r="P5" s="22">
        <v>0.20845058678840181</v>
      </c>
      <c r="Q5" s="5">
        <v>1.43</v>
      </c>
      <c r="R5" s="17">
        <v>699300.69930069929</v>
      </c>
      <c r="S5" s="17">
        <v>0</v>
      </c>
      <c r="T5" s="17">
        <v>500000</v>
      </c>
      <c r="U5" s="17">
        <v>0</v>
      </c>
      <c r="V5" s="17">
        <v>0</v>
      </c>
      <c r="W5" s="17">
        <v>0</v>
      </c>
      <c r="X5" s="17">
        <v>0</v>
      </c>
      <c r="Y5" s="17">
        <v>500000</v>
      </c>
      <c r="Z5" s="6">
        <v>0</v>
      </c>
      <c r="AA5" s="6">
        <v>0</v>
      </c>
      <c r="AB5" s="6">
        <v>0</v>
      </c>
      <c r="AC5" s="52">
        <v>0</v>
      </c>
    </row>
    <row r="6" spans="1:29" x14ac:dyDescent="0.25">
      <c r="A6" s="107" t="s">
        <v>301</v>
      </c>
      <c r="B6" s="107" t="s">
        <v>117</v>
      </c>
      <c r="C6" s="7" t="s">
        <v>190</v>
      </c>
      <c r="D6" s="2" t="s">
        <v>36</v>
      </c>
      <c r="E6" s="5" t="s">
        <v>20</v>
      </c>
      <c r="F6" s="85" t="s">
        <v>527</v>
      </c>
      <c r="G6" s="5" t="s">
        <v>191</v>
      </c>
      <c r="H6" s="102" t="s">
        <v>112</v>
      </c>
      <c r="I6" s="5" t="s">
        <v>113</v>
      </c>
      <c r="J6" s="20">
        <v>1000000</v>
      </c>
      <c r="K6" s="17">
        <v>24190908</v>
      </c>
      <c r="L6" s="17">
        <v>61808462</v>
      </c>
      <c r="M6" s="21">
        <v>0.12353889357080473</v>
      </c>
      <c r="N6" s="17">
        <v>4647231</v>
      </c>
      <c r="O6" s="17"/>
      <c r="P6" s="22">
        <v>0.21518190079210608</v>
      </c>
      <c r="Q6" s="5">
        <v>1.43</v>
      </c>
      <c r="R6" s="17">
        <v>699300.69930069929</v>
      </c>
      <c r="S6" s="17">
        <v>0</v>
      </c>
      <c r="T6" s="17">
        <v>500000</v>
      </c>
      <c r="U6" s="17">
        <v>0</v>
      </c>
      <c r="V6" s="17">
        <v>0</v>
      </c>
      <c r="W6" s="17">
        <v>0</v>
      </c>
      <c r="X6" s="17">
        <v>0</v>
      </c>
      <c r="Y6" s="17">
        <v>500000</v>
      </c>
      <c r="Z6" s="6">
        <v>0</v>
      </c>
      <c r="AA6" s="6">
        <v>0</v>
      </c>
      <c r="AB6" s="6">
        <v>0</v>
      </c>
      <c r="AC6" s="52">
        <v>0</v>
      </c>
    </row>
    <row r="7" spans="1:29" x14ac:dyDescent="0.25">
      <c r="A7" s="107" t="s">
        <v>302</v>
      </c>
      <c r="B7" s="107" t="s">
        <v>119</v>
      </c>
      <c r="C7" s="7" t="s">
        <v>189</v>
      </c>
      <c r="D7" s="2" t="s">
        <v>118</v>
      </c>
      <c r="E7" s="5" t="s">
        <v>20</v>
      </c>
      <c r="F7" s="85" t="s">
        <v>528</v>
      </c>
      <c r="G7" s="5" t="s">
        <v>191</v>
      </c>
      <c r="H7" s="102" t="s">
        <v>112</v>
      </c>
      <c r="I7" s="5" t="s">
        <v>113</v>
      </c>
      <c r="J7" s="20">
        <v>400000</v>
      </c>
      <c r="K7" s="17">
        <v>9468653</v>
      </c>
      <c r="L7" s="17">
        <v>16737302</v>
      </c>
      <c r="M7" s="21">
        <v>0.31998394749835907</v>
      </c>
      <c r="N7" s="17">
        <v>2325851</v>
      </c>
      <c r="O7" s="17"/>
      <c r="P7" s="22">
        <v>0.17198006235137162</v>
      </c>
      <c r="Q7" s="5">
        <v>1.43</v>
      </c>
      <c r="R7" s="17">
        <v>279720.27972027974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400000</v>
      </c>
      <c r="Z7" s="6">
        <v>0</v>
      </c>
      <c r="AA7" s="6">
        <v>0</v>
      </c>
      <c r="AB7" s="6">
        <v>0</v>
      </c>
      <c r="AC7" s="52">
        <v>0</v>
      </c>
    </row>
    <row r="8" spans="1:29" x14ac:dyDescent="0.25">
      <c r="A8" s="107" t="s">
        <v>303</v>
      </c>
      <c r="B8" s="107" t="s">
        <v>120</v>
      </c>
      <c r="C8" s="7" t="s">
        <v>189</v>
      </c>
      <c r="D8" s="2" t="s">
        <v>37</v>
      </c>
      <c r="E8" s="5" t="s">
        <v>20</v>
      </c>
      <c r="F8" s="85" t="s">
        <v>528</v>
      </c>
      <c r="G8" s="5" t="s">
        <v>191</v>
      </c>
      <c r="H8" s="102" t="s">
        <v>112</v>
      </c>
      <c r="I8" s="5" t="s">
        <v>113</v>
      </c>
      <c r="J8" s="20">
        <v>500000</v>
      </c>
      <c r="K8" s="17">
        <v>27312780</v>
      </c>
      <c r="L8" s="17">
        <v>61501617</v>
      </c>
      <c r="M8" s="21">
        <v>7.1809550000194511E-2</v>
      </c>
      <c r="N8" s="17">
        <v>2455085</v>
      </c>
      <c r="O8" s="17"/>
      <c r="P8" s="22">
        <v>0.20365893645230207</v>
      </c>
      <c r="Q8" s="5">
        <v>1.43</v>
      </c>
      <c r="R8" s="17">
        <v>349650.34965034964</v>
      </c>
      <c r="S8" s="17">
        <v>0</v>
      </c>
      <c r="T8" s="17">
        <v>500000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6">
        <v>0</v>
      </c>
      <c r="AA8" s="6">
        <v>0</v>
      </c>
      <c r="AB8" s="6">
        <v>0</v>
      </c>
      <c r="AC8" s="52">
        <v>0</v>
      </c>
    </row>
    <row r="9" spans="1:29" x14ac:dyDescent="0.25">
      <c r="A9" s="107" t="s">
        <v>304</v>
      </c>
      <c r="B9" s="107" t="s">
        <v>122</v>
      </c>
      <c r="C9" s="7" t="s">
        <v>189</v>
      </c>
      <c r="D9" s="2" t="s">
        <v>121</v>
      </c>
      <c r="E9" s="5" t="s">
        <v>111</v>
      </c>
      <c r="F9" s="85" t="s">
        <v>528</v>
      </c>
      <c r="G9" s="5" t="s">
        <v>191</v>
      </c>
      <c r="H9" s="102" t="s">
        <v>112</v>
      </c>
      <c r="I9" s="5" t="s">
        <v>113</v>
      </c>
      <c r="J9" s="20">
        <v>500000.111945652</v>
      </c>
      <c r="K9" s="17">
        <v>4336800</v>
      </c>
      <c r="L9" s="17">
        <v>40090610.08206331</v>
      </c>
      <c r="M9" s="21">
        <v>8.5299999999999987E-2</v>
      </c>
      <c r="N9" s="17">
        <v>3049800</v>
      </c>
      <c r="O9" s="17">
        <v>960201.62799999991</v>
      </c>
      <c r="P9" s="22">
        <v>0.16394521343879992</v>
      </c>
      <c r="Q9" s="5">
        <v>1.43</v>
      </c>
      <c r="R9" s="17">
        <v>349650.42793402239</v>
      </c>
      <c r="S9" s="17">
        <v>0</v>
      </c>
      <c r="T9" s="17">
        <v>400000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6">
        <v>0</v>
      </c>
      <c r="AA9" s="6">
        <v>0</v>
      </c>
      <c r="AB9" s="6">
        <v>100000</v>
      </c>
      <c r="AC9" s="52">
        <v>0</v>
      </c>
    </row>
    <row r="10" spans="1:29" x14ac:dyDescent="0.25">
      <c r="A10" s="107" t="s">
        <v>305</v>
      </c>
      <c r="B10" s="107" t="s">
        <v>123</v>
      </c>
      <c r="C10" s="7" t="s">
        <v>189</v>
      </c>
      <c r="D10" s="2" t="s">
        <v>121</v>
      </c>
      <c r="E10" s="5" t="s">
        <v>111</v>
      </c>
      <c r="F10" s="85" t="s">
        <v>528</v>
      </c>
      <c r="G10" s="5" t="s">
        <v>191</v>
      </c>
      <c r="H10" s="102" t="s">
        <v>112</v>
      </c>
      <c r="I10" s="5" t="s">
        <v>113</v>
      </c>
      <c r="J10" s="20">
        <v>500000.0344449362</v>
      </c>
      <c r="K10" s="17">
        <v>13071780</v>
      </c>
      <c r="L10" s="17">
        <v>21006221.575209811</v>
      </c>
      <c r="M10" s="21">
        <v>0.30980000000000002</v>
      </c>
      <c r="N10" s="17">
        <v>2458090</v>
      </c>
      <c r="O10" s="20">
        <v>1927333.9560000002</v>
      </c>
      <c r="P10" s="22">
        <v>0.20340997866023466</v>
      </c>
      <c r="Q10" s="5">
        <v>1.43</v>
      </c>
      <c r="R10" s="17">
        <v>349650.37373771763</v>
      </c>
      <c r="S10" s="17">
        <v>0</v>
      </c>
      <c r="T10" s="17">
        <v>400000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6">
        <v>0</v>
      </c>
      <c r="AA10" s="6">
        <v>0</v>
      </c>
      <c r="AB10" s="6">
        <v>100000</v>
      </c>
      <c r="AC10" s="52">
        <v>0</v>
      </c>
    </row>
    <row r="11" spans="1:29" x14ac:dyDescent="0.25">
      <c r="A11" s="107" t="s">
        <v>306</v>
      </c>
      <c r="B11" s="107" t="s">
        <v>26</v>
      </c>
      <c r="C11" s="7" t="s">
        <v>189</v>
      </c>
      <c r="D11" s="2" t="s">
        <v>27</v>
      </c>
      <c r="E11" s="5" t="s">
        <v>111</v>
      </c>
      <c r="F11" s="85" t="s">
        <v>528</v>
      </c>
      <c r="G11" s="5" t="s">
        <v>191</v>
      </c>
      <c r="H11" s="102" t="s">
        <v>112</v>
      </c>
      <c r="I11" s="5" t="s">
        <v>113</v>
      </c>
      <c r="J11" s="20">
        <v>437633</v>
      </c>
      <c r="K11" s="17">
        <v>20332044</v>
      </c>
      <c r="L11" s="17">
        <v>26486402</v>
      </c>
      <c r="M11" s="21">
        <v>0.28499999512540547</v>
      </c>
      <c r="N11" s="17">
        <v>1753992</v>
      </c>
      <c r="O11" s="20"/>
      <c r="P11" s="22">
        <v>0.24950683925582329</v>
      </c>
      <c r="Q11" s="5">
        <v>1.43</v>
      </c>
      <c r="R11" s="17">
        <v>306037.06293706293</v>
      </c>
      <c r="S11" s="17">
        <v>163180.25</v>
      </c>
      <c r="T11" s="17">
        <v>0</v>
      </c>
      <c r="U11" s="17">
        <v>0</v>
      </c>
      <c r="V11" s="17">
        <v>163180.25</v>
      </c>
      <c r="W11" s="17">
        <v>0</v>
      </c>
      <c r="X11" s="17">
        <v>0</v>
      </c>
      <c r="Y11" s="17">
        <v>0</v>
      </c>
      <c r="Z11" s="6">
        <v>0</v>
      </c>
      <c r="AA11" s="6">
        <v>0</v>
      </c>
      <c r="AB11" s="6">
        <v>0</v>
      </c>
      <c r="AC11" s="52">
        <v>0</v>
      </c>
    </row>
    <row r="12" spans="1:29" x14ac:dyDescent="0.25">
      <c r="A12" s="107" t="s">
        <v>307</v>
      </c>
      <c r="B12" s="107" t="s">
        <v>28</v>
      </c>
      <c r="C12" s="7" t="s">
        <v>189</v>
      </c>
      <c r="D12" s="2" t="s">
        <v>27</v>
      </c>
      <c r="E12" s="5" t="s">
        <v>111</v>
      </c>
      <c r="F12" s="85" t="s">
        <v>528</v>
      </c>
      <c r="G12" s="5" t="s">
        <v>191</v>
      </c>
      <c r="H12" s="102" t="s">
        <v>112</v>
      </c>
      <c r="I12" s="5" t="s">
        <v>113</v>
      </c>
      <c r="J12" s="20">
        <v>215088</v>
      </c>
      <c r="K12" s="17">
        <v>23637240</v>
      </c>
      <c r="L12" s="17">
        <v>30816669</v>
      </c>
      <c r="M12" s="21">
        <v>0.10499999373209207</v>
      </c>
      <c r="N12" s="17">
        <v>753840</v>
      </c>
      <c r="O12" s="20"/>
      <c r="P12" s="22">
        <v>0.28532314549506527</v>
      </c>
      <c r="Q12" s="5">
        <v>1.43</v>
      </c>
      <c r="R12" s="17">
        <v>150411.18881118883</v>
      </c>
      <c r="S12" s="17">
        <v>163180.25</v>
      </c>
      <c r="T12" s="17">
        <v>0</v>
      </c>
      <c r="U12" s="17">
        <v>0</v>
      </c>
      <c r="V12" s="17">
        <v>163180.25</v>
      </c>
      <c r="W12" s="17">
        <v>0</v>
      </c>
      <c r="X12" s="17">
        <v>0</v>
      </c>
      <c r="Y12" s="17">
        <v>0</v>
      </c>
      <c r="Z12" s="6">
        <v>0</v>
      </c>
      <c r="AA12" s="6">
        <v>0</v>
      </c>
      <c r="AB12" s="6">
        <v>0</v>
      </c>
      <c r="AC12" s="52">
        <v>0</v>
      </c>
    </row>
    <row r="13" spans="1:29" x14ac:dyDescent="0.25">
      <c r="A13" s="107" t="s">
        <v>308</v>
      </c>
      <c r="B13" s="107" t="s">
        <v>125</v>
      </c>
      <c r="C13" s="7" t="s">
        <v>189</v>
      </c>
      <c r="D13" s="2" t="s">
        <v>124</v>
      </c>
      <c r="E13" s="5" t="s">
        <v>111</v>
      </c>
      <c r="F13" s="85" t="s">
        <v>528</v>
      </c>
      <c r="G13" s="5" t="s">
        <v>191</v>
      </c>
      <c r="H13" s="102" t="s">
        <v>112</v>
      </c>
      <c r="I13" s="5" t="s">
        <v>113</v>
      </c>
      <c r="J13" s="20">
        <v>1000000</v>
      </c>
      <c r="K13" s="17">
        <v>9006793</v>
      </c>
      <c r="L13" s="17">
        <v>35984976</v>
      </c>
      <c r="M13" s="21">
        <v>0.18155140396223127</v>
      </c>
      <c r="N13" s="17">
        <v>4897927</v>
      </c>
      <c r="O13" s="20"/>
      <c r="P13" s="22">
        <v>0.20416800822062067</v>
      </c>
      <c r="Q13" s="5">
        <v>1.43</v>
      </c>
      <c r="R13" s="17">
        <v>699300.69930069929</v>
      </c>
      <c r="S13" s="17">
        <v>0</v>
      </c>
      <c r="T13" s="17">
        <v>0</v>
      </c>
      <c r="U13" s="17">
        <v>0</v>
      </c>
      <c r="V13" s="17">
        <v>1000000</v>
      </c>
      <c r="W13" s="17">
        <v>0</v>
      </c>
      <c r="X13" s="17">
        <v>0</v>
      </c>
      <c r="Y13" s="17">
        <v>0</v>
      </c>
      <c r="Z13" s="6">
        <v>0</v>
      </c>
      <c r="AA13" s="6">
        <v>0</v>
      </c>
      <c r="AB13" s="6">
        <v>0</v>
      </c>
      <c r="AC13" s="52">
        <v>0</v>
      </c>
    </row>
    <row r="14" spans="1:29" x14ac:dyDescent="0.25">
      <c r="A14" s="107" t="s">
        <v>309</v>
      </c>
      <c r="B14" s="107" t="s">
        <v>127</v>
      </c>
      <c r="C14" s="7" t="s">
        <v>190</v>
      </c>
      <c r="D14" s="2" t="s">
        <v>126</v>
      </c>
      <c r="E14" s="5" t="s">
        <v>111</v>
      </c>
      <c r="F14" s="85" t="s">
        <v>528</v>
      </c>
      <c r="G14" s="5" t="s">
        <v>191</v>
      </c>
      <c r="H14" s="102" t="s">
        <v>128</v>
      </c>
      <c r="I14" s="5" t="s">
        <v>113</v>
      </c>
      <c r="J14" s="20">
        <v>1200000</v>
      </c>
      <c r="K14" s="17">
        <v>67611353</v>
      </c>
      <c r="L14" s="17">
        <v>80373878</v>
      </c>
      <c r="M14" s="21">
        <v>0.35079147739181704</v>
      </c>
      <c r="N14" s="17">
        <v>4476985</v>
      </c>
      <c r="O14" s="20">
        <v>1455710.0309564513</v>
      </c>
      <c r="P14" s="22">
        <v>0.26803752972145317</v>
      </c>
      <c r="Q14" s="5">
        <v>1.43</v>
      </c>
      <c r="R14" s="17">
        <v>839160.83916083921</v>
      </c>
      <c r="S14" s="17">
        <v>0</v>
      </c>
      <c r="T14" s="17">
        <v>0</v>
      </c>
      <c r="U14" s="17">
        <v>0</v>
      </c>
      <c r="V14" s="20">
        <v>1200000</v>
      </c>
      <c r="W14" s="17">
        <v>0</v>
      </c>
      <c r="X14" s="17">
        <v>0</v>
      </c>
      <c r="Y14" s="17">
        <v>0</v>
      </c>
      <c r="Z14" s="6">
        <v>0</v>
      </c>
      <c r="AA14" s="6">
        <v>0</v>
      </c>
      <c r="AB14" s="6">
        <v>0</v>
      </c>
      <c r="AC14" s="52">
        <v>0</v>
      </c>
    </row>
    <row r="15" spans="1:29" x14ac:dyDescent="0.25">
      <c r="A15" s="107" t="s">
        <v>310</v>
      </c>
      <c r="B15" s="107" t="s">
        <v>129</v>
      </c>
      <c r="C15" s="7" t="s">
        <v>190</v>
      </c>
      <c r="D15" s="2" t="s">
        <v>126</v>
      </c>
      <c r="E15" s="5" t="s">
        <v>111</v>
      </c>
      <c r="F15" s="85" t="s">
        <v>527</v>
      </c>
      <c r="G15" s="5" t="s">
        <v>191</v>
      </c>
      <c r="H15" s="102" t="s">
        <v>128</v>
      </c>
      <c r="I15" s="5" t="s">
        <v>113</v>
      </c>
      <c r="J15" s="20">
        <v>300000</v>
      </c>
      <c r="K15" s="17">
        <v>72676980</v>
      </c>
      <c r="L15" s="17">
        <v>245096958</v>
      </c>
      <c r="M15" s="21">
        <v>1.0587120014595988E-2</v>
      </c>
      <c r="N15" s="17">
        <v>1825431</v>
      </c>
      <c r="O15" s="20"/>
      <c r="P15" s="22">
        <v>0.16434474926743328</v>
      </c>
      <c r="Q15" s="5">
        <v>1.43</v>
      </c>
      <c r="R15" s="17">
        <v>209790.2097902098</v>
      </c>
      <c r="S15" s="17">
        <v>0</v>
      </c>
      <c r="T15" s="17">
        <v>0</v>
      </c>
      <c r="U15" s="17">
        <v>0</v>
      </c>
      <c r="V15" s="20">
        <v>300000</v>
      </c>
      <c r="W15" s="17">
        <v>0</v>
      </c>
      <c r="X15" s="17">
        <v>0</v>
      </c>
      <c r="Y15" s="17">
        <v>0</v>
      </c>
      <c r="Z15" s="6">
        <v>0</v>
      </c>
      <c r="AA15" s="6">
        <v>0</v>
      </c>
      <c r="AB15" s="6">
        <v>0</v>
      </c>
      <c r="AC15" s="52">
        <v>0</v>
      </c>
    </row>
    <row r="16" spans="1:29" x14ac:dyDescent="0.25">
      <c r="A16" s="107" t="s">
        <v>311</v>
      </c>
      <c r="B16" s="107" t="s">
        <v>130</v>
      </c>
      <c r="C16" s="7" t="s">
        <v>190</v>
      </c>
      <c r="D16" s="2" t="s">
        <v>126</v>
      </c>
      <c r="E16" s="5" t="s">
        <v>20</v>
      </c>
      <c r="F16" s="85" t="s">
        <v>528</v>
      </c>
      <c r="G16" s="5" t="s">
        <v>191</v>
      </c>
      <c r="H16" s="102" t="s">
        <v>128</v>
      </c>
      <c r="I16" s="5" t="s">
        <v>113</v>
      </c>
      <c r="J16" s="20">
        <v>600000</v>
      </c>
      <c r="K16" s="17">
        <v>676111353</v>
      </c>
      <c r="L16" s="17">
        <v>84628058</v>
      </c>
      <c r="M16" s="21">
        <v>0.17539569999999999</v>
      </c>
      <c r="N16" s="17">
        <v>2252556</v>
      </c>
      <c r="O16" s="20">
        <v>727854.88341374998</v>
      </c>
      <c r="P16" s="22">
        <v>0.26636407707510934</v>
      </c>
      <c r="Q16" s="5">
        <v>1.43</v>
      </c>
      <c r="R16" s="17">
        <v>419580.41958041961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600000</v>
      </c>
      <c r="Y16" s="17">
        <v>0</v>
      </c>
      <c r="Z16" s="6">
        <v>0</v>
      </c>
      <c r="AA16" s="6">
        <v>0</v>
      </c>
      <c r="AB16" s="6">
        <v>0</v>
      </c>
      <c r="AC16" s="52">
        <v>0</v>
      </c>
    </row>
    <row r="17" spans="1:29" x14ac:dyDescent="0.25">
      <c r="A17" s="107" t="s">
        <v>312</v>
      </c>
      <c r="B17" s="107" t="s">
        <v>131</v>
      </c>
      <c r="C17" s="7" t="s">
        <v>190</v>
      </c>
      <c r="D17" s="2" t="s">
        <v>126</v>
      </c>
      <c r="E17" s="5" t="s">
        <v>20</v>
      </c>
      <c r="F17" s="85" t="s">
        <v>527</v>
      </c>
      <c r="G17" s="5" t="s">
        <v>191</v>
      </c>
      <c r="H17" s="102" t="s">
        <v>128</v>
      </c>
      <c r="I17" s="5" t="s">
        <v>113</v>
      </c>
      <c r="J17" s="20">
        <v>400000</v>
      </c>
      <c r="K17" s="17">
        <v>72676980</v>
      </c>
      <c r="L17" s="17">
        <v>208991333</v>
      </c>
      <c r="M17" s="21">
        <v>1.429824E-2</v>
      </c>
      <c r="N17" s="17">
        <v>1949055</v>
      </c>
      <c r="O17" s="17"/>
      <c r="P17" s="22">
        <v>0.20522766161037015</v>
      </c>
      <c r="Q17" s="5">
        <v>1.43</v>
      </c>
      <c r="R17" s="17">
        <v>279720.27972027974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400000</v>
      </c>
      <c r="Y17" s="17">
        <v>0</v>
      </c>
      <c r="Z17" s="6">
        <v>0</v>
      </c>
      <c r="AA17" s="6">
        <v>0</v>
      </c>
      <c r="AB17" s="6">
        <v>0</v>
      </c>
      <c r="AC17" s="52">
        <v>0</v>
      </c>
    </row>
    <row r="18" spans="1:29" x14ac:dyDescent="0.25">
      <c r="A18" s="107" t="s">
        <v>313</v>
      </c>
      <c r="B18" s="107" t="s">
        <v>132</v>
      </c>
      <c r="C18" s="7" t="s">
        <v>190</v>
      </c>
      <c r="D18" s="2" t="s">
        <v>126</v>
      </c>
      <c r="E18" s="5" t="s">
        <v>20</v>
      </c>
      <c r="F18" s="85" t="s">
        <v>527</v>
      </c>
      <c r="G18" s="5" t="s">
        <v>191</v>
      </c>
      <c r="H18" s="102" t="s">
        <v>128</v>
      </c>
      <c r="I18" s="5" t="s">
        <v>113</v>
      </c>
      <c r="J18" s="20">
        <v>400000</v>
      </c>
      <c r="K18" s="17">
        <v>72676980</v>
      </c>
      <c r="L18" s="17">
        <v>232628624</v>
      </c>
      <c r="M18" s="21">
        <v>1.4116160006457951E-2</v>
      </c>
      <c r="N18" s="17">
        <v>2257903</v>
      </c>
      <c r="O18" s="17"/>
      <c r="P18" s="22">
        <v>0.17715552882475466</v>
      </c>
      <c r="Q18" s="5">
        <v>1.43</v>
      </c>
      <c r="R18" s="17">
        <v>279720.27972027974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25">
        <v>0</v>
      </c>
      <c r="Y18" s="17">
        <v>400000</v>
      </c>
      <c r="Z18" s="6">
        <v>0</v>
      </c>
      <c r="AA18" s="6">
        <v>0</v>
      </c>
      <c r="AB18" s="6">
        <v>0</v>
      </c>
      <c r="AC18" s="52">
        <v>0</v>
      </c>
    </row>
    <row r="19" spans="1:29" x14ac:dyDescent="0.25">
      <c r="A19" s="107" t="s">
        <v>314</v>
      </c>
      <c r="B19" s="107" t="s">
        <v>133</v>
      </c>
      <c r="C19" s="7" t="s">
        <v>190</v>
      </c>
      <c r="D19" s="2" t="s">
        <v>54</v>
      </c>
      <c r="E19" s="5" t="s">
        <v>20</v>
      </c>
      <c r="F19" s="85" t="s">
        <v>528</v>
      </c>
      <c r="G19" s="5" t="s">
        <v>191</v>
      </c>
      <c r="H19" s="102" t="s">
        <v>128</v>
      </c>
      <c r="I19" s="5" t="s">
        <v>113</v>
      </c>
      <c r="J19" s="20">
        <v>385000</v>
      </c>
      <c r="K19" s="17">
        <v>31623200</v>
      </c>
      <c r="L19" s="17">
        <v>60814720</v>
      </c>
      <c r="M19" s="21">
        <v>9.6210000000000004E-2</v>
      </c>
      <c r="N19" s="17">
        <v>2808516</v>
      </c>
      <c r="O19" s="17"/>
      <c r="P19" s="22">
        <v>0.19227236020731234</v>
      </c>
      <c r="Q19" s="5">
        <v>1.43</v>
      </c>
      <c r="R19" s="17">
        <v>377622.37762237765</v>
      </c>
      <c r="S19" s="17">
        <v>0</v>
      </c>
      <c r="T19" s="17">
        <v>380000</v>
      </c>
      <c r="U19" s="17">
        <v>0</v>
      </c>
      <c r="V19" s="17">
        <v>0</v>
      </c>
      <c r="W19" s="17">
        <v>0</v>
      </c>
      <c r="X19" s="17">
        <v>0</v>
      </c>
      <c r="Y19" s="17">
        <v>5000</v>
      </c>
      <c r="Z19" s="6">
        <v>0</v>
      </c>
      <c r="AA19" s="6">
        <v>0</v>
      </c>
      <c r="AB19" s="6">
        <v>0</v>
      </c>
      <c r="AC19" s="52">
        <v>0</v>
      </c>
    </row>
    <row r="20" spans="1:29" x14ac:dyDescent="0.25">
      <c r="A20" s="107" t="s">
        <v>315</v>
      </c>
      <c r="B20" s="107" t="s">
        <v>134</v>
      </c>
      <c r="C20" s="7" t="s">
        <v>190</v>
      </c>
      <c r="D20" s="2" t="s">
        <v>54</v>
      </c>
      <c r="E20" s="5" t="s">
        <v>20</v>
      </c>
      <c r="F20" s="85" t="s">
        <v>528</v>
      </c>
      <c r="G20" s="5" t="s">
        <v>191</v>
      </c>
      <c r="H20" s="102" t="s">
        <v>128</v>
      </c>
      <c r="I20" s="5" t="s">
        <v>113</v>
      </c>
      <c r="J20" s="20">
        <v>385000</v>
      </c>
      <c r="K20" s="17">
        <v>13019160</v>
      </c>
      <c r="L20" s="17">
        <v>27184842</v>
      </c>
      <c r="M20" s="21">
        <v>0.2346</v>
      </c>
      <c r="N20" s="17">
        <v>3323269</v>
      </c>
      <c r="O20" s="17"/>
      <c r="P20" s="22">
        <v>0.1384179252416822</v>
      </c>
      <c r="Q20" s="5">
        <v>1.43</v>
      </c>
      <c r="R20" s="17">
        <v>321678.32167832169</v>
      </c>
      <c r="S20" s="17">
        <v>0</v>
      </c>
      <c r="T20" s="17">
        <v>380000</v>
      </c>
      <c r="U20" s="17">
        <v>0</v>
      </c>
      <c r="V20" s="17">
        <v>0</v>
      </c>
      <c r="W20" s="17">
        <v>0</v>
      </c>
      <c r="X20" s="17">
        <v>0</v>
      </c>
      <c r="Y20" s="17">
        <v>5000</v>
      </c>
      <c r="Z20" s="6">
        <v>0</v>
      </c>
      <c r="AA20" s="6">
        <v>0</v>
      </c>
      <c r="AB20" s="6">
        <v>0</v>
      </c>
      <c r="AC20" s="52">
        <v>0</v>
      </c>
    </row>
    <row r="21" spans="1:29" x14ac:dyDescent="0.25">
      <c r="A21" s="107" t="s">
        <v>316</v>
      </c>
      <c r="B21" s="107" t="s">
        <v>135</v>
      </c>
      <c r="C21" s="8" t="s">
        <v>190</v>
      </c>
      <c r="D21" s="2" t="s">
        <v>54</v>
      </c>
      <c r="E21" s="5" t="s">
        <v>20</v>
      </c>
      <c r="F21" s="85" t="s">
        <v>528</v>
      </c>
      <c r="G21" s="5" t="s">
        <v>191</v>
      </c>
      <c r="H21" s="102" t="s">
        <v>128</v>
      </c>
      <c r="I21" s="5" t="s">
        <v>113</v>
      </c>
      <c r="J21" s="20">
        <v>532229</v>
      </c>
      <c r="K21" s="17">
        <v>9116800</v>
      </c>
      <c r="L21" s="17">
        <v>32272761</v>
      </c>
      <c r="M21" s="21">
        <v>0.11890249999999999</v>
      </c>
      <c r="N21" s="17">
        <v>2753302</v>
      </c>
      <c r="O21" s="17"/>
      <c r="P21" s="22">
        <v>0.19330571074295519</v>
      </c>
      <c r="Q21" s="5">
        <v>1.43</v>
      </c>
      <c r="R21" s="17">
        <v>372188.11188811192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532229</v>
      </c>
      <c r="Y21" s="17">
        <v>0</v>
      </c>
      <c r="Z21" s="6">
        <v>0</v>
      </c>
      <c r="AA21" s="6">
        <v>0</v>
      </c>
      <c r="AB21" s="6">
        <v>0</v>
      </c>
      <c r="AC21" s="52">
        <v>0</v>
      </c>
    </row>
    <row r="22" spans="1:29" x14ac:dyDescent="0.25">
      <c r="A22" s="107" t="s">
        <v>317</v>
      </c>
      <c r="B22" s="107" t="s">
        <v>136</v>
      </c>
      <c r="C22" s="8" t="s">
        <v>190</v>
      </c>
      <c r="D22" s="2" t="s">
        <v>54</v>
      </c>
      <c r="E22" s="5" t="s">
        <v>20</v>
      </c>
      <c r="F22" s="85" t="s">
        <v>528</v>
      </c>
      <c r="G22" s="5" t="s">
        <v>191</v>
      </c>
      <c r="H22" s="102" t="s">
        <v>128</v>
      </c>
      <c r="I22" s="5" t="s">
        <v>113</v>
      </c>
      <c r="J22" s="20">
        <v>399172</v>
      </c>
      <c r="K22" s="17">
        <v>17417640</v>
      </c>
      <c r="L22" s="17">
        <v>33734417</v>
      </c>
      <c r="M22" s="21">
        <v>0.12655540000000001</v>
      </c>
      <c r="N22" s="17">
        <v>2064976</v>
      </c>
      <c r="O22" s="17"/>
      <c r="P22" s="22">
        <v>0.19330587861553838</v>
      </c>
      <c r="Q22" s="5">
        <v>1.43</v>
      </c>
      <c r="R22" s="17">
        <v>279141.25874125876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399172</v>
      </c>
      <c r="Y22" s="17">
        <v>0</v>
      </c>
      <c r="Z22" s="6">
        <v>0</v>
      </c>
      <c r="AA22" s="6">
        <v>0</v>
      </c>
      <c r="AB22" s="6">
        <v>0</v>
      </c>
      <c r="AC22" s="52">
        <v>0</v>
      </c>
    </row>
    <row r="23" spans="1:29" x14ac:dyDescent="0.25">
      <c r="A23" s="107" t="s">
        <v>318</v>
      </c>
      <c r="B23" s="107" t="s">
        <v>137</v>
      </c>
      <c r="C23" s="8" t="s">
        <v>190</v>
      </c>
      <c r="D23" s="2" t="s">
        <v>54</v>
      </c>
      <c r="E23" s="5" t="s">
        <v>20</v>
      </c>
      <c r="F23" s="85" t="s">
        <v>528</v>
      </c>
      <c r="G23" s="5" t="s">
        <v>191</v>
      </c>
      <c r="H23" s="102" t="s">
        <v>128</v>
      </c>
      <c r="I23" s="5" t="s">
        <v>113</v>
      </c>
      <c r="J23" s="20">
        <v>266114</v>
      </c>
      <c r="K23" s="17">
        <v>36349240</v>
      </c>
      <c r="L23" s="17">
        <v>66852951</v>
      </c>
      <c r="M23" s="21">
        <v>4.51306E-2</v>
      </c>
      <c r="N23" s="17">
        <v>1376651</v>
      </c>
      <c r="O23" s="17"/>
      <c r="P23" s="22">
        <v>0.19330534754269602</v>
      </c>
      <c r="Q23" s="5">
        <v>1.43</v>
      </c>
      <c r="R23" s="17">
        <v>186093.70629370629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266114</v>
      </c>
      <c r="Y23" s="17">
        <v>0</v>
      </c>
      <c r="Z23" s="6">
        <v>0</v>
      </c>
      <c r="AA23" s="6">
        <v>0</v>
      </c>
      <c r="AB23" s="6">
        <v>0</v>
      </c>
      <c r="AC23" s="52">
        <v>0</v>
      </c>
    </row>
    <row r="24" spans="1:29" x14ac:dyDescent="0.25">
      <c r="A24" s="107" t="s">
        <v>319</v>
      </c>
      <c r="B24" s="107" t="s">
        <v>138</v>
      </c>
      <c r="C24" s="8" t="s">
        <v>190</v>
      </c>
      <c r="D24" s="2" t="s">
        <v>54</v>
      </c>
      <c r="E24" s="5" t="s">
        <v>20</v>
      </c>
      <c r="F24" s="85" t="s">
        <v>528</v>
      </c>
      <c r="G24" s="5" t="s">
        <v>191</v>
      </c>
      <c r="H24" s="102" t="s">
        <v>128</v>
      </c>
      <c r="I24" s="5" t="s">
        <v>113</v>
      </c>
      <c r="J24" s="20">
        <v>133057</v>
      </c>
      <c r="K24" s="17">
        <v>14786460</v>
      </c>
      <c r="L24" s="17">
        <v>25418971</v>
      </c>
      <c r="M24" s="21">
        <v>6.4737799999999998E-2</v>
      </c>
      <c r="N24" s="17">
        <v>688325</v>
      </c>
      <c r="O24" s="17"/>
      <c r="P24" s="22">
        <v>0.19330548795990266</v>
      </c>
      <c r="Q24" s="5">
        <v>1.43</v>
      </c>
      <c r="R24" s="17">
        <v>93046.853146853144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133057</v>
      </c>
      <c r="Y24" s="17">
        <v>0</v>
      </c>
      <c r="Z24" s="6">
        <v>0</v>
      </c>
      <c r="AA24" s="6">
        <v>0</v>
      </c>
      <c r="AB24" s="6">
        <v>0</v>
      </c>
      <c r="AC24" s="52">
        <v>0</v>
      </c>
    </row>
    <row r="25" spans="1:29" x14ac:dyDescent="0.25">
      <c r="A25" s="107" t="s">
        <v>320</v>
      </c>
      <c r="B25" s="107" t="s">
        <v>139</v>
      </c>
      <c r="C25" s="8" t="s">
        <v>190</v>
      </c>
      <c r="D25" s="2" t="s">
        <v>49</v>
      </c>
      <c r="E25" s="5" t="s">
        <v>20</v>
      </c>
      <c r="F25" s="85" t="s">
        <v>528</v>
      </c>
      <c r="G25" s="5" t="s">
        <v>191</v>
      </c>
      <c r="H25" s="102" t="s">
        <v>128</v>
      </c>
      <c r="I25" s="5" t="s">
        <v>113</v>
      </c>
      <c r="J25" s="20">
        <v>614617</v>
      </c>
      <c r="K25" s="17">
        <v>55850340</v>
      </c>
      <c r="L25" s="17">
        <v>88962923</v>
      </c>
      <c r="M25" s="21">
        <v>9.06E-2</v>
      </c>
      <c r="N25" s="17">
        <v>3000000</v>
      </c>
      <c r="O25" s="17"/>
      <c r="P25" s="22">
        <v>0.20487233333333332</v>
      </c>
      <c r="Q25" s="5">
        <v>1.43</v>
      </c>
      <c r="R25" s="17">
        <v>429802.09790209791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614617</v>
      </c>
      <c r="Z25" s="6">
        <v>0</v>
      </c>
      <c r="AA25" s="6">
        <v>0</v>
      </c>
      <c r="AB25" s="6">
        <v>0</v>
      </c>
      <c r="AC25" s="52">
        <v>0</v>
      </c>
    </row>
    <row r="26" spans="1:29" x14ac:dyDescent="0.25">
      <c r="A26" s="107" t="s">
        <v>321</v>
      </c>
      <c r="B26" s="107" t="s">
        <v>140</v>
      </c>
      <c r="C26" s="8" t="s">
        <v>190</v>
      </c>
      <c r="D26" s="2" t="s">
        <v>49</v>
      </c>
      <c r="E26" s="5" t="s">
        <v>111</v>
      </c>
      <c r="F26" s="85" t="s">
        <v>528</v>
      </c>
      <c r="G26" s="5" t="s">
        <v>191</v>
      </c>
      <c r="H26" s="102" t="s">
        <v>128</v>
      </c>
      <c r="I26" s="5" t="s">
        <v>113</v>
      </c>
      <c r="J26" s="20">
        <v>797800</v>
      </c>
      <c r="K26" s="17">
        <v>42471672</v>
      </c>
      <c r="L26" s="17">
        <v>82794253</v>
      </c>
      <c r="M26" s="21">
        <v>7.4399999999999994E-2</v>
      </c>
      <c r="N26" s="17">
        <v>3000000</v>
      </c>
      <c r="O26" s="17"/>
      <c r="P26" s="22">
        <v>0.26593333333333335</v>
      </c>
      <c r="Q26" s="5">
        <v>1.43</v>
      </c>
      <c r="R26" s="17">
        <v>557902.09790209797</v>
      </c>
      <c r="S26" s="17">
        <v>250000</v>
      </c>
      <c r="T26" s="17">
        <v>297800</v>
      </c>
      <c r="U26" s="17">
        <v>250000</v>
      </c>
      <c r="V26" s="17">
        <v>0</v>
      </c>
      <c r="W26" s="17">
        <v>0</v>
      </c>
      <c r="X26" s="17">
        <v>0</v>
      </c>
      <c r="Y26" s="17">
        <v>0</v>
      </c>
      <c r="Z26" s="6">
        <v>0</v>
      </c>
      <c r="AA26" s="6">
        <v>0</v>
      </c>
      <c r="AB26" s="6">
        <v>0</v>
      </c>
      <c r="AC26" s="52">
        <v>0</v>
      </c>
    </row>
    <row r="27" spans="1:29" x14ac:dyDescent="0.25">
      <c r="A27" s="107" t="s">
        <v>322</v>
      </c>
      <c r="B27" s="107" t="s">
        <v>77</v>
      </c>
      <c r="C27" s="8" t="s">
        <v>190</v>
      </c>
      <c r="D27" s="2" t="s">
        <v>49</v>
      </c>
      <c r="E27" s="5" t="s">
        <v>111</v>
      </c>
      <c r="F27" s="5" t="s">
        <v>192</v>
      </c>
      <c r="G27" s="5" t="s">
        <v>192</v>
      </c>
      <c r="H27" s="102" t="s">
        <v>128</v>
      </c>
      <c r="I27" s="5" t="s">
        <v>113</v>
      </c>
      <c r="J27" s="20">
        <v>1547688</v>
      </c>
      <c r="K27" s="17">
        <v>169995289</v>
      </c>
      <c r="L27" s="17">
        <v>2266769483</v>
      </c>
      <c r="M27" s="21">
        <v>3.0999999999999999E-3</v>
      </c>
      <c r="N27" s="17">
        <v>6500000</v>
      </c>
      <c r="O27" s="17"/>
      <c r="P27" s="22">
        <v>0.23810584615384614</v>
      </c>
      <c r="Q27" s="5">
        <v>1.65</v>
      </c>
      <c r="R27" s="17">
        <v>937992.72727272729</v>
      </c>
      <c r="S27" s="17">
        <v>0</v>
      </c>
      <c r="T27" s="17">
        <v>0</v>
      </c>
      <c r="U27" s="17">
        <v>247688</v>
      </c>
      <c r="V27" s="17">
        <v>1300000</v>
      </c>
      <c r="W27" s="17">
        <v>0</v>
      </c>
      <c r="X27" s="17">
        <v>0</v>
      </c>
      <c r="Y27" s="20">
        <v>0</v>
      </c>
      <c r="Z27" s="6">
        <v>0</v>
      </c>
      <c r="AA27" s="6">
        <v>0</v>
      </c>
      <c r="AB27" s="6">
        <v>0</v>
      </c>
      <c r="AC27" s="52">
        <v>0</v>
      </c>
    </row>
    <row r="28" spans="1:29" x14ac:dyDescent="0.25">
      <c r="A28" s="107" t="s">
        <v>323</v>
      </c>
      <c r="B28" s="107" t="s">
        <v>141</v>
      </c>
      <c r="C28" s="8" t="s">
        <v>190</v>
      </c>
      <c r="D28" s="2" t="s">
        <v>49</v>
      </c>
      <c r="E28" s="5" t="s">
        <v>20</v>
      </c>
      <c r="F28" s="5" t="s">
        <v>192</v>
      </c>
      <c r="G28" s="5" t="s">
        <v>192</v>
      </c>
      <c r="H28" s="102" t="s">
        <v>128</v>
      </c>
      <c r="I28" s="5" t="s">
        <v>113</v>
      </c>
      <c r="J28" s="20">
        <v>502117</v>
      </c>
      <c r="K28" s="17">
        <v>239274402</v>
      </c>
      <c r="L28" s="17">
        <v>2486980824</v>
      </c>
      <c r="M28" s="21">
        <v>1.09E-3</v>
      </c>
      <c r="N28" s="17">
        <v>2450000</v>
      </c>
      <c r="O28" s="17"/>
      <c r="P28" s="22">
        <v>0.20494571428571429</v>
      </c>
      <c r="Q28" s="5">
        <v>1.65</v>
      </c>
      <c r="R28" s="17">
        <v>304313.33333333337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20">
        <v>0</v>
      </c>
      <c r="Y28" s="20">
        <v>502117</v>
      </c>
      <c r="Z28" s="6">
        <v>0</v>
      </c>
      <c r="AA28" s="6">
        <v>0</v>
      </c>
      <c r="AB28" s="6">
        <v>0</v>
      </c>
      <c r="AC28" s="52">
        <v>0</v>
      </c>
    </row>
    <row r="29" spans="1:29" x14ac:dyDescent="0.25">
      <c r="A29" s="107" t="s">
        <v>324</v>
      </c>
      <c r="B29" s="107" t="s">
        <v>142</v>
      </c>
      <c r="C29" s="8" t="s">
        <v>190</v>
      </c>
      <c r="D29" s="2" t="s">
        <v>49</v>
      </c>
      <c r="E29" s="5" t="s">
        <v>20</v>
      </c>
      <c r="F29" s="5" t="s">
        <v>192</v>
      </c>
      <c r="G29" s="5" t="s">
        <v>192</v>
      </c>
      <c r="H29" s="102" t="s">
        <v>128</v>
      </c>
      <c r="I29" s="5" t="s">
        <v>113</v>
      </c>
      <c r="J29" s="20">
        <v>773844</v>
      </c>
      <c r="K29" s="17">
        <v>169995289</v>
      </c>
      <c r="L29" s="17">
        <v>2214389852</v>
      </c>
      <c r="M29" s="21">
        <v>1.5499999999999999E-3</v>
      </c>
      <c r="N29" s="17">
        <v>3250000</v>
      </c>
      <c r="O29" s="17"/>
      <c r="P29" s="22">
        <v>0.23810584615384614</v>
      </c>
      <c r="Q29" s="5">
        <v>1.65</v>
      </c>
      <c r="R29" s="17">
        <v>468996.36363636365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20">
        <v>773844</v>
      </c>
      <c r="Y29" s="17">
        <v>0</v>
      </c>
      <c r="Z29" s="6">
        <v>0</v>
      </c>
      <c r="AA29" s="6">
        <v>0</v>
      </c>
      <c r="AB29" s="6">
        <v>0</v>
      </c>
      <c r="AC29" s="52">
        <v>0</v>
      </c>
    </row>
    <row r="30" spans="1:29" x14ac:dyDescent="0.25">
      <c r="A30" s="107" t="s">
        <v>325</v>
      </c>
      <c r="B30" s="107" t="s">
        <v>143</v>
      </c>
      <c r="C30" s="8" t="s">
        <v>190</v>
      </c>
      <c r="D30" s="2" t="s">
        <v>51</v>
      </c>
      <c r="E30" s="5" t="s">
        <v>20</v>
      </c>
      <c r="F30" s="85" t="s">
        <v>528</v>
      </c>
      <c r="G30" s="5" t="s">
        <v>191</v>
      </c>
      <c r="H30" s="102" t="s">
        <v>128</v>
      </c>
      <c r="I30" s="5" t="s">
        <v>113</v>
      </c>
      <c r="J30" s="20">
        <v>500000</v>
      </c>
      <c r="K30" s="17">
        <v>45765531</v>
      </c>
      <c r="L30" s="17">
        <v>122323818</v>
      </c>
      <c r="M30" s="21">
        <v>1.8954450000000001E-2</v>
      </c>
      <c r="N30" s="17">
        <v>1451120</v>
      </c>
      <c r="O30" s="17"/>
      <c r="P30" s="22">
        <v>0.34456144219637247</v>
      </c>
      <c r="Q30" s="5">
        <v>1.43</v>
      </c>
      <c r="R30" s="17">
        <v>349650.34965034964</v>
      </c>
      <c r="S30" s="26">
        <v>0</v>
      </c>
      <c r="T30" s="27">
        <v>250000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53">
        <v>250000</v>
      </c>
    </row>
    <row r="31" spans="1:29" s="1" customFormat="1" x14ac:dyDescent="0.25">
      <c r="A31" s="108" t="s">
        <v>326</v>
      </c>
      <c r="B31" s="108" t="s">
        <v>195</v>
      </c>
      <c r="C31" s="9" t="s">
        <v>190</v>
      </c>
      <c r="D31" s="43" t="s">
        <v>144</v>
      </c>
      <c r="E31" s="10" t="s">
        <v>111</v>
      </c>
      <c r="F31" s="85" t="s">
        <v>528</v>
      </c>
      <c r="G31" s="10" t="s">
        <v>191</v>
      </c>
      <c r="H31" s="102" t="s">
        <v>128</v>
      </c>
      <c r="I31" s="10" t="s">
        <v>113</v>
      </c>
      <c r="J31" s="20">
        <v>400000</v>
      </c>
      <c r="K31" s="20">
        <v>9099209</v>
      </c>
      <c r="L31" s="20">
        <v>14202983</v>
      </c>
      <c r="M31" s="28">
        <v>0.32969112660552757</v>
      </c>
      <c r="N31" s="20">
        <v>1682669</v>
      </c>
      <c r="O31" s="20">
        <v>750295</v>
      </c>
      <c r="P31" s="29">
        <v>0.23771757844234367</v>
      </c>
      <c r="Q31" s="10">
        <v>1.43</v>
      </c>
      <c r="R31" s="20">
        <v>279720.27972027974</v>
      </c>
      <c r="S31" s="17">
        <v>0</v>
      </c>
      <c r="T31" s="17">
        <v>0</v>
      </c>
      <c r="U31" s="17">
        <v>500000</v>
      </c>
      <c r="V31" s="17">
        <v>0</v>
      </c>
      <c r="W31" s="17">
        <v>0</v>
      </c>
      <c r="X31" s="17">
        <v>0</v>
      </c>
      <c r="Y31" s="17">
        <v>0</v>
      </c>
      <c r="Z31" s="6">
        <v>0</v>
      </c>
      <c r="AA31" s="6">
        <v>0</v>
      </c>
      <c r="AB31" s="6">
        <v>0</v>
      </c>
      <c r="AC31" s="52">
        <v>0</v>
      </c>
    </row>
    <row r="32" spans="1:29" x14ac:dyDescent="0.25">
      <c r="A32" s="107" t="s">
        <v>327</v>
      </c>
      <c r="B32" s="107" t="s">
        <v>145</v>
      </c>
      <c r="C32" s="8" t="s">
        <v>190</v>
      </c>
      <c r="D32" s="2" t="s">
        <v>144</v>
      </c>
      <c r="E32" s="5" t="s">
        <v>111</v>
      </c>
      <c r="F32" s="85" t="s">
        <v>528</v>
      </c>
      <c r="G32" s="5" t="s">
        <v>191</v>
      </c>
      <c r="H32" s="102" t="s">
        <v>128</v>
      </c>
      <c r="I32" s="5" t="s">
        <v>113</v>
      </c>
      <c r="J32" s="20">
        <v>100000</v>
      </c>
      <c r="K32" s="17">
        <v>15010720</v>
      </c>
      <c r="L32" s="17">
        <v>26221144</v>
      </c>
      <c r="M32" s="21">
        <v>4.3145999999999997E-2</v>
      </c>
      <c r="N32" s="17">
        <v>483685</v>
      </c>
      <c r="O32" s="17"/>
      <c r="P32" s="22">
        <v>0.2067461260944623</v>
      </c>
      <c r="Q32" s="5">
        <v>1.43</v>
      </c>
      <c r="R32" s="17">
        <v>69930.069930069934</v>
      </c>
      <c r="S32" s="17">
        <v>0</v>
      </c>
      <c r="T32" s="17">
        <v>0</v>
      </c>
      <c r="U32" s="17">
        <v>500000</v>
      </c>
      <c r="V32" s="17">
        <v>0</v>
      </c>
      <c r="W32" s="17">
        <v>0</v>
      </c>
      <c r="X32" s="17">
        <v>0</v>
      </c>
      <c r="Y32" s="17">
        <v>0</v>
      </c>
      <c r="Z32" s="6">
        <v>0</v>
      </c>
      <c r="AA32" s="6">
        <v>0</v>
      </c>
      <c r="AB32" s="6">
        <v>0</v>
      </c>
      <c r="AC32" s="52">
        <v>0</v>
      </c>
    </row>
    <row r="33" spans="1:29" x14ac:dyDescent="0.25">
      <c r="A33" s="107" t="s">
        <v>328</v>
      </c>
      <c r="B33" s="107" t="s">
        <v>146</v>
      </c>
      <c r="C33" s="8" t="s">
        <v>190</v>
      </c>
      <c r="D33" s="2" t="s">
        <v>144</v>
      </c>
      <c r="E33" s="5" t="s">
        <v>111</v>
      </c>
      <c r="F33" s="85" t="s">
        <v>528</v>
      </c>
      <c r="G33" s="5" t="s">
        <v>191</v>
      </c>
      <c r="H33" s="102" t="s">
        <v>128</v>
      </c>
      <c r="I33" s="5" t="s">
        <v>113</v>
      </c>
      <c r="J33" s="20">
        <v>800000</v>
      </c>
      <c r="K33" s="17">
        <v>6659002</v>
      </c>
      <c r="L33" s="17">
        <v>22648448</v>
      </c>
      <c r="M33" s="21">
        <v>0.23452970000000001</v>
      </c>
      <c r="N33" s="17">
        <v>3750000</v>
      </c>
      <c r="O33" s="17"/>
      <c r="P33" s="22">
        <v>0.21333333333333335</v>
      </c>
      <c r="Q33" s="5">
        <v>1.43</v>
      </c>
      <c r="R33" s="17">
        <v>559440.55944055947</v>
      </c>
      <c r="S33" s="17">
        <v>0</v>
      </c>
      <c r="T33" s="17">
        <v>0</v>
      </c>
      <c r="U33" s="17">
        <v>500000</v>
      </c>
      <c r="V33" s="17">
        <v>0</v>
      </c>
      <c r="W33" s="17">
        <v>0</v>
      </c>
      <c r="X33" s="17">
        <v>0</v>
      </c>
      <c r="Y33" s="17">
        <v>0</v>
      </c>
      <c r="Z33" s="6">
        <v>0</v>
      </c>
      <c r="AA33" s="6">
        <v>0</v>
      </c>
      <c r="AB33" s="6">
        <v>0</v>
      </c>
      <c r="AC33" s="52">
        <v>0</v>
      </c>
    </row>
    <row r="34" spans="1:29" x14ac:dyDescent="0.25">
      <c r="A34" s="107" t="s">
        <v>329</v>
      </c>
      <c r="B34" s="107" t="s">
        <v>147</v>
      </c>
      <c r="C34" s="8" t="s">
        <v>190</v>
      </c>
      <c r="D34" s="2" t="s">
        <v>144</v>
      </c>
      <c r="E34" s="5" t="s">
        <v>111</v>
      </c>
      <c r="F34" s="85" t="s">
        <v>528</v>
      </c>
      <c r="G34" s="5" t="s">
        <v>191</v>
      </c>
      <c r="H34" s="102" t="s">
        <v>128</v>
      </c>
      <c r="I34" s="5" t="s">
        <v>113</v>
      </c>
      <c r="J34" s="20">
        <v>700000</v>
      </c>
      <c r="K34" s="17">
        <v>20267169</v>
      </c>
      <c r="L34" s="17">
        <v>32761660</v>
      </c>
      <c r="M34" s="21">
        <v>0.218886</v>
      </c>
      <c r="N34" s="17">
        <v>2734869</v>
      </c>
      <c r="O34" s="20">
        <v>1135367</v>
      </c>
      <c r="P34" s="22">
        <v>0.25595375866266357</v>
      </c>
      <c r="Q34" s="5">
        <v>1.43</v>
      </c>
      <c r="R34" s="17">
        <v>489510.48951048951</v>
      </c>
      <c r="S34" s="17">
        <v>0</v>
      </c>
      <c r="T34" s="17">
        <v>0</v>
      </c>
      <c r="U34" s="17">
        <v>500000</v>
      </c>
      <c r="V34" s="17">
        <v>0</v>
      </c>
      <c r="W34" s="17">
        <v>0</v>
      </c>
      <c r="X34" s="17">
        <v>0</v>
      </c>
      <c r="Y34" s="20">
        <v>0</v>
      </c>
      <c r="Z34" s="6">
        <v>0</v>
      </c>
      <c r="AA34" s="6">
        <v>0</v>
      </c>
      <c r="AB34" s="6">
        <v>0</v>
      </c>
      <c r="AC34" s="52">
        <v>0</v>
      </c>
    </row>
    <row r="35" spans="1:29" x14ac:dyDescent="0.25">
      <c r="A35" s="107" t="s">
        <v>330</v>
      </c>
      <c r="B35" s="107" t="s">
        <v>148</v>
      </c>
      <c r="C35" s="8" t="s">
        <v>190</v>
      </c>
      <c r="D35" s="2" t="s">
        <v>144</v>
      </c>
      <c r="E35" s="5" t="s">
        <v>20</v>
      </c>
      <c r="F35" s="5" t="s">
        <v>192</v>
      </c>
      <c r="G35" s="5" t="s">
        <v>192</v>
      </c>
      <c r="H35" s="102" t="s">
        <v>128</v>
      </c>
      <c r="I35" s="5" t="s">
        <v>113</v>
      </c>
      <c r="J35" s="20">
        <v>350000</v>
      </c>
      <c r="K35" s="17">
        <v>161823775</v>
      </c>
      <c r="L35" s="17">
        <v>321804215</v>
      </c>
      <c r="M35" s="21">
        <v>1.9537700000000002E-2</v>
      </c>
      <c r="N35" s="17">
        <v>3125650</v>
      </c>
      <c r="O35" s="20">
        <v>3125650</v>
      </c>
      <c r="P35" s="22">
        <v>0.11197670884456033</v>
      </c>
      <c r="Q35" s="5">
        <v>1.65</v>
      </c>
      <c r="R35" s="17">
        <v>212121.21212121213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20">
        <v>350000</v>
      </c>
      <c r="Z35" s="6">
        <v>0</v>
      </c>
      <c r="AA35" s="6">
        <v>0</v>
      </c>
      <c r="AB35" s="6">
        <v>0</v>
      </c>
      <c r="AC35" s="52">
        <v>0</v>
      </c>
    </row>
    <row r="36" spans="1:29" x14ac:dyDescent="0.25">
      <c r="A36" s="107" t="s">
        <v>331</v>
      </c>
      <c r="B36" s="107" t="s">
        <v>149</v>
      </c>
      <c r="C36" s="8" t="s">
        <v>190</v>
      </c>
      <c r="D36" s="2" t="s">
        <v>144</v>
      </c>
      <c r="E36" s="5" t="s">
        <v>20</v>
      </c>
      <c r="F36" s="85" t="s">
        <v>528</v>
      </c>
      <c r="G36" s="5" t="s">
        <v>191</v>
      </c>
      <c r="H36" s="102" t="s">
        <v>128</v>
      </c>
      <c r="I36" s="5" t="s">
        <v>113</v>
      </c>
      <c r="J36" s="20">
        <v>250000</v>
      </c>
      <c r="K36" s="17">
        <v>9923084</v>
      </c>
      <c r="L36" s="17">
        <v>13438699</v>
      </c>
      <c r="M36" s="21">
        <v>0.29914200000000002</v>
      </c>
      <c r="N36" s="17">
        <v>1051668</v>
      </c>
      <c r="O36" s="17">
        <v>434318</v>
      </c>
      <c r="P36" s="22">
        <v>0.2377176066971706</v>
      </c>
      <c r="Q36" s="5">
        <v>1.43</v>
      </c>
      <c r="R36" s="17">
        <v>174825.17482517482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250000</v>
      </c>
      <c r="Z36" s="6">
        <v>0</v>
      </c>
      <c r="AA36" s="6">
        <v>0</v>
      </c>
      <c r="AB36" s="6">
        <v>0</v>
      </c>
      <c r="AC36" s="52">
        <v>0</v>
      </c>
    </row>
    <row r="37" spans="1:29" x14ac:dyDescent="0.25">
      <c r="A37" s="107" t="s">
        <v>332</v>
      </c>
      <c r="B37" s="107" t="s">
        <v>150</v>
      </c>
      <c r="C37" s="8" t="s">
        <v>190</v>
      </c>
      <c r="D37" s="2" t="s">
        <v>52</v>
      </c>
      <c r="E37" s="5" t="s">
        <v>20</v>
      </c>
      <c r="F37" s="85" t="s">
        <v>528</v>
      </c>
      <c r="G37" s="5" t="s">
        <v>191</v>
      </c>
      <c r="H37" s="102" t="s">
        <v>128</v>
      </c>
      <c r="I37" s="5" t="s">
        <v>113</v>
      </c>
      <c r="J37" s="20">
        <v>400000</v>
      </c>
      <c r="K37" s="17">
        <v>35856664</v>
      </c>
      <c r="L37" s="17">
        <v>125212622</v>
      </c>
      <c r="M37" s="21">
        <v>2.7527699999999999</v>
      </c>
      <c r="N37" s="17">
        <v>2459764</v>
      </c>
      <c r="O37" s="17"/>
      <c r="P37" s="22">
        <v>0.16261722669329254</v>
      </c>
      <c r="Q37" s="5">
        <v>1.43</v>
      </c>
      <c r="R37" s="17">
        <v>279720.27972027974</v>
      </c>
      <c r="S37" s="26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400000</v>
      </c>
      <c r="Z37" s="27">
        <v>0</v>
      </c>
      <c r="AA37" s="27">
        <v>0</v>
      </c>
      <c r="AB37" s="27">
        <v>0</v>
      </c>
      <c r="AC37" s="53">
        <v>0</v>
      </c>
    </row>
    <row r="38" spans="1:29" s="1" customFormat="1" x14ac:dyDescent="0.25">
      <c r="A38" s="107" t="s">
        <v>333</v>
      </c>
      <c r="B38" s="107" t="s">
        <v>194</v>
      </c>
      <c r="C38" s="9" t="s">
        <v>190</v>
      </c>
      <c r="D38" s="43" t="s">
        <v>52</v>
      </c>
      <c r="E38" s="10" t="s">
        <v>20</v>
      </c>
      <c r="F38" s="85" t="s">
        <v>528</v>
      </c>
      <c r="G38" s="10" t="s">
        <v>191</v>
      </c>
      <c r="H38" s="102" t="s">
        <v>128</v>
      </c>
      <c r="I38" s="10" t="s">
        <v>113</v>
      </c>
      <c r="J38" s="20">
        <v>500000</v>
      </c>
      <c r="K38" s="20">
        <v>27414200</v>
      </c>
      <c r="L38" s="20">
        <v>40874629</v>
      </c>
      <c r="M38" s="28">
        <v>0.7</v>
      </c>
      <c r="N38" s="20">
        <v>9422300</v>
      </c>
      <c r="O38" s="17"/>
      <c r="P38" s="29">
        <v>4.245247975547372E-2</v>
      </c>
      <c r="Q38" s="10">
        <v>1.43</v>
      </c>
      <c r="R38" s="20">
        <v>279720.27972027974</v>
      </c>
      <c r="S38" s="17">
        <v>0</v>
      </c>
      <c r="T38" s="17">
        <v>500000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6">
        <v>0</v>
      </c>
      <c r="AA38" s="6">
        <v>0</v>
      </c>
      <c r="AB38" s="6">
        <v>0</v>
      </c>
      <c r="AC38" s="52">
        <v>0</v>
      </c>
    </row>
    <row r="39" spans="1:29" x14ac:dyDescent="0.25">
      <c r="A39" s="107" t="s">
        <v>334</v>
      </c>
      <c r="B39" s="107" t="s">
        <v>76</v>
      </c>
      <c r="C39" s="8" t="s">
        <v>190</v>
      </c>
      <c r="D39" s="2" t="s">
        <v>151</v>
      </c>
      <c r="E39" s="5" t="s">
        <v>111</v>
      </c>
      <c r="F39" s="5" t="s">
        <v>192</v>
      </c>
      <c r="G39" s="5" t="s">
        <v>192</v>
      </c>
      <c r="H39" s="102" t="s">
        <v>128</v>
      </c>
      <c r="I39" s="5" t="s">
        <v>113</v>
      </c>
      <c r="J39" s="20">
        <v>400000</v>
      </c>
      <c r="K39" s="17">
        <v>27414200</v>
      </c>
      <c r="L39" s="17">
        <v>40874629</v>
      </c>
      <c r="M39" s="21">
        <v>0.7</v>
      </c>
      <c r="N39" s="17">
        <v>9422300</v>
      </c>
      <c r="O39" s="17"/>
      <c r="P39" s="22">
        <v>4.245247975547372E-2</v>
      </c>
      <c r="Q39" s="5">
        <v>1.65</v>
      </c>
      <c r="R39" s="17">
        <v>242424.24242424243</v>
      </c>
      <c r="S39" s="17">
        <v>0</v>
      </c>
      <c r="T39" s="17">
        <v>0</v>
      </c>
      <c r="U39" s="17">
        <v>0</v>
      </c>
      <c r="V39" s="20">
        <v>400000</v>
      </c>
      <c r="W39" s="17">
        <v>0</v>
      </c>
      <c r="X39" s="17">
        <v>0</v>
      </c>
      <c r="Y39" s="17">
        <v>0</v>
      </c>
      <c r="Z39" s="6">
        <v>0</v>
      </c>
      <c r="AA39" s="6">
        <v>0</v>
      </c>
      <c r="AB39" s="6">
        <v>0</v>
      </c>
      <c r="AC39" s="52">
        <v>0</v>
      </c>
    </row>
    <row r="40" spans="1:29" x14ac:dyDescent="0.25">
      <c r="A40" s="107" t="s">
        <v>335</v>
      </c>
      <c r="B40" s="107" t="s">
        <v>152</v>
      </c>
      <c r="C40" s="8" t="s">
        <v>190</v>
      </c>
      <c r="D40" s="2" t="s">
        <v>54</v>
      </c>
      <c r="E40" s="5" t="s">
        <v>20</v>
      </c>
      <c r="F40" s="85" t="s">
        <v>528</v>
      </c>
      <c r="G40" s="5" t="s">
        <v>191</v>
      </c>
      <c r="H40" s="102" t="s">
        <v>128</v>
      </c>
      <c r="I40" s="5" t="s">
        <v>113</v>
      </c>
      <c r="J40" s="20">
        <v>500000</v>
      </c>
      <c r="K40" s="17">
        <v>14786460</v>
      </c>
      <c r="L40" s="17">
        <v>28995035</v>
      </c>
      <c r="M40" s="21">
        <v>0.21326149999999999</v>
      </c>
      <c r="N40" s="17">
        <v>3030142</v>
      </c>
      <c r="O40" s="17"/>
      <c r="P40" s="22">
        <v>0.16500876856596158</v>
      </c>
      <c r="Q40" s="5">
        <v>1.43</v>
      </c>
      <c r="R40" s="17">
        <v>349650.34965034964</v>
      </c>
      <c r="S40" s="25">
        <v>0</v>
      </c>
      <c r="T40" s="27">
        <v>500000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54">
        <v>0</v>
      </c>
    </row>
    <row r="41" spans="1:29" x14ac:dyDescent="0.25">
      <c r="A41" s="107" t="s">
        <v>336</v>
      </c>
      <c r="B41" s="107" t="s">
        <v>153</v>
      </c>
      <c r="C41" s="8" t="s">
        <v>190</v>
      </c>
      <c r="D41" s="2" t="s">
        <v>54</v>
      </c>
      <c r="E41" s="5" t="s">
        <v>111</v>
      </c>
      <c r="F41" s="85" t="s">
        <v>528</v>
      </c>
      <c r="G41" s="5" t="s">
        <v>191</v>
      </c>
      <c r="H41" s="102" t="s">
        <v>128</v>
      </c>
      <c r="I41" s="5" t="s">
        <v>113</v>
      </c>
      <c r="J41" s="20">
        <v>750000</v>
      </c>
      <c r="K41" s="17">
        <v>9116800</v>
      </c>
      <c r="L41" s="17">
        <v>29009310</v>
      </c>
      <c r="M41" s="21">
        <v>0.18074570000000001</v>
      </c>
      <c r="N41" s="17">
        <v>3595486</v>
      </c>
      <c r="O41" s="17"/>
      <c r="P41" s="22">
        <v>0.20859488814585844</v>
      </c>
      <c r="Q41" s="5">
        <v>1.43</v>
      </c>
      <c r="R41" s="17">
        <v>524475.52447552455</v>
      </c>
      <c r="S41" s="17">
        <v>162500</v>
      </c>
      <c r="T41" s="17">
        <v>87500</v>
      </c>
      <c r="U41" s="17">
        <v>0</v>
      </c>
      <c r="V41" s="17">
        <v>350000</v>
      </c>
      <c r="W41" s="17">
        <v>0</v>
      </c>
      <c r="X41" s="17">
        <v>0</v>
      </c>
      <c r="Y41" s="17">
        <v>0</v>
      </c>
      <c r="Z41" s="6">
        <v>150000</v>
      </c>
      <c r="AA41" s="6">
        <v>0</v>
      </c>
      <c r="AB41" s="6">
        <v>0</v>
      </c>
      <c r="AC41" s="52">
        <v>0</v>
      </c>
    </row>
    <row r="42" spans="1:29" x14ac:dyDescent="0.25">
      <c r="A42" s="107" t="s">
        <v>337</v>
      </c>
      <c r="B42" s="107" t="s">
        <v>154</v>
      </c>
      <c r="C42" s="8" t="s">
        <v>190</v>
      </c>
      <c r="D42" s="2" t="s">
        <v>54</v>
      </c>
      <c r="E42" s="5" t="s">
        <v>111</v>
      </c>
      <c r="F42" s="85" t="s">
        <v>528</v>
      </c>
      <c r="G42" s="5" t="s">
        <v>191</v>
      </c>
      <c r="H42" s="102" t="s">
        <v>128</v>
      </c>
      <c r="I42" s="5" t="s">
        <v>113</v>
      </c>
      <c r="J42" s="20">
        <v>600000</v>
      </c>
      <c r="K42" s="17">
        <v>17417640</v>
      </c>
      <c r="L42" s="17">
        <v>19669482</v>
      </c>
      <c r="M42" s="21">
        <v>0.82454000000000005</v>
      </c>
      <c r="N42" s="17">
        <v>1856733</v>
      </c>
      <c r="O42" s="17"/>
      <c r="P42" s="22">
        <v>0.32314823940760462</v>
      </c>
      <c r="Q42" s="5">
        <v>1.43</v>
      </c>
      <c r="R42" s="17">
        <v>419580.41958041961</v>
      </c>
      <c r="S42" s="17">
        <v>162500</v>
      </c>
      <c r="T42" s="17">
        <v>87500</v>
      </c>
      <c r="U42" s="17">
        <v>0</v>
      </c>
      <c r="V42" s="17">
        <v>350000</v>
      </c>
      <c r="W42" s="17">
        <v>0</v>
      </c>
      <c r="X42" s="17">
        <v>0</v>
      </c>
      <c r="Y42" s="17">
        <v>0</v>
      </c>
      <c r="Z42" s="6">
        <v>150000</v>
      </c>
      <c r="AA42" s="6">
        <v>0</v>
      </c>
      <c r="AB42" s="6">
        <v>0</v>
      </c>
      <c r="AC42" s="52">
        <v>0</v>
      </c>
    </row>
    <row r="43" spans="1:29" x14ac:dyDescent="0.25">
      <c r="A43" s="107" t="s">
        <v>338</v>
      </c>
      <c r="B43" s="107" t="s">
        <v>155</v>
      </c>
      <c r="C43" s="8" t="s">
        <v>190</v>
      </c>
      <c r="D43" s="2" t="s">
        <v>54</v>
      </c>
      <c r="E43" s="5" t="s">
        <v>111</v>
      </c>
      <c r="F43" s="85" t="s">
        <v>528</v>
      </c>
      <c r="G43" s="5" t="s">
        <v>191</v>
      </c>
      <c r="H43" s="102" t="s">
        <v>128</v>
      </c>
      <c r="I43" s="5" t="s">
        <v>113</v>
      </c>
      <c r="J43" s="20">
        <v>1200000</v>
      </c>
      <c r="K43" s="17">
        <v>36349240</v>
      </c>
      <c r="L43" s="17">
        <v>51762543</v>
      </c>
      <c r="M43" s="21">
        <v>0.29943199999999998</v>
      </c>
      <c r="N43" s="17">
        <v>4615236</v>
      </c>
      <c r="O43" s="17"/>
      <c r="P43" s="22">
        <v>0.26000837226958706</v>
      </c>
      <c r="Q43" s="5">
        <v>1.43</v>
      </c>
      <c r="R43" s="17">
        <v>839160.83916083921</v>
      </c>
      <c r="S43" s="17">
        <v>162500</v>
      </c>
      <c r="T43" s="17">
        <v>87500</v>
      </c>
      <c r="U43" s="17">
        <v>0</v>
      </c>
      <c r="V43" s="17">
        <v>350000</v>
      </c>
      <c r="W43" s="17">
        <v>0</v>
      </c>
      <c r="X43" s="17">
        <v>0</v>
      </c>
      <c r="Y43" s="17">
        <v>0</v>
      </c>
      <c r="Z43" s="6">
        <v>150000</v>
      </c>
      <c r="AA43" s="6">
        <v>0</v>
      </c>
      <c r="AB43" s="6">
        <v>0</v>
      </c>
      <c r="AC43" s="52">
        <v>0</v>
      </c>
    </row>
    <row r="44" spans="1:29" x14ac:dyDescent="0.25">
      <c r="A44" s="107" t="s">
        <v>339</v>
      </c>
      <c r="B44" s="107" t="s">
        <v>156</v>
      </c>
      <c r="C44" s="8" t="s">
        <v>190</v>
      </c>
      <c r="D44" s="2" t="s">
        <v>54</v>
      </c>
      <c r="E44" s="5" t="s">
        <v>111</v>
      </c>
      <c r="F44" s="85" t="s">
        <v>528</v>
      </c>
      <c r="G44" s="5" t="s">
        <v>191</v>
      </c>
      <c r="H44" s="102" t="s">
        <v>128</v>
      </c>
      <c r="I44" s="5" t="s">
        <v>113</v>
      </c>
      <c r="J44" s="20">
        <v>450000</v>
      </c>
      <c r="K44" s="17">
        <v>14786460</v>
      </c>
      <c r="L44" s="17">
        <v>26374082</v>
      </c>
      <c r="M44" s="21">
        <v>0.20746999999999999</v>
      </c>
      <c r="N44" s="17">
        <v>2404084</v>
      </c>
      <c r="O44" s="17"/>
      <c r="P44" s="22">
        <v>0.18718147951569081</v>
      </c>
      <c r="Q44" s="5">
        <v>1.43</v>
      </c>
      <c r="R44" s="17">
        <v>314685.31468531472</v>
      </c>
      <c r="S44" s="17">
        <v>162500</v>
      </c>
      <c r="T44" s="17">
        <v>87500</v>
      </c>
      <c r="U44" s="17">
        <v>0</v>
      </c>
      <c r="V44" s="17">
        <v>350000</v>
      </c>
      <c r="W44" s="17">
        <v>0</v>
      </c>
      <c r="X44" s="17">
        <v>0</v>
      </c>
      <c r="Y44" s="17">
        <v>0</v>
      </c>
      <c r="Z44" s="6">
        <v>150000</v>
      </c>
      <c r="AA44" s="6">
        <v>0</v>
      </c>
      <c r="AB44" s="6">
        <v>0</v>
      </c>
      <c r="AC44" s="52">
        <v>0</v>
      </c>
    </row>
    <row r="45" spans="1:29" x14ac:dyDescent="0.25">
      <c r="A45" s="107" t="s">
        <v>340</v>
      </c>
      <c r="B45" s="107" t="s">
        <v>157</v>
      </c>
      <c r="C45" s="8" t="s">
        <v>190</v>
      </c>
      <c r="D45" s="2" t="s">
        <v>52</v>
      </c>
      <c r="E45" s="5" t="s">
        <v>111</v>
      </c>
      <c r="F45" s="85" t="s">
        <v>528</v>
      </c>
      <c r="G45" s="5" t="s">
        <v>191</v>
      </c>
      <c r="H45" s="102" t="s">
        <v>128</v>
      </c>
      <c r="I45" s="5" t="s">
        <v>113</v>
      </c>
      <c r="J45" s="20">
        <v>2000000</v>
      </c>
      <c r="K45" s="17">
        <v>32019120</v>
      </c>
      <c r="L45" s="17">
        <v>71756800</v>
      </c>
      <c r="M45" s="21">
        <v>0.18570349999999999</v>
      </c>
      <c r="N45" s="17">
        <v>7379426</v>
      </c>
      <c r="O45" s="17"/>
      <c r="P45" s="22">
        <v>0.27102378965518459</v>
      </c>
      <c r="Q45" s="5">
        <v>1.43</v>
      </c>
      <c r="R45" s="17">
        <v>1398601.3986013986</v>
      </c>
      <c r="S45" s="17">
        <v>1000000</v>
      </c>
      <c r="T45" s="17">
        <v>125000</v>
      </c>
      <c r="U45" s="17">
        <v>0</v>
      </c>
      <c r="V45" s="17">
        <v>1000000</v>
      </c>
      <c r="W45" s="17">
        <v>0</v>
      </c>
      <c r="X45" s="17">
        <v>0</v>
      </c>
      <c r="Y45" s="17">
        <v>0</v>
      </c>
      <c r="Z45" s="6">
        <v>200000</v>
      </c>
      <c r="AA45" s="6">
        <v>0</v>
      </c>
      <c r="AB45" s="6">
        <v>0</v>
      </c>
      <c r="AC45" s="52">
        <v>0</v>
      </c>
    </row>
    <row r="46" spans="1:29" x14ac:dyDescent="0.25">
      <c r="A46" s="107" t="s">
        <v>341</v>
      </c>
      <c r="B46" s="107" t="s">
        <v>158</v>
      </c>
      <c r="C46" s="8" t="s">
        <v>190</v>
      </c>
      <c r="D46" s="2" t="s">
        <v>52</v>
      </c>
      <c r="E46" s="5" t="s">
        <v>111</v>
      </c>
      <c r="F46" s="85" t="s">
        <v>528</v>
      </c>
      <c r="G46" s="5" t="s">
        <v>191</v>
      </c>
      <c r="H46" s="102" t="s">
        <v>128</v>
      </c>
      <c r="I46" s="5" t="s">
        <v>113</v>
      </c>
      <c r="J46" s="20">
        <v>450000</v>
      </c>
      <c r="K46" s="17">
        <v>22168312</v>
      </c>
      <c r="L46" s="17">
        <v>29150728</v>
      </c>
      <c r="M46" s="21">
        <v>0.22092999999999999</v>
      </c>
      <c r="N46" s="17">
        <v>1542625</v>
      </c>
      <c r="O46" s="17"/>
      <c r="P46" s="22">
        <v>0.29171055830159631</v>
      </c>
      <c r="Q46" s="5">
        <v>1.43</v>
      </c>
      <c r="R46" s="17">
        <v>314685.31468531472</v>
      </c>
      <c r="S46" s="17">
        <v>0</v>
      </c>
      <c r="T46" s="17">
        <v>125000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6">
        <v>0</v>
      </c>
      <c r="AA46" s="6">
        <v>0</v>
      </c>
      <c r="AB46" s="6">
        <v>0</v>
      </c>
      <c r="AC46" s="52">
        <v>0</v>
      </c>
    </row>
    <row r="47" spans="1:29" x14ac:dyDescent="0.25">
      <c r="A47" s="107" t="s">
        <v>342</v>
      </c>
      <c r="B47" s="107" t="s">
        <v>159</v>
      </c>
      <c r="C47" s="8" t="s">
        <v>190</v>
      </c>
      <c r="D47" s="11" t="s">
        <v>51</v>
      </c>
      <c r="E47" s="5" t="s">
        <v>111</v>
      </c>
      <c r="F47" s="85" t="s">
        <v>528</v>
      </c>
      <c r="G47" s="5" t="s">
        <v>191</v>
      </c>
      <c r="H47" s="102" t="s">
        <v>128</v>
      </c>
      <c r="I47" s="5" t="s">
        <v>113</v>
      </c>
      <c r="J47" s="20">
        <v>450000</v>
      </c>
      <c r="K47" s="17">
        <v>1597155</v>
      </c>
      <c r="L47" s="17">
        <v>9022456</v>
      </c>
      <c r="M47" s="21">
        <v>0.33055710468841598</v>
      </c>
      <c r="N47" s="17">
        <v>2454486</v>
      </c>
      <c r="O47" s="17">
        <v>2279702.6086675813</v>
      </c>
      <c r="P47" s="22">
        <v>0.18333777418164129</v>
      </c>
      <c r="Q47" s="5">
        <v>1.43</v>
      </c>
      <c r="R47" s="17">
        <v>314685.31468531472</v>
      </c>
      <c r="S47" s="17">
        <v>0</v>
      </c>
      <c r="T47" s="17">
        <v>0</v>
      </c>
      <c r="U47" s="17">
        <v>250000</v>
      </c>
      <c r="V47" s="17">
        <v>500000</v>
      </c>
      <c r="W47" s="17">
        <v>0</v>
      </c>
      <c r="X47" s="17">
        <v>0</v>
      </c>
      <c r="Y47" s="17">
        <v>0</v>
      </c>
      <c r="Z47" s="6">
        <v>0</v>
      </c>
      <c r="AA47" s="6">
        <v>0</v>
      </c>
      <c r="AB47" s="6">
        <v>0</v>
      </c>
      <c r="AC47" s="52">
        <v>0</v>
      </c>
    </row>
    <row r="48" spans="1:29" x14ac:dyDescent="0.25">
      <c r="A48" s="107" t="s">
        <v>343</v>
      </c>
      <c r="B48" s="107" t="s">
        <v>160</v>
      </c>
      <c r="C48" s="8" t="s">
        <v>190</v>
      </c>
      <c r="D48" s="11" t="s">
        <v>51</v>
      </c>
      <c r="E48" s="5" t="s">
        <v>111</v>
      </c>
      <c r="F48" s="85" t="s">
        <v>528</v>
      </c>
      <c r="G48" s="5" t="s">
        <v>191</v>
      </c>
      <c r="H48" s="102" t="s">
        <v>128</v>
      </c>
      <c r="I48" s="5" t="s">
        <v>113</v>
      </c>
      <c r="J48" s="20">
        <v>450000</v>
      </c>
      <c r="K48" s="17">
        <v>37441698</v>
      </c>
      <c r="L48" s="17">
        <v>145550692</v>
      </c>
      <c r="M48" s="21">
        <v>1.5199049951385173E-2</v>
      </c>
      <c r="N48" s="17">
        <v>1643154</v>
      </c>
      <c r="O48" s="17">
        <v>786042.79154050769</v>
      </c>
      <c r="P48" s="22">
        <v>0.27386355752412739</v>
      </c>
      <c r="Q48" s="5">
        <v>1.43</v>
      </c>
      <c r="R48" s="17">
        <v>314685.31468531472</v>
      </c>
      <c r="S48" s="17">
        <v>0</v>
      </c>
      <c r="T48" s="17">
        <v>0</v>
      </c>
      <c r="U48" s="17">
        <v>250000</v>
      </c>
      <c r="V48" s="17">
        <v>500000</v>
      </c>
      <c r="W48" s="17">
        <v>0</v>
      </c>
      <c r="X48" s="17">
        <v>0</v>
      </c>
      <c r="Y48" s="17">
        <v>0</v>
      </c>
      <c r="Z48" s="6">
        <v>0</v>
      </c>
      <c r="AA48" s="6">
        <v>0</v>
      </c>
      <c r="AB48" s="6">
        <v>0</v>
      </c>
      <c r="AC48" s="52">
        <v>0</v>
      </c>
    </row>
    <row r="49" spans="1:49" x14ac:dyDescent="0.25">
      <c r="A49" s="107" t="s">
        <v>344</v>
      </c>
      <c r="B49" s="107" t="s">
        <v>161</v>
      </c>
      <c r="C49" s="8" t="s">
        <v>190</v>
      </c>
      <c r="D49" s="11" t="s">
        <v>51</v>
      </c>
      <c r="E49" s="5" t="s">
        <v>111</v>
      </c>
      <c r="F49" s="85" t="s">
        <v>528</v>
      </c>
      <c r="G49" s="5" t="s">
        <v>191</v>
      </c>
      <c r="H49" s="102" t="s">
        <v>128</v>
      </c>
      <c r="I49" s="5" t="s">
        <v>113</v>
      </c>
      <c r="J49" s="20">
        <v>900000</v>
      </c>
      <c r="K49" s="17">
        <v>45765531</v>
      </c>
      <c r="L49" s="17">
        <v>122323818</v>
      </c>
      <c r="M49" s="21">
        <v>3.4118004756297643E-2</v>
      </c>
      <c r="N49" s="17">
        <v>2612016</v>
      </c>
      <c r="O49" s="17"/>
      <c r="P49" s="22">
        <v>0.34456144219637247</v>
      </c>
      <c r="Q49" s="5">
        <v>1.43</v>
      </c>
      <c r="R49" s="17">
        <v>629370.62937062944</v>
      </c>
      <c r="S49" s="17">
        <v>0</v>
      </c>
      <c r="T49" s="17">
        <v>0</v>
      </c>
      <c r="U49" s="17">
        <v>250000</v>
      </c>
      <c r="V49" s="17">
        <v>500000</v>
      </c>
      <c r="W49" s="17">
        <v>0</v>
      </c>
      <c r="X49" s="17">
        <v>0</v>
      </c>
      <c r="Y49" s="17">
        <v>0</v>
      </c>
      <c r="Z49" s="6">
        <v>0</v>
      </c>
      <c r="AA49" s="6">
        <v>0</v>
      </c>
      <c r="AB49" s="6">
        <v>0</v>
      </c>
      <c r="AC49" s="52">
        <v>0</v>
      </c>
    </row>
    <row r="50" spans="1:49" x14ac:dyDescent="0.25">
      <c r="A50" s="107" t="s">
        <v>345</v>
      </c>
      <c r="B50" s="107" t="s">
        <v>162</v>
      </c>
      <c r="C50" s="8" t="s">
        <v>190</v>
      </c>
      <c r="D50" s="11" t="s">
        <v>51</v>
      </c>
      <c r="E50" s="5" t="s">
        <v>111</v>
      </c>
      <c r="F50" s="85" t="s">
        <v>528</v>
      </c>
      <c r="G50" s="5" t="s">
        <v>191</v>
      </c>
      <c r="H50" s="102" t="s">
        <v>128</v>
      </c>
      <c r="I50" s="5" t="s">
        <v>113</v>
      </c>
      <c r="J50" s="20">
        <v>1200000</v>
      </c>
      <c r="K50" s="17">
        <v>10292835</v>
      </c>
      <c r="L50" s="17">
        <v>18455977</v>
      </c>
      <c r="M50" s="21">
        <v>0.42213059628265687</v>
      </c>
      <c r="N50" s="17">
        <v>3445912</v>
      </c>
      <c r="O50" s="17"/>
      <c r="P50" s="22">
        <v>0.34823872461049499</v>
      </c>
      <c r="Q50" s="5">
        <v>1.43</v>
      </c>
      <c r="R50" s="17">
        <v>839160.83916083921</v>
      </c>
      <c r="S50" s="17">
        <v>0</v>
      </c>
      <c r="T50" s="17">
        <v>0</v>
      </c>
      <c r="U50" s="17">
        <v>250000</v>
      </c>
      <c r="V50" s="17">
        <v>500000</v>
      </c>
      <c r="W50" s="17">
        <v>0</v>
      </c>
      <c r="X50" s="17">
        <v>0</v>
      </c>
      <c r="Y50" s="17">
        <v>0</v>
      </c>
      <c r="Z50" s="6">
        <v>0</v>
      </c>
      <c r="AA50" s="6">
        <v>0</v>
      </c>
      <c r="AB50" s="6">
        <v>0</v>
      </c>
      <c r="AC50" s="52">
        <v>0</v>
      </c>
    </row>
    <row r="51" spans="1:49" x14ac:dyDescent="0.25">
      <c r="A51" s="107" t="s">
        <v>346</v>
      </c>
      <c r="B51" s="107" t="s">
        <v>163</v>
      </c>
      <c r="C51" s="8" t="s">
        <v>190</v>
      </c>
      <c r="D51" s="11" t="s">
        <v>51</v>
      </c>
      <c r="E51" s="5" t="s">
        <v>111</v>
      </c>
      <c r="F51" s="85" t="s">
        <v>528</v>
      </c>
      <c r="G51" s="5" t="s">
        <v>191</v>
      </c>
      <c r="H51" s="102" t="s">
        <v>128</v>
      </c>
      <c r="I51" s="5" t="s">
        <v>113</v>
      </c>
      <c r="J51" s="20">
        <v>250000</v>
      </c>
      <c r="K51" s="17">
        <v>37819455</v>
      </c>
      <c r="L51" s="17">
        <v>109699263</v>
      </c>
      <c r="M51" s="21">
        <v>2.7401200069983492E-2</v>
      </c>
      <c r="N51" s="17">
        <v>1969593</v>
      </c>
      <c r="O51" s="20">
        <v>22971.22065346919</v>
      </c>
      <c r="P51" s="22">
        <v>0.12692977686252946</v>
      </c>
      <c r="Q51" s="5">
        <v>1.43</v>
      </c>
      <c r="R51" s="17">
        <v>174825.17482517482</v>
      </c>
      <c r="S51" s="17">
        <v>0</v>
      </c>
      <c r="T51" s="17">
        <v>250000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6">
        <v>0</v>
      </c>
      <c r="AA51" s="6">
        <v>0</v>
      </c>
      <c r="AB51" s="6">
        <v>0</v>
      </c>
      <c r="AC51" s="52">
        <v>0</v>
      </c>
    </row>
    <row r="52" spans="1:49" x14ac:dyDescent="0.25">
      <c r="A52" s="107" t="s">
        <v>347</v>
      </c>
      <c r="B52" s="107" t="s">
        <v>164</v>
      </c>
      <c r="C52" s="8" t="s">
        <v>190</v>
      </c>
      <c r="D52" s="11" t="s">
        <v>51</v>
      </c>
      <c r="E52" s="5" t="s">
        <v>111</v>
      </c>
      <c r="F52" s="85" t="s">
        <v>528</v>
      </c>
      <c r="G52" s="5" t="s">
        <v>191</v>
      </c>
      <c r="H52" s="102" t="s">
        <v>128</v>
      </c>
      <c r="I52" s="5" t="s">
        <v>113</v>
      </c>
      <c r="J52" s="20">
        <v>250000</v>
      </c>
      <c r="K52" s="17">
        <v>5501653</v>
      </c>
      <c r="L52" s="17">
        <v>15335263</v>
      </c>
      <c r="M52" s="21">
        <v>0.10230200302838938</v>
      </c>
      <c r="N52" s="17">
        <v>1005998</v>
      </c>
      <c r="O52" s="20">
        <v>288066.17450946296</v>
      </c>
      <c r="P52" s="22">
        <v>0.24850944037662104</v>
      </c>
      <c r="Q52" s="5">
        <v>1.43</v>
      </c>
      <c r="R52" s="17">
        <v>174825.17482517482</v>
      </c>
      <c r="S52" s="17">
        <v>0</v>
      </c>
      <c r="T52" s="17">
        <v>250000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6">
        <v>0</v>
      </c>
      <c r="AA52" s="6">
        <v>0</v>
      </c>
      <c r="AB52" s="6">
        <v>0</v>
      </c>
      <c r="AC52" s="52">
        <v>0</v>
      </c>
    </row>
    <row r="53" spans="1:49" x14ac:dyDescent="0.25">
      <c r="A53" s="107" t="s">
        <v>348</v>
      </c>
      <c r="B53" s="107" t="s">
        <v>165</v>
      </c>
      <c r="C53" s="8" t="s">
        <v>190</v>
      </c>
      <c r="D53" s="11" t="s">
        <v>187</v>
      </c>
      <c r="E53" s="5" t="s">
        <v>111</v>
      </c>
      <c r="F53" s="85" t="s">
        <v>528</v>
      </c>
      <c r="G53" s="5" t="s">
        <v>191</v>
      </c>
      <c r="H53" s="102" t="s">
        <v>128</v>
      </c>
      <c r="I53" s="5" t="s">
        <v>113</v>
      </c>
      <c r="J53" s="20">
        <v>700000</v>
      </c>
      <c r="K53" s="17">
        <v>4532963</v>
      </c>
      <c r="L53" s="17">
        <v>26252734</v>
      </c>
      <c r="M53" s="21">
        <v>0.1279965152487105</v>
      </c>
      <c r="N53" s="17">
        <v>2780055</v>
      </c>
      <c r="O53" s="20">
        <v>2767959</v>
      </c>
      <c r="P53" s="22">
        <v>0.25179357962342469</v>
      </c>
      <c r="Q53" s="5">
        <v>1.43</v>
      </c>
      <c r="R53" s="17">
        <v>489510.48951048951</v>
      </c>
      <c r="S53" s="17">
        <v>0</v>
      </c>
      <c r="T53" s="17">
        <v>250000</v>
      </c>
      <c r="U53" s="17">
        <v>0</v>
      </c>
      <c r="V53" s="17">
        <v>250000</v>
      </c>
      <c r="W53" s="17">
        <v>0</v>
      </c>
      <c r="X53" s="17">
        <v>0</v>
      </c>
      <c r="Y53" s="17">
        <v>0</v>
      </c>
      <c r="Z53" s="6">
        <v>0</v>
      </c>
      <c r="AA53" s="6">
        <v>0</v>
      </c>
      <c r="AB53" s="6">
        <v>0</v>
      </c>
      <c r="AC53" s="52">
        <v>0</v>
      </c>
    </row>
    <row r="54" spans="1:49" x14ac:dyDescent="0.25">
      <c r="A54" s="107" t="s">
        <v>349</v>
      </c>
      <c r="B54" s="107" t="s">
        <v>166</v>
      </c>
      <c r="C54" s="8" t="s">
        <v>190</v>
      </c>
      <c r="D54" s="11" t="s">
        <v>187</v>
      </c>
      <c r="E54" s="5" t="s">
        <v>111</v>
      </c>
      <c r="F54" s="85" t="s">
        <v>527</v>
      </c>
      <c r="G54" s="5" t="s">
        <v>191</v>
      </c>
      <c r="H54" s="102" t="s">
        <v>128</v>
      </c>
      <c r="I54" s="5" t="s">
        <v>113</v>
      </c>
      <c r="J54" s="20">
        <v>300000</v>
      </c>
      <c r="K54" s="17">
        <v>5769696</v>
      </c>
      <c r="L54" s="17">
        <v>24637897</v>
      </c>
      <c r="M54" s="21">
        <v>0.12304299705096421</v>
      </c>
      <c r="N54" s="17">
        <v>2321600</v>
      </c>
      <c r="O54" s="17"/>
      <c r="P54" s="22">
        <v>0.12922122674017919</v>
      </c>
      <c r="Q54" s="5">
        <v>1.43</v>
      </c>
      <c r="R54" s="17">
        <v>209790.2097902098</v>
      </c>
      <c r="S54" s="17">
        <v>0</v>
      </c>
      <c r="T54" s="17">
        <v>250000</v>
      </c>
      <c r="U54" s="17">
        <v>0</v>
      </c>
      <c r="V54" s="17">
        <v>250000</v>
      </c>
      <c r="W54" s="17">
        <v>0</v>
      </c>
      <c r="X54" s="17">
        <v>0</v>
      </c>
      <c r="Y54" s="17">
        <v>0</v>
      </c>
      <c r="Z54" s="6">
        <v>0</v>
      </c>
      <c r="AA54" s="6">
        <v>0</v>
      </c>
      <c r="AB54" s="6">
        <v>0</v>
      </c>
      <c r="AC54" s="52">
        <v>0</v>
      </c>
    </row>
    <row r="55" spans="1:49" x14ac:dyDescent="0.25">
      <c r="A55" s="109" t="s">
        <v>350</v>
      </c>
      <c r="B55" s="109" t="s">
        <v>14</v>
      </c>
      <c r="C55" s="12" t="s">
        <v>190</v>
      </c>
      <c r="D55" s="13" t="s">
        <v>126</v>
      </c>
      <c r="E55" s="5" t="s">
        <v>111</v>
      </c>
      <c r="F55" s="85" t="s">
        <v>528</v>
      </c>
      <c r="G55" s="5" t="s">
        <v>191</v>
      </c>
      <c r="H55" s="102" t="s">
        <v>15</v>
      </c>
      <c r="I55" s="5" t="s">
        <v>16</v>
      </c>
      <c r="J55" s="17">
        <v>1125000</v>
      </c>
      <c r="K55" s="17">
        <v>68361874</v>
      </c>
      <c r="L55" s="17">
        <v>80067375</v>
      </c>
      <c r="M55" s="21">
        <v>0.44650944999999997</v>
      </c>
      <c r="N55" s="17">
        <v>5226617</v>
      </c>
      <c r="O55" s="17"/>
      <c r="P55" s="22">
        <v>0.2152443923095953</v>
      </c>
      <c r="Q55" s="5">
        <v>1.35</v>
      </c>
      <c r="R55" s="17">
        <v>833333.33333333326</v>
      </c>
      <c r="S55" s="17">
        <v>0</v>
      </c>
      <c r="T55" s="17">
        <v>0</v>
      </c>
      <c r="U55" s="17">
        <v>0</v>
      </c>
      <c r="V55" s="17">
        <v>1125000</v>
      </c>
      <c r="W55" s="17">
        <v>0</v>
      </c>
      <c r="X55" s="17">
        <v>0</v>
      </c>
      <c r="Y55" s="17">
        <v>0</v>
      </c>
      <c r="Z55" s="6">
        <v>0</v>
      </c>
      <c r="AA55" s="6">
        <v>0</v>
      </c>
      <c r="AB55" s="6">
        <v>0</v>
      </c>
      <c r="AC55" s="52">
        <v>0</v>
      </c>
    </row>
    <row r="56" spans="1:49" x14ac:dyDescent="0.25">
      <c r="A56" s="109" t="s">
        <v>351</v>
      </c>
      <c r="B56" s="109" t="s">
        <v>17</v>
      </c>
      <c r="C56" s="12" t="s">
        <v>190</v>
      </c>
      <c r="D56" s="13" t="s">
        <v>126</v>
      </c>
      <c r="E56" s="5" t="s">
        <v>111</v>
      </c>
      <c r="F56" s="85" t="s">
        <v>527</v>
      </c>
      <c r="G56" s="5" t="s">
        <v>191</v>
      </c>
      <c r="H56" s="102" t="s">
        <v>15</v>
      </c>
      <c r="I56" s="5" t="s">
        <v>16</v>
      </c>
      <c r="J56" s="17">
        <v>375000</v>
      </c>
      <c r="K56" s="17">
        <v>73752210</v>
      </c>
      <c r="L56" s="17">
        <v>214306830</v>
      </c>
      <c r="M56" s="21">
        <v>1.516195E-2</v>
      </c>
      <c r="N56" s="17">
        <v>2131083</v>
      </c>
      <c r="O56" s="17"/>
      <c r="P56" s="22">
        <v>0.17596686755044266</v>
      </c>
      <c r="Q56" s="5">
        <v>1.35</v>
      </c>
      <c r="R56" s="17">
        <v>277777.77777777775</v>
      </c>
      <c r="S56" s="17">
        <v>0</v>
      </c>
      <c r="T56" s="17">
        <v>0</v>
      </c>
      <c r="U56" s="17">
        <v>0</v>
      </c>
      <c r="V56" s="17">
        <v>375000</v>
      </c>
      <c r="W56" s="17">
        <v>0</v>
      </c>
      <c r="X56" s="17">
        <v>0</v>
      </c>
      <c r="Y56" s="17">
        <v>0</v>
      </c>
      <c r="Z56" s="6">
        <v>0</v>
      </c>
      <c r="AA56" s="6">
        <v>0</v>
      </c>
      <c r="AB56" s="6">
        <v>0</v>
      </c>
      <c r="AC56" s="52">
        <v>0</v>
      </c>
    </row>
    <row r="57" spans="1:49" x14ac:dyDescent="0.25">
      <c r="A57" s="109" t="s">
        <v>352</v>
      </c>
      <c r="B57" s="109" t="s">
        <v>18</v>
      </c>
      <c r="C57" s="12" t="s">
        <v>190</v>
      </c>
      <c r="D57" s="13" t="s">
        <v>126</v>
      </c>
      <c r="E57" s="5" t="s">
        <v>111</v>
      </c>
      <c r="F57" s="85" t="s">
        <v>528</v>
      </c>
      <c r="G57" s="5" t="s">
        <v>191</v>
      </c>
      <c r="H57" s="102" t="s">
        <v>24</v>
      </c>
      <c r="I57" s="5" t="s">
        <v>16</v>
      </c>
      <c r="J57" s="17">
        <v>1500000</v>
      </c>
      <c r="K57" s="17">
        <v>53264475</v>
      </c>
      <c r="L57" s="17">
        <v>84733225</v>
      </c>
      <c r="M57" s="21">
        <v>0.29599999999999999</v>
      </c>
      <c r="N57" s="17">
        <v>9314750</v>
      </c>
      <c r="O57" s="17"/>
      <c r="P57" s="22">
        <v>0.16103491773799619</v>
      </c>
      <c r="Q57" s="5">
        <v>1.35</v>
      </c>
      <c r="R57" s="17">
        <v>1111111.111111111</v>
      </c>
      <c r="S57" s="17">
        <v>0</v>
      </c>
      <c r="T57" s="17">
        <v>0</v>
      </c>
      <c r="U57" s="17">
        <v>0</v>
      </c>
      <c r="V57" s="17">
        <v>1500000</v>
      </c>
      <c r="W57" s="17">
        <v>0</v>
      </c>
      <c r="X57" s="17">
        <v>0</v>
      </c>
      <c r="Y57" s="17">
        <v>0</v>
      </c>
      <c r="Z57" s="6">
        <v>0</v>
      </c>
      <c r="AA57" s="6">
        <v>0</v>
      </c>
      <c r="AB57" s="6">
        <v>0</v>
      </c>
      <c r="AC57" s="52">
        <v>0</v>
      </c>
    </row>
    <row r="58" spans="1:49" x14ac:dyDescent="0.25">
      <c r="A58" s="109" t="s">
        <v>353</v>
      </c>
      <c r="B58" s="109" t="s">
        <v>167</v>
      </c>
      <c r="C58" s="12" t="s">
        <v>190</v>
      </c>
      <c r="D58" s="13" t="s">
        <v>126</v>
      </c>
      <c r="E58" s="5" t="s">
        <v>20</v>
      </c>
      <c r="F58" s="85" t="s">
        <v>528</v>
      </c>
      <c r="G58" s="5" t="s">
        <v>191</v>
      </c>
      <c r="H58" s="102" t="s">
        <v>24</v>
      </c>
      <c r="I58" s="5" t="s">
        <v>16</v>
      </c>
      <c r="J58" s="17">
        <v>1000000</v>
      </c>
      <c r="K58" s="17">
        <v>53264475</v>
      </c>
      <c r="L58" s="17">
        <v>84733225</v>
      </c>
      <c r="M58" s="21">
        <v>0.1973</v>
      </c>
      <c r="N58" s="17">
        <v>6208785</v>
      </c>
      <c r="O58" s="17"/>
      <c r="P58" s="22">
        <v>0.16106210796476284</v>
      </c>
      <c r="Q58" s="5">
        <v>1.35</v>
      </c>
      <c r="R58" s="17">
        <v>740740.74074074067</v>
      </c>
      <c r="S58" s="17">
        <v>0</v>
      </c>
      <c r="T58" s="17">
        <v>1000000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6">
        <v>0</v>
      </c>
      <c r="AA58" s="6">
        <v>0</v>
      </c>
      <c r="AB58" s="6">
        <v>0</v>
      </c>
      <c r="AC58" s="52">
        <v>0</v>
      </c>
    </row>
    <row r="59" spans="1:49" x14ac:dyDescent="0.25">
      <c r="A59" s="109" t="s">
        <v>354</v>
      </c>
      <c r="B59" s="109" t="s">
        <v>19</v>
      </c>
      <c r="C59" s="12" t="s">
        <v>190</v>
      </c>
      <c r="D59" s="13" t="s">
        <v>126</v>
      </c>
      <c r="E59" s="5" t="s">
        <v>20</v>
      </c>
      <c r="F59" s="85" t="s">
        <v>528</v>
      </c>
      <c r="G59" s="5" t="s">
        <v>191</v>
      </c>
      <c r="H59" s="102" t="s">
        <v>15</v>
      </c>
      <c r="I59" s="5" t="s">
        <v>16</v>
      </c>
      <c r="J59" s="17">
        <v>750000</v>
      </c>
      <c r="K59" s="17">
        <v>68361874</v>
      </c>
      <c r="L59" s="17">
        <v>80067375</v>
      </c>
      <c r="M59" s="21">
        <v>0.2976767293</v>
      </c>
      <c r="N59" s="17">
        <v>3484411</v>
      </c>
      <c r="O59" s="17"/>
      <c r="P59" s="22">
        <v>0.21524441290077434</v>
      </c>
      <c r="Q59" s="5">
        <v>1.35</v>
      </c>
      <c r="R59" s="17">
        <v>555555.5555555555</v>
      </c>
      <c r="S59" s="17">
        <v>0</v>
      </c>
      <c r="T59" s="17">
        <v>750000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6">
        <v>0</v>
      </c>
      <c r="AA59" s="6">
        <v>0</v>
      </c>
      <c r="AB59" s="6">
        <v>0</v>
      </c>
      <c r="AC59" s="52">
        <v>0</v>
      </c>
    </row>
    <row r="60" spans="1:49" x14ac:dyDescent="0.25">
      <c r="A60" s="109" t="s">
        <v>355</v>
      </c>
      <c r="B60" s="109" t="s">
        <v>21</v>
      </c>
      <c r="C60" s="12" t="s">
        <v>190</v>
      </c>
      <c r="D60" s="13" t="s">
        <v>126</v>
      </c>
      <c r="E60" s="5" t="s">
        <v>20</v>
      </c>
      <c r="F60" s="85" t="s">
        <v>527</v>
      </c>
      <c r="G60" s="5" t="s">
        <v>191</v>
      </c>
      <c r="H60" s="102" t="s">
        <v>15</v>
      </c>
      <c r="I60" s="5" t="s">
        <v>16</v>
      </c>
      <c r="J60" s="17">
        <v>250000</v>
      </c>
      <c r="K60" s="17">
        <v>73752210</v>
      </c>
      <c r="L60" s="17">
        <v>214306830</v>
      </c>
      <c r="M60" s="21">
        <v>1.0107970000000001E-2</v>
      </c>
      <c r="N60" s="17">
        <v>1420722</v>
      </c>
      <c r="O60" s="17"/>
      <c r="P60" s="22">
        <v>0.17596686755044266</v>
      </c>
      <c r="Q60" s="5">
        <v>1.35</v>
      </c>
      <c r="R60" s="17">
        <v>185185.18518518517</v>
      </c>
      <c r="S60" s="17">
        <v>0</v>
      </c>
      <c r="T60" s="17">
        <v>250000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6">
        <v>0</v>
      </c>
      <c r="AA60" s="6">
        <v>0</v>
      </c>
      <c r="AB60" s="6">
        <v>0</v>
      </c>
      <c r="AC60" s="52">
        <v>0</v>
      </c>
    </row>
    <row r="61" spans="1:49" x14ac:dyDescent="0.25">
      <c r="A61" s="109" t="s">
        <v>356</v>
      </c>
      <c r="B61" s="109" t="s">
        <v>22</v>
      </c>
      <c r="C61" s="12" t="s">
        <v>189</v>
      </c>
      <c r="D61" s="13" t="s">
        <v>23</v>
      </c>
      <c r="E61" s="5" t="s">
        <v>111</v>
      </c>
      <c r="F61" s="85" t="s">
        <v>528</v>
      </c>
      <c r="G61" s="5" t="s">
        <v>191</v>
      </c>
      <c r="H61" s="102" t="s">
        <v>24</v>
      </c>
      <c r="I61" s="5" t="s">
        <v>16</v>
      </c>
      <c r="J61" s="17">
        <v>876092</v>
      </c>
      <c r="K61" s="17">
        <v>2462637.5</v>
      </c>
      <c r="L61" s="17">
        <v>22951012.5</v>
      </c>
      <c r="M61" s="21">
        <v>0.24</v>
      </c>
      <c r="N61" s="17">
        <v>4917210</v>
      </c>
      <c r="O61" s="17"/>
      <c r="P61" s="22">
        <v>0.17816851425910221</v>
      </c>
      <c r="Q61" s="5">
        <v>1.35</v>
      </c>
      <c r="R61" s="17">
        <v>648957.03703703696</v>
      </c>
      <c r="S61" s="17">
        <v>876092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6">
        <v>0</v>
      </c>
      <c r="AA61" s="6">
        <v>0</v>
      </c>
      <c r="AB61" s="6">
        <v>0</v>
      </c>
      <c r="AC61" s="52">
        <v>0</v>
      </c>
    </row>
    <row r="62" spans="1:49" x14ac:dyDescent="0.25">
      <c r="A62" s="109" t="s">
        <v>357</v>
      </c>
      <c r="B62" s="109" t="s">
        <v>25</v>
      </c>
      <c r="C62" s="12" t="s">
        <v>189</v>
      </c>
      <c r="D62" s="13" t="s">
        <v>23</v>
      </c>
      <c r="E62" s="5" t="s">
        <v>111</v>
      </c>
      <c r="F62" s="85" t="s">
        <v>528</v>
      </c>
      <c r="G62" s="5" t="s">
        <v>191</v>
      </c>
      <c r="H62" s="102" t="s">
        <v>24</v>
      </c>
      <c r="I62" s="5" t="s">
        <v>16</v>
      </c>
      <c r="J62" s="17">
        <v>609790</v>
      </c>
      <c r="K62" s="17">
        <v>12130450</v>
      </c>
      <c r="L62" s="17">
        <v>29508372.884542599</v>
      </c>
      <c r="M62" s="21">
        <v>0.25</v>
      </c>
      <c r="N62" s="17">
        <v>4344480.7211356601</v>
      </c>
      <c r="O62" s="17"/>
      <c r="P62" s="22">
        <v>0.14035969754300098</v>
      </c>
      <c r="Q62" s="5">
        <v>1.35</v>
      </c>
      <c r="R62" s="17">
        <v>451696.29629629629</v>
      </c>
      <c r="S62" s="17">
        <v>609790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6">
        <v>0</v>
      </c>
      <c r="AA62" s="6">
        <v>0</v>
      </c>
      <c r="AB62" s="6">
        <v>0</v>
      </c>
      <c r="AC62" s="52">
        <v>0</v>
      </c>
    </row>
    <row r="63" spans="1:49" x14ac:dyDescent="0.25">
      <c r="A63" s="109" t="s">
        <v>358</v>
      </c>
      <c r="B63" s="109" t="s">
        <v>26</v>
      </c>
      <c r="C63" s="12" t="s">
        <v>189</v>
      </c>
      <c r="D63" s="13" t="s">
        <v>27</v>
      </c>
      <c r="E63" s="5" t="s">
        <v>111</v>
      </c>
      <c r="F63" s="85" t="s">
        <v>528</v>
      </c>
      <c r="G63" s="5" t="s">
        <v>191</v>
      </c>
      <c r="H63" s="102" t="s">
        <v>24</v>
      </c>
      <c r="I63" s="5" t="s">
        <v>16</v>
      </c>
      <c r="J63" s="17">
        <v>800000</v>
      </c>
      <c r="K63" s="17">
        <v>22379733</v>
      </c>
      <c r="L63" s="17">
        <v>30674085</v>
      </c>
      <c r="M63" s="21">
        <v>0.48249999999999998</v>
      </c>
      <c r="N63" s="17">
        <v>4002025</v>
      </c>
      <c r="O63" s="17"/>
      <c r="P63" s="22">
        <v>0.19989880123187637</v>
      </c>
      <c r="Q63" s="5">
        <v>1.35</v>
      </c>
      <c r="R63" s="17">
        <v>592592.59259259258</v>
      </c>
      <c r="S63" s="17">
        <v>250000</v>
      </c>
      <c r="T63" s="17">
        <v>0</v>
      </c>
      <c r="U63" s="17">
        <v>0</v>
      </c>
      <c r="V63" s="17">
        <v>250000</v>
      </c>
      <c r="W63" s="17">
        <v>0</v>
      </c>
      <c r="X63" s="17">
        <v>0</v>
      </c>
      <c r="Y63" s="17">
        <v>0</v>
      </c>
      <c r="Z63" s="6">
        <v>0</v>
      </c>
      <c r="AA63" s="6">
        <v>0</v>
      </c>
      <c r="AB63" s="6">
        <v>0</v>
      </c>
      <c r="AC63" s="52">
        <v>0</v>
      </c>
      <c r="AD63" s="48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23"/>
      <c r="AS63" s="23"/>
      <c r="AT63" s="23"/>
      <c r="AU63" s="23"/>
      <c r="AV63" s="23"/>
      <c r="AW63" s="24"/>
    </row>
    <row r="64" spans="1:49" x14ac:dyDescent="0.25">
      <c r="A64" s="109" t="s">
        <v>359</v>
      </c>
      <c r="B64" s="109" t="s">
        <v>28</v>
      </c>
      <c r="C64" s="12" t="s">
        <v>189</v>
      </c>
      <c r="D64" s="13" t="s">
        <v>27</v>
      </c>
      <c r="E64" s="5" t="s">
        <v>111</v>
      </c>
      <c r="F64" s="85" t="s">
        <v>528</v>
      </c>
      <c r="G64" s="5" t="s">
        <v>191</v>
      </c>
      <c r="H64" s="102" t="s">
        <v>24</v>
      </c>
      <c r="I64" s="5" t="s">
        <v>16</v>
      </c>
      <c r="J64" s="17">
        <v>200000</v>
      </c>
      <c r="K64" s="17">
        <v>31309551</v>
      </c>
      <c r="L64" s="17">
        <v>38758563</v>
      </c>
      <c r="M64" s="21">
        <v>0.1012</v>
      </c>
      <c r="N64" s="17">
        <v>753840</v>
      </c>
      <c r="O64" s="17"/>
      <c r="P64" s="22">
        <v>0.26530828823092434</v>
      </c>
      <c r="Q64" s="5">
        <v>1.35</v>
      </c>
      <c r="R64" s="17">
        <v>148148.14814814815</v>
      </c>
      <c r="S64" s="17">
        <v>250000</v>
      </c>
      <c r="T64" s="17">
        <v>0</v>
      </c>
      <c r="U64" s="17">
        <v>0</v>
      </c>
      <c r="V64" s="17">
        <v>250000</v>
      </c>
      <c r="W64" s="17">
        <v>0</v>
      </c>
      <c r="X64" s="17">
        <v>0</v>
      </c>
      <c r="Y64" s="17">
        <v>0</v>
      </c>
      <c r="Z64" s="6">
        <v>0</v>
      </c>
      <c r="AA64" s="6">
        <v>0</v>
      </c>
      <c r="AB64" s="6">
        <v>0</v>
      </c>
      <c r="AC64" s="52">
        <v>0</v>
      </c>
      <c r="AD64" s="48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23"/>
      <c r="AS64" s="23"/>
      <c r="AT64" s="23"/>
      <c r="AU64" s="23"/>
      <c r="AV64" s="23"/>
      <c r="AW64" s="24"/>
    </row>
    <row r="65" spans="1:49" x14ac:dyDescent="0.25">
      <c r="A65" s="110" t="s">
        <v>360</v>
      </c>
      <c r="B65" s="110" t="s">
        <v>29</v>
      </c>
      <c r="C65" s="14" t="s">
        <v>189</v>
      </c>
      <c r="D65" s="15" t="s">
        <v>81</v>
      </c>
      <c r="E65" s="5" t="s">
        <v>111</v>
      </c>
      <c r="F65" s="85" t="s">
        <v>528</v>
      </c>
      <c r="G65" s="5" t="s">
        <v>191</v>
      </c>
      <c r="H65" s="102" t="s">
        <v>24</v>
      </c>
      <c r="I65" s="5" t="s">
        <v>16</v>
      </c>
      <c r="J65" s="17">
        <v>2850000</v>
      </c>
      <c r="K65" s="17">
        <v>13306250</v>
      </c>
      <c r="L65" s="17">
        <v>37534944</v>
      </c>
      <c r="M65" s="21">
        <v>0.57799999999999996</v>
      </c>
      <c r="N65" s="17">
        <v>14004185</v>
      </c>
      <c r="O65" s="17"/>
      <c r="P65" s="22">
        <v>0.20351059344046082</v>
      </c>
      <c r="Q65" s="5">
        <v>1.35</v>
      </c>
      <c r="R65" s="17">
        <v>2111111.111111111</v>
      </c>
      <c r="S65" s="17">
        <v>2849999.93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6">
        <v>0</v>
      </c>
      <c r="AA65" s="6">
        <v>0</v>
      </c>
      <c r="AB65" s="6">
        <v>0</v>
      </c>
      <c r="AC65" s="52">
        <v>0</v>
      </c>
      <c r="AD65" s="48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23"/>
      <c r="AS65" s="23"/>
      <c r="AT65" s="23"/>
      <c r="AU65" s="23"/>
      <c r="AV65" s="23"/>
      <c r="AW65" s="24"/>
    </row>
    <row r="66" spans="1:49" x14ac:dyDescent="0.25">
      <c r="A66" s="109" t="s">
        <v>361</v>
      </c>
      <c r="B66" s="109" t="s">
        <v>30</v>
      </c>
      <c r="C66" s="14" t="s">
        <v>189</v>
      </c>
      <c r="D66" s="13" t="s">
        <v>81</v>
      </c>
      <c r="E66" s="5" t="s">
        <v>111</v>
      </c>
      <c r="F66" s="85" t="s">
        <v>527</v>
      </c>
      <c r="G66" s="5" t="s">
        <v>191</v>
      </c>
      <c r="H66" s="102" t="s">
        <v>24</v>
      </c>
      <c r="I66" s="5" t="s">
        <v>16</v>
      </c>
      <c r="J66" s="17">
        <v>1000000</v>
      </c>
      <c r="K66" s="17">
        <v>9004477</v>
      </c>
      <c r="L66" s="17">
        <v>25826295</v>
      </c>
      <c r="M66" s="21">
        <v>0.28599999999999998</v>
      </c>
      <c r="N66" s="17">
        <v>4811040</v>
      </c>
      <c r="O66" s="17"/>
      <c r="P66" s="22">
        <v>0.20785526622102499</v>
      </c>
      <c r="Q66" s="5">
        <v>1.35</v>
      </c>
      <c r="R66" s="17">
        <v>740740.74074074067</v>
      </c>
      <c r="S66" s="17">
        <v>0</v>
      </c>
      <c r="T66" s="17">
        <v>1000000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6">
        <v>0</v>
      </c>
      <c r="AA66" s="6">
        <v>0</v>
      </c>
      <c r="AB66" s="6">
        <v>0</v>
      </c>
      <c r="AC66" s="52">
        <v>0</v>
      </c>
      <c r="AD66" s="48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23"/>
      <c r="AS66" s="23"/>
      <c r="AT66" s="23"/>
      <c r="AU66" s="23"/>
      <c r="AV66" s="23"/>
      <c r="AW66" s="24"/>
    </row>
    <row r="67" spans="1:49" x14ac:dyDescent="0.25">
      <c r="A67" s="109" t="s">
        <v>362</v>
      </c>
      <c r="B67" s="109" t="s">
        <v>31</v>
      </c>
      <c r="C67" s="14" t="s">
        <v>189</v>
      </c>
      <c r="D67" s="13" t="s">
        <v>81</v>
      </c>
      <c r="E67" s="5" t="s">
        <v>20</v>
      </c>
      <c r="F67" s="85" t="s">
        <v>528</v>
      </c>
      <c r="G67" s="5" t="s">
        <v>191</v>
      </c>
      <c r="H67" s="102" t="s">
        <v>24</v>
      </c>
      <c r="I67" s="5" t="s">
        <v>16</v>
      </c>
      <c r="J67" s="17">
        <v>1000000</v>
      </c>
      <c r="K67" s="17">
        <v>13306250</v>
      </c>
      <c r="L67" s="17">
        <v>37534944</v>
      </c>
      <c r="M67" s="21">
        <v>0.20280699999999999</v>
      </c>
      <c r="N67" s="17">
        <v>4913749</v>
      </c>
      <c r="O67" s="17"/>
      <c r="P67" s="22">
        <v>0.20351059852670536</v>
      </c>
      <c r="Q67" s="5">
        <v>1.35</v>
      </c>
      <c r="R67" s="17">
        <v>740740.74074074067</v>
      </c>
      <c r="S67" s="17">
        <v>0</v>
      </c>
      <c r="T67" s="17">
        <v>1000000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6">
        <v>0</v>
      </c>
      <c r="AA67" s="6">
        <v>0</v>
      </c>
      <c r="AB67" s="6">
        <v>0</v>
      </c>
      <c r="AC67" s="52">
        <v>0</v>
      </c>
      <c r="AD67" s="48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23"/>
      <c r="AS67" s="23"/>
      <c r="AT67" s="23"/>
      <c r="AU67" s="23"/>
      <c r="AV67" s="23"/>
      <c r="AW67" s="24"/>
    </row>
    <row r="68" spans="1:49" x14ac:dyDescent="0.25">
      <c r="A68" s="109" t="s">
        <v>363</v>
      </c>
      <c r="B68" s="109" t="s">
        <v>32</v>
      </c>
      <c r="C68" s="7" t="s">
        <v>189</v>
      </c>
      <c r="D68" s="13" t="s">
        <v>118</v>
      </c>
      <c r="E68" s="5" t="s">
        <v>111</v>
      </c>
      <c r="F68" s="85" t="s">
        <v>528</v>
      </c>
      <c r="G68" s="5" t="s">
        <v>191</v>
      </c>
      <c r="H68" s="102" t="s">
        <v>24</v>
      </c>
      <c r="I68" s="5" t="s">
        <v>16</v>
      </c>
      <c r="J68" s="17">
        <v>400000</v>
      </c>
      <c r="K68" s="17">
        <v>2077143.75</v>
      </c>
      <c r="L68" s="17">
        <v>12840882</v>
      </c>
      <c r="M68" s="21">
        <v>0.17469999999999999</v>
      </c>
      <c r="N68" s="17">
        <v>1880425</v>
      </c>
      <c r="O68" s="17"/>
      <c r="P68" s="22">
        <v>0.21271786963053566</v>
      </c>
      <c r="Q68" s="5">
        <v>1.35</v>
      </c>
      <c r="R68" s="17">
        <v>296296.29629629629</v>
      </c>
      <c r="S68" s="17">
        <v>200000</v>
      </c>
      <c r="T68" s="17">
        <v>0</v>
      </c>
      <c r="U68" s="17">
        <v>200000</v>
      </c>
      <c r="V68" s="17">
        <v>0</v>
      </c>
      <c r="W68" s="17">
        <v>0</v>
      </c>
      <c r="X68" s="17">
        <v>0</v>
      </c>
      <c r="Y68" s="17">
        <v>0</v>
      </c>
      <c r="Z68" s="6">
        <v>0</v>
      </c>
      <c r="AA68" s="6">
        <v>0</v>
      </c>
      <c r="AB68" s="6">
        <v>0</v>
      </c>
      <c r="AC68" s="52">
        <v>0</v>
      </c>
      <c r="AD68" s="48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23"/>
      <c r="AS68" s="23"/>
      <c r="AT68" s="23"/>
      <c r="AU68" s="23"/>
      <c r="AV68" s="23"/>
      <c r="AW68" s="24"/>
    </row>
    <row r="69" spans="1:49" x14ac:dyDescent="0.25">
      <c r="A69" s="109" t="s">
        <v>364</v>
      </c>
      <c r="B69" s="109" t="s">
        <v>33</v>
      </c>
      <c r="C69" s="7" t="s">
        <v>189</v>
      </c>
      <c r="D69" s="13" t="s">
        <v>118</v>
      </c>
      <c r="E69" s="5" t="s">
        <v>20</v>
      </c>
      <c r="F69" s="85" t="s">
        <v>528</v>
      </c>
      <c r="G69" s="5" t="s">
        <v>191</v>
      </c>
      <c r="H69" s="102" t="s">
        <v>24</v>
      </c>
      <c r="I69" s="5" t="s">
        <v>16</v>
      </c>
      <c r="J69" s="17">
        <v>400000</v>
      </c>
      <c r="K69" s="17">
        <v>2077143.75</v>
      </c>
      <c r="L69" s="17">
        <v>12840882</v>
      </c>
      <c r="M69" s="21">
        <v>0.17465946679446118</v>
      </c>
      <c r="N69" s="17">
        <v>1880425</v>
      </c>
      <c r="O69" s="17"/>
      <c r="P69" s="22">
        <v>0.21271786963053566</v>
      </c>
      <c r="Q69" s="5">
        <v>1.35</v>
      </c>
      <c r="R69" s="17">
        <v>296296.29629629629</v>
      </c>
      <c r="S69" s="17">
        <v>0</v>
      </c>
      <c r="T69" s="17">
        <v>297000</v>
      </c>
      <c r="U69" s="17">
        <v>0</v>
      </c>
      <c r="V69" s="17">
        <v>0</v>
      </c>
      <c r="W69" s="17">
        <v>0</v>
      </c>
      <c r="X69" s="17">
        <v>0</v>
      </c>
      <c r="Y69" s="17">
        <v>103000</v>
      </c>
      <c r="Z69" s="6">
        <v>0</v>
      </c>
      <c r="AA69" s="6">
        <v>0</v>
      </c>
      <c r="AB69" s="6">
        <v>0</v>
      </c>
      <c r="AC69" s="52">
        <v>0</v>
      </c>
      <c r="AD69" s="48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23"/>
      <c r="AS69" s="23"/>
      <c r="AT69" s="23"/>
      <c r="AU69" s="23"/>
      <c r="AV69" s="23"/>
      <c r="AW69" s="24"/>
    </row>
    <row r="70" spans="1:49" x14ac:dyDescent="0.25">
      <c r="A70" s="111" t="s">
        <v>365</v>
      </c>
      <c r="B70" s="111" t="s">
        <v>34</v>
      </c>
      <c r="C70" s="12" t="s">
        <v>189</v>
      </c>
      <c r="D70" s="13" t="s">
        <v>97</v>
      </c>
      <c r="E70" s="5" t="s">
        <v>111</v>
      </c>
      <c r="F70" s="85" t="s">
        <v>528</v>
      </c>
      <c r="G70" s="5" t="s">
        <v>191</v>
      </c>
      <c r="H70" s="102" t="s">
        <v>24</v>
      </c>
      <c r="I70" s="5" t="s">
        <v>16</v>
      </c>
      <c r="J70" s="17">
        <v>500000</v>
      </c>
      <c r="K70" s="17">
        <v>8869137</v>
      </c>
      <c r="L70" s="17">
        <v>13098211</v>
      </c>
      <c r="M70" s="21">
        <v>0.62219999999999998</v>
      </c>
      <c r="N70" s="17">
        <v>2631330</v>
      </c>
      <c r="O70" s="17"/>
      <c r="P70" s="22">
        <v>0.19001797570050127</v>
      </c>
      <c r="Q70" s="5">
        <v>1.35</v>
      </c>
      <c r="R70" s="17">
        <v>370370.37037037034</v>
      </c>
      <c r="S70" s="17">
        <v>0</v>
      </c>
      <c r="T70" s="17">
        <v>0</v>
      </c>
      <c r="U70" s="17">
        <v>0</v>
      </c>
      <c r="V70" s="17">
        <v>500000</v>
      </c>
      <c r="W70" s="17">
        <v>0</v>
      </c>
      <c r="X70" s="17">
        <v>0</v>
      </c>
      <c r="Y70" s="17">
        <v>0</v>
      </c>
      <c r="Z70" s="6">
        <v>0</v>
      </c>
      <c r="AA70" s="6">
        <v>0</v>
      </c>
      <c r="AB70" s="6">
        <v>0</v>
      </c>
      <c r="AC70" s="52">
        <v>0</v>
      </c>
      <c r="AD70" s="48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23"/>
      <c r="AS70" s="23"/>
      <c r="AT70" s="23"/>
      <c r="AU70" s="23"/>
      <c r="AV70" s="23"/>
      <c r="AW70" s="24"/>
    </row>
    <row r="71" spans="1:49" x14ac:dyDescent="0.25">
      <c r="A71" s="109" t="s">
        <v>366</v>
      </c>
      <c r="B71" s="109" t="s">
        <v>196</v>
      </c>
      <c r="C71" s="12" t="s">
        <v>190</v>
      </c>
      <c r="D71" s="13" t="s">
        <v>36</v>
      </c>
      <c r="E71" s="5" t="s">
        <v>20</v>
      </c>
      <c r="F71" s="85" t="s">
        <v>527</v>
      </c>
      <c r="G71" s="5" t="s">
        <v>191</v>
      </c>
      <c r="H71" s="102" t="s">
        <v>24</v>
      </c>
      <c r="I71" s="5" t="s">
        <v>16</v>
      </c>
      <c r="J71" s="17">
        <v>500000</v>
      </c>
      <c r="K71" s="17">
        <v>24514854</v>
      </c>
      <c r="L71" s="17">
        <v>61890967</v>
      </c>
      <c r="M71" s="21">
        <v>7.0699999999999999E-2</v>
      </c>
      <c r="N71" s="17">
        <v>2642491</v>
      </c>
      <c r="O71" s="17"/>
      <c r="P71" s="22">
        <v>0.1892154031934262</v>
      </c>
      <c r="Q71" s="5">
        <v>1.35</v>
      </c>
      <c r="R71" s="17">
        <v>370370.37037037034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500000</v>
      </c>
      <c r="Z71" s="6">
        <v>0</v>
      </c>
      <c r="AA71" s="6">
        <v>0</v>
      </c>
      <c r="AB71" s="6">
        <v>0</v>
      </c>
      <c r="AC71" s="52">
        <v>0</v>
      </c>
      <c r="AD71" s="48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23"/>
      <c r="AS71" s="23"/>
      <c r="AT71" s="23"/>
      <c r="AU71" s="23"/>
      <c r="AV71" s="23"/>
      <c r="AW71" s="24"/>
    </row>
    <row r="72" spans="1:49" x14ac:dyDescent="0.25">
      <c r="A72" s="109" t="s">
        <v>367</v>
      </c>
      <c r="B72" s="109" t="s">
        <v>37</v>
      </c>
      <c r="C72" s="7" t="s">
        <v>189</v>
      </c>
      <c r="D72" s="13" t="s">
        <v>37</v>
      </c>
      <c r="E72" s="5" t="s">
        <v>111</v>
      </c>
      <c r="F72" s="85" t="s">
        <v>528</v>
      </c>
      <c r="G72" s="5" t="s">
        <v>191</v>
      </c>
      <c r="H72" s="102" t="s">
        <v>24</v>
      </c>
      <c r="I72" s="5" t="s">
        <v>16</v>
      </c>
      <c r="J72" s="17">
        <v>3500000</v>
      </c>
      <c r="K72" s="17">
        <v>25922003.5</v>
      </c>
      <c r="L72" s="17">
        <v>61394042</v>
      </c>
      <c r="M72" s="21">
        <v>0.5665</v>
      </c>
      <c r="N72" s="17">
        <v>20094910</v>
      </c>
      <c r="O72" s="17"/>
      <c r="P72" s="22">
        <v>0.17417345984629939</v>
      </c>
      <c r="Q72" s="5">
        <v>1.35</v>
      </c>
      <c r="R72" s="17">
        <v>2592592.5925925924</v>
      </c>
      <c r="S72" s="17">
        <v>406671.73</v>
      </c>
      <c r="T72" s="17">
        <v>693328.27</v>
      </c>
      <c r="U72" s="17">
        <v>1100000</v>
      </c>
      <c r="V72" s="17">
        <v>1300000</v>
      </c>
      <c r="W72" s="17">
        <v>0</v>
      </c>
      <c r="X72" s="17">
        <v>0</v>
      </c>
      <c r="Y72" s="17">
        <v>0</v>
      </c>
      <c r="Z72" s="6">
        <v>0</v>
      </c>
      <c r="AA72" s="6">
        <v>0</v>
      </c>
      <c r="AB72" s="6">
        <v>0</v>
      </c>
      <c r="AC72" s="52">
        <v>0</v>
      </c>
      <c r="AD72" s="48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23"/>
      <c r="AS72" s="23"/>
      <c r="AT72" s="23"/>
      <c r="AU72" s="23"/>
      <c r="AV72" s="23"/>
      <c r="AW72" s="24"/>
    </row>
    <row r="73" spans="1:49" x14ac:dyDescent="0.25">
      <c r="A73" s="109" t="s">
        <v>368</v>
      </c>
      <c r="B73" s="109" t="s">
        <v>197</v>
      </c>
      <c r="C73" s="7" t="s">
        <v>189</v>
      </c>
      <c r="D73" s="13" t="s">
        <v>37</v>
      </c>
      <c r="E73" s="5" t="s">
        <v>20</v>
      </c>
      <c r="F73" s="85" t="s">
        <v>528</v>
      </c>
      <c r="G73" s="5" t="s">
        <v>191</v>
      </c>
      <c r="H73" s="102" t="s">
        <v>24</v>
      </c>
      <c r="I73" s="5" t="s">
        <v>16</v>
      </c>
      <c r="J73" s="17">
        <v>2000000</v>
      </c>
      <c r="K73" s="17">
        <v>25922003.5</v>
      </c>
      <c r="L73" s="17">
        <v>61394042</v>
      </c>
      <c r="M73" s="21">
        <v>0.32369999999999999</v>
      </c>
      <c r="N73" s="17">
        <v>11482299</v>
      </c>
      <c r="O73" s="17"/>
      <c r="P73" s="22">
        <v>0.17418114612761781</v>
      </c>
      <c r="Q73" s="5">
        <v>1.35</v>
      </c>
      <c r="R73" s="17">
        <v>1481481.4814814813</v>
      </c>
      <c r="S73" s="17">
        <v>0</v>
      </c>
      <c r="T73" s="17">
        <v>1550000</v>
      </c>
      <c r="U73" s="17">
        <v>0</v>
      </c>
      <c r="V73" s="17">
        <v>0</v>
      </c>
      <c r="W73" s="17">
        <v>0</v>
      </c>
      <c r="X73" s="17">
        <v>0</v>
      </c>
      <c r="Y73" s="17">
        <v>450000</v>
      </c>
      <c r="Z73" s="6">
        <v>0</v>
      </c>
      <c r="AA73" s="6">
        <v>0</v>
      </c>
      <c r="AB73" s="6">
        <v>0</v>
      </c>
      <c r="AC73" s="52">
        <v>0</v>
      </c>
      <c r="AD73" s="48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23"/>
      <c r="AS73" s="23"/>
      <c r="AT73" s="23"/>
      <c r="AU73" s="23"/>
      <c r="AV73" s="23"/>
      <c r="AW73" s="24"/>
    </row>
    <row r="74" spans="1:49" x14ac:dyDescent="0.25">
      <c r="A74" s="109" t="s">
        <v>369</v>
      </c>
      <c r="B74" s="109" t="s">
        <v>39</v>
      </c>
      <c r="C74" s="3" t="s">
        <v>189</v>
      </c>
      <c r="D74" s="13" t="s">
        <v>98</v>
      </c>
      <c r="E74" s="5" t="s">
        <v>111</v>
      </c>
      <c r="F74" s="85" t="s">
        <v>528</v>
      </c>
      <c r="G74" s="5" t="s">
        <v>191</v>
      </c>
      <c r="H74" s="102" t="s">
        <v>24</v>
      </c>
      <c r="I74" s="5" t="s">
        <v>16</v>
      </c>
      <c r="J74" s="17">
        <v>1695255</v>
      </c>
      <c r="K74" s="17">
        <v>24615260</v>
      </c>
      <c r="L74" s="17">
        <v>64615260</v>
      </c>
      <c r="M74" s="21">
        <v>0.2</v>
      </c>
      <c r="N74" s="17">
        <v>8000000</v>
      </c>
      <c r="O74" s="17">
        <v>4454244</v>
      </c>
      <c r="P74" s="22">
        <v>0.21190687499999999</v>
      </c>
      <c r="Q74" s="5">
        <v>1.35</v>
      </c>
      <c r="R74" s="17">
        <v>1255744.4444444443</v>
      </c>
      <c r="S74" s="17">
        <v>440000</v>
      </c>
      <c r="T74" s="17">
        <v>960000</v>
      </c>
      <c r="U74" s="17">
        <v>0</v>
      </c>
      <c r="V74" s="17">
        <v>1000000</v>
      </c>
      <c r="W74" s="17">
        <v>0</v>
      </c>
      <c r="X74" s="17">
        <v>0</v>
      </c>
      <c r="Y74" s="17">
        <v>0</v>
      </c>
      <c r="Z74" s="6">
        <v>0</v>
      </c>
      <c r="AA74" s="6">
        <v>0</v>
      </c>
      <c r="AB74" s="6">
        <v>0</v>
      </c>
      <c r="AC74" s="52">
        <v>0</v>
      </c>
      <c r="AD74" s="48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23"/>
      <c r="AS74" s="23"/>
      <c r="AT74" s="23"/>
      <c r="AU74" s="23"/>
      <c r="AV74" s="23"/>
      <c r="AW74" s="24"/>
    </row>
    <row r="75" spans="1:49" x14ac:dyDescent="0.25">
      <c r="A75" s="109" t="s">
        <v>370</v>
      </c>
      <c r="B75" s="109" t="s">
        <v>40</v>
      </c>
      <c r="C75" s="3" t="s">
        <v>189</v>
      </c>
      <c r="D75" s="13" t="s">
        <v>98</v>
      </c>
      <c r="E75" s="5" t="s">
        <v>111</v>
      </c>
      <c r="F75" s="85" t="s">
        <v>527</v>
      </c>
      <c r="G75" s="5" t="s">
        <v>191</v>
      </c>
      <c r="H75" s="102" t="s">
        <v>24</v>
      </c>
      <c r="I75" s="5" t="s">
        <v>16</v>
      </c>
      <c r="J75" s="17">
        <v>704745</v>
      </c>
      <c r="K75" s="17">
        <v>61254590</v>
      </c>
      <c r="L75" s="17">
        <v>133041775</v>
      </c>
      <c r="M75" s="21">
        <v>4.0500000000000001E-2</v>
      </c>
      <c r="N75" s="17">
        <v>2907381</v>
      </c>
      <c r="O75" s="17"/>
      <c r="P75" s="22">
        <v>0.24239857108511062</v>
      </c>
      <c r="Q75" s="5">
        <v>1.35</v>
      </c>
      <c r="R75" s="17">
        <v>522033.33333333331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6">
        <v>0</v>
      </c>
      <c r="AA75" s="6">
        <v>0</v>
      </c>
      <c r="AB75" s="6">
        <v>0</v>
      </c>
      <c r="AC75" s="52">
        <v>0</v>
      </c>
      <c r="AD75" s="48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23"/>
      <c r="AS75" s="23"/>
      <c r="AT75" s="23"/>
      <c r="AU75" s="23"/>
      <c r="AV75" s="23"/>
      <c r="AW75" s="24"/>
    </row>
    <row r="76" spans="1:49" x14ac:dyDescent="0.25">
      <c r="A76" s="109" t="s">
        <v>371</v>
      </c>
      <c r="B76" s="109" t="s">
        <v>198</v>
      </c>
      <c r="C76" s="3" t="s">
        <v>189</v>
      </c>
      <c r="D76" s="13" t="s">
        <v>98</v>
      </c>
      <c r="E76" s="5" t="s">
        <v>20</v>
      </c>
      <c r="F76" s="85" t="s">
        <v>528</v>
      </c>
      <c r="G76" s="5" t="s">
        <v>191</v>
      </c>
      <c r="H76" s="102" t="s">
        <v>24</v>
      </c>
      <c r="I76" s="5" t="s">
        <v>16</v>
      </c>
      <c r="J76" s="17">
        <v>1000000</v>
      </c>
      <c r="K76" s="17">
        <v>24615260</v>
      </c>
      <c r="L76" s="17">
        <v>64615260</v>
      </c>
      <c r="M76" s="21">
        <v>0.11799999999999999</v>
      </c>
      <c r="N76" s="17">
        <v>4720000</v>
      </c>
      <c r="O76" s="17">
        <v>2628004</v>
      </c>
      <c r="P76" s="22">
        <v>0.21186440677966101</v>
      </c>
      <c r="Q76" s="5">
        <v>1.35</v>
      </c>
      <c r="R76" s="17">
        <v>740740.74074074067</v>
      </c>
      <c r="S76" s="17">
        <v>0</v>
      </c>
      <c r="T76" s="17">
        <v>717000</v>
      </c>
      <c r="U76" s="17">
        <v>0</v>
      </c>
      <c r="V76" s="17">
        <v>0</v>
      </c>
      <c r="W76" s="17">
        <v>0</v>
      </c>
      <c r="X76" s="17">
        <v>0</v>
      </c>
      <c r="Y76" s="17">
        <v>283000</v>
      </c>
      <c r="Z76" s="6">
        <v>0</v>
      </c>
      <c r="AA76" s="6">
        <v>0</v>
      </c>
      <c r="AB76" s="6">
        <v>0</v>
      </c>
      <c r="AC76" s="52">
        <v>0</v>
      </c>
      <c r="AD76" s="48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23"/>
      <c r="AS76" s="23"/>
      <c r="AT76" s="23"/>
      <c r="AU76" s="23"/>
      <c r="AV76" s="23"/>
      <c r="AW76" s="24"/>
    </row>
    <row r="77" spans="1:49" x14ac:dyDescent="0.25">
      <c r="A77" s="110" t="s">
        <v>372</v>
      </c>
      <c r="B77" s="110" t="s">
        <v>41</v>
      </c>
      <c r="C77" s="7" t="s">
        <v>189</v>
      </c>
      <c r="D77" s="15" t="s">
        <v>42</v>
      </c>
      <c r="E77" s="5" t="s">
        <v>111</v>
      </c>
      <c r="F77" s="85" t="s">
        <v>528</v>
      </c>
      <c r="G77" s="5" t="s">
        <v>191</v>
      </c>
      <c r="H77" s="102" t="s">
        <v>24</v>
      </c>
      <c r="I77" s="5" t="s">
        <v>16</v>
      </c>
      <c r="J77" s="17">
        <v>1800000</v>
      </c>
      <c r="K77" s="17">
        <v>31158855</v>
      </c>
      <c r="L77" s="17">
        <v>53404528</v>
      </c>
      <c r="M77" s="21">
        <v>0.35360000000000003</v>
      </c>
      <c r="N77" s="17">
        <v>7866070</v>
      </c>
      <c r="O77" s="17"/>
      <c r="P77" s="22">
        <v>0.22883091556520602</v>
      </c>
      <c r="Q77" s="5">
        <v>1.35</v>
      </c>
      <c r="R77" s="17">
        <v>1333333.3333333333</v>
      </c>
      <c r="S77" s="17">
        <v>750000</v>
      </c>
      <c r="T77" s="17">
        <v>400000</v>
      </c>
      <c r="U77" s="17">
        <v>0</v>
      </c>
      <c r="V77" s="17">
        <v>650000</v>
      </c>
      <c r="W77" s="17">
        <v>0</v>
      </c>
      <c r="X77" s="17">
        <v>0</v>
      </c>
      <c r="Y77" s="17">
        <v>0</v>
      </c>
      <c r="Z77" s="6">
        <v>0</v>
      </c>
      <c r="AA77" s="6">
        <v>0</v>
      </c>
      <c r="AB77" s="6">
        <v>0</v>
      </c>
      <c r="AC77" s="52">
        <v>0</v>
      </c>
      <c r="AD77" s="48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23"/>
      <c r="AS77" s="23"/>
      <c r="AT77" s="23"/>
      <c r="AU77" s="23"/>
      <c r="AV77" s="23"/>
      <c r="AW77" s="24"/>
    </row>
    <row r="78" spans="1:49" x14ac:dyDescent="0.25">
      <c r="A78" s="109" t="s">
        <v>373</v>
      </c>
      <c r="B78" s="109" t="s">
        <v>199</v>
      </c>
      <c r="C78" s="7" t="s">
        <v>189</v>
      </c>
      <c r="D78" s="13" t="s">
        <v>42</v>
      </c>
      <c r="E78" s="5" t="s">
        <v>20</v>
      </c>
      <c r="F78" s="85" t="s">
        <v>528</v>
      </c>
      <c r="G78" s="5" t="s">
        <v>191</v>
      </c>
      <c r="H78" s="102" t="s">
        <v>24</v>
      </c>
      <c r="I78" s="5" t="s">
        <v>16</v>
      </c>
      <c r="J78" s="17">
        <v>500000</v>
      </c>
      <c r="K78" s="17">
        <v>31158855</v>
      </c>
      <c r="L78" s="17">
        <v>53404528</v>
      </c>
      <c r="M78" s="21">
        <v>9.8199999999999996E-2</v>
      </c>
      <c r="N78" s="17">
        <v>2184525.0885999999</v>
      </c>
      <c r="O78" s="17"/>
      <c r="P78" s="22">
        <v>0.22888269977271619</v>
      </c>
      <c r="Q78" s="5">
        <v>1.35</v>
      </c>
      <c r="R78" s="17">
        <v>370370.37037037034</v>
      </c>
      <c r="S78" s="17">
        <v>0</v>
      </c>
      <c r="T78" s="17">
        <v>235500</v>
      </c>
      <c r="U78" s="17">
        <v>0</v>
      </c>
      <c r="V78" s="17">
        <v>0</v>
      </c>
      <c r="W78" s="17">
        <v>0</v>
      </c>
      <c r="X78" s="17">
        <v>0</v>
      </c>
      <c r="Y78" s="17">
        <v>264500</v>
      </c>
      <c r="Z78" s="6">
        <v>0</v>
      </c>
      <c r="AA78" s="6">
        <v>0</v>
      </c>
      <c r="AB78" s="6">
        <v>0</v>
      </c>
      <c r="AC78" s="52">
        <v>0</v>
      </c>
      <c r="AD78" s="48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23"/>
      <c r="AS78" s="23"/>
      <c r="AT78" s="23"/>
      <c r="AU78" s="23"/>
      <c r="AV78" s="23"/>
      <c r="AW78" s="24"/>
    </row>
    <row r="79" spans="1:49" x14ac:dyDescent="0.25">
      <c r="A79" s="109" t="s">
        <v>374</v>
      </c>
      <c r="B79" s="109" t="s">
        <v>44</v>
      </c>
      <c r="C79" s="7" t="s">
        <v>189</v>
      </c>
      <c r="D79" s="13" t="s">
        <v>42</v>
      </c>
      <c r="E79" s="5" t="s">
        <v>111</v>
      </c>
      <c r="F79" s="85" t="s">
        <v>527</v>
      </c>
      <c r="G79" s="5" t="s">
        <v>191</v>
      </c>
      <c r="H79" s="102" t="s">
        <v>24</v>
      </c>
      <c r="I79" s="5" t="s">
        <v>16</v>
      </c>
      <c r="J79" s="17">
        <v>500000</v>
      </c>
      <c r="K79" s="17">
        <v>30934650</v>
      </c>
      <c r="L79" s="17">
        <v>38302646</v>
      </c>
      <c r="M79" s="21">
        <v>0.37369999999999998</v>
      </c>
      <c r="N79" s="17">
        <v>2753420</v>
      </c>
      <c r="O79" s="17"/>
      <c r="P79" s="22">
        <v>0.1815923469721292</v>
      </c>
      <c r="Q79" s="5">
        <v>1.35</v>
      </c>
      <c r="R79" s="17">
        <v>370370.37037037034</v>
      </c>
      <c r="S79" s="17">
        <v>0</v>
      </c>
      <c r="T79" s="17">
        <v>400000</v>
      </c>
      <c r="U79" s="17">
        <v>0</v>
      </c>
      <c r="V79" s="17">
        <v>100000</v>
      </c>
      <c r="W79" s="17">
        <v>0</v>
      </c>
      <c r="X79" s="17">
        <v>0</v>
      </c>
      <c r="Y79" s="17">
        <v>0</v>
      </c>
      <c r="Z79" s="6">
        <v>0</v>
      </c>
      <c r="AA79" s="6">
        <v>0</v>
      </c>
      <c r="AB79" s="6">
        <v>0</v>
      </c>
      <c r="AC79" s="52">
        <v>0</v>
      </c>
      <c r="AD79" s="48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23"/>
      <c r="AS79" s="23"/>
      <c r="AT79" s="23"/>
      <c r="AU79" s="23"/>
      <c r="AV79" s="23"/>
      <c r="AW79" s="24"/>
    </row>
    <row r="80" spans="1:49" x14ac:dyDescent="0.25">
      <c r="A80" s="109" t="s">
        <v>375</v>
      </c>
      <c r="B80" s="109" t="s">
        <v>200</v>
      </c>
      <c r="C80" s="7" t="s">
        <v>189</v>
      </c>
      <c r="D80" s="13" t="s">
        <v>42</v>
      </c>
      <c r="E80" s="5" t="s">
        <v>20</v>
      </c>
      <c r="F80" s="85" t="s">
        <v>527</v>
      </c>
      <c r="G80" s="5" t="s">
        <v>191</v>
      </c>
      <c r="H80" s="102" t="s">
        <v>24</v>
      </c>
      <c r="I80" s="5" t="s">
        <v>16</v>
      </c>
      <c r="J80" s="17">
        <v>500000</v>
      </c>
      <c r="K80" s="17">
        <v>30934650</v>
      </c>
      <c r="L80" s="17">
        <v>38302646</v>
      </c>
      <c r="M80" s="21">
        <v>0.37369999999999998</v>
      </c>
      <c r="N80" s="17">
        <v>2753420</v>
      </c>
      <c r="O80" s="17"/>
      <c r="P80" s="22">
        <v>0.1815923469721292</v>
      </c>
      <c r="Q80" s="5">
        <v>1.35</v>
      </c>
      <c r="R80" s="17">
        <v>370370.37037037034</v>
      </c>
      <c r="S80" s="17">
        <v>0</v>
      </c>
      <c r="T80" s="17">
        <v>235500</v>
      </c>
      <c r="U80" s="17">
        <v>0</v>
      </c>
      <c r="V80" s="17">
        <v>0</v>
      </c>
      <c r="W80" s="17">
        <v>0</v>
      </c>
      <c r="X80" s="17">
        <v>0</v>
      </c>
      <c r="Y80" s="17">
        <v>264500</v>
      </c>
      <c r="Z80" s="6">
        <v>0</v>
      </c>
      <c r="AA80" s="6">
        <v>0</v>
      </c>
      <c r="AB80" s="6">
        <v>0</v>
      </c>
      <c r="AC80" s="52">
        <v>0</v>
      </c>
      <c r="AD80" s="48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23"/>
      <c r="AS80" s="23"/>
      <c r="AT80" s="23"/>
      <c r="AU80" s="23"/>
      <c r="AV80" s="23"/>
      <c r="AW80" s="24"/>
    </row>
    <row r="81" spans="1:49" x14ac:dyDescent="0.25">
      <c r="A81" s="109" t="s">
        <v>376</v>
      </c>
      <c r="B81" s="109" t="s">
        <v>46</v>
      </c>
      <c r="C81" s="7" t="s">
        <v>189</v>
      </c>
      <c r="D81" s="13" t="s">
        <v>47</v>
      </c>
      <c r="E81" s="5" t="s">
        <v>111</v>
      </c>
      <c r="F81" s="85" t="s">
        <v>528</v>
      </c>
      <c r="G81" s="5" t="s">
        <v>191</v>
      </c>
      <c r="H81" s="102" t="s">
        <v>24</v>
      </c>
      <c r="I81" s="5" t="s">
        <v>16</v>
      </c>
      <c r="J81" s="17">
        <v>1000000</v>
      </c>
      <c r="K81" s="17">
        <v>80826555</v>
      </c>
      <c r="L81" s="17">
        <v>236731444</v>
      </c>
      <c r="M81" s="21">
        <v>4.4999999999999998E-2</v>
      </c>
      <c r="N81" s="17">
        <v>7015720</v>
      </c>
      <c r="O81" s="17"/>
      <c r="P81" s="22">
        <v>0.14253704537809378</v>
      </c>
      <c r="Q81" s="5">
        <v>1.35</v>
      </c>
      <c r="R81" s="17">
        <v>740740.74074074067</v>
      </c>
      <c r="S81" s="17">
        <v>350000</v>
      </c>
      <c r="T81" s="17">
        <v>0</v>
      </c>
      <c r="U81" s="17">
        <v>350000</v>
      </c>
      <c r="V81" s="17">
        <v>0</v>
      </c>
      <c r="W81" s="17">
        <v>0</v>
      </c>
      <c r="X81" s="17">
        <v>0</v>
      </c>
      <c r="Y81" s="17">
        <v>0</v>
      </c>
      <c r="Z81" s="6">
        <v>0</v>
      </c>
      <c r="AA81" s="6">
        <v>0</v>
      </c>
      <c r="AB81" s="6">
        <v>0</v>
      </c>
      <c r="AC81" s="52">
        <v>0</v>
      </c>
      <c r="AD81" s="48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23"/>
      <c r="AS81" s="23"/>
      <c r="AT81" s="23"/>
      <c r="AU81" s="23"/>
      <c r="AV81" s="23"/>
      <c r="AW81" s="24"/>
    </row>
    <row r="82" spans="1:49" x14ac:dyDescent="0.25">
      <c r="A82" s="109" t="s">
        <v>377</v>
      </c>
      <c r="B82" s="109" t="s">
        <v>48</v>
      </c>
      <c r="C82" s="7" t="s">
        <v>189</v>
      </c>
      <c r="D82" s="13" t="s">
        <v>47</v>
      </c>
      <c r="E82" s="5" t="s">
        <v>111</v>
      </c>
      <c r="F82" s="85" t="s">
        <v>527</v>
      </c>
      <c r="G82" s="5" t="s">
        <v>191</v>
      </c>
      <c r="H82" s="102" t="s">
        <v>24</v>
      </c>
      <c r="I82" s="5" t="s">
        <v>16</v>
      </c>
      <c r="J82" s="17">
        <v>400000</v>
      </c>
      <c r="K82" s="17">
        <v>18356845.25</v>
      </c>
      <c r="L82" s="17">
        <v>39913204</v>
      </c>
      <c r="M82" s="21">
        <v>9.1999999999999998E-2</v>
      </c>
      <c r="N82" s="17">
        <v>1983185</v>
      </c>
      <c r="O82" s="17"/>
      <c r="P82" s="22">
        <v>0.20169575707763018</v>
      </c>
      <c r="Q82" s="5">
        <v>1.35</v>
      </c>
      <c r="R82" s="17">
        <v>296296.29629629629</v>
      </c>
      <c r="S82" s="17">
        <v>350000</v>
      </c>
      <c r="T82" s="17">
        <v>0</v>
      </c>
      <c r="U82" s="17">
        <v>350000</v>
      </c>
      <c r="V82" s="17">
        <v>0</v>
      </c>
      <c r="W82" s="17">
        <v>0</v>
      </c>
      <c r="X82" s="17">
        <v>0</v>
      </c>
      <c r="Y82" s="17">
        <v>0</v>
      </c>
      <c r="Z82" s="6">
        <v>0</v>
      </c>
      <c r="AA82" s="6">
        <v>0</v>
      </c>
      <c r="AB82" s="6">
        <v>0</v>
      </c>
      <c r="AC82" s="52">
        <v>0</v>
      </c>
      <c r="AD82" s="48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23"/>
      <c r="AS82" s="23"/>
      <c r="AT82" s="23"/>
      <c r="AU82" s="23"/>
      <c r="AV82" s="23"/>
      <c r="AW82" s="24"/>
    </row>
    <row r="83" spans="1:49" x14ac:dyDescent="0.25">
      <c r="A83" s="109" t="s">
        <v>378</v>
      </c>
      <c r="B83" s="109" t="s">
        <v>49</v>
      </c>
      <c r="C83" s="12" t="s">
        <v>190</v>
      </c>
      <c r="D83" s="13" t="s">
        <v>49</v>
      </c>
      <c r="E83" s="5" t="s">
        <v>111</v>
      </c>
      <c r="F83" s="85" t="s">
        <v>528</v>
      </c>
      <c r="G83" s="5" t="s">
        <v>191</v>
      </c>
      <c r="H83" s="102" t="s">
        <v>15</v>
      </c>
      <c r="I83" s="5" t="s">
        <v>16</v>
      </c>
      <c r="J83" s="17">
        <v>500000</v>
      </c>
      <c r="K83" s="17">
        <v>43611948</v>
      </c>
      <c r="L83" s="17">
        <v>57690755</v>
      </c>
      <c r="M83" s="21">
        <v>0.18779999999999999</v>
      </c>
      <c r="N83" s="17">
        <v>2644000</v>
      </c>
      <c r="O83" s="17"/>
      <c r="P83" s="22">
        <v>0.18910741301059</v>
      </c>
      <c r="Q83" s="5">
        <v>1.35</v>
      </c>
      <c r="R83" s="17">
        <v>370370.37037037034</v>
      </c>
      <c r="S83" s="17">
        <v>250000</v>
      </c>
      <c r="T83" s="17">
        <v>0</v>
      </c>
      <c r="U83" s="17">
        <v>250000</v>
      </c>
      <c r="V83" s="17">
        <v>0</v>
      </c>
      <c r="W83" s="17">
        <v>0</v>
      </c>
      <c r="X83" s="17">
        <v>0</v>
      </c>
      <c r="Y83" s="17">
        <v>0</v>
      </c>
      <c r="Z83" s="6">
        <v>0</v>
      </c>
      <c r="AA83" s="6">
        <v>0</v>
      </c>
      <c r="AB83" s="6">
        <v>0</v>
      </c>
      <c r="AC83" s="52">
        <v>0</v>
      </c>
      <c r="AD83" s="48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23"/>
      <c r="AS83" s="23"/>
      <c r="AT83" s="23"/>
      <c r="AU83" s="23"/>
      <c r="AV83" s="23"/>
      <c r="AW83" s="24"/>
    </row>
    <row r="84" spans="1:49" x14ac:dyDescent="0.25">
      <c r="A84" s="109" t="s">
        <v>379</v>
      </c>
      <c r="B84" s="109" t="s">
        <v>50</v>
      </c>
      <c r="C84" s="12" t="s">
        <v>190</v>
      </c>
      <c r="D84" s="13" t="s">
        <v>49</v>
      </c>
      <c r="E84" s="5" t="s">
        <v>20</v>
      </c>
      <c r="F84" s="85" t="s">
        <v>528</v>
      </c>
      <c r="G84" s="5" t="s">
        <v>191</v>
      </c>
      <c r="H84" s="102" t="s">
        <v>15</v>
      </c>
      <c r="I84" s="5" t="s">
        <v>16</v>
      </c>
      <c r="J84" s="17">
        <v>750000</v>
      </c>
      <c r="K84" s="17" t="s">
        <v>168</v>
      </c>
      <c r="L84" s="17" t="s">
        <v>169</v>
      </c>
      <c r="M84" s="21">
        <v>0.28170000000000001</v>
      </c>
      <c r="N84" s="17">
        <v>3966000</v>
      </c>
      <c r="O84" s="17"/>
      <c r="P84" s="22">
        <v>0.18910741301059</v>
      </c>
      <c r="Q84" s="5">
        <v>1.35</v>
      </c>
      <c r="R84" s="17">
        <v>555555.5555555555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750000</v>
      </c>
      <c r="Z84" s="6">
        <v>0</v>
      </c>
      <c r="AA84" s="6">
        <v>0</v>
      </c>
      <c r="AB84" s="6">
        <v>0</v>
      </c>
      <c r="AC84" s="52">
        <v>0</v>
      </c>
      <c r="AD84" s="48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23"/>
      <c r="AS84" s="23"/>
      <c r="AT84" s="23"/>
      <c r="AU84" s="23"/>
      <c r="AV84" s="23"/>
      <c r="AW84" s="24"/>
    </row>
    <row r="85" spans="1:49" x14ac:dyDescent="0.25">
      <c r="A85" s="109" t="s">
        <v>380</v>
      </c>
      <c r="B85" s="109" t="s">
        <v>170</v>
      </c>
      <c r="C85" s="12" t="s">
        <v>190</v>
      </c>
      <c r="D85" s="13" t="s">
        <v>49</v>
      </c>
      <c r="E85" s="5" t="s">
        <v>111</v>
      </c>
      <c r="F85" s="5" t="s">
        <v>192</v>
      </c>
      <c r="G85" s="5" t="s">
        <v>192</v>
      </c>
      <c r="H85" s="102" t="s">
        <v>15</v>
      </c>
      <c r="I85" s="5" t="s">
        <v>16</v>
      </c>
      <c r="J85" s="17">
        <v>2000000</v>
      </c>
      <c r="K85" s="17">
        <v>180699608</v>
      </c>
      <c r="L85" s="17">
        <v>2214389852</v>
      </c>
      <c r="M85" s="21">
        <v>4.1000000000000003E-3</v>
      </c>
      <c r="N85" s="17">
        <v>8338130</v>
      </c>
      <c r="O85" s="17"/>
      <c r="P85" s="22">
        <v>0.2398619354699435</v>
      </c>
      <c r="Q85" s="5">
        <v>1.35</v>
      </c>
      <c r="R85" s="17">
        <v>1481481.4814814813</v>
      </c>
      <c r="S85" s="17">
        <v>0</v>
      </c>
      <c r="T85" s="17">
        <v>0</v>
      </c>
      <c r="U85" s="17">
        <v>500000</v>
      </c>
      <c r="V85" s="17">
        <v>1500000</v>
      </c>
      <c r="W85" s="17">
        <v>0</v>
      </c>
      <c r="X85" s="17">
        <v>0</v>
      </c>
      <c r="Y85" s="17">
        <v>0</v>
      </c>
      <c r="Z85" s="6">
        <v>0</v>
      </c>
      <c r="AA85" s="6">
        <v>0</v>
      </c>
      <c r="AB85" s="6">
        <v>0</v>
      </c>
      <c r="AC85" s="52">
        <v>0</v>
      </c>
      <c r="AD85" s="48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23"/>
      <c r="AS85" s="23"/>
      <c r="AT85" s="23"/>
      <c r="AU85" s="23"/>
      <c r="AV85" s="23"/>
      <c r="AW85" s="24"/>
    </row>
    <row r="86" spans="1:49" x14ac:dyDescent="0.25">
      <c r="A86" s="109" t="s">
        <v>381</v>
      </c>
      <c r="B86" s="109" t="s">
        <v>171</v>
      </c>
      <c r="C86" s="12" t="s">
        <v>190</v>
      </c>
      <c r="D86" s="13" t="s">
        <v>49</v>
      </c>
      <c r="E86" s="5" t="s">
        <v>20</v>
      </c>
      <c r="F86" s="5" t="s">
        <v>192</v>
      </c>
      <c r="G86" s="5" t="s">
        <v>192</v>
      </c>
      <c r="H86" s="102" t="s">
        <v>15</v>
      </c>
      <c r="I86" s="5" t="s">
        <v>16</v>
      </c>
      <c r="J86" s="17">
        <v>1000000</v>
      </c>
      <c r="K86" s="17">
        <v>180699608</v>
      </c>
      <c r="L86" s="17">
        <v>2214389852</v>
      </c>
      <c r="M86" s="21">
        <v>2.0500000000000002E-3</v>
      </c>
      <c r="N86" s="17">
        <v>4169065</v>
      </c>
      <c r="O86" s="17"/>
      <c r="P86" s="22">
        <v>0.2398619354699435</v>
      </c>
      <c r="Q86" s="5">
        <v>1.35</v>
      </c>
      <c r="R86" s="17">
        <v>740740.74074074067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1000000</v>
      </c>
      <c r="Y86" s="17">
        <v>0</v>
      </c>
      <c r="Z86" s="6">
        <v>0</v>
      </c>
      <c r="AA86" s="6">
        <v>0</v>
      </c>
      <c r="AB86" s="6">
        <v>0</v>
      </c>
      <c r="AC86" s="52">
        <v>0</v>
      </c>
      <c r="AD86" s="48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23"/>
      <c r="AS86" s="23"/>
      <c r="AT86" s="23"/>
      <c r="AU86" s="23"/>
      <c r="AV86" s="23"/>
      <c r="AW86" s="24"/>
    </row>
    <row r="87" spans="1:49" x14ac:dyDescent="0.25">
      <c r="A87" s="109" t="s">
        <v>382</v>
      </c>
      <c r="B87" s="109" t="s">
        <v>172</v>
      </c>
      <c r="C87" s="12" t="s">
        <v>190</v>
      </c>
      <c r="D87" s="13" t="s">
        <v>49</v>
      </c>
      <c r="E87" s="5" t="s">
        <v>20</v>
      </c>
      <c r="F87" s="5" t="s">
        <v>192</v>
      </c>
      <c r="G87" s="5" t="s">
        <v>192</v>
      </c>
      <c r="H87" s="102" t="s">
        <v>15</v>
      </c>
      <c r="I87" s="5" t="s">
        <v>16</v>
      </c>
      <c r="J87" s="17">
        <v>750000</v>
      </c>
      <c r="K87" s="17">
        <v>253443283</v>
      </c>
      <c r="L87" s="17">
        <v>2610187185</v>
      </c>
      <c r="M87" s="21">
        <v>1.64E-3</v>
      </c>
      <c r="N87" s="17">
        <v>3865060</v>
      </c>
      <c r="O87" s="17"/>
      <c r="P87" s="22">
        <v>0.19404614676098172</v>
      </c>
      <c r="Q87" s="5">
        <v>1.35</v>
      </c>
      <c r="R87" s="17">
        <v>555555.5555555555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30">
        <v>750000</v>
      </c>
      <c r="Z87" s="30">
        <v>0</v>
      </c>
      <c r="AA87" s="30">
        <v>0</v>
      </c>
      <c r="AB87" s="30">
        <v>0</v>
      </c>
      <c r="AC87" s="55">
        <v>0</v>
      </c>
      <c r="AD87" s="49"/>
      <c r="AE87" s="30"/>
      <c r="AF87" s="30"/>
      <c r="AG87" s="30"/>
      <c r="AH87" s="30"/>
      <c r="AI87" s="30"/>
      <c r="AJ87" s="17"/>
      <c r="AK87" s="17"/>
      <c r="AL87" s="17"/>
      <c r="AM87" s="17"/>
      <c r="AN87" s="17"/>
      <c r="AO87" s="17"/>
      <c r="AP87" s="17"/>
      <c r="AQ87" s="17"/>
      <c r="AR87" s="23"/>
      <c r="AS87" s="23"/>
      <c r="AT87" s="23"/>
      <c r="AU87" s="23"/>
      <c r="AV87" s="23"/>
      <c r="AW87" s="24"/>
    </row>
    <row r="88" spans="1:49" x14ac:dyDescent="0.25">
      <c r="A88" s="111" t="s">
        <v>383</v>
      </c>
      <c r="B88" s="111" t="s">
        <v>173</v>
      </c>
      <c r="C88" s="12" t="s">
        <v>190</v>
      </c>
      <c r="D88" s="13" t="s">
        <v>51</v>
      </c>
      <c r="E88" s="5" t="s">
        <v>111</v>
      </c>
      <c r="F88" s="85" t="s">
        <v>528</v>
      </c>
      <c r="G88" s="5" t="s">
        <v>191</v>
      </c>
      <c r="H88" s="102" t="s">
        <v>15</v>
      </c>
      <c r="I88" s="5" t="s">
        <v>16</v>
      </c>
      <c r="J88" s="17">
        <v>420000</v>
      </c>
      <c r="K88" s="17">
        <v>1035500</v>
      </c>
      <c r="L88" s="17">
        <v>8795521</v>
      </c>
      <c r="M88" s="21">
        <v>0.4274</v>
      </c>
      <c r="N88" s="17">
        <v>3316633</v>
      </c>
      <c r="O88" s="17">
        <v>2363837.4212000002</v>
      </c>
      <c r="P88" s="22">
        <v>0.12663445126427916</v>
      </c>
      <c r="Q88" s="5">
        <v>1.35</v>
      </c>
      <c r="R88" s="17">
        <v>311111.11111111107</v>
      </c>
      <c r="S88" s="17">
        <v>250000</v>
      </c>
      <c r="T88" s="17">
        <v>0</v>
      </c>
      <c r="U88" s="17">
        <v>1800000</v>
      </c>
      <c r="V88" s="17">
        <v>750000</v>
      </c>
      <c r="W88" s="17">
        <v>0</v>
      </c>
      <c r="X88" s="17">
        <v>0</v>
      </c>
      <c r="Y88" s="30">
        <v>0</v>
      </c>
      <c r="Z88" s="30">
        <v>0</v>
      </c>
      <c r="AA88" s="30">
        <v>0</v>
      </c>
      <c r="AB88" s="30">
        <v>0</v>
      </c>
      <c r="AC88" s="55">
        <v>0</v>
      </c>
      <c r="AD88" s="49"/>
      <c r="AE88" s="30"/>
      <c r="AF88" s="30"/>
      <c r="AG88" s="30"/>
      <c r="AH88" s="30"/>
      <c r="AI88" s="30"/>
      <c r="AJ88" s="17"/>
      <c r="AK88" s="17"/>
      <c r="AL88" s="17"/>
      <c r="AM88" s="17"/>
      <c r="AN88" s="17"/>
      <c r="AO88" s="17"/>
      <c r="AP88" s="17"/>
      <c r="AQ88" s="17"/>
      <c r="AR88" s="23"/>
      <c r="AS88" s="23"/>
      <c r="AT88" s="23"/>
      <c r="AU88" s="23"/>
      <c r="AV88" s="23"/>
      <c r="AW88" s="24"/>
    </row>
    <row r="89" spans="1:49" x14ac:dyDescent="0.25">
      <c r="A89" s="111" t="s">
        <v>384</v>
      </c>
      <c r="B89" s="111" t="s">
        <v>69</v>
      </c>
      <c r="C89" s="12" t="s">
        <v>190</v>
      </c>
      <c r="D89" s="13" t="s">
        <v>51</v>
      </c>
      <c r="E89" s="5" t="s">
        <v>111</v>
      </c>
      <c r="F89" s="85" t="s">
        <v>528</v>
      </c>
      <c r="G89" s="5" t="s">
        <v>191</v>
      </c>
      <c r="H89" s="102" t="s">
        <v>15</v>
      </c>
      <c r="I89" s="5" t="s">
        <v>16</v>
      </c>
      <c r="J89" s="17">
        <v>420000</v>
      </c>
      <c r="K89" s="17">
        <v>28902531</v>
      </c>
      <c r="L89" s="17">
        <v>145761373</v>
      </c>
      <c r="M89" s="21">
        <v>1.9E-2</v>
      </c>
      <c r="N89" s="17">
        <v>2220318</v>
      </c>
      <c r="O89" s="17">
        <v>683444.30700000003</v>
      </c>
      <c r="P89" s="22">
        <v>0.18916209299748954</v>
      </c>
      <c r="Q89" s="5">
        <v>1.35</v>
      </c>
      <c r="R89" s="17">
        <v>311111.11111111107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30">
        <v>0</v>
      </c>
      <c r="Z89" s="30">
        <v>0</v>
      </c>
      <c r="AA89" s="30">
        <v>0</v>
      </c>
      <c r="AB89" s="30">
        <v>0</v>
      </c>
      <c r="AC89" s="55">
        <v>0</v>
      </c>
      <c r="AD89" s="49"/>
      <c r="AE89" s="30"/>
      <c r="AF89" s="30"/>
      <c r="AG89" s="30"/>
      <c r="AH89" s="30"/>
      <c r="AI89" s="30"/>
      <c r="AJ89" s="17"/>
      <c r="AK89" s="17"/>
      <c r="AL89" s="17"/>
      <c r="AM89" s="17"/>
      <c r="AN89" s="17"/>
      <c r="AO89" s="17"/>
      <c r="AP89" s="17"/>
      <c r="AQ89" s="17"/>
      <c r="AR89" s="23"/>
      <c r="AS89" s="23"/>
      <c r="AT89" s="23"/>
      <c r="AU89" s="23"/>
      <c r="AV89" s="23"/>
      <c r="AW89" s="24"/>
    </row>
    <row r="90" spans="1:49" x14ac:dyDescent="0.25">
      <c r="A90" s="111" t="s">
        <v>385</v>
      </c>
      <c r="B90" s="111" t="s">
        <v>174</v>
      </c>
      <c r="C90" s="12" t="s">
        <v>190</v>
      </c>
      <c r="D90" s="13" t="s">
        <v>51</v>
      </c>
      <c r="E90" s="5" t="s">
        <v>111</v>
      </c>
      <c r="F90" s="85" t="s">
        <v>528</v>
      </c>
      <c r="G90" s="5" t="s">
        <v>191</v>
      </c>
      <c r="H90" s="102" t="s">
        <v>15</v>
      </c>
      <c r="I90" s="5" t="s">
        <v>16</v>
      </c>
      <c r="J90" s="17">
        <v>840000</v>
      </c>
      <c r="K90" s="17">
        <v>41494142</v>
      </c>
      <c r="L90" s="17">
        <v>122283058</v>
      </c>
      <c r="M90" s="21">
        <v>4.8899999999999999E-2</v>
      </c>
      <c r="N90" s="17">
        <v>3950578</v>
      </c>
      <c r="O90" s="17">
        <v>3918244.2365999999</v>
      </c>
      <c r="P90" s="22">
        <v>0.21262711431086792</v>
      </c>
      <c r="Q90" s="5">
        <v>1.35</v>
      </c>
      <c r="R90" s="17">
        <v>622222.22222222213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30">
        <v>0</v>
      </c>
      <c r="Z90" s="30">
        <v>0</v>
      </c>
      <c r="AA90" s="30">
        <v>0</v>
      </c>
      <c r="AB90" s="30">
        <v>0</v>
      </c>
      <c r="AC90" s="55">
        <v>0</v>
      </c>
      <c r="AD90" s="49"/>
      <c r="AE90" s="30"/>
      <c r="AF90" s="30"/>
      <c r="AG90" s="30"/>
      <c r="AH90" s="30"/>
      <c r="AI90" s="30"/>
      <c r="AJ90" s="17"/>
      <c r="AK90" s="17"/>
      <c r="AL90" s="17"/>
      <c r="AM90" s="17"/>
      <c r="AN90" s="17"/>
      <c r="AO90" s="17"/>
      <c r="AP90" s="17"/>
      <c r="AQ90" s="17"/>
      <c r="AR90" s="23"/>
      <c r="AS90" s="23"/>
      <c r="AT90" s="23"/>
      <c r="AU90" s="23"/>
      <c r="AV90" s="23"/>
      <c r="AW90" s="24"/>
    </row>
    <row r="91" spans="1:49" x14ac:dyDescent="0.25">
      <c r="A91" s="111" t="s">
        <v>386</v>
      </c>
      <c r="B91" s="111" t="s">
        <v>71</v>
      </c>
      <c r="C91" s="12" t="s">
        <v>190</v>
      </c>
      <c r="D91" s="13" t="s">
        <v>51</v>
      </c>
      <c r="E91" s="5" t="s">
        <v>111</v>
      </c>
      <c r="F91" s="85" t="s">
        <v>528</v>
      </c>
      <c r="G91" s="5" t="s">
        <v>191</v>
      </c>
      <c r="H91" s="102" t="s">
        <v>15</v>
      </c>
      <c r="I91" s="5" t="s">
        <v>16</v>
      </c>
      <c r="J91" s="17">
        <v>1120000</v>
      </c>
      <c r="K91" s="17">
        <v>8425862</v>
      </c>
      <c r="L91" s="17">
        <v>18700529</v>
      </c>
      <c r="M91" s="21">
        <v>0.41220000000000001</v>
      </c>
      <c r="N91" s="17">
        <v>4235218</v>
      </c>
      <c r="O91" s="17">
        <v>4235218</v>
      </c>
      <c r="P91" s="22">
        <v>0.26444919718418275</v>
      </c>
      <c r="Q91" s="5">
        <v>1.35</v>
      </c>
      <c r="R91" s="17">
        <v>829629.62962962955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30">
        <v>0</v>
      </c>
      <c r="Z91" s="30">
        <v>0</v>
      </c>
      <c r="AA91" s="30">
        <v>0</v>
      </c>
      <c r="AB91" s="30">
        <v>0</v>
      </c>
      <c r="AC91" s="55">
        <v>0</v>
      </c>
      <c r="AD91" s="49"/>
      <c r="AE91" s="30"/>
      <c r="AF91" s="30"/>
      <c r="AG91" s="30"/>
      <c r="AH91" s="30"/>
      <c r="AI91" s="30"/>
      <c r="AJ91" s="17"/>
      <c r="AK91" s="17"/>
      <c r="AL91" s="17"/>
      <c r="AM91" s="17"/>
      <c r="AN91" s="17"/>
      <c r="AO91" s="17"/>
      <c r="AP91" s="17"/>
      <c r="AQ91" s="17"/>
      <c r="AR91" s="23"/>
      <c r="AS91" s="23"/>
      <c r="AT91" s="23"/>
      <c r="AU91" s="23"/>
      <c r="AV91" s="23"/>
      <c r="AW91" s="24"/>
    </row>
    <row r="92" spans="1:49" x14ac:dyDescent="0.25">
      <c r="A92" s="111" t="s">
        <v>387</v>
      </c>
      <c r="B92" s="111" t="s">
        <v>175</v>
      </c>
      <c r="C92" s="12" t="s">
        <v>190</v>
      </c>
      <c r="D92" s="13" t="s">
        <v>51</v>
      </c>
      <c r="E92" s="5" t="s">
        <v>20</v>
      </c>
      <c r="F92" s="85" t="s">
        <v>528</v>
      </c>
      <c r="G92" s="5" t="s">
        <v>191</v>
      </c>
      <c r="H92" s="102" t="s">
        <v>15</v>
      </c>
      <c r="I92" s="5" t="s">
        <v>16</v>
      </c>
      <c r="J92" s="17">
        <v>250000</v>
      </c>
      <c r="K92" s="17">
        <v>28902531</v>
      </c>
      <c r="L92" s="17">
        <v>144633560</v>
      </c>
      <c r="M92" s="21">
        <v>1.1333330000000001E-2</v>
      </c>
      <c r="N92" s="17">
        <v>1311618</v>
      </c>
      <c r="O92" s="17">
        <v>407668.41409749002</v>
      </c>
      <c r="P92" s="22">
        <v>0.19060427655003209</v>
      </c>
      <c r="Q92" s="5">
        <v>1.35</v>
      </c>
      <c r="R92" s="17">
        <v>185185.18518518517</v>
      </c>
      <c r="S92" s="17">
        <v>0</v>
      </c>
      <c r="T92" s="17">
        <v>250000</v>
      </c>
      <c r="U92" s="17">
        <v>0</v>
      </c>
      <c r="V92" s="17">
        <v>0</v>
      </c>
      <c r="W92" s="17">
        <v>0</v>
      </c>
      <c r="X92" s="17">
        <v>0</v>
      </c>
      <c r="Y92" s="30">
        <v>0</v>
      </c>
      <c r="Z92" s="30">
        <v>0</v>
      </c>
      <c r="AA92" s="30">
        <v>0</v>
      </c>
      <c r="AB92" s="30">
        <v>0</v>
      </c>
      <c r="AC92" s="55">
        <v>0</v>
      </c>
      <c r="AD92" s="49"/>
      <c r="AE92" s="30"/>
      <c r="AF92" s="30"/>
      <c r="AG92" s="30"/>
      <c r="AH92" s="30"/>
      <c r="AI92" s="30"/>
      <c r="AJ92" s="17"/>
      <c r="AK92" s="17"/>
      <c r="AL92" s="17"/>
      <c r="AM92" s="17"/>
      <c r="AN92" s="17"/>
      <c r="AO92" s="17"/>
      <c r="AP92" s="17"/>
      <c r="AQ92" s="17"/>
      <c r="AR92" s="23"/>
      <c r="AS92" s="23"/>
      <c r="AT92" s="23"/>
      <c r="AU92" s="23"/>
      <c r="AV92" s="23"/>
      <c r="AW92" s="24"/>
    </row>
    <row r="93" spans="1:49" x14ac:dyDescent="0.25">
      <c r="A93" s="111" t="s">
        <v>388</v>
      </c>
      <c r="B93" s="111" t="s">
        <v>176</v>
      </c>
      <c r="C93" s="12" t="s">
        <v>190</v>
      </c>
      <c r="D93" s="13" t="s">
        <v>51</v>
      </c>
      <c r="E93" s="5" t="s">
        <v>111</v>
      </c>
      <c r="F93" s="85" t="s">
        <v>528</v>
      </c>
      <c r="G93" s="5" t="s">
        <v>191</v>
      </c>
      <c r="H93" s="102" t="s">
        <v>15</v>
      </c>
      <c r="I93" s="5" t="s">
        <v>16</v>
      </c>
      <c r="J93" s="17">
        <v>250000</v>
      </c>
      <c r="K93" s="17">
        <v>37591665.899999999</v>
      </c>
      <c r="L93" s="17">
        <v>125537511</v>
      </c>
      <c r="M93" s="21">
        <v>3.0262020000000001E-2</v>
      </c>
      <c r="N93" s="17">
        <v>2661419</v>
      </c>
      <c r="O93" s="17"/>
      <c r="P93" s="22">
        <v>9.3934852046971939E-2</v>
      </c>
      <c r="Q93" s="5">
        <v>1.35</v>
      </c>
      <c r="R93" s="17">
        <v>185185.18518518517</v>
      </c>
      <c r="S93" s="17">
        <v>0</v>
      </c>
      <c r="T93" s="17">
        <v>250000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56">
        <v>0</v>
      </c>
      <c r="AD93" s="50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23"/>
      <c r="AS93" s="23"/>
      <c r="AT93" s="23"/>
      <c r="AU93" s="23"/>
      <c r="AV93" s="23"/>
      <c r="AW93" s="24"/>
    </row>
    <row r="94" spans="1:49" x14ac:dyDescent="0.25">
      <c r="A94" s="111" t="s">
        <v>389</v>
      </c>
      <c r="B94" s="111" t="s">
        <v>177</v>
      </c>
      <c r="C94" s="12" t="s">
        <v>190</v>
      </c>
      <c r="D94" s="13" t="s">
        <v>51</v>
      </c>
      <c r="E94" s="5" t="s">
        <v>111</v>
      </c>
      <c r="F94" s="85" t="s">
        <v>528</v>
      </c>
      <c r="G94" s="5" t="s">
        <v>191</v>
      </c>
      <c r="H94" s="102" t="s">
        <v>15</v>
      </c>
      <c r="I94" s="5" t="s">
        <v>16</v>
      </c>
      <c r="J94" s="17">
        <v>250000</v>
      </c>
      <c r="K94" s="17">
        <v>5573542.9500000002</v>
      </c>
      <c r="L94" s="17">
        <v>19259249</v>
      </c>
      <c r="M94" s="21">
        <v>9.932684E-2</v>
      </c>
      <c r="N94" s="17">
        <v>1359357.9718262393</v>
      </c>
      <c r="O94" s="17"/>
      <c r="P94" s="22">
        <v>0.18391034972497766</v>
      </c>
      <c r="Q94" s="5">
        <v>1.35</v>
      </c>
      <c r="R94" s="17">
        <v>185185.18518518517</v>
      </c>
      <c r="S94" s="17">
        <v>0</v>
      </c>
      <c r="T94" s="17">
        <v>250000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56">
        <v>0</v>
      </c>
      <c r="AD94" s="50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23"/>
      <c r="AS94" s="23"/>
      <c r="AT94" s="23"/>
      <c r="AU94" s="23"/>
      <c r="AV94" s="23"/>
      <c r="AW94" s="24"/>
    </row>
    <row r="95" spans="1:49" x14ac:dyDescent="0.25">
      <c r="A95" s="109" t="s">
        <v>390</v>
      </c>
      <c r="B95" s="109" t="s">
        <v>52</v>
      </c>
      <c r="C95" s="12" t="s">
        <v>190</v>
      </c>
      <c r="D95" s="13" t="s">
        <v>52</v>
      </c>
      <c r="E95" s="5" t="s">
        <v>111</v>
      </c>
      <c r="F95" s="85" t="s">
        <v>528</v>
      </c>
      <c r="G95" s="5" t="s">
        <v>191</v>
      </c>
      <c r="H95" s="102" t="s">
        <v>15</v>
      </c>
      <c r="I95" s="5" t="s">
        <v>16</v>
      </c>
      <c r="J95" s="17">
        <v>1500000</v>
      </c>
      <c r="K95" s="17">
        <v>27165040</v>
      </c>
      <c r="L95" s="17">
        <v>85454409</v>
      </c>
      <c r="M95" s="21">
        <v>0.17119999999999999</v>
      </c>
      <c r="N95" s="17">
        <v>9979139.9934449438</v>
      </c>
      <c r="O95" s="17">
        <v>9979140</v>
      </c>
      <c r="P95" s="22">
        <v>0.15031355417253528</v>
      </c>
      <c r="Q95" s="5">
        <v>1.35</v>
      </c>
      <c r="R95" s="17">
        <v>1111111.111111111</v>
      </c>
      <c r="S95" s="17">
        <v>200000</v>
      </c>
      <c r="T95" s="17">
        <v>100000</v>
      </c>
      <c r="U95" s="17">
        <v>1000000</v>
      </c>
      <c r="V95" s="17">
        <v>0</v>
      </c>
      <c r="W95" s="17">
        <v>0</v>
      </c>
      <c r="X95" s="17">
        <v>0</v>
      </c>
      <c r="Y95" s="17">
        <v>0</v>
      </c>
      <c r="Z95" s="17">
        <v>200000</v>
      </c>
      <c r="AA95" s="17">
        <v>0</v>
      </c>
      <c r="AB95" s="17">
        <v>0</v>
      </c>
      <c r="AC95" s="56">
        <v>0</v>
      </c>
      <c r="AD95" s="50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23"/>
      <c r="AS95" s="23"/>
      <c r="AT95" s="23"/>
      <c r="AU95" s="23"/>
      <c r="AV95" s="23"/>
      <c r="AW95" s="24"/>
    </row>
    <row r="96" spans="1:49" x14ac:dyDescent="0.25">
      <c r="A96" s="109" t="s">
        <v>391</v>
      </c>
      <c r="B96" s="109" t="s">
        <v>178</v>
      </c>
      <c r="C96" s="12" t="s">
        <v>190</v>
      </c>
      <c r="D96" s="13" t="s">
        <v>52</v>
      </c>
      <c r="E96" s="5" t="s">
        <v>20</v>
      </c>
      <c r="F96" s="85" t="s">
        <v>528</v>
      </c>
      <c r="G96" s="5" t="s">
        <v>191</v>
      </c>
      <c r="H96" s="102" t="s">
        <v>15</v>
      </c>
      <c r="I96" s="5" t="s">
        <v>16</v>
      </c>
      <c r="J96" s="17">
        <v>500000</v>
      </c>
      <c r="K96" s="17">
        <v>27165040</v>
      </c>
      <c r="L96" s="17">
        <v>85454409</v>
      </c>
      <c r="M96" s="21">
        <v>5.7065640000000001E-2</v>
      </c>
      <c r="N96" s="17">
        <v>3326320</v>
      </c>
      <c r="O96" s="17">
        <v>3326320</v>
      </c>
      <c r="P96" s="22">
        <v>0.15031626542244883</v>
      </c>
      <c r="Q96" s="5">
        <v>1.35</v>
      </c>
      <c r="R96" s="17">
        <v>370370.37037037034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500000</v>
      </c>
      <c r="Z96" s="17">
        <v>0</v>
      </c>
      <c r="AA96" s="17">
        <v>0</v>
      </c>
      <c r="AB96" s="17">
        <v>0</v>
      </c>
      <c r="AC96" s="56">
        <v>0</v>
      </c>
      <c r="AD96" s="50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23"/>
      <c r="AS96" s="23"/>
      <c r="AT96" s="23"/>
      <c r="AU96" s="23"/>
      <c r="AV96" s="23"/>
      <c r="AW96" s="24"/>
    </row>
    <row r="97" spans="1:49" x14ac:dyDescent="0.25">
      <c r="A97" s="109" t="s">
        <v>392</v>
      </c>
      <c r="B97" s="109" t="s">
        <v>179</v>
      </c>
      <c r="C97" s="12" t="s">
        <v>190</v>
      </c>
      <c r="D97" s="13" t="s">
        <v>52</v>
      </c>
      <c r="E97" s="5" t="s">
        <v>111</v>
      </c>
      <c r="F97" s="85" t="s">
        <v>528</v>
      </c>
      <c r="G97" s="5" t="s">
        <v>191</v>
      </c>
      <c r="H97" s="102" t="s">
        <v>15</v>
      </c>
      <c r="I97" s="5" t="s">
        <v>16</v>
      </c>
      <c r="J97" s="17">
        <v>500000</v>
      </c>
      <c r="K97" s="17">
        <v>22939446</v>
      </c>
      <c r="L97" s="17">
        <v>33878513</v>
      </c>
      <c r="M97" s="21">
        <v>0.19070000000000001</v>
      </c>
      <c r="N97" s="17">
        <v>2086080</v>
      </c>
      <c r="O97" s="17"/>
      <c r="P97" s="22">
        <v>0.23968400061359105</v>
      </c>
      <c r="Q97" s="5">
        <v>1.35</v>
      </c>
      <c r="R97" s="17">
        <v>370370.37037037034</v>
      </c>
      <c r="S97" s="17">
        <v>0</v>
      </c>
      <c r="T97" s="17">
        <v>500000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56">
        <v>0</v>
      </c>
      <c r="AD97" s="50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23"/>
      <c r="AS97" s="23"/>
      <c r="AT97" s="23"/>
      <c r="AU97" s="23"/>
      <c r="AV97" s="23"/>
      <c r="AW97" s="24"/>
    </row>
    <row r="98" spans="1:49" x14ac:dyDescent="0.25">
      <c r="A98" s="109" t="s">
        <v>393</v>
      </c>
      <c r="B98" s="109" t="s">
        <v>53</v>
      </c>
      <c r="C98" s="12" t="s">
        <v>190</v>
      </c>
      <c r="D98" s="13" t="s">
        <v>54</v>
      </c>
      <c r="E98" s="5" t="s">
        <v>111</v>
      </c>
      <c r="F98" s="85" t="s">
        <v>528</v>
      </c>
      <c r="G98" s="5" t="s">
        <v>191</v>
      </c>
      <c r="H98" s="102" t="s">
        <v>15</v>
      </c>
      <c r="I98" s="5" t="s">
        <v>16</v>
      </c>
      <c r="J98" s="17">
        <v>750000</v>
      </c>
      <c r="K98" s="17">
        <v>7625810</v>
      </c>
      <c r="L98" s="17">
        <v>27051088</v>
      </c>
      <c r="M98" s="21">
        <v>0.25030000000000002</v>
      </c>
      <c r="N98" s="17">
        <v>4862147</v>
      </c>
      <c r="O98" s="17">
        <v>4862147</v>
      </c>
      <c r="P98" s="22">
        <v>0.15425284344549847</v>
      </c>
      <c r="Q98" s="5">
        <v>1.35</v>
      </c>
      <c r="R98" s="17">
        <v>555555.5555555555</v>
      </c>
      <c r="S98" s="17">
        <v>125000</v>
      </c>
      <c r="T98" s="17">
        <v>900000</v>
      </c>
      <c r="U98" s="17">
        <v>0</v>
      </c>
      <c r="V98" s="17">
        <v>800000</v>
      </c>
      <c r="W98" s="17">
        <v>0</v>
      </c>
      <c r="X98" s="17">
        <v>0</v>
      </c>
      <c r="Y98" s="17">
        <v>0</v>
      </c>
      <c r="Z98" s="17">
        <v>200000</v>
      </c>
      <c r="AA98" s="17">
        <v>0</v>
      </c>
      <c r="AB98" s="17">
        <v>0</v>
      </c>
      <c r="AC98" s="56">
        <v>0</v>
      </c>
      <c r="AD98" s="50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23"/>
      <c r="AS98" s="23"/>
      <c r="AT98" s="23"/>
      <c r="AU98" s="23"/>
      <c r="AV98" s="23"/>
      <c r="AW98" s="24"/>
    </row>
    <row r="99" spans="1:49" x14ac:dyDescent="0.25">
      <c r="A99" s="109" t="s">
        <v>394</v>
      </c>
      <c r="B99" s="109" t="s">
        <v>55</v>
      </c>
      <c r="C99" s="12" t="s">
        <v>190</v>
      </c>
      <c r="D99" s="13" t="s">
        <v>54</v>
      </c>
      <c r="E99" s="5" t="s">
        <v>111</v>
      </c>
      <c r="F99" s="85" t="s">
        <v>528</v>
      </c>
      <c r="G99" s="5" t="s">
        <v>191</v>
      </c>
      <c r="H99" s="102" t="s">
        <v>15</v>
      </c>
      <c r="I99" s="5" t="s">
        <v>16</v>
      </c>
      <c r="J99" s="17">
        <v>600000</v>
      </c>
      <c r="K99" s="17">
        <v>14338550</v>
      </c>
      <c r="L99" s="17">
        <v>27532696</v>
      </c>
      <c r="M99" s="21">
        <v>0.1903</v>
      </c>
      <c r="N99" s="17">
        <v>2510846</v>
      </c>
      <c r="O99" s="17">
        <v>2510846</v>
      </c>
      <c r="P99" s="22">
        <v>0.23896328169867845</v>
      </c>
      <c r="Q99" s="5">
        <v>1.35</v>
      </c>
      <c r="R99" s="17">
        <v>444444.44444444444</v>
      </c>
      <c r="S99" s="17">
        <v>125000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200000</v>
      </c>
      <c r="AA99" s="17">
        <v>0</v>
      </c>
      <c r="AB99" s="17">
        <v>0</v>
      </c>
      <c r="AC99" s="56">
        <v>0</v>
      </c>
      <c r="AD99" s="50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23"/>
      <c r="AS99" s="23"/>
      <c r="AT99" s="23"/>
      <c r="AU99" s="23"/>
      <c r="AV99" s="23"/>
      <c r="AW99" s="24"/>
    </row>
    <row r="100" spans="1:49" x14ac:dyDescent="0.25">
      <c r="A100" s="109" t="s">
        <v>395</v>
      </c>
      <c r="B100" s="109" t="s">
        <v>56</v>
      </c>
      <c r="C100" s="12" t="s">
        <v>190</v>
      </c>
      <c r="D100" s="13" t="s">
        <v>54</v>
      </c>
      <c r="E100" s="5" t="s">
        <v>111</v>
      </c>
      <c r="F100" s="85" t="s">
        <v>528</v>
      </c>
      <c r="G100" s="5" t="s">
        <v>191</v>
      </c>
      <c r="H100" s="102" t="s">
        <v>15</v>
      </c>
      <c r="I100" s="5" t="s">
        <v>16</v>
      </c>
      <c r="J100" s="17">
        <v>1200000</v>
      </c>
      <c r="K100" s="17">
        <v>31623200</v>
      </c>
      <c r="L100" s="17">
        <v>60814720</v>
      </c>
      <c r="M100" s="21">
        <v>0.21379999999999999</v>
      </c>
      <c r="N100" s="17">
        <v>6241147</v>
      </c>
      <c r="O100" s="17">
        <v>6241147</v>
      </c>
      <c r="P100" s="22">
        <v>0.19227234993824052</v>
      </c>
      <c r="Q100" s="5">
        <v>1.35</v>
      </c>
      <c r="R100" s="17">
        <v>888888.88888888888</v>
      </c>
      <c r="S100" s="17">
        <v>125000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200000</v>
      </c>
      <c r="AA100" s="17">
        <v>0</v>
      </c>
      <c r="AB100" s="17">
        <v>0</v>
      </c>
      <c r="AC100" s="56">
        <v>0</v>
      </c>
      <c r="AD100" s="50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23"/>
      <c r="AS100" s="23"/>
      <c r="AT100" s="23"/>
      <c r="AU100" s="23"/>
      <c r="AV100" s="23"/>
      <c r="AW100" s="24"/>
    </row>
    <row r="101" spans="1:49" x14ac:dyDescent="0.25">
      <c r="A101" s="109" t="s">
        <v>396</v>
      </c>
      <c r="B101" s="109" t="s">
        <v>57</v>
      </c>
      <c r="C101" s="12" t="s">
        <v>190</v>
      </c>
      <c r="D101" s="13" t="s">
        <v>54</v>
      </c>
      <c r="E101" s="5" t="s">
        <v>111</v>
      </c>
      <c r="F101" s="85" t="s">
        <v>528</v>
      </c>
      <c r="G101" s="5" t="s">
        <v>191</v>
      </c>
      <c r="H101" s="102" t="s">
        <v>15</v>
      </c>
      <c r="I101" s="5" t="s">
        <v>16</v>
      </c>
      <c r="J101" s="17">
        <v>450000</v>
      </c>
      <c r="K101" s="17">
        <v>13019160</v>
      </c>
      <c r="L101" s="17">
        <v>27184842</v>
      </c>
      <c r="M101" s="21">
        <v>0.22950000000000001</v>
      </c>
      <c r="N101" s="17">
        <v>3251024</v>
      </c>
      <c r="O101" s="17">
        <v>3211494.48</v>
      </c>
      <c r="P101" s="22">
        <v>0.13841792616726298</v>
      </c>
      <c r="Q101" s="5">
        <v>1.35</v>
      </c>
      <c r="R101" s="17">
        <v>333333.33333333331</v>
      </c>
      <c r="S101" s="17">
        <v>125000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200000</v>
      </c>
      <c r="AA101" s="17">
        <v>0</v>
      </c>
      <c r="AB101" s="17">
        <v>0</v>
      </c>
      <c r="AC101" s="56">
        <v>0</v>
      </c>
      <c r="AD101" s="50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23"/>
      <c r="AS101" s="23"/>
      <c r="AT101" s="23"/>
      <c r="AU101" s="23"/>
      <c r="AV101" s="23"/>
      <c r="AW101" s="24"/>
    </row>
    <row r="102" spans="1:49" x14ac:dyDescent="0.25">
      <c r="A102" s="109" t="s">
        <v>397</v>
      </c>
      <c r="B102" s="109" t="s">
        <v>58</v>
      </c>
      <c r="C102" s="12" t="s">
        <v>190</v>
      </c>
      <c r="D102" s="13" t="s">
        <v>54</v>
      </c>
      <c r="E102" s="5" t="s">
        <v>20</v>
      </c>
      <c r="F102" s="85" t="s">
        <v>528</v>
      </c>
      <c r="G102" s="5" t="s">
        <v>191</v>
      </c>
      <c r="H102" s="102" t="s">
        <v>15</v>
      </c>
      <c r="I102" s="5" t="s">
        <v>16</v>
      </c>
      <c r="J102" s="17">
        <v>250000</v>
      </c>
      <c r="K102" s="17">
        <v>7625810</v>
      </c>
      <c r="L102" s="17">
        <v>27051088</v>
      </c>
      <c r="M102" s="21">
        <v>8.3400000000000002E-2</v>
      </c>
      <c r="N102" s="17">
        <v>1620716</v>
      </c>
      <c r="O102" s="17">
        <v>1620716</v>
      </c>
      <c r="P102" s="22">
        <v>0.15425281172025204</v>
      </c>
      <c r="Q102" s="5">
        <v>1.35</v>
      </c>
      <c r="R102" s="17">
        <v>185185.18518518517</v>
      </c>
      <c r="S102" s="17">
        <v>0</v>
      </c>
      <c r="T102" s="17">
        <v>1500000</v>
      </c>
      <c r="U102" s="17">
        <v>0</v>
      </c>
      <c r="V102" s="17">
        <v>0</v>
      </c>
      <c r="W102" s="17">
        <v>0</v>
      </c>
      <c r="X102" s="17">
        <v>61889</v>
      </c>
      <c r="Y102" s="17">
        <v>0</v>
      </c>
      <c r="Z102" s="17">
        <v>0</v>
      </c>
      <c r="AA102" s="17">
        <v>0</v>
      </c>
      <c r="AB102" s="17">
        <v>0</v>
      </c>
      <c r="AC102" s="56">
        <v>0</v>
      </c>
      <c r="AD102" s="50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23"/>
      <c r="AS102" s="23"/>
      <c r="AT102" s="23"/>
      <c r="AU102" s="23"/>
      <c r="AV102" s="23"/>
      <c r="AW102" s="24"/>
    </row>
    <row r="103" spans="1:49" x14ac:dyDescent="0.25">
      <c r="A103" s="109" t="s">
        <v>398</v>
      </c>
      <c r="B103" s="109" t="s">
        <v>59</v>
      </c>
      <c r="C103" s="12" t="s">
        <v>190</v>
      </c>
      <c r="D103" s="13" t="s">
        <v>54</v>
      </c>
      <c r="E103" s="5" t="s">
        <v>20</v>
      </c>
      <c r="F103" s="85" t="s">
        <v>528</v>
      </c>
      <c r="G103" s="5" t="s">
        <v>191</v>
      </c>
      <c r="H103" s="102" t="s">
        <v>15</v>
      </c>
      <c r="I103" s="5" t="s">
        <v>16</v>
      </c>
      <c r="J103" s="17">
        <v>200000</v>
      </c>
      <c r="K103" s="17">
        <v>14338550</v>
      </c>
      <c r="L103" s="17">
        <v>27532696</v>
      </c>
      <c r="M103" s="21">
        <v>6.3399999999999998E-2</v>
      </c>
      <c r="N103" s="17">
        <v>836980</v>
      </c>
      <c r="O103" s="17">
        <v>836949</v>
      </c>
      <c r="P103" s="22">
        <v>0.23895433582642356</v>
      </c>
      <c r="Q103" s="5">
        <v>1.35</v>
      </c>
      <c r="R103" s="17">
        <v>148148.14814814815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56">
        <v>0</v>
      </c>
      <c r="AD103" s="50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23"/>
      <c r="AS103" s="23"/>
      <c r="AT103" s="23"/>
      <c r="AU103" s="23"/>
      <c r="AV103" s="23"/>
      <c r="AW103" s="24"/>
    </row>
    <row r="104" spans="1:49" x14ac:dyDescent="0.25">
      <c r="A104" s="109" t="s">
        <v>399</v>
      </c>
      <c r="B104" s="109" t="s">
        <v>60</v>
      </c>
      <c r="C104" s="12" t="s">
        <v>190</v>
      </c>
      <c r="D104" s="13" t="s">
        <v>54</v>
      </c>
      <c r="E104" s="5" t="s">
        <v>20</v>
      </c>
      <c r="F104" s="85" t="s">
        <v>528</v>
      </c>
      <c r="G104" s="5" t="s">
        <v>191</v>
      </c>
      <c r="H104" s="102" t="s">
        <v>15</v>
      </c>
      <c r="I104" s="5" t="s">
        <v>16</v>
      </c>
      <c r="J104" s="17">
        <v>730000</v>
      </c>
      <c r="K104" s="17">
        <v>31623200</v>
      </c>
      <c r="L104" s="17">
        <v>60814720</v>
      </c>
      <c r="M104" s="21">
        <v>0.13006166</v>
      </c>
      <c r="N104" s="17">
        <v>3796698</v>
      </c>
      <c r="O104" s="17">
        <v>3796698</v>
      </c>
      <c r="P104" s="22">
        <v>0.1922723376997591</v>
      </c>
      <c r="Q104" s="5">
        <v>1.35</v>
      </c>
      <c r="R104" s="17">
        <v>540740.74074074067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56">
        <v>0</v>
      </c>
      <c r="AD104" s="50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23"/>
      <c r="AS104" s="23"/>
      <c r="AT104" s="23"/>
      <c r="AU104" s="23"/>
      <c r="AV104" s="23"/>
      <c r="AW104" s="24"/>
    </row>
    <row r="105" spans="1:49" x14ac:dyDescent="0.25">
      <c r="A105" s="109" t="s">
        <v>400</v>
      </c>
      <c r="B105" s="109" t="s">
        <v>61</v>
      </c>
      <c r="C105" s="12" t="s">
        <v>190</v>
      </c>
      <c r="D105" s="13" t="s">
        <v>54</v>
      </c>
      <c r="E105" s="5" t="s">
        <v>20</v>
      </c>
      <c r="F105" s="85" t="s">
        <v>528</v>
      </c>
      <c r="G105" s="5" t="s">
        <v>191</v>
      </c>
      <c r="H105" s="102" t="s">
        <v>15</v>
      </c>
      <c r="I105" s="5" t="s">
        <v>16</v>
      </c>
      <c r="J105" s="17">
        <v>381889</v>
      </c>
      <c r="K105" s="17">
        <v>13019160</v>
      </c>
      <c r="L105" s="17">
        <v>27184842</v>
      </c>
      <c r="M105" s="21">
        <v>0.19476338000000001</v>
      </c>
      <c r="N105" s="17">
        <v>2758956</v>
      </c>
      <c r="O105" s="17">
        <v>2725409.6722272001</v>
      </c>
      <c r="P105" s="22">
        <v>0.13841793779966044</v>
      </c>
      <c r="Q105" s="5">
        <v>1.35</v>
      </c>
      <c r="R105" s="17">
        <v>282880.74074074073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56">
        <v>0</v>
      </c>
      <c r="AD105" s="50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23"/>
      <c r="AS105" s="23"/>
      <c r="AT105" s="23"/>
      <c r="AU105" s="23"/>
      <c r="AV105" s="23"/>
      <c r="AW105" s="24"/>
    </row>
    <row r="106" spans="1:49" x14ac:dyDescent="0.25">
      <c r="A106" s="109" t="s">
        <v>401</v>
      </c>
      <c r="B106" s="109" t="s">
        <v>62</v>
      </c>
      <c r="C106" s="12" t="s">
        <v>190</v>
      </c>
      <c r="D106" s="13" t="s">
        <v>54</v>
      </c>
      <c r="E106" s="5" t="s">
        <v>20</v>
      </c>
      <c r="F106" s="85" t="s">
        <v>528</v>
      </c>
      <c r="G106" s="5" t="s">
        <v>191</v>
      </c>
      <c r="H106" s="102" t="s">
        <v>15</v>
      </c>
      <c r="I106" s="5" t="s">
        <v>16</v>
      </c>
      <c r="J106" s="17">
        <v>540000</v>
      </c>
      <c r="K106" s="17">
        <v>31623200</v>
      </c>
      <c r="L106" s="17">
        <v>60814720</v>
      </c>
      <c r="M106" s="21">
        <v>9.6210000000000004E-2</v>
      </c>
      <c r="N106" s="17">
        <v>2808516</v>
      </c>
      <c r="O106" s="17">
        <v>2808516</v>
      </c>
      <c r="P106" s="22">
        <v>0.19227236020731234</v>
      </c>
      <c r="Q106" s="5">
        <v>1.35</v>
      </c>
      <c r="R106" s="17">
        <v>400000</v>
      </c>
      <c r="S106" s="17">
        <v>0</v>
      </c>
      <c r="T106" s="17">
        <v>540000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56">
        <v>0</v>
      </c>
      <c r="AD106" s="50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23"/>
      <c r="AS106" s="23"/>
      <c r="AT106" s="23"/>
      <c r="AU106" s="23"/>
      <c r="AV106" s="23"/>
      <c r="AW106" s="24"/>
    </row>
    <row r="107" spans="1:49" x14ac:dyDescent="0.25">
      <c r="A107" s="109" t="s">
        <v>402</v>
      </c>
      <c r="B107" s="109" t="s">
        <v>63</v>
      </c>
      <c r="C107" s="12" t="s">
        <v>190</v>
      </c>
      <c r="D107" s="13" t="s">
        <v>54</v>
      </c>
      <c r="E107" s="5" t="s">
        <v>20</v>
      </c>
      <c r="F107" s="85" t="s">
        <v>528</v>
      </c>
      <c r="G107" s="5" t="s">
        <v>191</v>
      </c>
      <c r="H107" s="102" t="s">
        <v>15</v>
      </c>
      <c r="I107" s="5" t="s">
        <v>16</v>
      </c>
      <c r="J107" s="17">
        <v>460000</v>
      </c>
      <c r="K107" s="17">
        <v>13019160</v>
      </c>
      <c r="L107" s="17">
        <v>27184842</v>
      </c>
      <c r="M107" s="21">
        <v>0.2346</v>
      </c>
      <c r="N107" s="17">
        <v>3323269</v>
      </c>
      <c r="O107" s="17">
        <v>3282861.0240000002</v>
      </c>
      <c r="P107" s="22">
        <v>0.1384179252416822</v>
      </c>
      <c r="Q107" s="5">
        <v>1.35</v>
      </c>
      <c r="R107" s="17">
        <v>340740.74074074073</v>
      </c>
      <c r="S107" s="17">
        <v>0</v>
      </c>
      <c r="T107" s="17">
        <v>460000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56">
        <v>0</v>
      </c>
      <c r="AD107" s="50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23"/>
      <c r="AS107" s="23"/>
      <c r="AT107" s="23"/>
      <c r="AU107" s="23"/>
      <c r="AV107" s="23"/>
      <c r="AW107" s="24"/>
    </row>
    <row r="108" spans="1:49" x14ac:dyDescent="0.25">
      <c r="A108" s="109" t="s">
        <v>403</v>
      </c>
      <c r="B108" s="109" t="s">
        <v>180</v>
      </c>
      <c r="C108" s="12" t="s">
        <v>190</v>
      </c>
      <c r="D108" s="13" t="s">
        <v>144</v>
      </c>
      <c r="E108" s="5" t="s">
        <v>111</v>
      </c>
      <c r="F108" s="85" t="s">
        <v>528</v>
      </c>
      <c r="G108" s="5" t="s">
        <v>191</v>
      </c>
      <c r="H108" s="102" t="s">
        <v>15</v>
      </c>
      <c r="I108" s="5" t="s">
        <v>16</v>
      </c>
      <c r="J108" s="17">
        <v>900000</v>
      </c>
      <c r="K108" s="17">
        <v>9131835</v>
      </c>
      <c r="L108" s="17">
        <v>14203535</v>
      </c>
      <c r="M108" s="21">
        <v>0.72150000000000003</v>
      </c>
      <c r="N108" s="17">
        <v>3659232</v>
      </c>
      <c r="O108" s="17"/>
      <c r="P108" s="22">
        <v>0.24595324920639086</v>
      </c>
      <c r="Q108" s="5">
        <v>1.35</v>
      </c>
      <c r="R108" s="17">
        <v>666666.66666666663</v>
      </c>
      <c r="S108" s="17">
        <v>0</v>
      </c>
      <c r="T108" s="17">
        <v>0</v>
      </c>
      <c r="U108" s="17">
        <v>900000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56">
        <v>0</v>
      </c>
      <c r="AD108" s="50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23"/>
      <c r="AS108" s="23"/>
      <c r="AT108" s="23"/>
      <c r="AU108" s="23"/>
      <c r="AV108" s="23"/>
      <c r="AW108" s="24"/>
    </row>
    <row r="109" spans="1:49" x14ac:dyDescent="0.25">
      <c r="A109" s="109" t="s">
        <v>404</v>
      </c>
      <c r="B109" s="109" t="s">
        <v>181</v>
      </c>
      <c r="C109" s="12" t="s">
        <v>190</v>
      </c>
      <c r="D109" s="13" t="s">
        <v>144</v>
      </c>
      <c r="E109" s="5" t="s">
        <v>111</v>
      </c>
      <c r="F109" s="85" t="s">
        <v>528</v>
      </c>
      <c r="G109" s="5" t="s">
        <v>191</v>
      </c>
      <c r="H109" s="102" t="s">
        <v>15</v>
      </c>
      <c r="I109" s="5" t="s">
        <v>16</v>
      </c>
      <c r="J109" s="17">
        <v>200000</v>
      </c>
      <c r="K109" s="17">
        <v>15463284</v>
      </c>
      <c r="L109" s="17">
        <v>26215575</v>
      </c>
      <c r="M109" s="21">
        <v>9.2100000000000001E-2</v>
      </c>
      <c r="N109" s="17">
        <v>990286</v>
      </c>
      <c r="O109" s="17"/>
      <c r="P109" s="22">
        <v>0.20196185748359566</v>
      </c>
      <c r="Q109" s="5">
        <v>1.35</v>
      </c>
      <c r="R109" s="17">
        <v>148148.14814814815</v>
      </c>
      <c r="S109" s="17">
        <v>0</v>
      </c>
      <c r="T109" s="17">
        <v>0</v>
      </c>
      <c r="U109" s="17">
        <v>200000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56">
        <v>0</v>
      </c>
      <c r="AD109" s="50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23"/>
      <c r="AS109" s="23"/>
      <c r="AT109" s="23"/>
      <c r="AU109" s="23"/>
      <c r="AV109" s="23"/>
      <c r="AW109" s="24"/>
    </row>
    <row r="110" spans="1:49" x14ac:dyDescent="0.25">
      <c r="A110" s="109" t="s">
        <v>405</v>
      </c>
      <c r="B110" s="109" t="s">
        <v>182</v>
      </c>
      <c r="C110" s="12" t="s">
        <v>190</v>
      </c>
      <c r="D110" s="13" t="s">
        <v>144</v>
      </c>
      <c r="E110" s="5" t="s">
        <v>111</v>
      </c>
      <c r="F110" s="85" t="s">
        <v>528</v>
      </c>
      <c r="G110" s="5" t="s">
        <v>191</v>
      </c>
      <c r="H110" s="102" t="s">
        <v>15</v>
      </c>
      <c r="I110" s="5" t="s">
        <v>16</v>
      </c>
      <c r="J110" s="17">
        <v>600000</v>
      </c>
      <c r="K110" s="17">
        <v>6075126</v>
      </c>
      <c r="L110" s="17">
        <v>23085310</v>
      </c>
      <c r="M110" s="21">
        <v>0.27129999999999999</v>
      </c>
      <c r="N110" s="17">
        <v>4614863</v>
      </c>
      <c r="O110" s="17">
        <v>4614863</v>
      </c>
      <c r="P110" s="22">
        <v>0.13001469382731404</v>
      </c>
      <c r="Q110" s="5">
        <v>1.35</v>
      </c>
      <c r="R110" s="17">
        <v>444444.44444444444</v>
      </c>
      <c r="S110" s="17">
        <v>0</v>
      </c>
      <c r="T110" s="17">
        <v>0</v>
      </c>
      <c r="U110" s="17">
        <v>600000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56">
        <v>0</v>
      </c>
      <c r="AD110" s="50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23"/>
      <c r="AS110" s="23"/>
      <c r="AT110" s="23"/>
      <c r="AU110" s="23"/>
      <c r="AV110" s="23"/>
      <c r="AW110" s="24"/>
    </row>
    <row r="111" spans="1:49" x14ac:dyDescent="0.25">
      <c r="A111" s="109" t="s">
        <v>406</v>
      </c>
      <c r="B111" s="109" t="s">
        <v>183</v>
      </c>
      <c r="C111" s="12" t="s">
        <v>190</v>
      </c>
      <c r="D111" s="13" t="s">
        <v>144</v>
      </c>
      <c r="E111" s="5" t="s">
        <v>111</v>
      </c>
      <c r="F111" s="85" t="s">
        <v>528</v>
      </c>
      <c r="G111" s="5" t="s">
        <v>191</v>
      </c>
      <c r="H111" s="102" t="s">
        <v>15</v>
      </c>
      <c r="I111" s="5" t="s">
        <v>16</v>
      </c>
      <c r="J111" s="17">
        <v>300000</v>
      </c>
      <c r="K111" s="17">
        <v>18463544</v>
      </c>
      <c r="L111" s="17">
        <v>53995572</v>
      </c>
      <c r="M111" s="21">
        <v>5.8700000000000002E-2</v>
      </c>
      <c r="N111" s="17">
        <v>2085730</v>
      </c>
      <c r="O111" s="17">
        <v>897658.94920000003</v>
      </c>
      <c r="P111" s="22">
        <v>0.14383453275352034</v>
      </c>
      <c r="Q111" s="5">
        <v>1.35</v>
      </c>
      <c r="R111" s="17">
        <v>222222.22222222222</v>
      </c>
      <c r="S111" s="17">
        <v>0</v>
      </c>
      <c r="T111" s="17">
        <v>0</v>
      </c>
      <c r="U111" s="17">
        <v>300000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56">
        <v>0</v>
      </c>
      <c r="AD111" s="50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23"/>
      <c r="AS111" s="23"/>
      <c r="AT111" s="23"/>
      <c r="AU111" s="23"/>
      <c r="AV111" s="23"/>
      <c r="AW111" s="24"/>
    </row>
    <row r="112" spans="1:49" x14ac:dyDescent="0.25">
      <c r="A112" s="109" t="s">
        <v>531</v>
      </c>
      <c r="B112" s="109" t="s">
        <v>184</v>
      </c>
      <c r="C112" s="12" t="s">
        <v>190</v>
      </c>
      <c r="D112" s="13" t="s">
        <v>144</v>
      </c>
      <c r="E112" s="5" t="s">
        <v>20</v>
      </c>
      <c r="F112" s="5" t="s">
        <v>192</v>
      </c>
      <c r="G112" s="5" t="s">
        <v>192</v>
      </c>
      <c r="H112" s="102" t="s">
        <v>15</v>
      </c>
      <c r="I112" s="5" t="s">
        <v>16</v>
      </c>
      <c r="J112" s="17">
        <v>250000</v>
      </c>
      <c r="K112" s="17">
        <v>9131835</v>
      </c>
      <c r="L112" s="17">
        <v>14203535</v>
      </c>
      <c r="M112" s="21">
        <v>0.2004167</v>
      </c>
      <c r="N112" s="17">
        <v>1016453</v>
      </c>
      <c r="O112" s="17"/>
      <c r="P112" s="22">
        <v>0.24595332986375168</v>
      </c>
      <c r="Q112" s="5">
        <v>1.35</v>
      </c>
      <c r="R112" s="17">
        <v>185185.18518518517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250000</v>
      </c>
      <c r="Z112" s="17">
        <v>0</v>
      </c>
      <c r="AA112" s="17">
        <v>0</v>
      </c>
      <c r="AB112" s="17">
        <v>0</v>
      </c>
      <c r="AC112" s="56">
        <v>0</v>
      </c>
      <c r="AD112" s="50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23"/>
      <c r="AS112" s="23"/>
      <c r="AT112" s="23"/>
      <c r="AU112" s="23"/>
      <c r="AV112" s="23"/>
      <c r="AW112" s="24"/>
    </row>
    <row r="113" spans="1:49" x14ac:dyDescent="0.25">
      <c r="A113" s="109" t="s">
        <v>407</v>
      </c>
      <c r="B113" s="109" t="s">
        <v>185</v>
      </c>
      <c r="C113" s="12" t="s">
        <v>190</v>
      </c>
      <c r="D113" s="13" t="s">
        <v>144</v>
      </c>
      <c r="E113" s="5" t="s">
        <v>20</v>
      </c>
      <c r="F113" s="5" t="s">
        <v>192</v>
      </c>
      <c r="G113" s="5" t="s">
        <v>192</v>
      </c>
      <c r="H113" s="102" t="s">
        <v>15</v>
      </c>
      <c r="I113" s="5" t="s">
        <v>16</v>
      </c>
      <c r="J113" s="17">
        <v>500000</v>
      </c>
      <c r="K113" s="17">
        <v>124465073</v>
      </c>
      <c r="L113" s="17">
        <v>431625524</v>
      </c>
      <c r="M113" s="21">
        <v>1.55E-2</v>
      </c>
      <c r="N113" s="17">
        <v>4760987</v>
      </c>
      <c r="O113" s="17"/>
      <c r="P113" s="22">
        <v>0.10502024055096139</v>
      </c>
      <c r="Q113" s="5">
        <v>1.35</v>
      </c>
      <c r="R113" s="17">
        <v>370370.37037037034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500000</v>
      </c>
      <c r="Z113" s="17">
        <v>0</v>
      </c>
      <c r="AA113" s="17">
        <v>0</v>
      </c>
      <c r="AB113" s="17">
        <v>0</v>
      </c>
      <c r="AC113" s="56">
        <v>0</v>
      </c>
      <c r="AD113" s="50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23"/>
      <c r="AS113" s="23"/>
      <c r="AT113" s="23"/>
      <c r="AU113" s="23"/>
      <c r="AV113" s="23"/>
      <c r="AW113" s="24"/>
    </row>
    <row r="114" spans="1:49" x14ac:dyDescent="0.25">
      <c r="A114" s="109" t="s">
        <v>408</v>
      </c>
      <c r="B114" s="109" t="s">
        <v>186</v>
      </c>
      <c r="C114" s="12" t="s">
        <v>190</v>
      </c>
      <c r="D114" s="13" t="s">
        <v>151</v>
      </c>
      <c r="E114" s="5" t="s">
        <v>111</v>
      </c>
      <c r="F114" s="5" t="s">
        <v>192</v>
      </c>
      <c r="G114" s="5" t="s">
        <v>192</v>
      </c>
      <c r="H114" s="102" t="s">
        <v>15</v>
      </c>
      <c r="I114" s="5" t="s">
        <v>16</v>
      </c>
      <c r="J114" s="17">
        <v>500000</v>
      </c>
      <c r="K114" s="17">
        <v>27414200</v>
      </c>
      <c r="L114" s="17">
        <v>43870915</v>
      </c>
      <c r="M114" s="21">
        <v>0.7</v>
      </c>
      <c r="N114" s="17">
        <v>11519700</v>
      </c>
      <c r="O114" s="17"/>
      <c r="P114" s="22">
        <v>4.3403908087884233E-2</v>
      </c>
      <c r="Q114" s="5">
        <v>1.35</v>
      </c>
      <c r="R114" s="17">
        <v>370370.37037037034</v>
      </c>
      <c r="S114" s="17">
        <v>0</v>
      </c>
      <c r="T114" s="17">
        <v>0</v>
      </c>
      <c r="U114" s="17">
        <v>0</v>
      </c>
      <c r="V114" s="17">
        <v>500000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56">
        <v>0</v>
      </c>
      <c r="AD114" s="50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23"/>
      <c r="AS114" s="23"/>
      <c r="AT114" s="23"/>
      <c r="AU114" s="23"/>
      <c r="AV114" s="23"/>
      <c r="AW114" s="24"/>
    </row>
    <row r="115" spans="1:49" x14ac:dyDescent="0.25">
      <c r="A115" s="112" t="s">
        <v>409</v>
      </c>
      <c r="B115" s="112" t="s">
        <v>38</v>
      </c>
      <c r="C115" s="7" t="s">
        <v>189</v>
      </c>
      <c r="D115" s="44" t="s">
        <v>37</v>
      </c>
      <c r="E115" s="5" t="s">
        <v>20</v>
      </c>
      <c r="F115" s="85" t="s">
        <v>528</v>
      </c>
      <c r="G115" s="5" t="s">
        <v>191</v>
      </c>
      <c r="H115" s="102">
        <v>9</v>
      </c>
      <c r="I115" s="5" t="s">
        <v>285</v>
      </c>
      <c r="J115" s="17">
        <v>2150000</v>
      </c>
      <c r="K115" s="17">
        <v>33061622</v>
      </c>
      <c r="L115" s="17">
        <v>59506692</v>
      </c>
      <c r="M115" s="31">
        <v>0.59530000000000005</v>
      </c>
      <c r="N115" s="17">
        <v>15742750</v>
      </c>
      <c r="O115" s="17">
        <v>8056409</v>
      </c>
      <c r="P115" s="32">
        <v>0.13657080243286593</v>
      </c>
      <c r="Q115" s="5">
        <v>1.35</v>
      </c>
      <c r="R115" s="30">
        <v>1592592.5925925926</v>
      </c>
      <c r="S115" s="17">
        <v>0</v>
      </c>
      <c r="T115" s="30">
        <v>0</v>
      </c>
      <c r="U115" s="30">
        <v>0</v>
      </c>
      <c r="V115" s="30">
        <v>0</v>
      </c>
      <c r="W115" s="30">
        <v>600000</v>
      </c>
      <c r="X115" s="30">
        <v>0</v>
      </c>
      <c r="Y115" s="17">
        <v>0</v>
      </c>
      <c r="Z115" s="17">
        <v>0</v>
      </c>
      <c r="AA115" s="17">
        <v>1550000</v>
      </c>
      <c r="AB115" s="17">
        <v>0</v>
      </c>
      <c r="AC115" s="56">
        <v>0</v>
      </c>
      <c r="AD115" s="50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23"/>
      <c r="AS115" s="23"/>
      <c r="AT115" s="23"/>
      <c r="AU115" s="23"/>
      <c r="AV115" s="23"/>
      <c r="AW115" s="24"/>
    </row>
    <row r="116" spans="1:49" x14ac:dyDescent="0.25">
      <c r="A116" s="112" t="s">
        <v>410</v>
      </c>
      <c r="B116" s="112" t="s">
        <v>64</v>
      </c>
      <c r="C116" s="3" t="s">
        <v>189</v>
      </c>
      <c r="D116" s="44" t="s">
        <v>98</v>
      </c>
      <c r="E116" s="5" t="s">
        <v>20</v>
      </c>
      <c r="F116" s="85" t="s">
        <v>528</v>
      </c>
      <c r="G116" s="5" t="s">
        <v>191</v>
      </c>
      <c r="H116" s="102">
        <v>9</v>
      </c>
      <c r="I116" s="5" t="s">
        <v>285</v>
      </c>
      <c r="J116" s="17">
        <v>1117000</v>
      </c>
      <c r="K116" s="17">
        <v>55915280</v>
      </c>
      <c r="L116" s="17">
        <v>166195951</v>
      </c>
      <c r="M116" s="31">
        <v>6.5199999999999994E-2</v>
      </c>
      <c r="N116" s="17">
        <v>7185705</v>
      </c>
      <c r="O116" s="17">
        <v>7185705</v>
      </c>
      <c r="P116" s="32">
        <v>0.15544751697989273</v>
      </c>
      <c r="Q116" s="5">
        <v>1.35</v>
      </c>
      <c r="R116" s="30">
        <v>827407.4074074073</v>
      </c>
      <c r="S116" s="17">
        <v>0</v>
      </c>
      <c r="T116" s="30">
        <v>117000</v>
      </c>
      <c r="U116" s="30">
        <v>0</v>
      </c>
      <c r="V116" s="30">
        <v>0</v>
      </c>
      <c r="W116" s="30">
        <v>400000</v>
      </c>
      <c r="X116" s="30">
        <v>0</v>
      </c>
      <c r="Y116" s="17">
        <v>0</v>
      </c>
      <c r="Z116" s="17">
        <v>0</v>
      </c>
      <c r="AA116" s="17">
        <v>600000</v>
      </c>
      <c r="AB116" s="17">
        <v>0</v>
      </c>
      <c r="AC116" s="56">
        <v>0</v>
      </c>
      <c r="AD116" s="50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23"/>
      <c r="AS116" s="23"/>
      <c r="AT116" s="23"/>
      <c r="AU116" s="23"/>
      <c r="AV116" s="23"/>
      <c r="AW116" s="24"/>
    </row>
    <row r="117" spans="1:49" x14ac:dyDescent="0.25">
      <c r="A117" s="112" t="s">
        <v>411</v>
      </c>
      <c r="B117" s="112" t="s">
        <v>32</v>
      </c>
      <c r="C117" s="7" t="s">
        <v>189</v>
      </c>
      <c r="D117" s="44" t="s">
        <v>118</v>
      </c>
      <c r="E117" s="5" t="s">
        <v>111</v>
      </c>
      <c r="F117" s="85" t="s">
        <v>528</v>
      </c>
      <c r="G117" s="5" t="s">
        <v>191</v>
      </c>
      <c r="H117" s="102">
        <v>9</v>
      </c>
      <c r="I117" s="5" t="s">
        <v>285</v>
      </c>
      <c r="J117" s="17">
        <v>332245</v>
      </c>
      <c r="K117" s="17">
        <v>7124315</v>
      </c>
      <c r="L117" s="17">
        <v>26728680</v>
      </c>
      <c r="M117" s="31">
        <v>0.14000000000000001</v>
      </c>
      <c r="N117" s="17">
        <v>2744611</v>
      </c>
      <c r="O117" s="17">
        <v>187641</v>
      </c>
      <c r="P117" s="32">
        <v>0.12105358464277816</v>
      </c>
      <c r="Q117" s="5">
        <v>1.35</v>
      </c>
      <c r="R117" s="30">
        <v>246107.40740740739</v>
      </c>
      <c r="S117" s="17">
        <v>166122.5</v>
      </c>
      <c r="T117" s="30">
        <v>0</v>
      </c>
      <c r="U117" s="17">
        <v>166122.5</v>
      </c>
      <c r="V117" s="30">
        <v>0</v>
      </c>
      <c r="W117" s="30">
        <v>0</v>
      </c>
      <c r="X117" s="30">
        <v>0</v>
      </c>
      <c r="Y117" s="17">
        <v>0</v>
      </c>
      <c r="Z117" s="17">
        <v>0</v>
      </c>
      <c r="AA117" s="17">
        <v>0</v>
      </c>
      <c r="AB117" s="17">
        <v>0</v>
      </c>
      <c r="AC117" s="56">
        <v>0</v>
      </c>
      <c r="AD117" s="50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23"/>
      <c r="AS117" s="23"/>
      <c r="AT117" s="23"/>
      <c r="AU117" s="23"/>
      <c r="AV117" s="23"/>
      <c r="AW117" s="24"/>
    </row>
    <row r="118" spans="1:49" x14ac:dyDescent="0.25">
      <c r="A118" s="112" t="s">
        <v>412</v>
      </c>
      <c r="B118" s="112" t="s">
        <v>33</v>
      </c>
      <c r="C118" s="7" t="s">
        <v>189</v>
      </c>
      <c r="D118" s="44" t="s">
        <v>118</v>
      </c>
      <c r="E118" s="5" t="s">
        <v>20</v>
      </c>
      <c r="F118" s="85" t="s">
        <v>528</v>
      </c>
      <c r="G118" s="5" t="s">
        <v>191</v>
      </c>
      <c r="H118" s="102">
        <v>9</v>
      </c>
      <c r="I118" s="5" t="s">
        <v>285</v>
      </c>
      <c r="J118" s="17">
        <v>332245</v>
      </c>
      <c r="K118" s="17">
        <v>7124315</v>
      </c>
      <c r="L118" s="17">
        <v>26728680</v>
      </c>
      <c r="M118" s="31">
        <v>0.14000000000000001</v>
      </c>
      <c r="N118" s="17">
        <v>2744611</v>
      </c>
      <c r="O118" s="17">
        <v>187641</v>
      </c>
      <c r="P118" s="32">
        <v>0.12105358464277816</v>
      </c>
      <c r="Q118" s="5">
        <v>1.35</v>
      </c>
      <c r="R118" s="30">
        <v>246107.40740740739</v>
      </c>
      <c r="S118" s="17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17">
        <v>0</v>
      </c>
      <c r="Z118" s="17">
        <v>0</v>
      </c>
      <c r="AA118" s="17">
        <v>332245</v>
      </c>
      <c r="AB118" s="17">
        <v>0</v>
      </c>
      <c r="AC118" s="56">
        <v>0</v>
      </c>
      <c r="AD118" s="50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23"/>
      <c r="AS118" s="23"/>
      <c r="AT118" s="23"/>
      <c r="AU118" s="23"/>
      <c r="AV118" s="23"/>
      <c r="AW118" s="24"/>
    </row>
    <row r="119" spans="1:49" x14ac:dyDescent="0.25">
      <c r="A119" s="112" t="s">
        <v>413</v>
      </c>
      <c r="B119" s="112" t="s">
        <v>48</v>
      </c>
      <c r="C119" s="7" t="s">
        <v>189</v>
      </c>
      <c r="D119" s="44" t="s">
        <v>47</v>
      </c>
      <c r="E119" s="5" t="s">
        <v>111</v>
      </c>
      <c r="F119" s="85" t="s">
        <v>527</v>
      </c>
      <c r="G119" s="5" t="s">
        <v>191</v>
      </c>
      <c r="H119" s="102">
        <v>9</v>
      </c>
      <c r="I119" s="5" t="s">
        <v>285</v>
      </c>
      <c r="J119" s="17">
        <v>280000</v>
      </c>
      <c r="K119" s="17">
        <v>56691660</v>
      </c>
      <c r="L119" s="17">
        <v>133475841</v>
      </c>
      <c r="M119" s="31">
        <v>1.77E-2</v>
      </c>
      <c r="N119" s="17">
        <v>1359080</v>
      </c>
      <c r="O119" s="17"/>
      <c r="P119" s="32">
        <v>0.20602172057568355</v>
      </c>
      <c r="Q119" s="5">
        <v>1.35</v>
      </c>
      <c r="R119" s="30">
        <v>207407.40740740739</v>
      </c>
      <c r="S119" s="17">
        <v>140000</v>
      </c>
      <c r="T119" s="30">
        <v>0</v>
      </c>
      <c r="U119" s="17">
        <v>140000</v>
      </c>
      <c r="V119" s="30">
        <v>0</v>
      </c>
      <c r="W119" s="30">
        <v>0</v>
      </c>
      <c r="X119" s="30">
        <v>0</v>
      </c>
      <c r="Y119" s="17">
        <v>0</v>
      </c>
      <c r="Z119" s="17">
        <v>0</v>
      </c>
      <c r="AA119" s="17">
        <v>0</v>
      </c>
      <c r="AB119" s="17">
        <v>0</v>
      </c>
      <c r="AC119" s="56">
        <v>0</v>
      </c>
      <c r="AD119" s="50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23"/>
      <c r="AS119" s="23"/>
      <c r="AT119" s="23"/>
      <c r="AU119" s="23"/>
      <c r="AV119" s="23"/>
      <c r="AW119" s="24"/>
    </row>
    <row r="120" spans="1:49" x14ac:dyDescent="0.25">
      <c r="A120" s="112" t="s">
        <v>414</v>
      </c>
      <c r="B120" s="112" t="s">
        <v>46</v>
      </c>
      <c r="C120" s="7" t="s">
        <v>189</v>
      </c>
      <c r="D120" s="44" t="s">
        <v>47</v>
      </c>
      <c r="E120" s="5" t="s">
        <v>111</v>
      </c>
      <c r="F120" s="85" t="s">
        <v>528</v>
      </c>
      <c r="G120" s="5" t="s">
        <v>191</v>
      </c>
      <c r="H120" s="102">
        <v>9</v>
      </c>
      <c r="I120" s="5" t="s">
        <v>285</v>
      </c>
      <c r="J120" s="17">
        <v>1120000</v>
      </c>
      <c r="K120" s="17">
        <v>113528220</v>
      </c>
      <c r="L120" s="17">
        <v>301964751</v>
      </c>
      <c r="M120" s="31">
        <v>2.4500000000000001E-2</v>
      </c>
      <c r="N120" s="17">
        <v>4616695</v>
      </c>
      <c r="O120" s="17">
        <v>4616695</v>
      </c>
      <c r="P120" s="32">
        <v>0.24259778911104155</v>
      </c>
      <c r="Q120" s="5">
        <v>1.35</v>
      </c>
      <c r="R120" s="30">
        <v>829629.62962962955</v>
      </c>
      <c r="S120" s="17">
        <v>560000</v>
      </c>
      <c r="T120" s="30">
        <v>0</v>
      </c>
      <c r="U120" s="30">
        <v>560000</v>
      </c>
      <c r="V120" s="30">
        <v>0</v>
      </c>
      <c r="W120" s="30">
        <v>0</v>
      </c>
      <c r="X120" s="30">
        <v>0</v>
      </c>
      <c r="Y120" s="17">
        <v>0</v>
      </c>
      <c r="Z120" s="17">
        <v>0</v>
      </c>
      <c r="AA120" s="17">
        <v>0</v>
      </c>
      <c r="AB120" s="17">
        <v>0</v>
      </c>
      <c r="AC120" s="56">
        <v>0</v>
      </c>
      <c r="AD120" s="50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23"/>
      <c r="AS120" s="23"/>
      <c r="AT120" s="23"/>
      <c r="AU120" s="23"/>
      <c r="AV120" s="23"/>
      <c r="AW120" s="24"/>
    </row>
    <row r="121" spans="1:49" x14ac:dyDescent="0.25">
      <c r="A121" s="112" t="s">
        <v>415</v>
      </c>
      <c r="B121" s="112" t="s">
        <v>65</v>
      </c>
      <c r="C121" s="7" t="s">
        <v>189</v>
      </c>
      <c r="D121" s="44" t="s">
        <v>42</v>
      </c>
      <c r="E121" s="5" t="s">
        <v>111</v>
      </c>
      <c r="F121" s="85" t="s">
        <v>527</v>
      </c>
      <c r="G121" s="5" t="s">
        <v>191</v>
      </c>
      <c r="H121" s="102">
        <v>9</v>
      </c>
      <c r="I121" s="5" t="s">
        <v>285</v>
      </c>
      <c r="J121" s="17">
        <v>511616</v>
      </c>
      <c r="K121" s="17">
        <v>27874890</v>
      </c>
      <c r="L121" s="17">
        <v>35119276</v>
      </c>
      <c r="M121" s="31">
        <v>0.32150000000000001</v>
      </c>
      <c r="N121" s="17">
        <v>2329070</v>
      </c>
      <c r="O121" s="17"/>
      <c r="P121" s="32">
        <v>0.21966535999347378</v>
      </c>
      <c r="Q121" s="5">
        <v>1.35</v>
      </c>
      <c r="R121" s="17">
        <v>378974.81481481477</v>
      </c>
      <c r="S121" s="17">
        <v>255808</v>
      </c>
      <c r="T121" s="17">
        <v>0</v>
      </c>
      <c r="U121" s="17">
        <v>0</v>
      </c>
      <c r="V121" s="17">
        <v>255808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56">
        <v>0</v>
      </c>
      <c r="AD121" s="50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23"/>
      <c r="AS121" s="23"/>
      <c r="AT121" s="23"/>
      <c r="AU121" s="23"/>
      <c r="AV121" s="23"/>
      <c r="AW121" s="24"/>
    </row>
    <row r="122" spans="1:49" x14ac:dyDescent="0.25">
      <c r="A122" s="112" t="s">
        <v>416</v>
      </c>
      <c r="B122" s="112" t="s">
        <v>41</v>
      </c>
      <c r="C122" s="7" t="s">
        <v>189</v>
      </c>
      <c r="D122" s="44" t="s">
        <v>42</v>
      </c>
      <c r="E122" s="5" t="s">
        <v>111</v>
      </c>
      <c r="F122" s="85" t="s">
        <v>528</v>
      </c>
      <c r="G122" s="5" t="s">
        <v>191</v>
      </c>
      <c r="H122" s="102">
        <v>9</v>
      </c>
      <c r="I122" s="5" t="s">
        <v>285</v>
      </c>
      <c r="J122" s="17">
        <v>988384</v>
      </c>
      <c r="K122" s="17">
        <v>11515440</v>
      </c>
      <c r="L122" s="17">
        <v>21029520</v>
      </c>
      <c r="M122" s="31">
        <v>0.40200000000000002</v>
      </c>
      <c r="N122" s="17">
        <v>3824660</v>
      </c>
      <c r="O122" s="17"/>
      <c r="P122" s="32">
        <v>0.25842401677534738</v>
      </c>
      <c r="Q122" s="5">
        <v>1.35</v>
      </c>
      <c r="R122" s="17">
        <v>732136.29629629629</v>
      </c>
      <c r="S122" s="17">
        <v>494192</v>
      </c>
      <c r="T122" s="17">
        <v>0</v>
      </c>
      <c r="U122" s="17">
        <v>0</v>
      </c>
      <c r="V122" s="17">
        <v>494192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56">
        <v>0</v>
      </c>
      <c r="AD122" s="50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23"/>
      <c r="AS122" s="23"/>
      <c r="AT122" s="23"/>
      <c r="AU122" s="23"/>
      <c r="AV122" s="23"/>
      <c r="AW122" s="24"/>
    </row>
    <row r="123" spans="1:49" x14ac:dyDescent="0.25">
      <c r="A123" s="112" t="s">
        <v>417</v>
      </c>
      <c r="B123" s="112" t="s">
        <v>45</v>
      </c>
      <c r="C123" s="7" t="s">
        <v>189</v>
      </c>
      <c r="D123" s="44" t="s">
        <v>42</v>
      </c>
      <c r="E123" s="5" t="s">
        <v>20</v>
      </c>
      <c r="F123" s="85" t="s">
        <v>527</v>
      </c>
      <c r="G123" s="5" t="s">
        <v>191</v>
      </c>
      <c r="H123" s="102">
        <v>9</v>
      </c>
      <c r="I123" s="5" t="s">
        <v>285</v>
      </c>
      <c r="J123" s="17">
        <v>511616</v>
      </c>
      <c r="K123" s="17">
        <v>27874890</v>
      </c>
      <c r="L123" s="17">
        <v>35119276</v>
      </c>
      <c r="M123" s="31">
        <v>0.32150000000000001</v>
      </c>
      <c r="N123" s="17">
        <v>2329070</v>
      </c>
      <c r="O123" s="17"/>
      <c r="P123" s="32">
        <v>0.21966535999347378</v>
      </c>
      <c r="Q123" s="5">
        <v>1.35</v>
      </c>
      <c r="R123" s="17">
        <v>378974.81481481477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511616</v>
      </c>
      <c r="AB123" s="17">
        <v>0</v>
      </c>
      <c r="AC123" s="56">
        <v>0</v>
      </c>
      <c r="AD123" s="50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23"/>
      <c r="AS123" s="23"/>
      <c r="AT123" s="23"/>
      <c r="AU123" s="23"/>
      <c r="AV123" s="23"/>
      <c r="AW123" s="24"/>
    </row>
    <row r="124" spans="1:49" x14ac:dyDescent="0.25">
      <c r="A124" s="112" t="s">
        <v>418</v>
      </c>
      <c r="B124" s="112" t="s">
        <v>43</v>
      </c>
      <c r="C124" s="7" t="s">
        <v>189</v>
      </c>
      <c r="D124" s="44" t="s">
        <v>42</v>
      </c>
      <c r="E124" s="5" t="s">
        <v>20</v>
      </c>
      <c r="F124" s="85" t="s">
        <v>528</v>
      </c>
      <c r="G124" s="5" t="s">
        <v>191</v>
      </c>
      <c r="H124" s="102">
        <v>9</v>
      </c>
      <c r="I124" s="5" t="s">
        <v>285</v>
      </c>
      <c r="J124" s="17">
        <v>500000</v>
      </c>
      <c r="K124" s="17">
        <v>11515440</v>
      </c>
      <c r="L124" s="17">
        <v>21029520</v>
      </c>
      <c r="M124" s="31">
        <v>0.2034</v>
      </c>
      <c r="N124" s="17">
        <v>1934805</v>
      </c>
      <c r="O124" s="17"/>
      <c r="P124" s="32">
        <v>0.25842397554275498</v>
      </c>
      <c r="Q124" s="5">
        <v>1.35</v>
      </c>
      <c r="R124" s="17">
        <v>370370.37037037034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500000</v>
      </c>
      <c r="AB124" s="17">
        <v>0</v>
      </c>
      <c r="AC124" s="56">
        <v>0</v>
      </c>
      <c r="AD124" s="50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23"/>
      <c r="AS124" s="23"/>
      <c r="AT124" s="23"/>
      <c r="AU124" s="23"/>
      <c r="AV124" s="23"/>
      <c r="AW124" s="24"/>
    </row>
    <row r="125" spans="1:49" x14ac:dyDescent="0.25">
      <c r="A125" s="112" t="s">
        <v>419</v>
      </c>
      <c r="B125" s="112" t="s">
        <v>26</v>
      </c>
      <c r="C125" s="3" t="s">
        <v>189</v>
      </c>
      <c r="D125" s="44" t="s">
        <v>27</v>
      </c>
      <c r="E125" s="5" t="s">
        <v>111</v>
      </c>
      <c r="F125" s="85" t="s">
        <v>528</v>
      </c>
      <c r="G125" s="5" t="s">
        <v>191</v>
      </c>
      <c r="H125" s="102">
        <v>9</v>
      </c>
      <c r="I125" s="5" t="s">
        <v>285</v>
      </c>
      <c r="J125" s="17">
        <v>607493</v>
      </c>
      <c r="K125" s="17">
        <v>10304640</v>
      </c>
      <c r="L125" s="17">
        <v>19720836</v>
      </c>
      <c r="M125" s="31">
        <v>0.26550000000000001</v>
      </c>
      <c r="N125" s="17">
        <v>2500000</v>
      </c>
      <c r="O125" s="17">
        <v>2500000</v>
      </c>
      <c r="P125" s="32">
        <v>0.2429972</v>
      </c>
      <c r="Q125" s="5">
        <v>1.35</v>
      </c>
      <c r="R125" s="17">
        <v>449994.81481481477</v>
      </c>
      <c r="S125" s="17">
        <v>303746.5</v>
      </c>
      <c r="T125" s="17">
        <v>0</v>
      </c>
      <c r="U125" s="17">
        <v>0</v>
      </c>
      <c r="V125" s="17">
        <v>303746.5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56">
        <v>0</v>
      </c>
      <c r="AD125" s="50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23"/>
      <c r="AS125" s="23"/>
      <c r="AT125" s="23"/>
      <c r="AU125" s="23"/>
      <c r="AV125" s="23"/>
      <c r="AW125" s="24"/>
    </row>
    <row r="126" spans="1:49" x14ac:dyDescent="0.25">
      <c r="A126" s="113" t="s">
        <v>420</v>
      </c>
      <c r="B126" s="113" t="s">
        <v>28</v>
      </c>
      <c r="C126" s="3" t="s">
        <v>189</v>
      </c>
      <c r="D126" s="45" t="s">
        <v>27</v>
      </c>
      <c r="E126" s="5" t="s">
        <v>111</v>
      </c>
      <c r="F126" s="85" t="s">
        <v>528</v>
      </c>
      <c r="G126" s="5" t="s">
        <v>191</v>
      </c>
      <c r="H126" s="102">
        <v>9</v>
      </c>
      <c r="I126" s="5" t="s">
        <v>285</v>
      </c>
      <c r="J126" s="17">
        <v>392507</v>
      </c>
      <c r="K126" s="17">
        <v>20279520</v>
      </c>
      <c r="L126" s="17">
        <v>28694692</v>
      </c>
      <c r="M126" s="31">
        <v>0.25</v>
      </c>
      <c r="N126" s="17">
        <v>2103793</v>
      </c>
      <c r="O126" s="33"/>
      <c r="P126" s="32">
        <v>0.18657111227197734</v>
      </c>
      <c r="Q126" s="5">
        <v>1.35</v>
      </c>
      <c r="R126" s="17">
        <v>290745.9259259259</v>
      </c>
      <c r="S126" s="17">
        <v>196253.5</v>
      </c>
      <c r="T126" s="17">
        <v>0</v>
      </c>
      <c r="U126" s="17">
        <v>0</v>
      </c>
      <c r="V126" s="17">
        <v>196253.5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56">
        <v>0</v>
      </c>
      <c r="AD126" s="50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23"/>
      <c r="AS126" s="23"/>
      <c r="AT126" s="23"/>
      <c r="AU126" s="23"/>
      <c r="AV126" s="23"/>
      <c r="AW126" s="24"/>
    </row>
    <row r="127" spans="1:49" x14ac:dyDescent="0.25">
      <c r="A127" s="112" t="s">
        <v>421</v>
      </c>
      <c r="B127" s="112" t="s">
        <v>35</v>
      </c>
      <c r="C127" s="3" t="s">
        <v>189</v>
      </c>
      <c r="D127" s="44" t="s">
        <v>97</v>
      </c>
      <c r="E127" s="5" t="s">
        <v>111</v>
      </c>
      <c r="F127" s="85" t="s">
        <v>528</v>
      </c>
      <c r="G127" s="5" t="s">
        <v>191</v>
      </c>
      <c r="H127" s="102">
        <v>9</v>
      </c>
      <c r="I127" s="5" t="s">
        <v>285</v>
      </c>
      <c r="J127" s="17">
        <v>500000</v>
      </c>
      <c r="K127" s="17">
        <v>10707168</v>
      </c>
      <c r="L127" s="17">
        <v>23621414</v>
      </c>
      <c r="M127" s="31">
        <v>0.252</v>
      </c>
      <c r="N127" s="17">
        <v>3254390</v>
      </c>
      <c r="O127" s="17"/>
      <c r="P127" s="32">
        <v>0.15363862352084415</v>
      </c>
      <c r="Q127" s="5">
        <v>1.35</v>
      </c>
      <c r="R127" s="17">
        <v>370370.37037037034</v>
      </c>
      <c r="S127" s="17">
        <v>0</v>
      </c>
      <c r="T127" s="17">
        <v>0</v>
      </c>
      <c r="U127" s="17">
        <v>0</v>
      </c>
      <c r="V127" s="17">
        <v>500000</v>
      </c>
      <c r="W127" s="17">
        <v>0</v>
      </c>
      <c r="X127" s="17">
        <v>0</v>
      </c>
      <c r="Y127" s="23">
        <v>0</v>
      </c>
      <c r="Z127" s="23">
        <v>0</v>
      </c>
      <c r="AA127" s="23">
        <v>0</v>
      </c>
      <c r="AB127" s="23">
        <v>0</v>
      </c>
      <c r="AC127" s="24">
        <v>0</v>
      </c>
      <c r="AD127" s="51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4"/>
    </row>
    <row r="128" spans="1:49" x14ac:dyDescent="0.25">
      <c r="A128" s="112" t="s">
        <v>422</v>
      </c>
      <c r="B128" s="112" t="s">
        <v>66</v>
      </c>
      <c r="C128" s="3" t="s">
        <v>190</v>
      </c>
      <c r="D128" s="44" t="s">
        <v>49</v>
      </c>
      <c r="E128" s="5" t="s">
        <v>111</v>
      </c>
      <c r="F128" s="85" t="s">
        <v>528</v>
      </c>
      <c r="G128" s="5" t="s">
        <v>191</v>
      </c>
      <c r="H128" s="102">
        <v>9</v>
      </c>
      <c r="I128" s="5" t="s">
        <v>285</v>
      </c>
      <c r="J128" s="17">
        <v>500000</v>
      </c>
      <c r="K128" s="17">
        <v>42231780</v>
      </c>
      <c r="L128" s="17">
        <v>57651182</v>
      </c>
      <c r="M128" s="31">
        <v>0.15720000000000001</v>
      </c>
      <c r="N128" s="17">
        <v>2423930</v>
      </c>
      <c r="O128" s="17"/>
      <c r="P128" s="32">
        <v>0.20627658389474943</v>
      </c>
      <c r="Q128" s="5">
        <v>1.35</v>
      </c>
      <c r="R128" s="17">
        <v>370370.37037037034</v>
      </c>
      <c r="S128" s="17">
        <v>250000</v>
      </c>
      <c r="T128" s="17">
        <v>0</v>
      </c>
      <c r="U128" s="17">
        <v>250000</v>
      </c>
      <c r="V128" s="17">
        <v>0</v>
      </c>
      <c r="W128" s="17">
        <v>0</v>
      </c>
      <c r="X128" s="17">
        <v>0</v>
      </c>
      <c r="Y128" s="23">
        <v>0</v>
      </c>
      <c r="Z128" s="23">
        <v>0</v>
      </c>
      <c r="AA128" s="23">
        <v>0</v>
      </c>
      <c r="AB128" s="23">
        <v>0</v>
      </c>
      <c r="AC128" s="24">
        <v>0</v>
      </c>
      <c r="AD128" s="51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4"/>
    </row>
    <row r="129" spans="1:49" x14ac:dyDescent="0.25">
      <c r="A129" s="112" t="s">
        <v>423</v>
      </c>
      <c r="B129" s="112" t="s">
        <v>67</v>
      </c>
      <c r="C129" s="3" t="s">
        <v>190</v>
      </c>
      <c r="D129" s="44" t="s">
        <v>49</v>
      </c>
      <c r="E129" s="5" t="s">
        <v>20</v>
      </c>
      <c r="F129" s="85" t="s">
        <v>528</v>
      </c>
      <c r="G129" s="5" t="s">
        <v>191</v>
      </c>
      <c r="H129" s="102">
        <v>9</v>
      </c>
      <c r="I129" s="5" t="s">
        <v>285</v>
      </c>
      <c r="J129" s="17">
        <v>500000</v>
      </c>
      <c r="K129" s="17">
        <v>42231780</v>
      </c>
      <c r="L129" s="17">
        <v>57651182</v>
      </c>
      <c r="M129" s="31">
        <v>0.15720000000000001</v>
      </c>
      <c r="N129" s="17">
        <v>2423930</v>
      </c>
      <c r="O129" s="17"/>
      <c r="P129" s="32">
        <v>0.20627658389474943</v>
      </c>
      <c r="Q129" s="5">
        <v>1.35</v>
      </c>
      <c r="R129" s="17">
        <v>370370.37037037034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23">
        <v>0</v>
      </c>
      <c r="Z129" s="23">
        <v>0</v>
      </c>
      <c r="AA129" s="23">
        <v>500000</v>
      </c>
      <c r="AB129" s="23">
        <v>0</v>
      </c>
      <c r="AC129" s="24">
        <v>0</v>
      </c>
      <c r="AD129" s="51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4"/>
    </row>
    <row r="130" spans="1:49" x14ac:dyDescent="0.25">
      <c r="A130" s="112" t="s">
        <v>424</v>
      </c>
      <c r="B130" s="112" t="s">
        <v>68</v>
      </c>
      <c r="C130" s="12" t="s">
        <v>190</v>
      </c>
      <c r="D130" s="44" t="s">
        <v>51</v>
      </c>
      <c r="E130" s="5" t="s">
        <v>111</v>
      </c>
      <c r="F130" s="85" t="s">
        <v>528</v>
      </c>
      <c r="G130" s="5" t="s">
        <v>191</v>
      </c>
      <c r="H130" s="102">
        <v>9</v>
      </c>
      <c r="I130" s="5" t="s">
        <v>285</v>
      </c>
      <c r="J130" s="17">
        <v>450000</v>
      </c>
      <c r="K130" s="17">
        <v>4155438</v>
      </c>
      <c r="L130" s="17">
        <v>12245729</v>
      </c>
      <c r="M130" s="31">
        <v>0.3785</v>
      </c>
      <c r="N130" s="17">
        <v>3062175</v>
      </c>
      <c r="O130" s="17"/>
      <c r="P130" s="32">
        <v>0.14695437066790762</v>
      </c>
      <c r="Q130" s="5">
        <v>1.35</v>
      </c>
      <c r="R130" s="17">
        <v>333333.33333333331</v>
      </c>
      <c r="S130" s="17">
        <v>22500</v>
      </c>
      <c r="T130" s="17">
        <v>0</v>
      </c>
      <c r="U130" s="17">
        <v>187500</v>
      </c>
      <c r="V130" s="17">
        <v>240000</v>
      </c>
      <c r="W130" s="17">
        <v>0</v>
      </c>
      <c r="X130" s="17">
        <v>0</v>
      </c>
      <c r="Y130" s="23">
        <v>0</v>
      </c>
      <c r="Z130" s="23">
        <v>0</v>
      </c>
      <c r="AA130" s="23">
        <v>0</v>
      </c>
      <c r="AB130" s="23">
        <v>0</v>
      </c>
      <c r="AC130" s="24">
        <v>0</v>
      </c>
      <c r="AD130" s="51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4"/>
    </row>
    <row r="131" spans="1:49" x14ac:dyDescent="0.25">
      <c r="A131" s="112" t="s">
        <v>425</v>
      </c>
      <c r="B131" s="112" t="s">
        <v>69</v>
      </c>
      <c r="C131" s="12" t="s">
        <v>190</v>
      </c>
      <c r="D131" s="44" t="s">
        <v>51</v>
      </c>
      <c r="E131" s="5" t="s">
        <v>111</v>
      </c>
      <c r="F131" s="85" t="s">
        <v>528</v>
      </c>
      <c r="G131" s="5" t="s">
        <v>191</v>
      </c>
      <c r="H131" s="102">
        <v>9</v>
      </c>
      <c r="I131" s="5" t="s">
        <v>285</v>
      </c>
      <c r="J131" s="17">
        <v>450000</v>
      </c>
      <c r="K131" s="17">
        <v>53062716</v>
      </c>
      <c r="L131" s="17">
        <v>122328568</v>
      </c>
      <c r="M131" s="31">
        <v>3.5200000000000002E-2</v>
      </c>
      <c r="N131" s="17">
        <v>2438158</v>
      </c>
      <c r="O131" s="17"/>
      <c r="P131" s="32">
        <v>0.18456556137871294</v>
      </c>
      <c r="Q131" s="5">
        <v>1.35</v>
      </c>
      <c r="R131" s="17">
        <v>333333.33333333331</v>
      </c>
      <c r="S131" s="17">
        <v>22500</v>
      </c>
      <c r="T131" s="17">
        <v>0</v>
      </c>
      <c r="U131" s="17">
        <v>187500</v>
      </c>
      <c r="V131" s="17">
        <v>240000</v>
      </c>
      <c r="W131" s="17">
        <v>0</v>
      </c>
      <c r="X131" s="17">
        <v>0</v>
      </c>
      <c r="Y131" s="23">
        <v>0</v>
      </c>
      <c r="Z131" s="23">
        <v>0</v>
      </c>
      <c r="AA131" s="23">
        <v>0</v>
      </c>
      <c r="AB131" s="23">
        <v>0</v>
      </c>
      <c r="AC131" s="24">
        <v>0</v>
      </c>
      <c r="AD131" s="51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4"/>
    </row>
    <row r="132" spans="1:49" x14ac:dyDescent="0.25">
      <c r="A132" s="112" t="s">
        <v>426</v>
      </c>
      <c r="B132" s="112" t="s">
        <v>70</v>
      </c>
      <c r="C132" s="12" t="s">
        <v>190</v>
      </c>
      <c r="D132" s="44" t="s">
        <v>51</v>
      </c>
      <c r="E132" s="5" t="s">
        <v>111</v>
      </c>
      <c r="F132" s="85" t="s">
        <v>528</v>
      </c>
      <c r="G132" s="5" t="s">
        <v>191</v>
      </c>
      <c r="H132" s="102">
        <v>9</v>
      </c>
      <c r="I132" s="5" t="s">
        <v>285</v>
      </c>
      <c r="J132" s="17">
        <v>600000</v>
      </c>
      <c r="K132" s="17">
        <v>75096882</v>
      </c>
      <c r="L132" s="17">
        <v>130069413</v>
      </c>
      <c r="M132" s="31">
        <v>4.82E-2</v>
      </c>
      <c r="N132" s="17">
        <v>2649676</v>
      </c>
      <c r="O132" s="17"/>
      <c r="P132" s="32">
        <v>0.22644278017387787</v>
      </c>
      <c r="Q132" s="5">
        <v>1.35</v>
      </c>
      <c r="R132" s="17">
        <v>444444.44444444444</v>
      </c>
      <c r="S132" s="17">
        <v>30000</v>
      </c>
      <c r="T132" s="17">
        <v>0</v>
      </c>
      <c r="U132" s="17">
        <v>250000</v>
      </c>
      <c r="V132" s="17">
        <v>320000</v>
      </c>
      <c r="W132" s="17">
        <v>0</v>
      </c>
      <c r="X132" s="17">
        <v>0</v>
      </c>
      <c r="Y132" s="23">
        <v>0</v>
      </c>
      <c r="Z132" s="23">
        <v>0</v>
      </c>
      <c r="AA132" s="23">
        <v>0</v>
      </c>
      <c r="AB132" s="23">
        <v>0</v>
      </c>
      <c r="AC132" s="24">
        <v>0</v>
      </c>
      <c r="AD132" s="51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4"/>
    </row>
    <row r="133" spans="1:49" x14ac:dyDescent="0.25">
      <c r="A133" s="112" t="s">
        <v>427</v>
      </c>
      <c r="B133" s="112" t="s">
        <v>71</v>
      </c>
      <c r="C133" s="12" t="s">
        <v>190</v>
      </c>
      <c r="D133" s="44" t="s">
        <v>51</v>
      </c>
      <c r="E133" s="5" t="s">
        <v>111</v>
      </c>
      <c r="F133" s="85" t="s">
        <v>528</v>
      </c>
      <c r="G133" s="5" t="s">
        <v>191</v>
      </c>
      <c r="H133" s="102">
        <v>9</v>
      </c>
      <c r="I133" s="5" t="s">
        <v>285</v>
      </c>
      <c r="J133" s="17">
        <v>1500000</v>
      </c>
      <c r="K133" s="17">
        <v>9942954</v>
      </c>
      <c r="L133" s="17">
        <v>20815866</v>
      </c>
      <c r="M133" s="31">
        <v>0.60129999999999995</v>
      </c>
      <c r="N133" s="17">
        <v>6537882</v>
      </c>
      <c r="O133" s="17"/>
      <c r="P133" s="32">
        <v>0.22943210048758911</v>
      </c>
      <c r="Q133" s="5">
        <v>1.35</v>
      </c>
      <c r="R133" s="17">
        <v>1111111.111111111</v>
      </c>
      <c r="S133" s="17">
        <v>75000</v>
      </c>
      <c r="T133" s="17">
        <v>0</v>
      </c>
      <c r="U133" s="17">
        <v>625000</v>
      </c>
      <c r="V133" s="17">
        <v>800000</v>
      </c>
      <c r="W133" s="17">
        <v>0</v>
      </c>
      <c r="X133" s="17">
        <v>0</v>
      </c>
      <c r="Y133" s="23">
        <v>0</v>
      </c>
      <c r="Z133" s="23">
        <v>0</v>
      </c>
      <c r="AA133" s="23">
        <v>0</v>
      </c>
      <c r="AB133" s="23">
        <v>0</v>
      </c>
      <c r="AC133" s="24">
        <v>0</v>
      </c>
      <c r="AD133" s="51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4"/>
    </row>
    <row r="134" spans="1:49" x14ac:dyDescent="0.25">
      <c r="A134" s="112" t="s">
        <v>428</v>
      </c>
      <c r="B134" s="112" t="s">
        <v>52</v>
      </c>
      <c r="C134" s="3" t="s">
        <v>190</v>
      </c>
      <c r="D134" s="44" t="s">
        <v>52</v>
      </c>
      <c r="E134" s="5" t="s">
        <v>111</v>
      </c>
      <c r="F134" s="85" t="s">
        <v>528</v>
      </c>
      <c r="G134" s="5" t="s">
        <v>191</v>
      </c>
      <c r="H134" s="102">
        <v>9</v>
      </c>
      <c r="I134" s="5" t="s">
        <v>285</v>
      </c>
      <c r="J134" s="17">
        <v>1500000</v>
      </c>
      <c r="K134" s="17">
        <v>10318200</v>
      </c>
      <c r="L134" s="17">
        <v>10318200</v>
      </c>
      <c r="M134" s="31">
        <v>9.0999999999999998E-2</v>
      </c>
      <c r="N134" s="17">
        <v>6965058</v>
      </c>
      <c r="O134" s="17"/>
      <c r="P134" s="32">
        <v>0.21536073353588728</v>
      </c>
      <c r="Q134" s="5">
        <v>1.35</v>
      </c>
      <c r="R134" s="17">
        <v>1111111.111111111</v>
      </c>
      <c r="S134" s="17">
        <v>200000</v>
      </c>
      <c r="T134" s="17">
        <v>0</v>
      </c>
      <c r="U134" s="17">
        <v>300000</v>
      </c>
      <c r="V134" s="17">
        <v>700000</v>
      </c>
      <c r="W134" s="17">
        <v>0</v>
      </c>
      <c r="X134" s="17">
        <v>0</v>
      </c>
      <c r="Y134" s="23">
        <v>0</v>
      </c>
      <c r="Z134" s="23">
        <v>300000</v>
      </c>
      <c r="AA134" s="23">
        <v>0</v>
      </c>
      <c r="AB134" s="23">
        <v>0</v>
      </c>
      <c r="AC134" s="24">
        <v>0</v>
      </c>
      <c r="AD134" s="51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4"/>
    </row>
    <row r="135" spans="1:49" x14ac:dyDescent="0.25">
      <c r="A135" s="112" t="s">
        <v>429</v>
      </c>
      <c r="B135" s="112" t="s">
        <v>54</v>
      </c>
      <c r="C135" s="3" t="s">
        <v>190</v>
      </c>
      <c r="D135" s="44" t="s">
        <v>54</v>
      </c>
      <c r="E135" s="5" t="s">
        <v>111</v>
      </c>
      <c r="F135" s="85" t="s">
        <v>528</v>
      </c>
      <c r="G135" s="5" t="s">
        <v>191</v>
      </c>
      <c r="H135" s="102">
        <v>9</v>
      </c>
      <c r="I135" s="5" t="s">
        <v>285</v>
      </c>
      <c r="J135" s="17">
        <v>300000</v>
      </c>
      <c r="K135" s="17">
        <v>81235760</v>
      </c>
      <c r="L135" s="17">
        <v>178383102</v>
      </c>
      <c r="M135" s="31">
        <v>1.7399999999999999E-2</v>
      </c>
      <c r="N135" s="17">
        <v>1688421</v>
      </c>
      <c r="O135" s="17"/>
      <c r="P135" s="32">
        <v>0.17768080354366594</v>
      </c>
      <c r="Q135" s="5">
        <v>1.35</v>
      </c>
      <c r="R135" s="17">
        <v>222222.22222222222</v>
      </c>
      <c r="S135" s="17">
        <v>100000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23">
        <v>0</v>
      </c>
      <c r="Z135" s="23">
        <v>200000</v>
      </c>
      <c r="AA135" s="23">
        <v>0</v>
      </c>
      <c r="AB135" s="23">
        <v>0</v>
      </c>
      <c r="AC135" s="24">
        <v>0</v>
      </c>
      <c r="AD135" s="51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4"/>
    </row>
    <row r="136" spans="1:49" x14ac:dyDescent="0.25">
      <c r="A136" s="112" t="s">
        <v>430</v>
      </c>
      <c r="B136" s="112" t="s">
        <v>72</v>
      </c>
      <c r="C136" s="3" t="s">
        <v>190</v>
      </c>
      <c r="D136" s="44" t="s">
        <v>54</v>
      </c>
      <c r="E136" s="5" t="s">
        <v>20</v>
      </c>
      <c r="F136" s="85" t="s">
        <v>528</v>
      </c>
      <c r="G136" s="5" t="s">
        <v>191</v>
      </c>
      <c r="H136" s="102">
        <v>9</v>
      </c>
      <c r="I136" s="5" t="s">
        <v>285</v>
      </c>
      <c r="J136" s="17">
        <v>1000000</v>
      </c>
      <c r="K136" s="17">
        <v>81235760</v>
      </c>
      <c r="L136" s="17">
        <v>178383102</v>
      </c>
      <c r="M136" s="31">
        <v>5.79E-2</v>
      </c>
      <c r="N136" s="17">
        <v>5628069</v>
      </c>
      <c r="O136" s="17"/>
      <c r="P136" s="32">
        <v>0.17768083511413951</v>
      </c>
      <c r="Q136" s="5">
        <v>1.35</v>
      </c>
      <c r="R136" s="17">
        <v>740740.74074074067</v>
      </c>
      <c r="S136" s="17">
        <v>0</v>
      </c>
      <c r="T136" s="17">
        <v>200000</v>
      </c>
      <c r="U136" s="17">
        <v>0</v>
      </c>
      <c r="V136" s="17">
        <v>0</v>
      </c>
      <c r="W136" s="17">
        <v>0</v>
      </c>
      <c r="X136" s="17">
        <v>0</v>
      </c>
      <c r="Y136" s="23">
        <v>0</v>
      </c>
      <c r="Z136" s="23">
        <v>0</v>
      </c>
      <c r="AA136" s="23">
        <v>800000</v>
      </c>
      <c r="AB136" s="23">
        <v>0</v>
      </c>
      <c r="AC136" s="24">
        <v>0</v>
      </c>
      <c r="AD136" s="51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4"/>
    </row>
    <row r="137" spans="1:49" x14ac:dyDescent="0.25">
      <c r="A137" s="112" t="s">
        <v>431</v>
      </c>
      <c r="B137" s="112" t="s">
        <v>73</v>
      </c>
      <c r="C137" s="3" t="s">
        <v>190</v>
      </c>
      <c r="D137" s="44" t="s">
        <v>54</v>
      </c>
      <c r="E137" s="5" t="s">
        <v>20</v>
      </c>
      <c r="F137" s="85" t="s">
        <v>528</v>
      </c>
      <c r="G137" s="5" t="s">
        <v>191</v>
      </c>
      <c r="H137" s="102">
        <v>9</v>
      </c>
      <c r="I137" s="5" t="s">
        <v>285</v>
      </c>
      <c r="J137" s="17">
        <v>2000026</v>
      </c>
      <c r="K137" s="17">
        <v>81235760</v>
      </c>
      <c r="L137" s="17">
        <v>178383102</v>
      </c>
      <c r="M137" s="31">
        <v>0.1159</v>
      </c>
      <c r="N137" s="17">
        <v>11256285</v>
      </c>
      <c r="O137" s="17"/>
      <c r="P137" s="32">
        <v>0.17768082453491538</v>
      </c>
      <c r="Q137" s="5">
        <v>1.35</v>
      </c>
      <c r="R137" s="17">
        <v>1481500.7407407407</v>
      </c>
      <c r="S137" s="17">
        <v>0</v>
      </c>
      <c r="T137" s="17">
        <v>1025818</v>
      </c>
      <c r="U137" s="17">
        <v>0</v>
      </c>
      <c r="V137" s="17">
        <v>0</v>
      </c>
      <c r="W137" s="17">
        <v>0</v>
      </c>
      <c r="X137" s="17">
        <v>0</v>
      </c>
      <c r="Y137" s="23">
        <v>0</v>
      </c>
      <c r="Z137" s="23">
        <v>0</v>
      </c>
      <c r="AA137" s="23">
        <v>974208</v>
      </c>
      <c r="AB137" s="23">
        <v>0</v>
      </c>
      <c r="AC137" s="24">
        <v>0</v>
      </c>
      <c r="AD137" s="51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4"/>
    </row>
    <row r="138" spans="1:49" x14ac:dyDescent="0.25">
      <c r="A138" s="112" t="s">
        <v>432</v>
      </c>
      <c r="B138" s="112" t="s">
        <v>74</v>
      </c>
      <c r="C138" s="3" t="s">
        <v>190</v>
      </c>
      <c r="D138" s="44" t="s">
        <v>126</v>
      </c>
      <c r="E138" s="5" t="s">
        <v>20</v>
      </c>
      <c r="F138" s="85" t="s">
        <v>527</v>
      </c>
      <c r="G138" s="5" t="s">
        <v>191</v>
      </c>
      <c r="H138" s="102">
        <v>9</v>
      </c>
      <c r="I138" s="5" t="s">
        <v>285</v>
      </c>
      <c r="J138" s="17">
        <v>350346</v>
      </c>
      <c r="K138" s="17">
        <v>78391856</v>
      </c>
      <c r="L138" s="17">
        <v>154170856</v>
      </c>
      <c r="M138" s="31">
        <v>0.02</v>
      </c>
      <c r="N138" s="17">
        <v>1515580</v>
      </c>
      <c r="O138" s="17"/>
      <c r="P138" s="32">
        <v>0.23116298710724606</v>
      </c>
      <c r="Q138" s="5">
        <v>1.35</v>
      </c>
      <c r="R138" s="17">
        <v>259515.55555555553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23">
        <v>0</v>
      </c>
      <c r="Z138" s="23">
        <v>0</v>
      </c>
      <c r="AA138" s="23">
        <v>350346</v>
      </c>
      <c r="AB138" s="23">
        <v>0</v>
      </c>
      <c r="AC138" s="24">
        <v>0</v>
      </c>
      <c r="AD138" s="51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4"/>
    </row>
    <row r="139" spans="1:49" x14ac:dyDescent="0.25">
      <c r="A139" s="112" t="s">
        <v>433</v>
      </c>
      <c r="B139" s="112" t="s">
        <v>75</v>
      </c>
      <c r="C139" s="3" t="s">
        <v>190</v>
      </c>
      <c r="D139" s="44" t="s">
        <v>126</v>
      </c>
      <c r="E139" s="5" t="s">
        <v>20</v>
      </c>
      <c r="F139" s="85" t="s">
        <v>528</v>
      </c>
      <c r="G139" s="5" t="s">
        <v>191</v>
      </c>
      <c r="H139" s="102">
        <v>9</v>
      </c>
      <c r="I139" s="5" t="s">
        <v>285</v>
      </c>
      <c r="J139" s="17">
        <v>649654</v>
      </c>
      <c r="K139" s="17">
        <v>66110310</v>
      </c>
      <c r="L139" s="17">
        <v>84709278</v>
      </c>
      <c r="M139" s="31">
        <v>0.2455</v>
      </c>
      <c r="N139" s="17">
        <v>4566667</v>
      </c>
      <c r="O139" s="17">
        <v>3381021</v>
      </c>
      <c r="P139" s="32">
        <v>0.14225998961605915</v>
      </c>
      <c r="Q139" s="5">
        <v>1.35</v>
      </c>
      <c r="R139" s="17">
        <v>481225.18518518517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23">
        <v>0</v>
      </c>
      <c r="Z139" s="23">
        <v>0</v>
      </c>
      <c r="AA139" s="23">
        <v>649654</v>
      </c>
      <c r="AB139" s="23">
        <v>0</v>
      </c>
      <c r="AC139" s="24">
        <v>0</v>
      </c>
      <c r="AD139" s="51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4"/>
    </row>
    <row r="140" spans="1:49" x14ac:dyDescent="0.25">
      <c r="A140" s="112" t="s">
        <v>434</v>
      </c>
      <c r="B140" s="112" t="s">
        <v>76</v>
      </c>
      <c r="C140" s="3" t="s">
        <v>190</v>
      </c>
      <c r="D140" s="44" t="s">
        <v>151</v>
      </c>
      <c r="E140" s="5" t="s">
        <v>111</v>
      </c>
      <c r="F140" s="5" t="s">
        <v>192</v>
      </c>
      <c r="G140" s="5" t="s">
        <v>192</v>
      </c>
      <c r="H140" s="102">
        <v>9</v>
      </c>
      <c r="I140" s="5" t="s">
        <v>285</v>
      </c>
      <c r="J140" s="17">
        <v>500000</v>
      </c>
      <c r="K140" s="17">
        <v>20943837</v>
      </c>
      <c r="L140" s="17">
        <v>37721992</v>
      </c>
      <c r="M140" s="31">
        <v>0.62729999999999997</v>
      </c>
      <c r="N140" s="17">
        <v>10524937</v>
      </c>
      <c r="O140" s="17"/>
      <c r="P140" s="32">
        <v>4.7506222602567601E-2</v>
      </c>
      <c r="Q140" s="5">
        <v>1.65</v>
      </c>
      <c r="R140" s="17">
        <v>303030.30303030304</v>
      </c>
      <c r="S140" s="17">
        <v>0</v>
      </c>
      <c r="T140" s="17">
        <v>0</v>
      </c>
      <c r="U140" s="17">
        <v>0</v>
      </c>
      <c r="V140" s="17">
        <v>500000</v>
      </c>
      <c r="W140" s="17">
        <v>0</v>
      </c>
      <c r="X140" s="17">
        <v>0</v>
      </c>
      <c r="Y140" s="23">
        <v>0</v>
      </c>
      <c r="Z140" s="23">
        <v>0</v>
      </c>
      <c r="AA140" s="23">
        <v>0</v>
      </c>
      <c r="AB140" s="23">
        <v>0</v>
      </c>
      <c r="AC140" s="24">
        <v>0</v>
      </c>
      <c r="AD140" s="51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4"/>
    </row>
    <row r="141" spans="1:49" x14ac:dyDescent="0.25">
      <c r="A141" s="112" t="s">
        <v>435</v>
      </c>
      <c r="B141" s="112" t="s">
        <v>77</v>
      </c>
      <c r="C141" s="3" t="s">
        <v>190</v>
      </c>
      <c r="D141" s="44" t="s">
        <v>49</v>
      </c>
      <c r="E141" s="5" t="s">
        <v>111</v>
      </c>
      <c r="F141" s="5" t="s">
        <v>192</v>
      </c>
      <c r="G141" s="5" t="s">
        <v>192</v>
      </c>
      <c r="H141" s="102">
        <v>9</v>
      </c>
      <c r="I141" s="5" t="s">
        <v>285</v>
      </c>
      <c r="J141" s="17">
        <v>2000000</v>
      </c>
      <c r="K141" s="17">
        <v>164643130</v>
      </c>
      <c r="L141" s="17">
        <v>3001301024</v>
      </c>
      <c r="M141" s="31">
        <v>3.8E-3</v>
      </c>
      <c r="N141" s="17">
        <v>10779300</v>
      </c>
      <c r="O141" s="17">
        <v>1203909</v>
      </c>
      <c r="P141" s="32">
        <v>0.18554080506155315</v>
      </c>
      <c r="Q141" s="5">
        <v>1.65</v>
      </c>
      <c r="R141" s="17">
        <v>1212121.2121212122</v>
      </c>
      <c r="S141" s="17">
        <v>0</v>
      </c>
      <c r="T141" s="17">
        <v>0</v>
      </c>
      <c r="U141" s="17">
        <v>500000</v>
      </c>
      <c r="V141" s="17">
        <v>1500000</v>
      </c>
      <c r="W141" s="17">
        <v>0</v>
      </c>
      <c r="X141" s="17">
        <v>0</v>
      </c>
      <c r="Y141" s="23">
        <v>0</v>
      </c>
      <c r="Z141" s="23">
        <v>0</v>
      </c>
      <c r="AA141" s="23">
        <v>0</v>
      </c>
      <c r="AB141" s="23">
        <v>0</v>
      </c>
      <c r="AC141" s="24">
        <v>0</v>
      </c>
      <c r="AD141" s="51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4"/>
    </row>
    <row r="142" spans="1:49" x14ac:dyDescent="0.25">
      <c r="A142" s="112" t="s">
        <v>436</v>
      </c>
      <c r="B142" s="112" t="s">
        <v>78</v>
      </c>
      <c r="C142" s="3" t="s">
        <v>190</v>
      </c>
      <c r="D142" s="44" t="s">
        <v>49</v>
      </c>
      <c r="E142" s="5" t="s">
        <v>20</v>
      </c>
      <c r="F142" s="5" t="s">
        <v>192</v>
      </c>
      <c r="G142" s="5" t="s">
        <v>192</v>
      </c>
      <c r="H142" s="102">
        <v>9</v>
      </c>
      <c r="I142" s="5" t="s">
        <v>285</v>
      </c>
      <c r="J142" s="17">
        <v>500000</v>
      </c>
      <c r="K142" s="17">
        <v>164643130</v>
      </c>
      <c r="L142" s="17">
        <v>3001301024</v>
      </c>
      <c r="M142" s="34">
        <v>9.5E-4</v>
      </c>
      <c r="N142" s="17">
        <v>2694825</v>
      </c>
      <c r="O142" s="17">
        <v>300977</v>
      </c>
      <c r="P142" s="32">
        <v>0.18554080506155315</v>
      </c>
      <c r="Q142" s="5">
        <v>1.65</v>
      </c>
      <c r="R142" s="17">
        <v>303030.30303030304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17">
        <v>0</v>
      </c>
      <c r="Y142" s="23">
        <v>0</v>
      </c>
      <c r="Z142" s="23">
        <v>0</v>
      </c>
      <c r="AA142" s="23">
        <v>500000</v>
      </c>
      <c r="AB142" s="23">
        <v>0</v>
      </c>
      <c r="AC142" s="24">
        <v>0</v>
      </c>
      <c r="AD142" s="51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4"/>
    </row>
    <row r="143" spans="1:49" x14ac:dyDescent="0.25">
      <c r="A143" s="112" t="s">
        <v>437</v>
      </c>
      <c r="B143" s="112" t="s">
        <v>79</v>
      </c>
      <c r="C143" s="12" t="s">
        <v>189</v>
      </c>
      <c r="D143" s="44" t="s">
        <v>23</v>
      </c>
      <c r="E143" s="5" t="s">
        <v>111</v>
      </c>
      <c r="F143" s="85" t="s">
        <v>528</v>
      </c>
      <c r="G143" s="5" t="s">
        <v>191</v>
      </c>
      <c r="H143" s="102">
        <v>8</v>
      </c>
      <c r="I143" s="5" t="s">
        <v>284</v>
      </c>
      <c r="J143" s="17">
        <v>930327</v>
      </c>
      <c r="K143" s="17">
        <v>11885090</v>
      </c>
      <c r="L143" s="17">
        <v>42510172</v>
      </c>
      <c r="M143" s="31">
        <v>0.29830000000000001</v>
      </c>
      <c r="N143" s="17">
        <v>9135462</v>
      </c>
      <c r="O143" s="17"/>
      <c r="P143" s="32">
        <v>0.10183688575356123</v>
      </c>
      <c r="Q143" s="5">
        <v>1.35</v>
      </c>
      <c r="R143" s="17">
        <v>689131.11111111101</v>
      </c>
      <c r="S143" s="17">
        <v>930327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23">
        <v>0</v>
      </c>
      <c r="Z143" s="23">
        <v>0</v>
      </c>
      <c r="AA143" s="23">
        <v>0</v>
      </c>
      <c r="AB143" s="23">
        <v>0</v>
      </c>
      <c r="AC143" s="24">
        <v>0</v>
      </c>
      <c r="AD143" s="51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4"/>
    </row>
    <row r="144" spans="1:49" x14ac:dyDescent="0.25">
      <c r="A144" s="112" t="s">
        <v>438</v>
      </c>
      <c r="B144" s="112" t="s">
        <v>80</v>
      </c>
      <c r="C144" s="12" t="s">
        <v>189</v>
      </c>
      <c r="D144" s="44" t="s">
        <v>23</v>
      </c>
      <c r="E144" s="5" t="s">
        <v>111</v>
      </c>
      <c r="F144" s="85" t="s">
        <v>528</v>
      </c>
      <c r="G144" s="5" t="s">
        <v>191</v>
      </c>
      <c r="H144" s="102">
        <v>8</v>
      </c>
      <c r="I144" s="5" t="s">
        <v>284</v>
      </c>
      <c r="J144" s="17">
        <v>647162</v>
      </c>
      <c r="K144" s="17">
        <v>8421350</v>
      </c>
      <c r="L144" s="17">
        <v>24309457</v>
      </c>
      <c r="M144" s="31">
        <v>0.27100000000000002</v>
      </c>
      <c r="N144" s="17">
        <v>4305677</v>
      </c>
      <c r="O144" s="17">
        <v>647162</v>
      </c>
      <c r="P144" s="32">
        <v>0.15030435399589889</v>
      </c>
      <c r="Q144" s="5">
        <v>1.35</v>
      </c>
      <c r="R144" s="30">
        <v>479379.25925925921</v>
      </c>
      <c r="S144" s="17">
        <v>647162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23">
        <v>0</v>
      </c>
      <c r="Z144" s="23">
        <v>0</v>
      </c>
      <c r="AA144" s="23">
        <v>0</v>
      </c>
      <c r="AB144" s="23">
        <v>0</v>
      </c>
      <c r="AC144" s="24">
        <v>0</v>
      </c>
      <c r="AD144" s="51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4"/>
    </row>
    <row r="145" spans="1:49" x14ac:dyDescent="0.25">
      <c r="A145" s="112" t="s">
        <v>439</v>
      </c>
      <c r="B145" s="112" t="s">
        <v>37</v>
      </c>
      <c r="C145" s="7" t="s">
        <v>189</v>
      </c>
      <c r="D145" s="44" t="s">
        <v>37</v>
      </c>
      <c r="E145" s="5" t="s">
        <v>111</v>
      </c>
      <c r="F145" s="85" t="s">
        <v>528</v>
      </c>
      <c r="G145" s="5" t="s">
        <v>191</v>
      </c>
      <c r="H145" s="102">
        <v>8</v>
      </c>
      <c r="I145" s="5" t="s">
        <v>284</v>
      </c>
      <c r="J145" s="17">
        <v>2037216</v>
      </c>
      <c r="K145" s="17">
        <v>20783000</v>
      </c>
      <c r="L145" s="17">
        <v>60783000</v>
      </c>
      <c r="M145" s="31">
        <v>0.375</v>
      </c>
      <c r="N145" s="17">
        <v>15000000</v>
      </c>
      <c r="O145" s="17">
        <v>14535968.625</v>
      </c>
      <c r="P145" s="32">
        <v>0.1358144</v>
      </c>
      <c r="Q145" s="5">
        <v>1.35</v>
      </c>
      <c r="R145" s="30">
        <v>1509048.8888888888</v>
      </c>
      <c r="S145" s="17">
        <v>629069</v>
      </c>
      <c r="T145" s="30">
        <v>1408147</v>
      </c>
      <c r="U145" s="30">
        <v>0</v>
      </c>
      <c r="V145" s="30">
        <v>0</v>
      </c>
      <c r="W145" s="30">
        <v>0</v>
      </c>
      <c r="X145" s="30">
        <v>0</v>
      </c>
      <c r="Y145" s="23">
        <v>0</v>
      </c>
      <c r="Z145" s="23">
        <v>0</v>
      </c>
      <c r="AA145" s="23">
        <v>0</v>
      </c>
      <c r="AB145" s="23">
        <v>0</v>
      </c>
      <c r="AC145" s="24">
        <v>0</v>
      </c>
      <c r="AD145" s="51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4"/>
    </row>
    <row r="146" spans="1:49" x14ac:dyDescent="0.25">
      <c r="A146" s="112" t="s">
        <v>440</v>
      </c>
      <c r="B146" s="112" t="s">
        <v>81</v>
      </c>
      <c r="C146" s="14" t="s">
        <v>189</v>
      </c>
      <c r="D146" s="44" t="s">
        <v>81</v>
      </c>
      <c r="E146" s="5" t="s">
        <v>111</v>
      </c>
      <c r="F146" s="85" t="s">
        <v>528</v>
      </c>
      <c r="G146" s="5" t="s">
        <v>191</v>
      </c>
      <c r="H146" s="102">
        <v>8</v>
      </c>
      <c r="I146" s="5" t="s">
        <v>284</v>
      </c>
      <c r="J146" s="17">
        <v>3375681</v>
      </c>
      <c r="K146" s="17">
        <v>21784000</v>
      </c>
      <c r="L146" s="17">
        <v>60139324</v>
      </c>
      <c r="M146" s="31">
        <v>0.65180000000000005</v>
      </c>
      <c r="N146" s="17">
        <v>25000000</v>
      </c>
      <c r="O146" s="17"/>
      <c r="P146" s="32">
        <v>0.13502723999999999</v>
      </c>
      <c r="Q146" s="5">
        <v>1.35</v>
      </c>
      <c r="R146" s="30">
        <v>2500504.4444444445</v>
      </c>
      <c r="S146" s="17">
        <v>3375681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23">
        <v>0</v>
      </c>
      <c r="Z146" s="23">
        <v>0</v>
      </c>
      <c r="AA146" s="23">
        <v>0</v>
      </c>
      <c r="AB146" s="23">
        <v>0</v>
      </c>
      <c r="AC146" s="24">
        <v>0</v>
      </c>
      <c r="AD146" s="51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4"/>
    </row>
    <row r="147" spans="1:49" x14ac:dyDescent="0.25">
      <c r="A147" s="112" t="s">
        <v>441</v>
      </c>
      <c r="B147" s="112" t="s">
        <v>82</v>
      </c>
      <c r="C147" s="3" t="s">
        <v>189</v>
      </c>
      <c r="D147" s="44" t="s">
        <v>98</v>
      </c>
      <c r="E147" s="5" t="s">
        <v>20</v>
      </c>
      <c r="F147" s="85" t="s">
        <v>528</v>
      </c>
      <c r="G147" s="5" t="s">
        <v>191</v>
      </c>
      <c r="H147" s="102">
        <v>8</v>
      </c>
      <c r="I147" s="5" t="s">
        <v>284</v>
      </c>
      <c r="J147" s="17">
        <v>600000</v>
      </c>
      <c r="K147" s="17">
        <v>25327000</v>
      </c>
      <c r="L147" s="17">
        <v>62787000</v>
      </c>
      <c r="M147" s="31">
        <v>8.0600000000000005E-2</v>
      </c>
      <c r="N147" s="17">
        <v>3018474</v>
      </c>
      <c r="O147" s="17">
        <v>1189649</v>
      </c>
      <c r="P147" s="32">
        <v>0.19877593777518043</v>
      </c>
      <c r="Q147" s="5">
        <v>1.35</v>
      </c>
      <c r="R147" s="30">
        <v>444444.44444444444</v>
      </c>
      <c r="S147" s="17">
        <v>0</v>
      </c>
      <c r="T147" s="30">
        <v>200000</v>
      </c>
      <c r="U147" s="30">
        <v>0</v>
      </c>
      <c r="V147" s="30">
        <v>0</v>
      </c>
      <c r="W147" s="30">
        <v>400000</v>
      </c>
      <c r="X147" s="30">
        <v>0</v>
      </c>
      <c r="Y147" s="23">
        <v>0</v>
      </c>
      <c r="Z147" s="23">
        <v>0</v>
      </c>
      <c r="AA147" s="23">
        <v>0</v>
      </c>
      <c r="AB147" s="23">
        <v>0</v>
      </c>
      <c r="AC147" s="24">
        <v>0</v>
      </c>
      <c r="AD147" s="51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4"/>
    </row>
    <row r="148" spans="1:49" x14ac:dyDescent="0.25">
      <c r="A148" s="112" t="s">
        <v>442</v>
      </c>
      <c r="B148" s="112" t="s">
        <v>83</v>
      </c>
      <c r="C148" s="7" t="s">
        <v>189</v>
      </c>
      <c r="D148" s="44" t="s">
        <v>37</v>
      </c>
      <c r="E148" s="5" t="s">
        <v>20</v>
      </c>
      <c r="F148" s="85" t="s">
        <v>528</v>
      </c>
      <c r="G148" s="5" t="s">
        <v>191</v>
      </c>
      <c r="H148" s="102">
        <v>8</v>
      </c>
      <c r="I148" s="5" t="s">
        <v>284</v>
      </c>
      <c r="J148" s="17">
        <v>1000000</v>
      </c>
      <c r="K148" s="17">
        <v>20783000</v>
      </c>
      <c r="L148" s="17">
        <v>60783000</v>
      </c>
      <c r="M148" s="31">
        <v>0.18410000000000001</v>
      </c>
      <c r="N148" s="17">
        <v>7362989</v>
      </c>
      <c r="O148" s="17">
        <v>7136191.5303000007</v>
      </c>
      <c r="P148" s="32">
        <v>0.13581440906675266</v>
      </c>
      <c r="Q148" s="5">
        <v>1.35</v>
      </c>
      <c r="R148" s="30">
        <v>740740.74074074067</v>
      </c>
      <c r="S148" s="17">
        <v>0</v>
      </c>
      <c r="T148" s="30">
        <v>400000</v>
      </c>
      <c r="U148" s="30">
        <v>0</v>
      </c>
      <c r="V148" s="30">
        <v>0</v>
      </c>
      <c r="W148" s="30">
        <v>600000</v>
      </c>
      <c r="X148" s="30">
        <v>0</v>
      </c>
      <c r="Y148" s="23">
        <v>0</v>
      </c>
      <c r="Z148" s="23">
        <v>0</v>
      </c>
      <c r="AA148" s="23">
        <v>0</v>
      </c>
      <c r="AB148" s="23">
        <v>0</v>
      </c>
      <c r="AC148" s="24">
        <v>0</v>
      </c>
      <c r="AD148" s="51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4"/>
    </row>
    <row r="149" spans="1:49" x14ac:dyDescent="0.25">
      <c r="A149" s="112" t="s">
        <v>443</v>
      </c>
      <c r="B149" s="112" t="s">
        <v>84</v>
      </c>
      <c r="C149" s="14" t="s">
        <v>189</v>
      </c>
      <c r="D149" s="44" t="s">
        <v>81</v>
      </c>
      <c r="E149" s="5" t="s">
        <v>20</v>
      </c>
      <c r="F149" s="85" t="s">
        <v>528</v>
      </c>
      <c r="G149" s="5" t="s">
        <v>191</v>
      </c>
      <c r="H149" s="102">
        <v>8</v>
      </c>
      <c r="I149" s="5" t="s">
        <v>284</v>
      </c>
      <c r="J149" s="17">
        <v>1499842</v>
      </c>
      <c r="K149" s="17">
        <v>21784000</v>
      </c>
      <c r="L149" s="17">
        <v>60139324</v>
      </c>
      <c r="M149" s="31">
        <v>0.28960000000000002</v>
      </c>
      <c r="N149" s="17">
        <v>11107700</v>
      </c>
      <c r="O149" s="17"/>
      <c r="P149" s="32">
        <v>0.13502723336064171</v>
      </c>
      <c r="Q149" s="5">
        <v>1.35</v>
      </c>
      <c r="R149" s="30">
        <v>1110994.0740740739</v>
      </c>
      <c r="S149" s="17">
        <v>0</v>
      </c>
      <c r="T149" s="30">
        <v>1499842</v>
      </c>
      <c r="U149" s="30">
        <v>0</v>
      </c>
      <c r="V149" s="30">
        <v>0</v>
      </c>
      <c r="W149" s="30">
        <v>0</v>
      </c>
      <c r="X149" s="30">
        <v>0</v>
      </c>
      <c r="Y149" s="23">
        <v>0</v>
      </c>
      <c r="Z149" s="23">
        <v>0</v>
      </c>
      <c r="AA149" s="23">
        <v>0</v>
      </c>
      <c r="AB149" s="23">
        <v>0</v>
      </c>
      <c r="AC149" s="24">
        <v>0</v>
      </c>
      <c r="AD149" s="51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4"/>
    </row>
    <row r="150" spans="1:49" x14ac:dyDescent="0.25">
      <c r="A150" s="112" t="s">
        <v>444</v>
      </c>
      <c r="B150" s="112" t="s">
        <v>41</v>
      </c>
      <c r="C150" s="7" t="s">
        <v>189</v>
      </c>
      <c r="D150" s="44" t="s">
        <v>42</v>
      </c>
      <c r="E150" s="5" t="s">
        <v>111</v>
      </c>
      <c r="F150" s="85" t="s">
        <v>528</v>
      </c>
      <c r="G150" s="5" t="s">
        <v>191</v>
      </c>
      <c r="H150" s="102">
        <v>8</v>
      </c>
      <c r="I150" s="5" t="s">
        <v>284</v>
      </c>
      <c r="J150" s="17">
        <v>749796</v>
      </c>
      <c r="K150" s="17">
        <v>11346150</v>
      </c>
      <c r="L150" s="17">
        <v>21029520</v>
      </c>
      <c r="M150" s="31">
        <v>0.31830000000000003</v>
      </c>
      <c r="N150" s="17">
        <v>3082217</v>
      </c>
      <c r="O150" s="17">
        <v>1715131</v>
      </c>
      <c r="P150" s="32">
        <v>0.24326515621709957</v>
      </c>
      <c r="Q150" s="5">
        <v>1.35</v>
      </c>
      <c r="R150" s="30">
        <v>555404.44444444438</v>
      </c>
      <c r="S150" s="17">
        <v>374796</v>
      </c>
      <c r="T150" s="30">
        <v>0</v>
      </c>
      <c r="U150" s="30">
        <v>375000</v>
      </c>
      <c r="V150" s="30">
        <v>0</v>
      </c>
      <c r="W150" s="30">
        <v>0</v>
      </c>
      <c r="X150" s="30">
        <v>0</v>
      </c>
      <c r="Y150" s="23">
        <v>0</v>
      </c>
      <c r="Z150" s="23">
        <v>0</v>
      </c>
      <c r="AA150" s="23">
        <v>0</v>
      </c>
      <c r="AB150" s="23">
        <v>0</v>
      </c>
      <c r="AC150" s="24">
        <v>0</v>
      </c>
      <c r="AD150" s="51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4"/>
    </row>
    <row r="151" spans="1:49" x14ac:dyDescent="0.25">
      <c r="A151" s="112" t="s">
        <v>445</v>
      </c>
      <c r="B151" s="112" t="s">
        <v>65</v>
      </c>
      <c r="C151" s="7" t="s">
        <v>189</v>
      </c>
      <c r="D151" s="44" t="s">
        <v>42</v>
      </c>
      <c r="E151" s="5" t="s">
        <v>111</v>
      </c>
      <c r="F151" s="85" t="s">
        <v>527</v>
      </c>
      <c r="G151" s="5" t="s">
        <v>191</v>
      </c>
      <c r="H151" s="102">
        <v>8</v>
      </c>
      <c r="I151" s="5" t="s">
        <v>284</v>
      </c>
      <c r="J151" s="17">
        <v>749869</v>
      </c>
      <c r="K151" s="17">
        <v>12911640</v>
      </c>
      <c r="L151" s="17">
        <v>35873753</v>
      </c>
      <c r="M151" s="31">
        <v>0.17419999999999999</v>
      </c>
      <c r="N151" s="17">
        <v>4000000</v>
      </c>
      <c r="O151" s="17"/>
      <c r="P151" s="32">
        <v>0.18746725</v>
      </c>
      <c r="Q151" s="5">
        <v>1.35</v>
      </c>
      <c r="R151" s="30">
        <v>555458.51851851854</v>
      </c>
      <c r="S151" s="17">
        <v>374869</v>
      </c>
      <c r="T151" s="30">
        <v>0</v>
      </c>
      <c r="U151" s="30">
        <v>375000</v>
      </c>
      <c r="V151" s="30">
        <v>0</v>
      </c>
      <c r="W151" s="30">
        <v>0</v>
      </c>
      <c r="X151" s="30">
        <v>0</v>
      </c>
      <c r="Y151" s="23">
        <v>0</v>
      </c>
      <c r="Z151" s="23">
        <v>0</v>
      </c>
      <c r="AA151" s="23">
        <v>0</v>
      </c>
      <c r="AB151" s="23">
        <v>0</v>
      </c>
      <c r="AC151" s="24">
        <v>0</v>
      </c>
      <c r="AD151" s="51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4"/>
    </row>
    <row r="152" spans="1:49" x14ac:dyDescent="0.25">
      <c r="A152" s="112" t="s">
        <v>446</v>
      </c>
      <c r="B152" s="112" t="s">
        <v>43</v>
      </c>
      <c r="C152" s="7" t="s">
        <v>189</v>
      </c>
      <c r="D152" s="44" t="s">
        <v>42</v>
      </c>
      <c r="E152" s="5" t="s">
        <v>20</v>
      </c>
      <c r="F152" s="85" t="s">
        <v>528</v>
      </c>
      <c r="G152" s="5" t="s">
        <v>191</v>
      </c>
      <c r="H152" s="102">
        <v>8</v>
      </c>
      <c r="I152" s="5" t="s">
        <v>284</v>
      </c>
      <c r="J152" s="17">
        <v>500000</v>
      </c>
      <c r="K152" s="17">
        <f t="shared" ref="K152:L153" si="0">K150</f>
        <v>11346150</v>
      </c>
      <c r="L152" s="17">
        <f t="shared" si="0"/>
        <v>21029520</v>
      </c>
      <c r="M152" s="31">
        <v>0.21229999999999999</v>
      </c>
      <c r="N152" s="17">
        <v>2055370</v>
      </c>
      <c r="O152" s="17">
        <v>1143823</v>
      </c>
      <c r="P152" s="32">
        <v>0.24326520285885267</v>
      </c>
      <c r="Q152" s="5">
        <v>1.35</v>
      </c>
      <c r="R152" s="30">
        <v>370370.37037037034</v>
      </c>
      <c r="S152" s="17">
        <v>0</v>
      </c>
      <c r="T152" s="30">
        <v>500000</v>
      </c>
      <c r="U152" s="30">
        <v>0</v>
      </c>
      <c r="V152" s="30">
        <v>0</v>
      </c>
      <c r="W152" s="30">
        <v>0</v>
      </c>
      <c r="X152" s="30">
        <v>0</v>
      </c>
      <c r="Y152" s="23">
        <v>0</v>
      </c>
      <c r="Z152" s="23">
        <v>0</v>
      </c>
      <c r="AA152" s="23">
        <v>0</v>
      </c>
      <c r="AB152" s="23">
        <v>0</v>
      </c>
      <c r="AC152" s="24">
        <v>0</v>
      </c>
      <c r="AD152" s="51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4"/>
    </row>
    <row r="153" spans="1:49" x14ac:dyDescent="0.25">
      <c r="A153" s="112" t="s">
        <v>447</v>
      </c>
      <c r="B153" s="112" t="s">
        <v>45</v>
      </c>
      <c r="C153" s="7" t="s">
        <v>189</v>
      </c>
      <c r="D153" s="44" t="s">
        <v>42</v>
      </c>
      <c r="E153" s="5" t="s">
        <v>20</v>
      </c>
      <c r="F153" s="85" t="s">
        <v>527</v>
      </c>
      <c r="G153" s="5" t="s">
        <v>191</v>
      </c>
      <c r="H153" s="102">
        <v>8</v>
      </c>
      <c r="I153" s="5" t="s">
        <v>284</v>
      </c>
      <c r="J153" s="17">
        <v>500000</v>
      </c>
      <c r="K153" s="17">
        <f t="shared" si="0"/>
        <v>12911640</v>
      </c>
      <c r="L153" s="17">
        <f t="shared" si="0"/>
        <v>35873753</v>
      </c>
      <c r="M153" s="31">
        <v>0.1162</v>
      </c>
      <c r="N153" s="17">
        <v>2667133</v>
      </c>
      <c r="O153" s="17"/>
      <c r="P153" s="32">
        <v>0.18746721667048474</v>
      </c>
      <c r="Q153" s="5">
        <v>1.35</v>
      </c>
      <c r="R153" s="30">
        <v>370370.37037037034</v>
      </c>
      <c r="S153" s="17">
        <v>0</v>
      </c>
      <c r="T153" s="30">
        <v>500000</v>
      </c>
      <c r="U153" s="30">
        <v>0</v>
      </c>
      <c r="V153" s="30">
        <v>0</v>
      </c>
      <c r="W153" s="30">
        <v>0</v>
      </c>
      <c r="X153" s="30">
        <v>0</v>
      </c>
      <c r="Y153" s="23">
        <v>0</v>
      </c>
      <c r="Z153" s="23">
        <v>0</v>
      </c>
      <c r="AA153" s="23">
        <v>0</v>
      </c>
      <c r="AB153" s="23">
        <v>0</v>
      </c>
      <c r="AC153" s="24">
        <v>0</v>
      </c>
      <c r="AD153" s="51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4"/>
    </row>
    <row r="154" spans="1:49" x14ac:dyDescent="0.25">
      <c r="A154" s="112" t="s">
        <v>448</v>
      </c>
      <c r="B154" s="112" t="s">
        <v>47</v>
      </c>
      <c r="C154" s="7" t="s">
        <v>189</v>
      </c>
      <c r="D154" s="44" t="s">
        <v>47</v>
      </c>
      <c r="E154" s="5" t="s">
        <v>111</v>
      </c>
      <c r="F154" s="85" t="s">
        <v>528</v>
      </c>
      <c r="G154" s="5" t="s">
        <v>191</v>
      </c>
      <c r="H154" s="102">
        <v>8</v>
      </c>
      <c r="I154" s="5" t="s">
        <v>284</v>
      </c>
      <c r="J154" s="17">
        <v>1396940</v>
      </c>
      <c r="K154" s="17">
        <v>70988570</v>
      </c>
      <c r="L154" s="17">
        <v>225855827</v>
      </c>
      <c r="M154" s="31">
        <v>4.5199999999999997E-2</v>
      </c>
      <c r="N154" s="17">
        <v>7000000</v>
      </c>
      <c r="O154" s="17">
        <v>2148025</v>
      </c>
      <c r="P154" s="32">
        <v>0.19956285714285715</v>
      </c>
      <c r="Q154" s="5">
        <v>1.35</v>
      </c>
      <c r="R154" s="17">
        <v>1034770.3703703703</v>
      </c>
      <c r="S154" s="17">
        <v>0</v>
      </c>
      <c r="T154" s="17">
        <v>0</v>
      </c>
      <c r="U154" s="17">
        <v>1396940</v>
      </c>
      <c r="V154" s="17">
        <v>0</v>
      </c>
      <c r="W154" s="17">
        <v>0</v>
      </c>
      <c r="X154" s="17">
        <v>0</v>
      </c>
      <c r="Y154" s="23">
        <v>0</v>
      </c>
      <c r="Z154" s="23">
        <v>0</v>
      </c>
      <c r="AA154" s="23">
        <v>0</v>
      </c>
      <c r="AB154" s="23">
        <v>0</v>
      </c>
      <c r="AC154" s="24">
        <v>0</v>
      </c>
      <c r="AD154" s="51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4"/>
    </row>
    <row r="155" spans="1:49" x14ac:dyDescent="0.25">
      <c r="A155" s="112" t="s">
        <v>449</v>
      </c>
      <c r="B155" s="112" t="s">
        <v>32</v>
      </c>
      <c r="C155" s="7" t="s">
        <v>189</v>
      </c>
      <c r="D155" s="44" t="s">
        <v>118</v>
      </c>
      <c r="E155" s="5" t="s">
        <v>111</v>
      </c>
      <c r="F155" s="85" t="s">
        <v>528</v>
      </c>
      <c r="G155" s="5" t="s">
        <v>191</v>
      </c>
      <c r="H155" s="102">
        <v>8</v>
      </c>
      <c r="I155" s="5" t="s">
        <v>284</v>
      </c>
      <c r="J155" s="17">
        <v>480000</v>
      </c>
      <c r="K155" s="17">
        <v>13723999</v>
      </c>
      <c r="L155" s="17">
        <v>30254132</v>
      </c>
      <c r="M155" s="31">
        <v>0.15</v>
      </c>
      <c r="N155" s="17">
        <v>2479520</v>
      </c>
      <c r="O155" s="17"/>
      <c r="P155" s="32">
        <v>0.19358585532683745</v>
      </c>
      <c r="Q155" s="5">
        <v>1.35</v>
      </c>
      <c r="R155" s="17">
        <v>355555.5555555555</v>
      </c>
      <c r="S155" s="17">
        <v>199135</v>
      </c>
      <c r="T155" s="17">
        <v>80865</v>
      </c>
      <c r="U155" s="17">
        <v>200000</v>
      </c>
      <c r="V155" s="17">
        <v>0</v>
      </c>
      <c r="W155" s="17">
        <v>0</v>
      </c>
      <c r="X155" s="17">
        <v>0</v>
      </c>
      <c r="Y155" s="23">
        <v>0</v>
      </c>
      <c r="Z155" s="23">
        <v>0</v>
      </c>
      <c r="AA155" s="23">
        <v>0</v>
      </c>
      <c r="AB155" s="23">
        <v>0</v>
      </c>
      <c r="AC155" s="24">
        <v>0</v>
      </c>
      <c r="AD155" s="51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4"/>
    </row>
    <row r="156" spans="1:49" x14ac:dyDescent="0.25">
      <c r="A156" s="112" t="s">
        <v>450</v>
      </c>
      <c r="B156" s="112" t="s">
        <v>33</v>
      </c>
      <c r="C156" s="7" t="s">
        <v>189</v>
      </c>
      <c r="D156" s="44" t="s">
        <v>118</v>
      </c>
      <c r="E156" s="5" t="s">
        <v>20</v>
      </c>
      <c r="F156" s="85" t="s">
        <v>528</v>
      </c>
      <c r="G156" s="5" t="s">
        <v>191</v>
      </c>
      <c r="H156" s="102">
        <v>8</v>
      </c>
      <c r="I156" s="5" t="s">
        <v>284</v>
      </c>
      <c r="J156" s="17">
        <v>400000</v>
      </c>
      <c r="K156" s="17">
        <v>13723999</v>
      </c>
      <c r="L156" s="17">
        <v>30254132</v>
      </c>
      <c r="M156" s="31">
        <v>0.125</v>
      </c>
      <c r="N156" s="17">
        <v>2066267</v>
      </c>
      <c r="O156" s="17"/>
      <c r="P156" s="32">
        <v>0.19358582409727301</v>
      </c>
      <c r="Q156" s="5">
        <v>1.35</v>
      </c>
      <c r="R156" s="17">
        <v>296296.29629629629</v>
      </c>
      <c r="S156" s="17">
        <v>0</v>
      </c>
      <c r="T156" s="17">
        <v>400000</v>
      </c>
      <c r="U156" s="17">
        <v>0</v>
      </c>
      <c r="V156" s="17">
        <v>0</v>
      </c>
      <c r="W156" s="17">
        <v>0</v>
      </c>
      <c r="X156" s="17">
        <v>0</v>
      </c>
      <c r="Y156" s="23">
        <v>0</v>
      </c>
      <c r="Z156" s="23">
        <v>0</v>
      </c>
      <c r="AA156" s="23">
        <v>0</v>
      </c>
      <c r="AB156" s="23">
        <v>0</v>
      </c>
      <c r="AC156" s="24">
        <v>0</v>
      </c>
      <c r="AD156" s="51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4"/>
    </row>
    <row r="157" spans="1:49" x14ac:dyDescent="0.25">
      <c r="A157" s="112" t="s">
        <v>451</v>
      </c>
      <c r="B157" s="112" t="s">
        <v>26</v>
      </c>
      <c r="C157" s="16" t="s">
        <v>189</v>
      </c>
      <c r="D157" s="44" t="s">
        <v>27</v>
      </c>
      <c r="E157" s="5" t="s">
        <v>111</v>
      </c>
      <c r="F157" s="85" t="s">
        <v>528</v>
      </c>
      <c r="G157" s="5" t="s">
        <v>191</v>
      </c>
      <c r="H157" s="102">
        <v>8</v>
      </c>
      <c r="I157" s="5" t="s">
        <v>284</v>
      </c>
      <c r="J157" s="17">
        <v>497323</v>
      </c>
      <c r="K157" s="17">
        <v>4562415</v>
      </c>
      <c r="L157" s="17">
        <v>19562415</v>
      </c>
      <c r="M157" s="31">
        <v>0.2</v>
      </c>
      <c r="N157" s="17">
        <v>3000000</v>
      </c>
      <c r="O157" s="17"/>
      <c r="P157" s="32">
        <v>0.16577433333333333</v>
      </c>
      <c r="Q157" s="5">
        <v>1.35</v>
      </c>
      <c r="R157" s="17">
        <v>368387.40740740736</v>
      </c>
      <c r="S157" s="17">
        <v>289798</v>
      </c>
      <c r="T157" s="17">
        <v>207525</v>
      </c>
      <c r="U157" s="17">
        <v>0</v>
      </c>
      <c r="V157" s="17">
        <v>0</v>
      </c>
      <c r="W157" s="17">
        <v>0</v>
      </c>
      <c r="X157" s="17">
        <v>0</v>
      </c>
      <c r="Y157" s="23">
        <v>0</v>
      </c>
      <c r="Z157" s="23">
        <v>0</v>
      </c>
      <c r="AA157" s="23">
        <v>0</v>
      </c>
      <c r="AB157" s="23">
        <v>0</v>
      </c>
      <c r="AC157" s="24">
        <v>0</v>
      </c>
      <c r="AD157" s="51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4"/>
    </row>
    <row r="158" spans="1:49" x14ac:dyDescent="0.25">
      <c r="A158" s="112" t="s">
        <v>452</v>
      </c>
      <c r="B158" s="112" t="s">
        <v>28</v>
      </c>
      <c r="C158" s="16" t="s">
        <v>189</v>
      </c>
      <c r="D158" s="44" t="s">
        <v>27</v>
      </c>
      <c r="E158" s="5" t="s">
        <v>111</v>
      </c>
      <c r="F158" s="85" t="s">
        <v>528</v>
      </c>
      <c r="G158" s="5" t="s">
        <v>191</v>
      </c>
      <c r="H158" s="102">
        <v>8</v>
      </c>
      <c r="I158" s="5" t="s">
        <v>284</v>
      </c>
      <c r="J158" s="17">
        <v>497302</v>
      </c>
      <c r="K158" s="17">
        <v>15461010</v>
      </c>
      <c r="L158" s="17">
        <v>32127677</v>
      </c>
      <c r="M158" s="31">
        <v>0.15</v>
      </c>
      <c r="N158" s="17">
        <v>2500000</v>
      </c>
      <c r="O158" s="17"/>
      <c r="P158" s="32">
        <v>0.19892080000000001</v>
      </c>
      <c r="Q158" s="5">
        <v>1.35</v>
      </c>
      <c r="R158" s="17">
        <v>368371.85185185185</v>
      </c>
      <c r="S158" s="17">
        <v>289777</v>
      </c>
      <c r="T158" s="17">
        <v>207525</v>
      </c>
      <c r="U158" s="17">
        <v>0</v>
      </c>
      <c r="V158" s="17">
        <v>0</v>
      </c>
      <c r="W158" s="17">
        <v>0</v>
      </c>
      <c r="X158" s="17">
        <v>0</v>
      </c>
      <c r="Y158" s="23">
        <v>0</v>
      </c>
      <c r="Z158" s="23">
        <v>0</v>
      </c>
      <c r="AA158" s="23">
        <v>0</v>
      </c>
      <c r="AB158" s="23">
        <v>0</v>
      </c>
      <c r="AC158" s="24">
        <v>0</v>
      </c>
      <c r="AD158" s="51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4"/>
    </row>
    <row r="159" spans="1:49" x14ac:dyDescent="0.25">
      <c r="A159" s="112" t="s">
        <v>453</v>
      </c>
      <c r="B159" s="112" t="s">
        <v>85</v>
      </c>
      <c r="C159" s="16" t="s">
        <v>190</v>
      </c>
      <c r="D159" s="44" t="s">
        <v>36</v>
      </c>
      <c r="E159" s="5" t="s">
        <v>111</v>
      </c>
      <c r="F159" s="85" t="s">
        <v>528</v>
      </c>
      <c r="G159" s="5" t="s">
        <v>191</v>
      </c>
      <c r="H159" s="102">
        <v>8</v>
      </c>
      <c r="I159" s="5" t="s">
        <v>284</v>
      </c>
      <c r="J159" s="17">
        <v>750000</v>
      </c>
      <c r="K159" s="17">
        <v>72285644</v>
      </c>
      <c r="L159" s="17">
        <v>154017752</v>
      </c>
      <c r="M159" s="31">
        <v>5.1700000000000003E-2</v>
      </c>
      <c r="N159" s="17">
        <v>4225550</v>
      </c>
      <c r="O159" s="17"/>
      <c r="P159" s="32">
        <v>0.17749168747263669</v>
      </c>
      <c r="Q159" s="5">
        <v>1.35</v>
      </c>
      <c r="R159" s="17">
        <v>555555.5555555555</v>
      </c>
      <c r="S159" s="17">
        <v>0</v>
      </c>
      <c r="T159" s="17">
        <v>375000</v>
      </c>
      <c r="U159" s="17">
        <v>0</v>
      </c>
      <c r="V159" s="17">
        <v>375000</v>
      </c>
      <c r="W159" s="17">
        <v>0</v>
      </c>
      <c r="X159" s="17">
        <v>0</v>
      </c>
      <c r="Y159" s="23">
        <v>0</v>
      </c>
      <c r="Z159" s="23">
        <v>0</v>
      </c>
      <c r="AA159" s="23">
        <v>0</v>
      </c>
      <c r="AB159" s="23">
        <v>0</v>
      </c>
      <c r="AC159" s="24">
        <v>0</v>
      </c>
      <c r="AD159" s="51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4"/>
    </row>
    <row r="160" spans="1:49" x14ac:dyDescent="0.25">
      <c r="A160" s="112" t="s">
        <v>454</v>
      </c>
      <c r="B160" s="112" t="s">
        <v>86</v>
      </c>
      <c r="C160" s="16" t="s">
        <v>190</v>
      </c>
      <c r="D160" s="44" t="s">
        <v>36</v>
      </c>
      <c r="E160" s="5" t="s">
        <v>111</v>
      </c>
      <c r="F160" s="85" t="s">
        <v>527</v>
      </c>
      <c r="G160" s="5" t="s">
        <v>191</v>
      </c>
      <c r="H160" s="102">
        <v>8</v>
      </c>
      <c r="I160" s="5" t="s">
        <v>284</v>
      </c>
      <c r="J160" s="17">
        <v>750000</v>
      </c>
      <c r="K160" s="17">
        <v>24056382</v>
      </c>
      <c r="L160" s="17">
        <v>54245082</v>
      </c>
      <c r="M160" s="31">
        <v>0.1</v>
      </c>
      <c r="N160" s="17">
        <v>3018870</v>
      </c>
      <c r="O160" s="17"/>
      <c r="P160" s="32">
        <v>0.24843732919933617</v>
      </c>
      <c r="Q160" s="5">
        <v>1.35</v>
      </c>
      <c r="R160" s="17">
        <v>555555.5555555555</v>
      </c>
      <c r="S160" s="17">
        <v>0</v>
      </c>
      <c r="T160" s="17">
        <v>375000</v>
      </c>
      <c r="U160" s="17">
        <v>0</v>
      </c>
      <c r="V160" s="17">
        <v>375000</v>
      </c>
      <c r="W160" s="17">
        <v>0</v>
      </c>
      <c r="X160" s="17">
        <v>0</v>
      </c>
      <c r="Y160" s="23">
        <v>0</v>
      </c>
      <c r="Z160" s="23">
        <v>0</v>
      </c>
      <c r="AA160" s="23">
        <v>0</v>
      </c>
      <c r="AB160" s="23">
        <v>0</v>
      </c>
      <c r="AC160" s="24">
        <v>0</v>
      </c>
      <c r="AD160" s="51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4"/>
    </row>
    <row r="161" spans="1:49" x14ac:dyDescent="0.25">
      <c r="A161" s="112" t="s">
        <v>455</v>
      </c>
      <c r="B161" s="112" t="s">
        <v>66</v>
      </c>
      <c r="C161" s="3" t="s">
        <v>190</v>
      </c>
      <c r="D161" s="44" t="s">
        <v>49</v>
      </c>
      <c r="E161" s="5" t="s">
        <v>111</v>
      </c>
      <c r="F161" s="85" t="s">
        <v>528</v>
      </c>
      <c r="G161" s="5" t="s">
        <v>191</v>
      </c>
      <c r="H161" s="102">
        <v>8</v>
      </c>
      <c r="I161" s="5" t="s">
        <v>284</v>
      </c>
      <c r="J161" s="17">
        <v>499859</v>
      </c>
      <c r="K161" s="17">
        <v>29200373</v>
      </c>
      <c r="L161" s="17">
        <v>51022883</v>
      </c>
      <c r="M161" s="31">
        <v>0.1147</v>
      </c>
      <c r="N161" s="17">
        <v>2503042</v>
      </c>
      <c r="O161" s="35">
        <v>797049</v>
      </c>
      <c r="P161" s="32">
        <v>0.19970060430468206</v>
      </c>
      <c r="Q161" s="5">
        <v>1.35</v>
      </c>
      <c r="R161" s="17">
        <v>370265.9259259259</v>
      </c>
      <c r="S161" s="17">
        <v>250000</v>
      </c>
      <c r="T161" s="17">
        <v>0</v>
      </c>
      <c r="U161" s="17">
        <v>249859</v>
      </c>
      <c r="V161" s="17">
        <v>0</v>
      </c>
      <c r="W161" s="17">
        <v>0</v>
      </c>
      <c r="X161" s="17">
        <v>0</v>
      </c>
      <c r="Y161" s="23">
        <v>0</v>
      </c>
      <c r="Z161" s="23">
        <v>0</v>
      </c>
      <c r="AA161" s="23">
        <v>0</v>
      </c>
      <c r="AB161" s="23">
        <v>0</v>
      </c>
      <c r="AC161" s="24">
        <v>0</v>
      </c>
      <c r="AD161" s="51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4"/>
    </row>
    <row r="162" spans="1:49" x14ac:dyDescent="0.25">
      <c r="A162" s="112" t="s">
        <v>530</v>
      </c>
      <c r="B162" s="112" t="s">
        <v>77</v>
      </c>
      <c r="C162" s="3" t="s">
        <v>190</v>
      </c>
      <c r="D162" s="44" t="s">
        <v>49</v>
      </c>
      <c r="E162" s="5" t="s">
        <v>111</v>
      </c>
      <c r="F162" s="5" t="s">
        <v>192</v>
      </c>
      <c r="G162" s="5" t="s">
        <v>192</v>
      </c>
      <c r="H162" s="102">
        <v>8</v>
      </c>
      <c r="I162" s="5" t="s">
        <v>284</v>
      </c>
      <c r="J162" s="17">
        <v>1998371</v>
      </c>
      <c r="K162" s="17">
        <v>155440233</v>
      </c>
      <c r="L162" s="17">
        <v>2359518806</v>
      </c>
      <c r="M162" s="31">
        <v>5.3E-3</v>
      </c>
      <c r="N162" s="17">
        <v>11690000</v>
      </c>
      <c r="O162" s="17">
        <v>10714206</v>
      </c>
      <c r="P162" s="32">
        <v>0.1709470487596236</v>
      </c>
      <c r="Q162" s="5">
        <v>1.65</v>
      </c>
      <c r="R162" s="17">
        <v>1211133.9393939395</v>
      </c>
      <c r="S162" s="17">
        <v>0</v>
      </c>
      <c r="T162" s="17">
        <v>98371</v>
      </c>
      <c r="U162" s="17">
        <v>0</v>
      </c>
      <c r="V162" s="17">
        <v>1900000</v>
      </c>
      <c r="W162" s="17">
        <v>0</v>
      </c>
      <c r="X162" s="17">
        <v>0</v>
      </c>
      <c r="Y162" s="23">
        <v>0</v>
      </c>
      <c r="Z162" s="23">
        <v>0</v>
      </c>
      <c r="AA162" s="23">
        <v>0</v>
      </c>
      <c r="AB162" s="23">
        <v>0</v>
      </c>
      <c r="AC162" s="24">
        <v>0</v>
      </c>
      <c r="AD162" s="51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4"/>
    </row>
    <row r="163" spans="1:49" x14ac:dyDescent="0.25">
      <c r="A163" s="112" t="s">
        <v>456</v>
      </c>
      <c r="B163" s="112" t="s">
        <v>68</v>
      </c>
      <c r="C163" s="12" t="s">
        <v>190</v>
      </c>
      <c r="D163" s="44" t="s">
        <v>51</v>
      </c>
      <c r="E163" s="5" t="s">
        <v>111</v>
      </c>
      <c r="F163" s="85" t="s">
        <v>528</v>
      </c>
      <c r="G163" s="5" t="s">
        <v>191</v>
      </c>
      <c r="H163" s="102">
        <v>8</v>
      </c>
      <c r="I163" s="5" t="s">
        <v>284</v>
      </c>
      <c r="J163" s="17">
        <v>300000</v>
      </c>
      <c r="K163" s="17">
        <v>3709776</v>
      </c>
      <c r="L163" s="17">
        <v>8251922</v>
      </c>
      <c r="M163" s="31">
        <v>0.3654</v>
      </c>
      <c r="N163" s="17">
        <v>1659700</v>
      </c>
      <c r="O163" s="35">
        <v>1659700</v>
      </c>
      <c r="P163" s="32">
        <v>0.18075555823341569</v>
      </c>
      <c r="Q163" s="5">
        <v>1.35</v>
      </c>
      <c r="R163" s="17">
        <v>222222.22222222222</v>
      </c>
      <c r="S163" s="17">
        <v>0</v>
      </c>
      <c r="T163" s="17">
        <v>0</v>
      </c>
      <c r="U163" s="17">
        <v>120000</v>
      </c>
      <c r="V163" s="17">
        <v>180000</v>
      </c>
      <c r="W163" s="17">
        <v>0</v>
      </c>
      <c r="X163" s="17">
        <v>0</v>
      </c>
      <c r="Y163" s="23">
        <v>0</v>
      </c>
      <c r="Z163" s="23">
        <v>0</v>
      </c>
      <c r="AA163" s="23">
        <v>0</v>
      </c>
      <c r="AB163" s="23">
        <v>0</v>
      </c>
      <c r="AC163" s="24">
        <v>0</v>
      </c>
      <c r="AD163" s="51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4"/>
    </row>
    <row r="164" spans="1:49" x14ac:dyDescent="0.25">
      <c r="A164" s="112" t="s">
        <v>457</v>
      </c>
      <c r="B164" s="112" t="s">
        <v>69</v>
      </c>
      <c r="C164" s="12" t="s">
        <v>190</v>
      </c>
      <c r="D164" s="44" t="s">
        <v>51</v>
      </c>
      <c r="E164" s="5" t="s">
        <v>111</v>
      </c>
      <c r="F164" s="85" t="s">
        <v>528</v>
      </c>
      <c r="G164" s="5" t="s">
        <v>191</v>
      </c>
      <c r="H164" s="102">
        <v>8</v>
      </c>
      <c r="I164" s="5" t="s">
        <v>284</v>
      </c>
      <c r="J164" s="17">
        <v>300000</v>
      </c>
      <c r="K164" s="17">
        <v>45071954</v>
      </c>
      <c r="L164" s="17">
        <v>121513130</v>
      </c>
      <c r="M164" s="31">
        <v>2.5499999999999998E-2</v>
      </c>
      <c r="N164" s="17">
        <v>1949250</v>
      </c>
      <c r="O164" s="35">
        <v>1949250</v>
      </c>
      <c r="P164" s="32">
        <v>0.15390534821085033</v>
      </c>
      <c r="Q164" s="5">
        <v>1.35</v>
      </c>
      <c r="R164" s="17">
        <v>222222.22222222222</v>
      </c>
      <c r="S164" s="17">
        <v>0</v>
      </c>
      <c r="T164" s="17">
        <v>0</v>
      </c>
      <c r="U164" s="17">
        <v>120000</v>
      </c>
      <c r="V164" s="17">
        <v>180000</v>
      </c>
      <c r="W164" s="17">
        <v>0</v>
      </c>
      <c r="X164" s="17">
        <v>0</v>
      </c>
      <c r="Y164" s="23">
        <v>0</v>
      </c>
      <c r="Z164" s="23">
        <v>0</v>
      </c>
      <c r="AA164" s="23">
        <v>0</v>
      </c>
      <c r="AB164" s="23">
        <v>0</v>
      </c>
      <c r="AC164" s="24">
        <v>0</v>
      </c>
      <c r="AD164" s="51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4"/>
    </row>
    <row r="165" spans="1:49" x14ac:dyDescent="0.25">
      <c r="A165" s="112" t="s">
        <v>458</v>
      </c>
      <c r="B165" s="112" t="s">
        <v>70</v>
      </c>
      <c r="C165" s="12" t="s">
        <v>190</v>
      </c>
      <c r="D165" s="44" t="s">
        <v>51</v>
      </c>
      <c r="E165" s="5" t="s">
        <v>111</v>
      </c>
      <c r="F165" s="85" t="s">
        <v>528</v>
      </c>
      <c r="G165" s="5" t="s">
        <v>191</v>
      </c>
      <c r="H165" s="102">
        <v>8</v>
      </c>
      <c r="I165" s="5" t="s">
        <v>284</v>
      </c>
      <c r="J165" s="17">
        <v>900000</v>
      </c>
      <c r="K165" s="17">
        <v>63548888</v>
      </c>
      <c r="L165" s="17">
        <v>132671964</v>
      </c>
      <c r="M165" s="31">
        <v>6.5000000000000002E-2</v>
      </c>
      <c r="N165" s="17">
        <v>4493000</v>
      </c>
      <c r="O165" s="35">
        <v>3304761</v>
      </c>
      <c r="P165" s="32">
        <v>0.20031159581571334</v>
      </c>
      <c r="Q165" s="5">
        <v>1.35</v>
      </c>
      <c r="R165" s="17">
        <v>666666.66666666663</v>
      </c>
      <c r="S165" s="17">
        <v>0</v>
      </c>
      <c r="T165" s="17">
        <v>0</v>
      </c>
      <c r="U165" s="17">
        <v>360000</v>
      </c>
      <c r="V165" s="17">
        <v>540000</v>
      </c>
      <c r="W165" s="17">
        <v>0</v>
      </c>
      <c r="X165" s="17">
        <v>0</v>
      </c>
      <c r="Y165" s="23">
        <v>0</v>
      </c>
      <c r="Z165" s="23">
        <v>0</v>
      </c>
      <c r="AA165" s="23">
        <v>0</v>
      </c>
      <c r="AB165" s="23">
        <v>0</v>
      </c>
      <c r="AC165" s="24">
        <v>0</v>
      </c>
      <c r="AD165" s="51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4"/>
    </row>
    <row r="166" spans="1:49" x14ac:dyDescent="0.25">
      <c r="A166" s="112" t="s">
        <v>459</v>
      </c>
      <c r="B166" s="112" t="s">
        <v>71</v>
      </c>
      <c r="C166" s="12" t="s">
        <v>190</v>
      </c>
      <c r="D166" s="44" t="s">
        <v>51</v>
      </c>
      <c r="E166" s="5" t="s">
        <v>111</v>
      </c>
      <c r="F166" s="85" t="s">
        <v>528</v>
      </c>
      <c r="G166" s="5" t="s">
        <v>191</v>
      </c>
      <c r="H166" s="102">
        <v>8</v>
      </c>
      <c r="I166" s="5" t="s">
        <v>284</v>
      </c>
      <c r="J166" s="17">
        <v>1500000</v>
      </c>
      <c r="K166" s="17">
        <v>8892839</v>
      </c>
      <c r="L166" s="17">
        <v>20818001</v>
      </c>
      <c r="M166" s="31">
        <v>0.66290000000000004</v>
      </c>
      <c r="N166" s="17">
        <v>7905190</v>
      </c>
      <c r="O166" s="17">
        <v>7335750</v>
      </c>
      <c r="P166" s="32">
        <v>0.18974875999185345</v>
      </c>
      <c r="Q166" s="5">
        <v>1.35</v>
      </c>
      <c r="R166" s="17">
        <v>1111111.111111111</v>
      </c>
      <c r="S166" s="17">
        <v>0</v>
      </c>
      <c r="T166" s="17">
        <v>0</v>
      </c>
      <c r="U166" s="17">
        <v>600000</v>
      </c>
      <c r="V166" s="17">
        <v>900000</v>
      </c>
      <c r="W166" s="17">
        <v>0</v>
      </c>
      <c r="X166" s="17">
        <v>0</v>
      </c>
      <c r="Y166" s="23">
        <v>0</v>
      </c>
      <c r="Z166" s="23">
        <v>0</v>
      </c>
      <c r="AA166" s="23">
        <v>0</v>
      </c>
      <c r="AB166" s="23">
        <v>0</v>
      </c>
      <c r="AC166" s="24">
        <v>0</v>
      </c>
      <c r="AD166" s="51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4"/>
    </row>
    <row r="167" spans="1:49" x14ac:dyDescent="0.25">
      <c r="A167" s="112" t="s">
        <v>460</v>
      </c>
      <c r="B167" s="112" t="s">
        <v>52</v>
      </c>
      <c r="C167" s="16" t="s">
        <v>190</v>
      </c>
      <c r="D167" s="44" t="s">
        <v>52</v>
      </c>
      <c r="E167" s="5" t="s">
        <v>111</v>
      </c>
      <c r="F167" s="85" t="s">
        <v>528</v>
      </c>
      <c r="G167" s="5" t="s">
        <v>191</v>
      </c>
      <c r="H167" s="102">
        <v>8</v>
      </c>
      <c r="I167" s="5" t="s">
        <v>284</v>
      </c>
      <c r="J167" s="17">
        <v>1000000</v>
      </c>
      <c r="K167" s="17">
        <v>8217570</v>
      </c>
      <c r="L167" s="17">
        <v>75441219</v>
      </c>
      <c r="M167" s="31">
        <v>0.08</v>
      </c>
      <c r="N167" s="17">
        <v>5377892</v>
      </c>
      <c r="O167" s="35">
        <v>5377892</v>
      </c>
      <c r="P167" s="32">
        <v>0.18594646378171967</v>
      </c>
      <c r="Q167" s="5">
        <v>1.35</v>
      </c>
      <c r="R167" s="17">
        <v>740740.74074074067</v>
      </c>
      <c r="S167" s="17">
        <v>200000</v>
      </c>
      <c r="T167" s="17">
        <v>0</v>
      </c>
      <c r="U167" s="17">
        <v>0</v>
      </c>
      <c r="V167" s="17">
        <v>500000</v>
      </c>
      <c r="W167" s="17">
        <v>0</v>
      </c>
      <c r="X167" s="17">
        <v>0</v>
      </c>
      <c r="Y167" s="23">
        <v>0</v>
      </c>
      <c r="Z167" s="23">
        <v>300000</v>
      </c>
      <c r="AA167" s="23">
        <v>0</v>
      </c>
      <c r="AB167" s="23">
        <v>0</v>
      </c>
      <c r="AC167" s="24">
        <v>0</v>
      </c>
      <c r="AD167" s="51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4"/>
    </row>
    <row r="168" spans="1:49" x14ac:dyDescent="0.25">
      <c r="A168" s="112" t="s">
        <v>461</v>
      </c>
      <c r="B168" s="112" t="s">
        <v>54</v>
      </c>
      <c r="C168" s="16" t="s">
        <v>190</v>
      </c>
      <c r="D168" s="44" t="s">
        <v>54</v>
      </c>
      <c r="E168" s="5" t="s">
        <v>111</v>
      </c>
      <c r="F168" s="85" t="s">
        <v>528</v>
      </c>
      <c r="G168" s="5" t="s">
        <v>191</v>
      </c>
      <c r="H168" s="102">
        <v>8</v>
      </c>
      <c r="I168" s="5" t="s">
        <v>284</v>
      </c>
      <c r="J168" s="17">
        <v>2500000</v>
      </c>
      <c r="K168" s="17">
        <v>154413040</v>
      </c>
      <c r="L168" s="17">
        <v>301347565</v>
      </c>
      <c r="M168" s="31">
        <v>8.9499999999999996E-2</v>
      </c>
      <c r="N168" s="17">
        <v>13150640</v>
      </c>
      <c r="O168" s="17"/>
      <c r="P168" s="32">
        <v>0.19010481619145533</v>
      </c>
      <c r="Q168" s="5">
        <v>1.35</v>
      </c>
      <c r="R168" s="17">
        <v>1851851.8518518517</v>
      </c>
      <c r="S168" s="17">
        <v>600000</v>
      </c>
      <c r="T168" s="17">
        <v>900000</v>
      </c>
      <c r="U168" s="17">
        <v>0</v>
      </c>
      <c r="V168" s="17">
        <v>0</v>
      </c>
      <c r="W168" s="17">
        <v>0</v>
      </c>
      <c r="X168" s="17">
        <v>0</v>
      </c>
      <c r="Y168" s="23">
        <v>0</v>
      </c>
      <c r="Z168" s="23">
        <v>1000000</v>
      </c>
      <c r="AA168" s="23">
        <v>0</v>
      </c>
      <c r="AB168" s="23">
        <v>0</v>
      </c>
      <c r="AC168" s="24">
        <v>0</v>
      </c>
      <c r="AD168" s="51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4"/>
    </row>
    <row r="169" spans="1:49" x14ac:dyDescent="0.25">
      <c r="A169" s="112" t="s">
        <v>462</v>
      </c>
      <c r="B169" s="112" t="s">
        <v>87</v>
      </c>
      <c r="C169" s="16" t="s">
        <v>190</v>
      </c>
      <c r="D169" s="44" t="s">
        <v>54</v>
      </c>
      <c r="E169" s="5" t="s">
        <v>20</v>
      </c>
      <c r="F169" s="85" t="s">
        <v>528</v>
      </c>
      <c r="G169" s="5" t="s">
        <v>191</v>
      </c>
      <c r="H169" s="102">
        <v>8</v>
      </c>
      <c r="I169" s="5" t="s">
        <v>284</v>
      </c>
      <c r="J169" s="17">
        <v>2500000</v>
      </c>
      <c r="K169" s="17">
        <v>154413040</v>
      </c>
      <c r="L169" s="17">
        <v>301347565</v>
      </c>
      <c r="M169" s="31">
        <v>8.9499999999999996E-2</v>
      </c>
      <c r="N169" s="17">
        <v>13150640</v>
      </c>
      <c r="O169" s="17"/>
      <c r="P169" s="32">
        <v>0.19010481619145533</v>
      </c>
      <c r="Q169" s="5">
        <v>1.35</v>
      </c>
      <c r="R169" s="17">
        <v>1851851.8518518517</v>
      </c>
      <c r="S169" s="17">
        <v>0</v>
      </c>
      <c r="T169" s="17">
        <v>1752946</v>
      </c>
      <c r="U169" s="17">
        <v>0</v>
      </c>
      <c r="V169" s="17">
        <v>0</v>
      </c>
      <c r="W169" s="17">
        <v>0</v>
      </c>
      <c r="X169" s="17">
        <v>0</v>
      </c>
      <c r="Y169" s="23">
        <v>0</v>
      </c>
      <c r="Z169" s="23">
        <v>0</v>
      </c>
      <c r="AA169" s="23">
        <v>747054</v>
      </c>
      <c r="AB169" s="23">
        <v>0</v>
      </c>
      <c r="AC169" s="24">
        <v>0</v>
      </c>
      <c r="AD169" s="51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4"/>
    </row>
    <row r="170" spans="1:49" x14ac:dyDescent="0.25">
      <c r="A170" s="112" t="s">
        <v>463</v>
      </c>
      <c r="B170" s="112" t="s">
        <v>88</v>
      </c>
      <c r="C170" s="16" t="s">
        <v>190</v>
      </c>
      <c r="D170" s="44" t="s">
        <v>54</v>
      </c>
      <c r="E170" s="5" t="s">
        <v>20</v>
      </c>
      <c r="F170" s="85" t="s">
        <v>528</v>
      </c>
      <c r="G170" s="5" t="s">
        <v>191</v>
      </c>
      <c r="H170" s="102">
        <v>8</v>
      </c>
      <c r="I170" s="5" t="s">
        <v>284</v>
      </c>
      <c r="J170" s="17">
        <v>1500000</v>
      </c>
      <c r="K170" s="17">
        <v>154413040</v>
      </c>
      <c r="L170" s="17">
        <v>301347565</v>
      </c>
      <c r="M170" s="31">
        <v>5.3699999999999998E-2</v>
      </c>
      <c r="N170" s="17">
        <f>M170*(L170-K170)</f>
        <v>7890383.9924999997</v>
      </c>
      <c r="O170" s="17"/>
      <c r="P170" s="32">
        <v>0.19010481637215454</v>
      </c>
      <c r="Q170" s="5">
        <v>1.35</v>
      </c>
      <c r="R170" s="17">
        <v>1111111.111111111</v>
      </c>
      <c r="S170" s="17">
        <v>0</v>
      </c>
      <c r="T170" s="17">
        <v>1500000</v>
      </c>
      <c r="U170" s="17">
        <v>0</v>
      </c>
      <c r="V170" s="17">
        <v>0</v>
      </c>
      <c r="W170" s="17">
        <v>0</v>
      </c>
      <c r="X170" s="17">
        <v>0</v>
      </c>
      <c r="Y170" s="23">
        <v>0</v>
      </c>
      <c r="Z170" s="23">
        <v>0</v>
      </c>
      <c r="AA170" s="23">
        <v>0</v>
      </c>
      <c r="AB170" s="23">
        <v>0</v>
      </c>
      <c r="AC170" s="24">
        <v>0</v>
      </c>
      <c r="AD170" s="51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4"/>
    </row>
    <row r="171" spans="1:49" x14ac:dyDescent="0.25">
      <c r="A171" s="112" t="s">
        <v>464</v>
      </c>
      <c r="B171" s="112" t="s">
        <v>32</v>
      </c>
      <c r="C171" s="7" t="s">
        <v>189</v>
      </c>
      <c r="D171" s="44" t="s">
        <v>118</v>
      </c>
      <c r="E171" s="5" t="s">
        <v>111</v>
      </c>
      <c r="F171" s="85" t="s">
        <v>528</v>
      </c>
      <c r="G171" s="5" t="s">
        <v>191</v>
      </c>
      <c r="H171" s="102">
        <v>7</v>
      </c>
      <c r="I171" s="5" t="s">
        <v>283</v>
      </c>
      <c r="J171" s="17">
        <v>200000</v>
      </c>
      <c r="K171" s="17">
        <v>14450000</v>
      </c>
      <c r="L171" s="17">
        <v>33005555</v>
      </c>
      <c r="M171" s="36">
        <v>6.08E-2</v>
      </c>
      <c r="N171" s="17">
        <v>1128178</v>
      </c>
      <c r="O171" s="17"/>
      <c r="P171" s="22">
        <v>0.17727698997853175</v>
      </c>
      <c r="Q171" s="5">
        <v>1.35</v>
      </c>
      <c r="R171" s="17">
        <v>148148.14814814815</v>
      </c>
      <c r="S171" s="17">
        <v>0</v>
      </c>
      <c r="T171" s="17">
        <v>0</v>
      </c>
      <c r="U171" s="17">
        <v>200000</v>
      </c>
      <c r="V171" s="17">
        <v>0</v>
      </c>
      <c r="W171" s="17">
        <v>0</v>
      </c>
      <c r="X171" s="17">
        <v>0</v>
      </c>
      <c r="Y171" s="23">
        <v>0</v>
      </c>
      <c r="Z171" s="23">
        <v>0</v>
      </c>
      <c r="AA171" s="23">
        <v>0</v>
      </c>
      <c r="AB171" s="23">
        <v>0</v>
      </c>
      <c r="AC171" s="24">
        <v>0</v>
      </c>
      <c r="AD171" s="51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4"/>
    </row>
    <row r="172" spans="1:49" x14ac:dyDescent="0.25">
      <c r="A172" s="112" t="s">
        <v>465</v>
      </c>
      <c r="B172" s="112" t="s">
        <v>79</v>
      </c>
      <c r="C172" s="12" t="s">
        <v>189</v>
      </c>
      <c r="D172" s="44" t="s">
        <v>23</v>
      </c>
      <c r="E172" s="5" t="s">
        <v>111</v>
      </c>
      <c r="F172" s="85" t="s">
        <v>528</v>
      </c>
      <c r="G172" s="5" t="s">
        <v>191</v>
      </c>
      <c r="H172" s="102">
        <v>7</v>
      </c>
      <c r="I172" s="5" t="s">
        <v>283</v>
      </c>
      <c r="J172" s="17">
        <v>804786</v>
      </c>
      <c r="K172" s="17">
        <v>13181000</v>
      </c>
      <c r="L172" s="17">
        <v>39679251</v>
      </c>
      <c r="M172" s="36">
        <v>0.29830000000000001</v>
      </c>
      <c r="N172" s="17">
        <v>8000000</v>
      </c>
      <c r="O172" s="17"/>
      <c r="P172" s="22">
        <v>0.10059825</v>
      </c>
      <c r="Q172" s="5">
        <v>1.35</v>
      </c>
      <c r="R172" s="17">
        <v>596137.77777777775</v>
      </c>
      <c r="S172" s="17">
        <v>804786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23">
        <v>0</v>
      </c>
      <c r="Z172" s="23">
        <v>0</v>
      </c>
      <c r="AA172" s="23">
        <v>0</v>
      </c>
      <c r="AB172" s="23">
        <v>0</v>
      </c>
      <c r="AC172" s="24">
        <v>0</v>
      </c>
      <c r="AD172" s="51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4"/>
    </row>
    <row r="173" spans="1:49" x14ac:dyDescent="0.25">
      <c r="A173" s="112" t="s">
        <v>466</v>
      </c>
      <c r="B173" s="112" t="s">
        <v>80</v>
      </c>
      <c r="C173" s="12" t="s">
        <v>189</v>
      </c>
      <c r="D173" s="44" t="s">
        <v>23</v>
      </c>
      <c r="E173" s="5" t="s">
        <v>111</v>
      </c>
      <c r="F173" s="85" t="s">
        <v>528</v>
      </c>
      <c r="G173" s="5" t="s">
        <v>191</v>
      </c>
      <c r="H173" s="102">
        <v>7</v>
      </c>
      <c r="I173" s="5" t="s">
        <v>283</v>
      </c>
      <c r="J173" s="17">
        <v>582716</v>
      </c>
      <c r="K173" s="17">
        <v>7960000</v>
      </c>
      <c r="L173" s="17">
        <v>23848650</v>
      </c>
      <c r="M173" s="36">
        <v>0.27100000000000002</v>
      </c>
      <c r="N173" s="17">
        <v>4305679</v>
      </c>
      <c r="O173" s="17">
        <v>2185100</v>
      </c>
      <c r="P173" s="22">
        <v>0.13533661009099843</v>
      </c>
      <c r="Q173" s="5">
        <v>1.35</v>
      </c>
      <c r="R173" s="17">
        <v>431641.48148148146</v>
      </c>
      <c r="S173" s="17">
        <v>582716</v>
      </c>
      <c r="T173" s="17">
        <v>0</v>
      </c>
      <c r="U173" s="17">
        <v>0</v>
      </c>
      <c r="V173" s="17">
        <v>0</v>
      </c>
      <c r="W173" s="17">
        <v>0</v>
      </c>
      <c r="X173" s="17">
        <v>0</v>
      </c>
      <c r="Y173" s="23">
        <v>0</v>
      </c>
      <c r="Z173" s="23">
        <v>0</v>
      </c>
      <c r="AA173" s="23">
        <v>0</v>
      </c>
      <c r="AB173" s="23">
        <v>0</v>
      </c>
      <c r="AC173" s="24">
        <v>0</v>
      </c>
      <c r="AD173" s="51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4"/>
    </row>
    <row r="174" spans="1:49" x14ac:dyDescent="0.25">
      <c r="A174" s="112" t="s">
        <v>467</v>
      </c>
      <c r="B174" s="112" t="s">
        <v>42</v>
      </c>
      <c r="C174" s="7" t="s">
        <v>189</v>
      </c>
      <c r="D174" s="44" t="s">
        <v>42</v>
      </c>
      <c r="E174" s="5" t="s">
        <v>111</v>
      </c>
      <c r="F174" s="85" t="s">
        <v>528</v>
      </c>
      <c r="G174" s="5" t="s">
        <v>191</v>
      </c>
      <c r="H174" s="102">
        <v>7</v>
      </c>
      <c r="I174" s="5" t="s">
        <v>283</v>
      </c>
      <c r="J174" s="17">
        <v>1500000</v>
      </c>
      <c r="K174" s="17">
        <v>31000000</v>
      </c>
      <c r="L174" s="17">
        <v>60018480</v>
      </c>
      <c r="M174" s="36">
        <v>0.2223</v>
      </c>
      <c r="N174" s="17">
        <v>6451139</v>
      </c>
      <c r="O174" s="17"/>
      <c r="P174" s="22">
        <v>0.23251707954207776</v>
      </c>
      <c r="Q174" s="5">
        <v>1.35</v>
      </c>
      <c r="R174" s="17">
        <v>1111111.111111111</v>
      </c>
      <c r="S174" s="17">
        <v>750000</v>
      </c>
      <c r="T174" s="17">
        <v>0</v>
      </c>
      <c r="U174" s="17">
        <v>750000</v>
      </c>
      <c r="V174" s="17">
        <v>0</v>
      </c>
      <c r="W174" s="17">
        <v>0</v>
      </c>
      <c r="X174" s="17">
        <v>0</v>
      </c>
      <c r="Y174" s="23">
        <v>0</v>
      </c>
      <c r="Z174" s="23">
        <v>0</v>
      </c>
      <c r="AA174" s="23">
        <v>0</v>
      </c>
      <c r="AB174" s="23">
        <v>0</v>
      </c>
      <c r="AC174" s="24">
        <v>0</v>
      </c>
      <c r="AD174" s="51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4"/>
    </row>
    <row r="175" spans="1:49" x14ac:dyDescent="0.25">
      <c r="A175" s="112" t="s">
        <v>468</v>
      </c>
      <c r="B175" s="112" t="s">
        <v>89</v>
      </c>
      <c r="C175" s="7" t="s">
        <v>189</v>
      </c>
      <c r="D175" s="44" t="s">
        <v>47</v>
      </c>
      <c r="E175" s="5" t="s">
        <v>111</v>
      </c>
      <c r="F175" s="85" t="s">
        <v>528</v>
      </c>
      <c r="G175" s="5" t="s">
        <v>191</v>
      </c>
      <c r="H175" s="102">
        <v>7</v>
      </c>
      <c r="I175" s="5" t="s">
        <v>283</v>
      </c>
      <c r="J175" s="17">
        <v>1398701</v>
      </c>
      <c r="K175" s="17">
        <v>81319000</v>
      </c>
      <c r="L175" s="17">
        <v>222448032</v>
      </c>
      <c r="M175" s="36">
        <v>4.9599999999999998E-2</v>
      </c>
      <c r="N175" s="17">
        <v>7000000</v>
      </c>
      <c r="O175" s="17"/>
      <c r="P175" s="22">
        <v>0.19981442857142856</v>
      </c>
      <c r="Q175" s="5">
        <v>1.35</v>
      </c>
      <c r="R175" s="17">
        <v>1036074.8148148147</v>
      </c>
      <c r="S175" s="17">
        <v>0</v>
      </c>
      <c r="T175" s="33">
        <v>0</v>
      </c>
      <c r="U175" s="17">
        <v>1398701</v>
      </c>
      <c r="V175" s="17">
        <v>0</v>
      </c>
      <c r="W175" s="17">
        <v>0</v>
      </c>
      <c r="X175" s="17">
        <v>0</v>
      </c>
      <c r="Y175" s="23">
        <v>0</v>
      </c>
      <c r="Z175" s="23">
        <v>0</v>
      </c>
      <c r="AA175" s="23">
        <v>0</v>
      </c>
      <c r="AB175" s="23">
        <v>0</v>
      </c>
      <c r="AC175" s="24">
        <v>0</v>
      </c>
      <c r="AD175" s="51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4"/>
    </row>
    <row r="176" spans="1:49" x14ac:dyDescent="0.25">
      <c r="A176" s="112" t="s">
        <v>469</v>
      </c>
      <c r="B176" s="112" t="s">
        <v>26</v>
      </c>
      <c r="C176" s="16" t="s">
        <v>189</v>
      </c>
      <c r="D176" s="44" t="s">
        <v>27</v>
      </c>
      <c r="E176" s="5" t="s">
        <v>111</v>
      </c>
      <c r="F176" s="85" t="s">
        <v>528</v>
      </c>
      <c r="G176" s="5" t="s">
        <v>191</v>
      </c>
      <c r="H176" s="102">
        <v>7</v>
      </c>
      <c r="I176" s="5" t="s">
        <v>283</v>
      </c>
      <c r="J176" s="17">
        <v>250000</v>
      </c>
      <c r="K176" s="17">
        <v>4568004</v>
      </c>
      <c r="L176" s="17">
        <v>20313000</v>
      </c>
      <c r="M176" s="36">
        <v>9.5100000000000004E-2</v>
      </c>
      <c r="N176" s="17">
        <v>1498058</v>
      </c>
      <c r="O176" s="17"/>
      <c r="P176" s="22">
        <v>0.16688272416688807</v>
      </c>
      <c r="Q176" s="5">
        <v>1.35</v>
      </c>
      <c r="R176" s="17">
        <v>185185.18518518517</v>
      </c>
      <c r="S176" s="17">
        <v>250000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Y176" s="23">
        <v>0</v>
      </c>
      <c r="Z176" s="23">
        <v>0</v>
      </c>
      <c r="AA176" s="23">
        <v>0</v>
      </c>
      <c r="AB176" s="23">
        <v>0</v>
      </c>
      <c r="AC176" s="24">
        <v>0</v>
      </c>
      <c r="AD176" s="51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4"/>
    </row>
    <row r="177" spans="1:49" x14ac:dyDescent="0.25">
      <c r="A177" s="112" t="s">
        <v>470</v>
      </c>
      <c r="B177" s="112" t="s">
        <v>28</v>
      </c>
      <c r="C177" s="16" t="s">
        <v>189</v>
      </c>
      <c r="D177" s="44" t="s">
        <v>27</v>
      </c>
      <c r="E177" s="5" t="s">
        <v>111</v>
      </c>
      <c r="F177" s="85" t="s">
        <v>528</v>
      </c>
      <c r="G177" s="5" t="s">
        <v>191</v>
      </c>
      <c r="H177" s="102">
        <v>7</v>
      </c>
      <c r="I177" s="5" t="s">
        <v>283</v>
      </c>
      <c r="J177" s="17">
        <v>250000</v>
      </c>
      <c r="K177" s="17">
        <v>16750008</v>
      </c>
      <c r="L177" s="17">
        <v>32742252</v>
      </c>
      <c r="M177" s="36">
        <v>8.3699999999999997E-2</v>
      </c>
      <c r="N177" s="17">
        <v>1338675</v>
      </c>
      <c r="O177" s="17"/>
      <c r="P177" s="22">
        <v>0.18675182549909425</v>
      </c>
      <c r="Q177" s="5">
        <v>1.35</v>
      </c>
      <c r="R177" s="17">
        <v>185185.18518518517</v>
      </c>
      <c r="S177" s="17">
        <v>250000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23">
        <v>0</v>
      </c>
      <c r="Z177" s="23">
        <v>0</v>
      </c>
      <c r="AA177" s="23">
        <v>0</v>
      </c>
      <c r="AB177" s="23">
        <v>0</v>
      </c>
      <c r="AC177" s="24">
        <v>0</v>
      </c>
      <c r="AD177" s="51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4"/>
    </row>
    <row r="178" spans="1:49" x14ac:dyDescent="0.25">
      <c r="A178" s="112" t="s">
        <v>471</v>
      </c>
      <c r="B178" s="112" t="s">
        <v>82</v>
      </c>
      <c r="C178" s="3" t="s">
        <v>189</v>
      </c>
      <c r="D178" s="44" t="s">
        <v>98</v>
      </c>
      <c r="E178" s="5" t="s">
        <v>20</v>
      </c>
      <c r="F178" s="85" t="s">
        <v>528</v>
      </c>
      <c r="G178" s="5" t="s">
        <v>191</v>
      </c>
      <c r="H178" s="102">
        <v>7</v>
      </c>
      <c r="I178" s="5" t="s">
        <v>283</v>
      </c>
      <c r="J178" s="17">
        <v>700000</v>
      </c>
      <c r="K178" s="17">
        <v>22970000</v>
      </c>
      <c r="L178" s="17">
        <v>132546120</v>
      </c>
      <c r="M178" s="36">
        <v>4.0099999999999997E-2</v>
      </c>
      <c r="N178" s="17">
        <v>4397760</v>
      </c>
      <c r="O178" s="17"/>
      <c r="P178" s="22">
        <v>0.15917194207960417</v>
      </c>
      <c r="Q178" s="5">
        <v>1.35</v>
      </c>
      <c r="R178" s="17">
        <v>518518.51851851848</v>
      </c>
      <c r="S178" s="17">
        <v>0</v>
      </c>
      <c r="T178" s="17">
        <v>300000</v>
      </c>
      <c r="U178" s="17">
        <v>0</v>
      </c>
      <c r="V178" s="17">
        <v>0</v>
      </c>
      <c r="W178" s="17">
        <v>400000</v>
      </c>
      <c r="X178" s="17">
        <v>0</v>
      </c>
      <c r="Y178" s="23">
        <v>0</v>
      </c>
      <c r="Z178" s="23">
        <v>0</v>
      </c>
      <c r="AA178" s="23">
        <v>0</v>
      </c>
      <c r="AB178" s="23">
        <v>0</v>
      </c>
      <c r="AC178" s="24">
        <v>0</v>
      </c>
      <c r="AD178" s="51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4"/>
    </row>
    <row r="179" spans="1:49" x14ac:dyDescent="0.25">
      <c r="A179" s="112" t="s">
        <v>472</v>
      </c>
      <c r="B179" s="112" t="s">
        <v>83</v>
      </c>
      <c r="C179" s="7" t="s">
        <v>189</v>
      </c>
      <c r="D179" s="44" t="s">
        <v>37</v>
      </c>
      <c r="E179" s="5" t="s">
        <v>20</v>
      </c>
      <c r="F179" s="85" t="s">
        <v>528</v>
      </c>
      <c r="G179" s="5" t="s">
        <v>191</v>
      </c>
      <c r="H179" s="102">
        <v>7</v>
      </c>
      <c r="I179" s="5" t="s">
        <v>283</v>
      </c>
      <c r="J179" s="17">
        <v>2142659</v>
      </c>
      <c r="K179" s="17">
        <v>21000000</v>
      </c>
      <c r="L179" s="17">
        <v>61000000</v>
      </c>
      <c r="M179" s="36">
        <v>0.375</v>
      </c>
      <c r="N179" s="17">
        <v>15000000</v>
      </c>
      <c r="O179" s="17"/>
      <c r="P179" s="22">
        <v>0.14284393333333334</v>
      </c>
      <c r="Q179" s="5">
        <v>1.35</v>
      </c>
      <c r="R179" s="17">
        <v>1587154.8148148146</v>
      </c>
      <c r="S179" s="17">
        <v>0</v>
      </c>
      <c r="T179" s="17">
        <v>1442659</v>
      </c>
      <c r="U179" s="17">
        <v>0</v>
      </c>
      <c r="V179" s="17">
        <v>0</v>
      </c>
      <c r="W179" s="17">
        <v>700000</v>
      </c>
      <c r="X179" s="17">
        <v>0</v>
      </c>
      <c r="Y179" s="23">
        <v>0</v>
      </c>
      <c r="Z179" s="23">
        <v>0</v>
      </c>
      <c r="AA179" s="23">
        <v>0</v>
      </c>
      <c r="AB179" s="23">
        <v>0</v>
      </c>
      <c r="AC179" s="24">
        <v>0</v>
      </c>
      <c r="AD179" s="51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4"/>
    </row>
    <row r="180" spans="1:49" x14ac:dyDescent="0.25">
      <c r="A180" s="112" t="s">
        <v>473</v>
      </c>
      <c r="B180" s="112" t="s">
        <v>90</v>
      </c>
      <c r="C180" s="7" t="s">
        <v>189</v>
      </c>
      <c r="D180" s="44" t="s">
        <v>42</v>
      </c>
      <c r="E180" s="5" t="s">
        <v>20</v>
      </c>
      <c r="F180" s="85" t="s">
        <v>528</v>
      </c>
      <c r="G180" s="5" t="s">
        <v>191</v>
      </c>
      <c r="H180" s="102">
        <v>7</v>
      </c>
      <c r="I180" s="5" t="s">
        <v>283</v>
      </c>
      <c r="J180" s="17">
        <v>1500000</v>
      </c>
      <c r="K180" s="17">
        <v>31000000</v>
      </c>
      <c r="L180" s="17">
        <v>60018480</v>
      </c>
      <c r="M180" s="36">
        <v>0.2223</v>
      </c>
      <c r="N180" s="17">
        <v>6451139</v>
      </c>
      <c r="O180" s="17"/>
      <c r="P180" s="22">
        <v>0.23251707954207776</v>
      </c>
      <c r="Q180" s="5">
        <v>1.35</v>
      </c>
      <c r="R180" s="17">
        <v>1111111.111111111</v>
      </c>
      <c r="S180" s="17">
        <v>0</v>
      </c>
      <c r="T180" s="17">
        <v>1500000</v>
      </c>
      <c r="U180" s="17">
        <v>0</v>
      </c>
      <c r="V180" s="17">
        <v>0</v>
      </c>
      <c r="W180" s="17">
        <v>0</v>
      </c>
      <c r="X180" s="17">
        <v>0</v>
      </c>
      <c r="Y180" s="23">
        <v>0</v>
      </c>
      <c r="Z180" s="23">
        <v>0</v>
      </c>
      <c r="AA180" s="23">
        <v>0</v>
      </c>
      <c r="AB180" s="23">
        <v>0</v>
      </c>
      <c r="AC180" s="24">
        <v>0</v>
      </c>
      <c r="AD180" s="51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4"/>
    </row>
    <row r="181" spans="1:49" x14ac:dyDescent="0.25">
      <c r="A181" s="112" t="s">
        <v>474</v>
      </c>
      <c r="B181" s="112" t="s">
        <v>91</v>
      </c>
      <c r="C181" s="7" t="s">
        <v>189</v>
      </c>
      <c r="D181" s="44" t="s">
        <v>118</v>
      </c>
      <c r="E181" s="5" t="s">
        <v>20</v>
      </c>
      <c r="F181" s="85" t="s">
        <v>528</v>
      </c>
      <c r="G181" s="5" t="s">
        <v>191</v>
      </c>
      <c r="H181" s="102">
        <v>7</v>
      </c>
      <c r="I181" s="5" t="s">
        <v>283</v>
      </c>
      <c r="J181" s="17">
        <v>400000</v>
      </c>
      <c r="K181" s="17">
        <v>14450000</v>
      </c>
      <c r="L181" s="17">
        <v>33005555</v>
      </c>
      <c r="M181" s="36">
        <v>0.1216</v>
      </c>
      <c r="N181" s="17">
        <v>2256126</v>
      </c>
      <c r="O181" s="17"/>
      <c r="P181" s="22">
        <v>0.17729506242115911</v>
      </c>
      <c r="Q181" s="5">
        <v>1.35</v>
      </c>
      <c r="R181" s="17">
        <v>296296.29629629629</v>
      </c>
      <c r="S181" s="17">
        <v>0</v>
      </c>
      <c r="T181" s="17">
        <v>400000</v>
      </c>
      <c r="U181" s="17">
        <v>0</v>
      </c>
      <c r="V181" s="17">
        <v>0</v>
      </c>
      <c r="W181" s="17">
        <v>0</v>
      </c>
      <c r="X181" s="17">
        <v>0</v>
      </c>
      <c r="Y181" s="23">
        <v>0</v>
      </c>
      <c r="Z181" s="23">
        <v>0</v>
      </c>
      <c r="AA181" s="23">
        <v>0</v>
      </c>
      <c r="AB181" s="23">
        <v>0</v>
      </c>
      <c r="AC181" s="24">
        <v>0</v>
      </c>
      <c r="AD181" s="51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4"/>
    </row>
    <row r="182" spans="1:49" x14ac:dyDescent="0.25">
      <c r="A182" s="112" t="s">
        <v>475</v>
      </c>
      <c r="B182" s="112" t="s">
        <v>92</v>
      </c>
      <c r="C182" s="3" t="s">
        <v>190</v>
      </c>
      <c r="D182" s="44" t="s">
        <v>49</v>
      </c>
      <c r="E182" s="5" t="s">
        <v>111</v>
      </c>
      <c r="F182" s="85" t="s">
        <v>528</v>
      </c>
      <c r="G182" s="5" t="s">
        <v>191</v>
      </c>
      <c r="H182" s="102">
        <v>7</v>
      </c>
      <c r="I182" s="5" t="s">
        <v>283</v>
      </c>
      <c r="J182" s="17">
        <v>499836</v>
      </c>
      <c r="K182" s="17">
        <v>30651300</v>
      </c>
      <c r="L182" s="17">
        <v>47996100</v>
      </c>
      <c r="M182" s="36">
        <v>0.16139999999999999</v>
      </c>
      <c r="N182" s="17">
        <v>2799451</v>
      </c>
      <c r="O182" s="17"/>
      <c r="P182" s="22">
        <v>0.17854786527787056</v>
      </c>
      <c r="Q182" s="5">
        <v>1.35</v>
      </c>
      <c r="R182" s="17">
        <v>370248.88888888888</v>
      </c>
      <c r="S182" s="17">
        <v>100000</v>
      </c>
      <c r="T182" s="17">
        <v>149918</v>
      </c>
      <c r="U182" s="17">
        <v>249918</v>
      </c>
      <c r="V182" s="17">
        <v>0</v>
      </c>
      <c r="W182" s="17">
        <v>0</v>
      </c>
      <c r="X182" s="17">
        <v>0</v>
      </c>
      <c r="Y182" s="23">
        <v>0</v>
      </c>
      <c r="Z182" s="23">
        <v>0</v>
      </c>
      <c r="AA182" s="23">
        <v>0</v>
      </c>
      <c r="AB182" s="23">
        <v>0</v>
      </c>
      <c r="AC182" s="24">
        <v>0</v>
      </c>
      <c r="AD182" s="51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4"/>
    </row>
    <row r="183" spans="1:49" x14ac:dyDescent="0.25">
      <c r="A183" s="112" t="s">
        <v>476</v>
      </c>
      <c r="B183" s="112" t="s">
        <v>93</v>
      </c>
      <c r="C183" s="3" t="s">
        <v>190</v>
      </c>
      <c r="D183" s="44" t="s">
        <v>49</v>
      </c>
      <c r="E183" s="5" t="s">
        <v>111</v>
      </c>
      <c r="F183" s="5" t="s">
        <v>192</v>
      </c>
      <c r="G183" s="5" t="s">
        <v>192</v>
      </c>
      <c r="H183" s="102">
        <v>7</v>
      </c>
      <c r="I183" s="5" t="s">
        <v>283</v>
      </c>
      <c r="J183" s="17">
        <v>2000000</v>
      </c>
      <c r="K183" s="17">
        <v>17562830</v>
      </c>
      <c r="L183" s="17">
        <v>2704142526</v>
      </c>
      <c r="M183" s="36">
        <v>3.7000000000000002E-3</v>
      </c>
      <c r="N183" s="17">
        <v>9890026</v>
      </c>
      <c r="O183" s="17"/>
      <c r="P183" s="22">
        <v>0.202223937530599</v>
      </c>
      <c r="Q183" s="5">
        <v>1.65</v>
      </c>
      <c r="R183" s="17">
        <v>1212121.2121212122</v>
      </c>
      <c r="S183" s="17">
        <v>0</v>
      </c>
      <c r="T183" s="17">
        <v>2000000</v>
      </c>
      <c r="U183" s="17">
        <v>0</v>
      </c>
      <c r="V183" s="17">
        <v>0</v>
      </c>
      <c r="W183" s="17">
        <v>0</v>
      </c>
      <c r="X183" s="17">
        <v>0</v>
      </c>
      <c r="Y183" s="23">
        <v>0</v>
      </c>
      <c r="Z183" s="23">
        <v>0</v>
      </c>
      <c r="AA183" s="23">
        <v>0</v>
      </c>
      <c r="AB183" s="23">
        <v>0</v>
      </c>
      <c r="AC183" s="24">
        <v>0</v>
      </c>
      <c r="AD183" s="51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4"/>
    </row>
    <row r="184" spans="1:49" x14ac:dyDescent="0.25">
      <c r="A184" s="112" t="s">
        <v>477</v>
      </c>
      <c r="B184" s="112" t="s">
        <v>51</v>
      </c>
      <c r="C184" s="12" t="s">
        <v>190</v>
      </c>
      <c r="D184" s="44" t="s">
        <v>51</v>
      </c>
      <c r="E184" s="5" t="s">
        <v>111</v>
      </c>
      <c r="F184" s="85" t="s">
        <v>528</v>
      </c>
      <c r="G184" s="5" t="s">
        <v>191</v>
      </c>
      <c r="H184" s="102">
        <v>7</v>
      </c>
      <c r="I184" s="5" t="s">
        <v>283</v>
      </c>
      <c r="J184" s="17">
        <v>2999999</v>
      </c>
      <c r="K184" s="17">
        <v>140439000</v>
      </c>
      <c r="L184" s="17">
        <v>250923669</v>
      </c>
      <c r="M184" s="36">
        <v>0.14030000000000001</v>
      </c>
      <c r="N184" s="17">
        <v>15500999</v>
      </c>
      <c r="O184" s="17"/>
      <c r="P184" s="22">
        <v>0.19353584888303005</v>
      </c>
      <c r="Q184" s="5">
        <v>1.35</v>
      </c>
      <c r="R184" s="17">
        <v>2222221.4814814813</v>
      </c>
      <c r="S184" s="17">
        <v>1000000</v>
      </c>
      <c r="T184" s="17">
        <v>1999999</v>
      </c>
      <c r="U184" s="17">
        <v>0</v>
      </c>
      <c r="V184" s="17">
        <v>0</v>
      </c>
      <c r="W184" s="17">
        <v>0</v>
      </c>
      <c r="X184" s="17">
        <v>0</v>
      </c>
      <c r="Y184" s="23">
        <v>0</v>
      </c>
      <c r="Z184" s="23">
        <v>0</v>
      </c>
      <c r="AA184" s="23">
        <v>0</v>
      </c>
      <c r="AB184" s="23">
        <v>0</v>
      </c>
      <c r="AC184" s="24">
        <v>0</v>
      </c>
      <c r="AD184" s="51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4"/>
    </row>
    <row r="185" spans="1:49" x14ac:dyDescent="0.25">
      <c r="A185" s="112" t="s">
        <v>478</v>
      </c>
      <c r="B185" s="112" t="s">
        <v>52</v>
      </c>
      <c r="C185" s="16" t="s">
        <v>190</v>
      </c>
      <c r="D185" s="44" t="s">
        <v>52</v>
      </c>
      <c r="E185" s="5" t="s">
        <v>111</v>
      </c>
      <c r="F185" s="85" t="s">
        <v>528</v>
      </c>
      <c r="G185" s="5" t="s">
        <v>191</v>
      </c>
      <c r="H185" s="102">
        <v>7</v>
      </c>
      <c r="I185" s="5" t="s">
        <v>283</v>
      </c>
      <c r="J185" s="17">
        <v>1000000</v>
      </c>
      <c r="K185" s="17">
        <v>45304000</v>
      </c>
      <c r="L185" s="17">
        <v>135233293</v>
      </c>
      <c r="M185" s="36">
        <v>7.9200000000000007E-2</v>
      </c>
      <c r="N185" s="17">
        <v>7122400</v>
      </c>
      <c r="O185" s="17"/>
      <c r="P185" s="22">
        <v>0.14040211164775918</v>
      </c>
      <c r="Q185" s="5">
        <v>1.35</v>
      </c>
      <c r="R185" s="17">
        <v>740740.74074074067</v>
      </c>
      <c r="S185" s="17">
        <v>193624</v>
      </c>
      <c r="T185" s="17">
        <v>806376</v>
      </c>
      <c r="U185" s="17">
        <v>0</v>
      </c>
      <c r="V185" s="17">
        <v>0</v>
      </c>
      <c r="W185" s="17">
        <v>0</v>
      </c>
      <c r="X185" s="17">
        <v>0</v>
      </c>
      <c r="Y185" s="23">
        <v>0</v>
      </c>
      <c r="Z185" s="23">
        <v>0</v>
      </c>
      <c r="AA185" s="23">
        <v>0</v>
      </c>
      <c r="AB185" s="23">
        <v>0</v>
      </c>
      <c r="AC185" s="24">
        <v>0</v>
      </c>
      <c r="AD185" s="51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4"/>
    </row>
    <row r="186" spans="1:49" x14ac:dyDescent="0.25">
      <c r="A186" s="112" t="s">
        <v>479</v>
      </c>
      <c r="B186" s="112" t="s">
        <v>54</v>
      </c>
      <c r="C186" s="16" t="s">
        <v>190</v>
      </c>
      <c r="D186" s="44" t="s">
        <v>54</v>
      </c>
      <c r="E186" s="5" t="s">
        <v>111</v>
      </c>
      <c r="F186" s="85" t="s">
        <v>528</v>
      </c>
      <c r="G186" s="5" t="s">
        <v>191</v>
      </c>
      <c r="H186" s="102">
        <v>7</v>
      </c>
      <c r="I186" s="5" t="s">
        <v>283</v>
      </c>
      <c r="J186" s="17">
        <v>2500000</v>
      </c>
      <c r="K186" s="17">
        <v>157073000</v>
      </c>
      <c r="L186" s="17">
        <v>298552538</v>
      </c>
      <c r="M186" s="36">
        <v>9.5299999999999996E-2</v>
      </c>
      <c r="N186" s="17">
        <v>13483000</v>
      </c>
      <c r="O186" s="17"/>
      <c r="P186" s="22">
        <v>0.18541867536898315</v>
      </c>
      <c r="Q186" s="5">
        <v>1.35</v>
      </c>
      <c r="R186" s="17">
        <v>1851851.8518518517</v>
      </c>
      <c r="S186" s="17">
        <v>500000</v>
      </c>
      <c r="T186" s="17">
        <v>2000000</v>
      </c>
      <c r="U186" s="17">
        <v>0</v>
      </c>
      <c r="V186" s="17">
        <v>0</v>
      </c>
      <c r="W186" s="17">
        <v>0</v>
      </c>
      <c r="X186" s="17">
        <v>0</v>
      </c>
      <c r="Y186" s="23">
        <v>0</v>
      </c>
      <c r="Z186" s="23">
        <v>0</v>
      </c>
      <c r="AA186" s="23">
        <v>0</v>
      </c>
      <c r="AB186" s="23">
        <v>0</v>
      </c>
      <c r="AC186" s="24">
        <v>0</v>
      </c>
      <c r="AD186" s="51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4"/>
    </row>
    <row r="187" spans="1:49" x14ac:dyDescent="0.25">
      <c r="A187" s="112" t="s">
        <v>480</v>
      </c>
      <c r="B187" s="112" t="s">
        <v>94</v>
      </c>
      <c r="C187" s="16" t="s">
        <v>190</v>
      </c>
      <c r="D187" s="44" t="s">
        <v>54</v>
      </c>
      <c r="E187" s="5" t="s">
        <v>20</v>
      </c>
      <c r="F187" s="85" t="s">
        <v>528</v>
      </c>
      <c r="G187" s="5" t="s">
        <v>191</v>
      </c>
      <c r="H187" s="102">
        <v>7</v>
      </c>
      <c r="I187" s="5" t="s">
        <v>283</v>
      </c>
      <c r="J187" s="17">
        <v>2000000</v>
      </c>
      <c r="K187" s="17">
        <v>157073000</v>
      </c>
      <c r="L187" s="17">
        <v>298552538</v>
      </c>
      <c r="M187" s="36">
        <v>7.6200000000000004E-2</v>
      </c>
      <c r="N187" s="17">
        <f>(L187-K187)*(M187)</f>
        <v>10780740.795600001</v>
      </c>
      <c r="O187" s="17"/>
      <c r="P187" s="22">
        <v>0.18551600840048676</v>
      </c>
      <c r="Q187" s="5">
        <v>1.35</v>
      </c>
      <c r="R187" s="17">
        <v>1481481.4814814813</v>
      </c>
      <c r="S187" s="17">
        <v>0</v>
      </c>
      <c r="T187" s="17">
        <v>2000000</v>
      </c>
      <c r="U187" s="17">
        <v>0</v>
      </c>
      <c r="V187" s="17">
        <v>0</v>
      </c>
      <c r="W187" s="17">
        <v>0</v>
      </c>
      <c r="X187" s="17">
        <v>0</v>
      </c>
      <c r="Y187" s="23">
        <v>0</v>
      </c>
      <c r="Z187" s="23">
        <v>0</v>
      </c>
      <c r="AA187" s="23">
        <v>0</v>
      </c>
      <c r="AB187" s="23">
        <v>0</v>
      </c>
      <c r="AC187" s="24">
        <v>0</v>
      </c>
      <c r="AD187" s="51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4"/>
    </row>
    <row r="188" spans="1:49" x14ac:dyDescent="0.25">
      <c r="A188" s="112" t="s">
        <v>481</v>
      </c>
      <c r="B188" s="112" t="s">
        <v>32</v>
      </c>
      <c r="C188" s="7" t="s">
        <v>189</v>
      </c>
      <c r="D188" s="44" t="s">
        <v>118</v>
      </c>
      <c r="E188" s="5" t="s">
        <v>111</v>
      </c>
      <c r="F188" s="85" t="s">
        <v>528</v>
      </c>
      <c r="G188" s="5" t="s">
        <v>191</v>
      </c>
      <c r="H188" s="102">
        <v>6</v>
      </c>
      <c r="I188" s="5" t="s">
        <v>95</v>
      </c>
      <c r="J188" s="17">
        <v>200084</v>
      </c>
      <c r="K188" s="17">
        <v>21899000</v>
      </c>
      <c r="L188" s="17">
        <v>35377815</v>
      </c>
      <c r="M188" s="36">
        <v>0.13070000000000001</v>
      </c>
      <c r="N188" s="17">
        <v>1761681</v>
      </c>
      <c r="O188" s="17"/>
      <c r="P188" s="22">
        <v>0.11357561329207728</v>
      </c>
      <c r="Q188" s="5">
        <v>1.25</v>
      </c>
      <c r="R188" s="17">
        <v>160067.20000000001</v>
      </c>
      <c r="S188" s="17">
        <v>0</v>
      </c>
      <c r="T188" s="17">
        <v>0</v>
      </c>
      <c r="U188" s="17">
        <v>200084</v>
      </c>
      <c r="V188" s="17">
        <v>0</v>
      </c>
      <c r="W188" s="17">
        <v>0</v>
      </c>
      <c r="X188" s="17">
        <v>0</v>
      </c>
      <c r="Y188" s="23">
        <v>0</v>
      </c>
      <c r="Z188" s="23">
        <v>0</v>
      </c>
      <c r="AA188" s="23">
        <v>0</v>
      </c>
      <c r="AB188" s="23">
        <v>0</v>
      </c>
      <c r="AC188" s="24">
        <v>0</v>
      </c>
      <c r="AD188" s="51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4"/>
    </row>
    <row r="189" spans="1:49" x14ac:dyDescent="0.25">
      <c r="A189" s="112" t="s">
        <v>482</v>
      </c>
      <c r="B189" s="112" t="s">
        <v>37</v>
      </c>
      <c r="C189" s="7" t="s">
        <v>189</v>
      </c>
      <c r="D189" s="44" t="s">
        <v>37</v>
      </c>
      <c r="E189" s="5" t="s">
        <v>111</v>
      </c>
      <c r="F189" s="85" t="s">
        <v>528</v>
      </c>
      <c r="G189" s="5" t="s">
        <v>191</v>
      </c>
      <c r="H189" s="102">
        <v>6</v>
      </c>
      <c r="I189" s="5" t="s">
        <v>95</v>
      </c>
      <c r="J189" s="17">
        <v>2150020</v>
      </c>
      <c r="K189" s="17">
        <v>10020000</v>
      </c>
      <c r="L189" s="17">
        <v>37700000</v>
      </c>
      <c r="M189" s="36">
        <v>0.54190000000000005</v>
      </c>
      <c r="N189" s="17">
        <v>15000000</v>
      </c>
      <c r="O189" s="17"/>
      <c r="P189" s="22">
        <v>0.14333466666666667</v>
      </c>
      <c r="Q189" s="5">
        <v>1.35</v>
      </c>
      <c r="R189" s="17">
        <v>1592607.4074074074</v>
      </c>
      <c r="S189" s="17">
        <v>2150020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23">
        <v>0</v>
      </c>
      <c r="Z189" s="23">
        <v>0</v>
      </c>
      <c r="AA189" s="23">
        <v>0</v>
      </c>
      <c r="AB189" s="23">
        <v>0</v>
      </c>
      <c r="AC189" s="24">
        <v>0</v>
      </c>
      <c r="AD189" s="51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4"/>
    </row>
    <row r="190" spans="1:49" ht="14.1" customHeight="1" x14ac:dyDescent="0.25">
      <c r="A190" s="112" t="s">
        <v>483</v>
      </c>
      <c r="B190" s="112" t="s">
        <v>79</v>
      </c>
      <c r="C190" s="12" t="s">
        <v>189</v>
      </c>
      <c r="D190" s="44" t="s">
        <v>23</v>
      </c>
      <c r="E190" s="5" t="s">
        <v>111</v>
      </c>
      <c r="F190" s="85" t="s">
        <v>528</v>
      </c>
      <c r="G190" s="5" t="s">
        <v>191</v>
      </c>
      <c r="H190" s="102">
        <v>6</v>
      </c>
      <c r="I190" s="5" t="s">
        <v>95</v>
      </c>
      <c r="J190" s="17">
        <v>427011</v>
      </c>
      <c r="K190" s="17">
        <v>15350000</v>
      </c>
      <c r="L190" s="17">
        <v>42340553</v>
      </c>
      <c r="M190" s="36">
        <v>0.1482</v>
      </c>
      <c r="N190" s="17">
        <v>4000000</v>
      </c>
      <c r="O190" s="17">
        <v>738540</v>
      </c>
      <c r="P190" s="22">
        <v>0.10675274999999999</v>
      </c>
      <c r="Q190" s="5">
        <v>1.35</v>
      </c>
      <c r="R190" s="17">
        <v>316304.44444444444</v>
      </c>
      <c r="S190" s="17">
        <v>427011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23">
        <v>0</v>
      </c>
      <c r="Z190" s="23">
        <v>0</v>
      </c>
      <c r="AA190" s="23">
        <v>0</v>
      </c>
      <c r="AB190" s="23">
        <v>0</v>
      </c>
      <c r="AC190" s="24">
        <v>0</v>
      </c>
      <c r="AD190" s="51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4"/>
    </row>
    <row r="191" spans="1:49" x14ac:dyDescent="0.25">
      <c r="A191" s="112" t="s">
        <v>484</v>
      </c>
      <c r="B191" s="112" t="s">
        <v>80</v>
      </c>
      <c r="C191" s="12" t="s">
        <v>189</v>
      </c>
      <c r="D191" s="44" t="s">
        <v>23</v>
      </c>
      <c r="E191" s="5" t="s">
        <v>111</v>
      </c>
      <c r="F191" s="85" t="s">
        <v>528</v>
      </c>
      <c r="G191" s="5" t="s">
        <v>191</v>
      </c>
      <c r="H191" s="102">
        <v>6</v>
      </c>
      <c r="I191" s="5" t="s">
        <v>95</v>
      </c>
      <c r="J191" s="17">
        <v>573301</v>
      </c>
      <c r="K191" s="17">
        <v>12400000</v>
      </c>
      <c r="L191" s="17">
        <v>39390553</v>
      </c>
      <c r="M191" s="36">
        <v>0.1482</v>
      </c>
      <c r="N191" s="17">
        <v>4000000</v>
      </c>
      <c r="O191" s="17"/>
      <c r="P191" s="22">
        <v>0.14332524999999999</v>
      </c>
      <c r="Q191" s="5">
        <v>1.35</v>
      </c>
      <c r="R191" s="17">
        <v>424667.40740740736</v>
      </c>
      <c r="S191" s="17">
        <v>573301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23">
        <v>0</v>
      </c>
      <c r="Z191" s="23">
        <v>0</v>
      </c>
      <c r="AA191" s="23">
        <v>0</v>
      </c>
      <c r="AB191" s="23">
        <v>0</v>
      </c>
      <c r="AC191" s="24">
        <v>0</v>
      </c>
      <c r="AD191" s="51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4"/>
    </row>
    <row r="192" spans="1:49" x14ac:dyDescent="0.25">
      <c r="A192" s="112" t="s">
        <v>485</v>
      </c>
      <c r="B192" s="112" t="s">
        <v>89</v>
      </c>
      <c r="C192" s="7" t="s">
        <v>189</v>
      </c>
      <c r="D192" s="44" t="s">
        <v>47</v>
      </c>
      <c r="E192" s="5" t="s">
        <v>111</v>
      </c>
      <c r="F192" s="85" t="s">
        <v>528</v>
      </c>
      <c r="G192" s="5" t="s">
        <v>191</v>
      </c>
      <c r="H192" s="102">
        <v>6</v>
      </c>
      <c r="I192" s="5" t="s">
        <v>95</v>
      </c>
      <c r="J192" s="17">
        <v>167689</v>
      </c>
      <c r="K192" s="17">
        <v>72707000</v>
      </c>
      <c r="L192" s="17">
        <v>296871400</v>
      </c>
      <c r="M192" s="36">
        <v>5.8999999999999999E-3</v>
      </c>
      <c r="N192" s="17">
        <v>1322570</v>
      </c>
      <c r="O192" s="17"/>
      <c r="P192" s="22">
        <v>0.12679026440944524</v>
      </c>
      <c r="Q192" s="5">
        <v>1.35</v>
      </c>
      <c r="R192" s="17">
        <v>124214.07407407407</v>
      </c>
      <c r="S192" s="17">
        <v>167689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23">
        <v>0</v>
      </c>
      <c r="Z192" s="23">
        <v>0</v>
      </c>
      <c r="AA192" s="23">
        <v>0</v>
      </c>
      <c r="AB192" s="23">
        <v>0</v>
      </c>
      <c r="AC192" s="24">
        <v>0</v>
      </c>
      <c r="AD192" s="51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4"/>
    </row>
    <row r="193" spans="1:49" x14ac:dyDescent="0.25">
      <c r="A193" s="112" t="s">
        <v>486</v>
      </c>
      <c r="B193" s="112" t="s">
        <v>96</v>
      </c>
      <c r="C193" s="14" t="s">
        <v>189</v>
      </c>
      <c r="D193" s="44" t="s">
        <v>81</v>
      </c>
      <c r="E193" s="5" t="s">
        <v>111</v>
      </c>
      <c r="F193" s="85" t="s">
        <v>528</v>
      </c>
      <c r="G193" s="5" t="s">
        <v>191</v>
      </c>
      <c r="H193" s="102">
        <v>6</v>
      </c>
      <c r="I193" s="5" t="s">
        <v>95</v>
      </c>
      <c r="J193" s="17">
        <v>3094542</v>
      </c>
      <c r="K193" s="17">
        <v>16595000</v>
      </c>
      <c r="L193" s="17">
        <v>67425000</v>
      </c>
      <c r="M193" s="36">
        <v>0.39350000000000002</v>
      </c>
      <c r="N193" s="17">
        <v>20000000</v>
      </c>
      <c r="O193" s="17">
        <v>12522508</v>
      </c>
      <c r="P193" s="22">
        <v>0.15472710000000001</v>
      </c>
      <c r="Q193" s="5">
        <v>1.35</v>
      </c>
      <c r="R193" s="17">
        <v>2292253.333333333</v>
      </c>
      <c r="S193" s="17">
        <v>3094542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23">
        <v>0</v>
      </c>
      <c r="Z193" s="23">
        <v>0</v>
      </c>
      <c r="AA193" s="23">
        <v>0</v>
      </c>
      <c r="AB193" s="23">
        <v>0</v>
      </c>
      <c r="AC193" s="24">
        <v>0</v>
      </c>
      <c r="AD193" s="51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4"/>
    </row>
    <row r="194" spans="1:49" x14ac:dyDescent="0.25">
      <c r="A194" s="112" t="s">
        <v>487</v>
      </c>
      <c r="B194" s="112" t="s">
        <v>97</v>
      </c>
      <c r="C194" s="16" t="s">
        <v>189</v>
      </c>
      <c r="D194" s="44" t="s">
        <v>97</v>
      </c>
      <c r="E194" s="5" t="s">
        <v>111</v>
      </c>
      <c r="F194" s="85" t="s">
        <v>528</v>
      </c>
      <c r="G194" s="5" t="s">
        <v>191</v>
      </c>
      <c r="H194" s="102">
        <v>6</v>
      </c>
      <c r="I194" s="5" t="s">
        <v>95</v>
      </c>
      <c r="J194" s="17">
        <v>200000</v>
      </c>
      <c r="K194" s="17">
        <v>19910000</v>
      </c>
      <c r="L194" s="17">
        <v>35216122</v>
      </c>
      <c r="M194" s="36">
        <v>7.8399999999999997E-2</v>
      </c>
      <c r="N194" s="17">
        <v>1200000</v>
      </c>
      <c r="O194" s="17"/>
      <c r="P194" s="22">
        <v>0.16666666666666666</v>
      </c>
      <c r="Q194" s="5">
        <v>1.35</v>
      </c>
      <c r="R194" s="17">
        <v>148148.14814814815</v>
      </c>
      <c r="S194" s="17">
        <v>200000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23">
        <v>0</v>
      </c>
      <c r="Z194" s="23">
        <v>0</v>
      </c>
      <c r="AA194" s="23">
        <v>0</v>
      </c>
      <c r="AB194" s="23">
        <v>0</v>
      </c>
      <c r="AC194" s="24">
        <v>0</v>
      </c>
      <c r="AD194" s="51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4"/>
    </row>
    <row r="195" spans="1:49" x14ac:dyDescent="0.25">
      <c r="A195" s="112" t="s">
        <v>488</v>
      </c>
      <c r="B195" s="112" t="s">
        <v>54</v>
      </c>
      <c r="C195" s="16" t="s">
        <v>190</v>
      </c>
      <c r="D195" s="44" t="s">
        <v>54</v>
      </c>
      <c r="E195" s="5" t="s">
        <v>111</v>
      </c>
      <c r="F195" s="85" t="s">
        <v>528</v>
      </c>
      <c r="G195" s="5" t="s">
        <v>191</v>
      </c>
      <c r="H195" s="102">
        <v>6</v>
      </c>
      <c r="I195" s="5" t="s">
        <v>95</v>
      </c>
      <c r="J195" s="17">
        <v>1003571</v>
      </c>
      <c r="K195" s="17">
        <v>115181000</v>
      </c>
      <c r="L195" s="17">
        <v>373425840</v>
      </c>
      <c r="M195" s="36">
        <v>2.07E-2</v>
      </c>
      <c r="N195" s="17">
        <v>5345668</v>
      </c>
      <c r="O195" s="17">
        <v>1465602</v>
      </c>
      <c r="P195" s="22">
        <v>0.18773537750567376</v>
      </c>
      <c r="Q195" s="5">
        <v>1.35</v>
      </c>
      <c r="R195" s="17">
        <v>743385.92592592584</v>
      </c>
      <c r="S195" s="17">
        <v>1003571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23">
        <v>0</v>
      </c>
      <c r="Z195" s="23">
        <v>0</v>
      </c>
      <c r="AA195" s="23">
        <v>0</v>
      </c>
      <c r="AB195" s="23">
        <v>0</v>
      </c>
      <c r="AC195" s="24">
        <v>0</v>
      </c>
      <c r="AD195" s="51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4"/>
    </row>
    <row r="196" spans="1:49" x14ac:dyDescent="0.25">
      <c r="A196" s="112" t="s">
        <v>489</v>
      </c>
      <c r="B196" s="112" t="s">
        <v>49</v>
      </c>
      <c r="C196" s="3" t="s">
        <v>190</v>
      </c>
      <c r="D196" s="44" t="s">
        <v>49</v>
      </c>
      <c r="E196" s="5" t="s">
        <v>111</v>
      </c>
      <c r="F196" s="85" t="s">
        <v>528</v>
      </c>
      <c r="G196" s="5" t="s">
        <v>191</v>
      </c>
      <c r="H196" s="102">
        <v>6</v>
      </c>
      <c r="I196" s="5" t="s">
        <v>95</v>
      </c>
      <c r="J196" s="17">
        <v>499808</v>
      </c>
      <c r="K196" s="17">
        <v>21900000</v>
      </c>
      <c r="L196" s="17">
        <v>47996033</v>
      </c>
      <c r="M196" s="36">
        <v>9.5799999999999996E-2</v>
      </c>
      <c r="N196" s="17">
        <v>2500000</v>
      </c>
      <c r="O196" s="17">
        <v>2126803</v>
      </c>
      <c r="P196" s="22">
        <v>0.1999232</v>
      </c>
      <c r="Q196" s="5">
        <v>1.35</v>
      </c>
      <c r="R196" s="17">
        <v>370228.14814814815</v>
      </c>
      <c r="S196" s="17">
        <v>0</v>
      </c>
      <c r="T196" s="17">
        <v>0</v>
      </c>
      <c r="U196" s="17">
        <v>499808</v>
      </c>
      <c r="V196" s="17">
        <v>0</v>
      </c>
      <c r="W196" s="17">
        <v>0</v>
      </c>
      <c r="X196" s="17">
        <v>0</v>
      </c>
      <c r="Y196" s="23">
        <v>0</v>
      </c>
      <c r="Z196" s="23">
        <v>0</v>
      </c>
      <c r="AA196" s="23">
        <v>0</v>
      </c>
      <c r="AB196" s="23">
        <v>0</v>
      </c>
      <c r="AC196" s="24">
        <v>0</v>
      </c>
      <c r="AD196" s="51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4"/>
    </row>
    <row r="197" spans="1:49" x14ac:dyDescent="0.25">
      <c r="A197" s="112" t="s">
        <v>490</v>
      </c>
      <c r="B197" s="112" t="s">
        <v>27</v>
      </c>
      <c r="C197" s="16" t="s">
        <v>189</v>
      </c>
      <c r="D197" s="44" t="s">
        <v>27</v>
      </c>
      <c r="E197" s="5" t="s">
        <v>111</v>
      </c>
      <c r="F197" s="85" t="s">
        <v>528</v>
      </c>
      <c r="G197" s="5" t="s">
        <v>191</v>
      </c>
      <c r="H197" s="102">
        <v>6</v>
      </c>
      <c r="I197" s="5" t="s">
        <v>95</v>
      </c>
      <c r="J197" s="17">
        <v>499924</v>
      </c>
      <c r="K197" s="17">
        <v>19429000</v>
      </c>
      <c r="L197" s="17">
        <v>42064815</v>
      </c>
      <c r="M197" s="36">
        <v>0.1988</v>
      </c>
      <c r="N197" s="17">
        <v>4500000</v>
      </c>
      <c r="O197" s="17"/>
      <c r="P197" s="22">
        <v>0.11109422222222222</v>
      </c>
      <c r="Q197" s="5">
        <v>1.35</v>
      </c>
      <c r="R197" s="17">
        <v>370314.07407407404</v>
      </c>
      <c r="S197" s="17">
        <v>499924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23">
        <v>0</v>
      </c>
      <c r="Z197" s="23">
        <v>0</v>
      </c>
      <c r="AA197" s="23">
        <v>0</v>
      </c>
      <c r="AB197" s="23">
        <v>0</v>
      </c>
      <c r="AC197" s="24">
        <v>0</v>
      </c>
      <c r="AD197" s="51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4"/>
    </row>
    <row r="198" spans="1:49" x14ac:dyDescent="0.25">
      <c r="A198" s="112" t="s">
        <v>491</v>
      </c>
      <c r="B198" s="112" t="s">
        <v>82</v>
      </c>
      <c r="C198" s="3" t="s">
        <v>189</v>
      </c>
      <c r="D198" s="44" t="s">
        <v>98</v>
      </c>
      <c r="E198" s="5" t="s">
        <v>20</v>
      </c>
      <c r="F198" s="85" t="s">
        <v>528</v>
      </c>
      <c r="G198" s="5" t="s">
        <v>191</v>
      </c>
      <c r="H198" s="102">
        <v>6</v>
      </c>
      <c r="I198" s="5" t="s">
        <v>95</v>
      </c>
      <c r="J198" s="17">
        <v>683034</v>
      </c>
      <c r="K198" s="17">
        <v>24750000</v>
      </c>
      <c r="L198" s="17">
        <v>226479107</v>
      </c>
      <c r="M198" s="36">
        <v>3.4700000000000002E-2</v>
      </c>
      <c r="N198" s="17">
        <v>7000000</v>
      </c>
      <c r="O198" s="17"/>
      <c r="P198" s="22">
        <v>9.7576285714285713E-2</v>
      </c>
      <c r="Q198" s="5">
        <v>1.35</v>
      </c>
      <c r="R198" s="17">
        <v>505951.11111111107</v>
      </c>
      <c r="S198" s="17">
        <v>0</v>
      </c>
      <c r="T198" s="17">
        <v>683034</v>
      </c>
      <c r="U198" s="17">
        <v>0</v>
      </c>
      <c r="V198" s="17">
        <v>0</v>
      </c>
      <c r="W198" s="17">
        <v>0</v>
      </c>
      <c r="X198" s="17">
        <v>0</v>
      </c>
      <c r="Y198" s="23">
        <v>0</v>
      </c>
      <c r="Z198" s="23">
        <v>0</v>
      </c>
      <c r="AA198" s="23">
        <v>0</v>
      </c>
      <c r="AB198" s="23">
        <v>0</v>
      </c>
      <c r="AC198" s="24">
        <v>0</v>
      </c>
      <c r="AD198" s="51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4"/>
    </row>
    <row r="199" spans="1:49" x14ac:dyDescent="0.25">
      <c r="A199" s="112" t="s">
        <v>492</v>
      </c>
      <c r="B199" s="112" t="s">
        <v>83</v>
      </c>
      <c r="C199" s="7" t="s">
        <v>189</v>
      </c>
      <c r="D199" s="44" t="s">
        <v>37</v>
      </c>
      <c r="E199" s="5" t="s">
        <v>20</v>
      </c>
      <c r="F199" s="85" t="s">
        <v>528</v>
      </c>
      <c r="G199" s="5" t="s">
        <v>191</v>
      </c>
      <c r="H199" s="102">
        <v>6</v>
      </c>
      <c r="I199" s="5" t="s">
        <v>95</v>
      </c>
      <c r="J199" s="17">
        <v>1817080</v>
      </c>
      <c r="K199" s="17">
        <v>10020000</v>
      </c>
      <c r="L199" s="17">
        <v>37700000</v>
      </c>
      <c r="M199" s="36">
        <v>0.45800000000000002</v>
      </c>
      <c r="N199" s="17">
        <v>12677009</v>
      </c>
      <c r="O199" s="17"/>
      <c r="P199" s="22">
        <v>0.14333664983593528</v>
      </c>
      <c r="Q199" s="5">
        <v>1.35</v>
      </c>
      <c r="R199" s="17">
        <v>1345985.1851851852</v>
      </c>
      <c r="S199" s="17">
        <v>0</v>
      </c>
      <c r="T199" s="17">
        <v>1817080</v>
      </c>
      <c r="U199" s="17">
        <v>0</v>
      </c>
      <c r="V199" s="17">
        <v>0</v>
      </c>
      <c r="W199" s="17">
        <v>0</v>
      </c>
      <c r="X199" s="17">
        <v>0</v>
      </c>
      <c r="Y199" s="23">
        <v>0</v>
      </c>
      <c r="Z199" s="23">
        <v>0</v>
      </c>
      <c r="AA199" s="23">
        <v>0</v>
      </c>
      <c r="AB199" s="23">
        <v>0</v>
      </c>
      <c r="AC199" s="24">
        <v>0</v>
      </c>
      <c r="AD199" s="51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4"/>
    </row>
    <row r="200" spans="1:49" x14ac:dyDescent="0.25">
      <c r="A200" s="112" t="s">
        <v>493</v>
      </c>
      <c r="B200" s="112" t="s">
        <v>90</v>
      </c>
      <c r="C200" s="7" t="s">
        <v>189</v>
      </c>
      <c r="D200" s="44" t="s">
        <v>42</v>
      </c>
      <c r="E200" s="5" t="s">
        <v>20</v>
      </c>
      <c r="F200" s="85" t="s">
        <v>528</v>
      </c>
      <c r="G200" s="5" t="s">
        <v>191</v>
      </c>
      <c r="H200" s="102">
        <v>6</v>
      </c>
      <c r="I200" s="5" t="s">
        <v>95</v>
      </c>
      <c r="J200" s="17">
        <v>1500000</v>
      </c>
      <c r="K200" s="17">
        <v>15700000</v>
      </c>
      <c r="L200" s="17">
        <v>58871940</v>
      </c>
      <c r="M200" s="36">
        <v>0.21440000000000001</v>
      </c>
      <c r="N200" s="17">
        <v>9256528</v>
      </c>
      <c r="O200" s="17">
        <v>167133</v>
      </c>
      <c r="P200" s="22">
        <v>0.16204780021191531</v>
      </c>
      <c r="Q200" s="5">
        <v>1.35</v>
      </c>
      <c r="R200" s="17">
        <v>1111111.111111111</v>
      </c>
      <c r="S200" s="17">
        <v>0</v>
      </c>
      <c r="T200" s="17">
        <v>1500000</v>
      </c>
      <c r="U200" s="17">
        <v>0</v>
      </c>
      <c r="V200" s="17">
        <v>0</v>
      </c>
      <c r="W200" s="17">
        <v>0</v>
      </c>
      <c r="X200" s="17">
        <v>0</v>
      </c>
      <c r="Y200" s="23">
        <v>0</v>
      </c>
      <c r="Z200" s="23">
        <v>0</v>
      </c>
      <c r="AA200" s="23">
        <v>0</v>
      </c>
      <c r="AB200" s="23">
        <v>0</v>
      </c>
      <c r="AC200" s="24">
        <v>0</v>
      </c>
      <c r="AD200" s="51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4"/>
    </row>
    <row r="201" spans="1:49" x14ac:dyDescent="0.25">
      <c r="A201" s="112" t="s">
        <v>494</v>
      </c>
      <c r="B201" s="112" t="s">
        <v>84</v>
      </c>
      <c r="C201" s="14" t="s">
        <v>189</v>
      </c>
      <c r="D201" s="44" t="s">
        <v>81</v>
      </c>
      <c r="E201" s="5" t="s">
        <v>20</v>
      </c>
      <c r="F201" s="85" t="s">
        <v>528</v>
      </c>
      <c r="G201" s="5" t="s">
        <v>191</v>
      </c>
      <c r="H201" s="102">
        <v>6</v>
      </c>
      <c r="I201" s="5" t="s">
        <v>95</v>
      </c>
      <c r="J201" s="17">
        <v>2633508</v>
      </c>
      <c r="K201" s="17">
        <v>16595000</v>
      </c>
      <c r="L201" s="17">
        <v>67425000</v>
      </c>
      <c r="M201" s="36">
        <v>0.33489999999999998</v>
      </c>
      <c r="N201" s="17">
        <v>17022967</v>
      </c>
      <c r="O201" s="17">
        <v>10657657</v>
      </c>
      <c r="P201" s="22">
        <v>0.15470323122872764</v>
      </c>
      <c r="Q201" s="5">
        <v>1.35</v>
      </c>
      <c r="R201" s="17">
        <v>1950746.6666666665</v>
      </c>
      <c r="S201" s="17">
        <v>0</v>
      </c>
      <c r="T201" s="17">
        <v>2633508</v>
      </c>
      <c r="U201" s="17">
        <v>0</v>
      </c>
      <c r="V201" s="17">
        <v>0</v>
      </c>
      <c r="W201" s="17">
        <v>0</v>
      </c>
      <c r="X201" s="17">
        <v>0</v>
      </c>
      <c r="Y201" s="23">
        <v>0</v>
      </c>
      <c r="Z201" s="23">
        <v>0</v>
      </c>
      <c r="AA201" s="23">
        <v>0</v>
      </c>
      <c r="AB201" s="23">
        <v>0</v>
      </c>
      <c r="AC201" s="24">
        <v>0</v>
      </c>
      <c r="AD201" s="51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4"/>
    </row>
    <row r="202" spans="1:49" x14ac:dyDescent="0.25">
      <c r="A202" s="112" t="s">
        <v>495</v>
      </c>
      <c r="B202" s="112" t="s">
        <v>94</v>
      </c>
      <c r="C202" s="16" t="s">
        <v>190</v>
      </c>
      <c r="D202" s="44" t="s">
        <v>54</v>
      </c>
      <c r="E202" s="5" t="s">
        <v>20</v>
      </c>
      <c r="F202" s="85" t="s">
        <v>528</v>
      </c>
      <c r="G202" s="5" t="s">
        <v>191</v>
      </c>
      <c r="H202" s="102">
        <v>6</v>
      </c>
      <c r="I202" s="5" t="s">
        <v>95</v>
      </c>
      <c r="J202" s="17">
        <v>200000</v>
      </c>
      <c r="K202" s="17">
        <v>115181000</v>
      </c>
      <c r="L202" s="17">
        <v>373425840</v>
      </c>
      <c r="M202" s="36">
        <v>4.1000000000000003E-3</v>
      </c>
      <c r="N202" s="17">
        <v>1065329</v>
      </c>
      <c r="O202" s="17">
        <v>290288</v>
      </c>
      <c r="P202" s="22">
        <v>0.1877354319651488</v>
      </c>
      <c r="Q202" s="5">
        <v>1.35</v>
      </c>
      <c r="R202" s="17">
        <v>148148.14814814815</v>
      </c>
      <c r="S202" s="17">
        <v>0</v>
      </c>
      <c r="T202" s="17">
        <v>200000</v>
      </c>
      <c r="U202" s="17">
        <v>0</v>
      </c>
      <c r="V202" s="17">
        <v>0</v>
      </c>
      <c r="W202" s="17">
        <v>0</v>
      </c>
      <c r="X202" s="17">
        <v>0</v>
      </c>
      <c r="Y202" s="23">
        <v>0</v>
      </c>
      <c r="Z202" s="23">
        <v>0</v>
      </c>
      <c r="AA202" s="23">
        <v>0</v>
      </c>
      <c r="AB202" s="23">
        <v>0</v>
      </c>
      <c r="AC202" s="24">
        <v>0</v>
      </c>
      <c r="AD202" s="51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4"/>
    </row>
    <row r="203" spans="1:49" x14ac:dyDescent="0.25">
      <c r="A203" s="112" t="s">
        <v>496</v>
      </c>
      <c r="B203" s="112" t="s">
        <v>91</v>
      </c>
      <c r="C203" s="7" t="s">
        <v>189</v>
      </c>
      <c r="D203" s="44" t="s">
        <v>118</v>
      </c>
      <c r="E203" s="5" t="s">
        <v>20</v>
      </c>
      <c r="F203" s="85" t="s">
        <v>528</v>
      </c>
      <c r="G203" s="5" t="s">
        <v>191</v>
      </c>
      <c r="H203" s="102">
        <v>6</v>
      </c>
      <c r="I203" s="5" t="s">
        <v>95</v>
      </c>
      <c r="J203" s="17">
        <v>400015</v>
      </c>
      <c r="K203" s="17">
        <v>21899000</v>
      </c>
      <c r="L203" s="17">
        <v>35377815</v>
      </c>
      <c r="M203" s="36">
        <v>0.26129999999999998</v>
      </c>
      <c r="N203" s="17">
        <v>3522014</v>
      </c>
      <c r="O203" s="17"/>
      <c r="P203" s="22">
        <v>0.11357564166411604</v>
      </c>
      <c r="Q203" s="5">
        <v>1.25</v>
      </c>
      <c r="R203" s="17">
        <v>320012</v>
      </c>
      <c r="S203" s="17">
        <v>0</v>
      </c>
      <c r="T203" s="17">
        <v>400015</v>
      </c>
      <c r="U203" s="17">
        <v>0</v>
      </c>
      <c r="V203" s="17">
        <v>0</v>
      </c>
      <c r="W203" s="17">
        <v>0</v>
      </c>
      <c r="X203" s="17">
        <v>0</v>
      </c>
      <c r="Y203" s="23">
        <v>0</v>
      </c>
      <c r="Z203" s="23">
        <v>0</v>
      </c>
      <c r="AA203" s="23">
        <v>0</v>
      </c>
      <c r="AB203" s="23">
        <v>0</v>
      </c>
      <c r="AC203" s="24">
        <v>0</v>
      </c>
      <c r="AD203" s="51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4"/>
    </row>
    <row r="204" spans="1:49" x14ac:dyDescent="0.25">
      <c r="A204" s="112" t="s">
        <v>497</v>
      </c>
      <c r="B204" s="112" t="s">
        <v>98</v>
      </c>
      <c r="C204" s="3" t="s">
        <v>189</v>
      </c>
      <c r="D204" s="44" t="s">
        <v>98</v>
      </c>
      <c r="E204" s="5" t="s">
        <v>111</v>
      </c>
      <c r="F204" s="85" t="s">
        <v>528</v>
      </c>
      <c r="G204" s="5" t="s">
        <v>191</v>
      </c>
      <c r="H204" s="102">
        <v>5</v>
      </c>
      <c r="I204" s="5" t="s">
        <v>99</v>
      </c>
      <c r="J204" s="17">
        <v>1197304</v>
      </c>
      <c r="K204" s="17">
        <v>50000000</v>
      </c>
      <c r="L204" s="17">
        <v>201898734</v>
      </c>
      <c r="M204" s="36">
        <v>3.95E-2</v>
      </c>
      <c r="N204" s="17">
        <v>6000000</v>
      </c>
      <c r="O204" s="17"/>
      <c r="P204" s="22">
        <v>0.19955066666666665</v>
      </c>
      <c r="Q204" s="5">
        <v>1.25</v>
      </c>
      <c r="R204" s="17">
        <v>957843.2</v>
      </c>
      <c r="S204" s="23">
        <v>1197304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4">
        <v>0</v>
      </c>
      <c r="AD204" s="51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4"/>
    </row>
    <row r="205" spans="1:49" x14ac:dyDescent="0.25">
      <c r="A205" s="112" t="s">
        <v>498</v>
      </c>
      <c r="B205" s="112" t="s">
        <v>81</v>
      </c>
      <c r="C205" s="14" t="s">
        <v>189</v>
      </c>
      <c r="D205" s="44" t="s">
        <v>81</v>
      </c>
      <c r="E205" s="5" t="s">
        <v>111</v>
      </c>
      <c r="F205" s="85" t="s">
        <v>528</v>
      </c>
      <c r="G205" s="5" t="s">
        <v>191</v>
      </c>
      <c r="H205" s="102">
        <v>5</v>
      </c>
      <c r="I205" s="5" t="s">
        <v>99</v>
      </c>
      <c r="J205" s="17">
        <v>3223132</v>
      </c>
      <c r="K205" s="17">
        <v>23500000</v>
      </c>
      <c r="L205" s="17">
        <v>64497000</v>
      </c>
      <c r="M205" s="36">
        <v>0.60980000000000001</v>
      </c>
      <c r="N205" s="17">
        <v>25000000</v>
      </c>
      <c r="O205" s="17">
        <v>67200</v>
      </c>
      <c r="P205" s="22">
        <v>0.12892528</v>
      </c>
      <c r="Q205" s="5">
        <v>1.25</v>
      </c>
      <c r="R205" s="17">
        <v>2578505.6</v>
      </c>
      <c r="S205" s="23">
        <v>3223132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3">
        <v>0</v>
      </c>
      <c r="AC205" s="24">
        <v>0</v>
      </c>
      <c r="AD205" s="51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4"/>
    </row>
    <row r="206" spans="1:49" x14ac:dyDescent="0.25">
      <c r="A206" s="112" t="s">
        <v>499</v>
      </c>
      <c r="B206" s="112" t="s">
        <v>32</v>
      </c>
      <c r="C206" s="7" t="s">
        <v>189</v>
      </c>
      <c r="D206" s="44" t="s">
        <v>118</v>
      </c>
      <c r="E206" s="5" t="s">
        <v>111</v>
      </c>
      <c r="F206" s="85" t="s">
        <v>528</v>
      </c>
      <c r="G206" s="5" t="s">
        <v>191</v>
      </c>
      <c r="H206" s="102">
        <v>5</v>
      </c>
      <c r="I206" s="5" t="s">
        <v>99</v>
      </c>
      <c r="J206" s="17">
        <v>394247</v>
      </c>
      <c r="K206" s="17">
        <v>11100000</v>
      </c>
      <c r="L206" s="17">
        <v>33548980</v>
      </c>
      <c r="M206" s="36">
        <v>0.14699999999999999</v>
      </c>
      <c r="N206" s="17">
        <v>3300000</v>
      </c>
      <c r="O206" s="17"/>
      <c r="P206" s="22">
        <v>0.11946878787878788</v>
      </c>
      <c r="Q206" s="5">
        <v>1.25</v>
      </c>
      <c r="R206" s="17">
        <v>315397.59999999998</v>
      </c>
      <c r="S206" s="23">
        <v>394247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4">
        <v>0</v>
      </c>
      <c r="AD206" s="51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4"/>
    </row>
    <row r="207" spans="1:49" x14ac:dyDescent="0.25">
      <c r="A207" s="112" t="s">
        <v>500</v>
      </c>
      <c r="B207" s="112" t="s">
        <v>98</v>
      </c>
      <c r="C207" s="3" t="s">
        <v>189</v>
      </c>
      <c r="D207" s="44" t="s">
        <v>98</v>
      </c>
      <c r="E207" s="5" t="s">
        <v>111</v>
      </c>
      <c r="F207" s="85" t="s">
        <v>528</v>
      </c>
      <c r="G207" s="5" t="s">
        <v>191</v>
      </c>
      <c r="H207" s="102">
        <v>4</v>
      </c>
      <c r="I207" s="5" t="s">
        <v>100</v>
      </c>
      <c r="J207" s="17">
        <v>1184825</v>
      </c>
      <c r="K207" s="17">
        <v>45000000</v>
      </c>
      <c r="L207" s="17">
        <v>219129353</v>
      </c>
      <c r="M207" s="37">
        <v>4.0199999999999993E-2</v>
      </c>
      <c r="N207" s="17">
        <v>7000000</v>
      </c>
      <c r="O207" s="17"/>
      <c r="P207" s="22">
        <v>0.16926071428571429</v>
      </c>
      <c r="Q207" s="5">
        <v>1.25</v>
      </c>
      <c r="R207" s="17">
        <v>947860</v>
      </c>
      <c r="S207" s="23">
        <v>1184825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4">
        <v>0</v>
      </c>
      <c r="AD207" s="51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4"/>
    </row>
    <row r="208" spans="1:49" x14ac:dyDescent="0.25">
      <c r="A208" s="112" t="s">
        <v>501</v>
      </c>
      <c r="B208" s="112" t="s">
        <v>37</v>
      </c>
      <c r="C208" s="7" t="s">
        <v>189</v>
      </c>
      <c r="D208" s="44" t="s">
        <v>37</v>
      </c>
      <c r="E208" s="5" t="s">
        <v>111</v>
      </c>
      <c r="F208" s="85" t="s">
        <v>528</v>
      </c>
      <c r="G208" s="5" t="s">
        <v>191</v>
      </c>
      <c r="H208" s="102">
        <v>4</v>
      </c>
      <c r="I208" s="5" t="s">
        <v>100</v>
      </c>
      <c r="J208" s="17">
        <v>2444290</v>
      </c>
      <c r="K208" s="17">
        <v>21500000</v>
      </c>
      <c r="L208" s="17">
        <v>78021739</v>
      </c>
      <c r="M208" s="37">
        <v>0.2235</v>
      </c>
      <c r="N208" s="17">
        <v>12632609</v>
      </c>
      <c r="O208" s="17"/>
      <c r="P208" s="22">
        <v>0.19349051332151576</v>
      </c>
      <c r="Q208" s="5">
        <v>1.25</v>
      </c>
      <c r="R208" s="17">
        <v>1955432</v>
      </c>
      <c r="S208" s="23">
        <v>2444290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4">
        <v>0</v>
      </c>
      <c r="AD208" s="51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4"/>
    </row>
    <row r="209" spans="1:49" x14ac:dyDescent="0.25">
      <c r="A209" s="112" t="s">
        <v>502</v>
      </c>
      <c r="B209" s="112" t="s">
        <v>42</v>
      </c>
      <c r="C209" s="7" t="s">
        <v>189</v>
      </c>
      <c r="D209" s="44" t="s">
        <v>42</v>
      </c>
      <c r="E209" s="5" t="s">
        <v>111</v>
      </c>
      <c r="F209" s="85" t="s">
        <v>528</v>
      </c>
      <c r="G209" s="5" t="s">
        <v>191</v>
      </c>
      <c r="H209" s="102">
        <v>4</v>
      </c>
      <c r="I209" s="5" t="s">
        <v>100</v>
      </c>
      <c r="J209" s="17">
        <v>1489993</v>
      </c>
      <c r="K209" s="17">
        <v>24000000</v>
      </c>
      <c r="L209" s="17">
        <v>38648438</v>
      </c>
      <c r="M209" s="37">
        <v>0.51200000000000001</v>
      </c>
      <c r="N209" s="17">
        <v>7500000</v>
      </c>
      <c r="O209" s="17"/>
      <c r="P209" s="22">
        <v>0.19866573333333334</v>
      </c>
      <c r="Q209" s="5">
        <v>1.25</v>
      </c>
      <c r="R209" s="17">
        <v>1191994.3999999999</v>
      </c>
      <c r="S209" s="23">
        <v>1489993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4">
        <v>0</v>
      </c>
      <c r="AD209" s="51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4"/>
    </row>
    <row r="210" spans="1:49" x14ac:dyDescent="0.25">
      <c r="A210" s="112" t="s">
        <v>503</v>
      </c>
      <c r="B210" s="112" t="s">
        <v>81</v>
      </c>
      <c r="C210" s="14" t="s">
        <v>189</v>
      </c>
      <c r="D210" s="44" t="s">
        <v>81</v>
      </c>
      <c r="E210" s="5" t="s">
        <v>111</v>
      </c>
      <c r="F210" s="85" t="s">
        <v>528</v>
      </c>
      <c r="G210" s="5" t="s">
        <v>191</v>
      </c>
      <c r="H210" s="102">
        <v>4</v>
      </c>
      <c r="I210" s="5" t="s">
        <v>100</v>
      </c>
      <c r="J210" s="17">
        <v>3024091</v>
      </c>
      <c r="K210" s="17">
        <v>35988000</v>
      </c>
      <c r="L210" s="17">
        <v>64959050</v>
      </c>
      <c r="M210" s="37">
        <v>0.73</v>
      </c>
      <c r="N210" s="17">
        <v>21148867</v>
      </c>
      <c r="O210" s="17"/>
      <c r="P210" s="22">
        <v>0.14299068597859166</v>
      </c>
      <c r="Q210" s="5">
        <v>1.25</v>
      </c>
      <c r="R210" s="17">
        <v>2419272.7999999998</v>
      </c>
      <c r="S210" s="23">
        <v>3024091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4">
        <v>0</v>
      </c>
      <c r="AD210" s="51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4"/>
    </row>
    <row r="211" spans="1:49" x14ac:dyDescent="0.25">
      <c r="A211" s="112" t="s">
        <v>504</v>
      </c>
      <c r="B211" s="112" t="s">
        <v>32</v>
      </c>
      <c r="C211" s="7" t="s">
        <v>189</v>
      </c>
      <c r="D211" s="44" t="s">
        <v>118</v>
      </c>
      <c r="E211" s="5" t="s">
        <v>111</v>
      </c>
      <c r="F211" s="85" t="s">
        <v>528</v>
      </c>
      <c r="G211" s="5" t="s">
        <v>191</v>
      </c>
      <c r="H211" s="102">
        <v>4</v>
      </c>
      <c r="I211" s="5" t="s">
        <v>100</v>
      </c>
      <c r="J211" s="17">
        <v>597703</v>
      </c>
      <c r="K211" s="17">
        <v>15000000</v>
      </c>
      <c r="L211" s="17">
        <v>33421053</v>
      </c>
      <c r="M211" s="37">
        <v>0.38</v>
      </c>
      <c r="N211" s="17">
        <v>7000000</v>
      </c>
      <c r="O211" s="17"/>
      <c r="P211" s="22">
        <v>8.5386142857142855E-2</v>
      </c>
      <c r="Q211" s="5">
        <v>1.25</v>
      </c>
      <c r="R211" s="17">
        <v>478162.4</v>
      </c>
      <c r="S211" s="23">
        <v>597703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3">
        <v>0</v>
      </c>
      <c r="AC211" s="24">
        <v>0</v>
      </c>
      <c r="AD211" s="51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4"/>
    </row>
    <row r="212" spans="1:49" x14ac:dyDescent="0.25">
      <c r="A212" s="112" t="s">
        <v>505</v>
      </c>
      <c r="B212" s="112" t="s">
        <v>98</v>
      </c>
      <c r="C212" s="3" t="s">
        <v>189</v>
      </c>
      <c r="D212" s="44" t="s">
        <v>98</v>
      </c>
      <c r="E212" s="5" t="s">
        <v>111</v>
      </c>
      <c r="F212" s="85" t="s">
        <v>528</v>
      </c>
      <c r="G212" s="5" t="s">
        <v>191</v>
      </c>
      <c r="H212" s="102">
        <v>3</v>
      </c>
      <c r="I212" s="5" t="s">
        <v>101</v>
      </c>
      <c r="J212" s="17">
        <v>1394685</v>
      </c>
      <c r="K212" s="17">
        <v>96124000</v>
      </c>
      <c r="L212" s="17">
        <v>207235111</v>
      </c>
      <c r="M212" s="37">
        <v>0.09</v>
      </c>
      <c r="N212" s="17">
        <v>10000000</v>
      </c>
      <c r="O212" s="17"/>
      <c r="P212" s="22">
        <v>0.1394685</v>
      </c>
      <c r="Q212" s="5">
        <v>1.35</v>
      </c>
      <c r="R212" s="17">
        <v>1033099.9999999999</v>
      </c>
      <c r="S212" s="23">
        <v>1394685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0</v>
      </c>
      <c r="AC212" s="24">
        <v>0</v>
      </c>
      <c r="AD212" s="51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4"/>
    </row>
    <row r="213" spans="1:49" x14ac:dyDescent="0.25">
      <c r="A213" s="112" t="s">
        <v>506</v>
      </c>
      <c r="B213" s="112" t="s">
        <v>37</v>
      </c>
      <c r="C213" s="7" t="s">
        <v>189</v>
      </c>
      <c r="D213" s="44" t="s">
        <v>37</v>
      </c>
      <c r="E213" s="5" t="s">
        <v>111</v>
      </c>
      <c r="F213" s="85" t="s">
        <v>528</v>
      </c>
      <c r="G213" s="5" t="s">
        <v>191</v>
      </c>
      <c r="H213" s="102">
        <v>3</v>
      </c>
      <c r="I213" s="5" t="s">
        <v>101</v>
      </c>
      <c r="J213" s="17">
        <v>2366152</v>
      </c>
      <c r="K213" s="17">
        <v>24510000</v>
      </c>
      <c r="L213" s="17">
        <v>84152147</v>
      </c>
      <c r="M213" s="37">
        <v>0.2515</v>
      </c>
      <c r="N213" s="17">
        <v>15000000</v>
      </c>
      <c r="O213" s="17"/>
      <c r="P213" s="22">
        <v>0.15774346666666667</v>
      </c>
      <c r="Q213" s="5">
        <v>1.35</v>
      </c>
      <c r="R213" s="17">
        <v>1752705.1851851852</v>
      </c>
      <c r="S213" s="23">
        <v>2366152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4">
        <v>0</v>
      </c>
      <c r="AD213" s="51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4"/>
    </row>
    <row r="214" spans="1:49" x14ac:dyDescent="0.25">
      <c r="A214" s="112" t="s">
        <v>507</v>
      </c>
      <c r="B214" s="112" t="s">
        <v>42</v>
      </c>
      <c r="C214" s="7" t="s">
        <v>189</v>
      </c>
      <c r="D214" s="44" t="s">
        <v>42</v>
      </c>
      <c r="E214" s="5" t="s">
        <v>111</v>
      </c>
      <c r="F214" s="85" t="s">
        <v>528</v>
      </c>
      <c r="G214" s="5" t="s">
        <v>191</v>
      </c>
      <c r="H214" s="102">
        <v>3</v>
      </c>
      <c r="I214" s="5" t="s">
        <v>101</v>
      </c>
      <c r="J214" s="17">
        <v>1743720</v>
      </c>
      <c r="K214" s="17">
        <v>45639000</v>
      </c>
      <c r="L214" s="17">
        <v>70639000</v>
      </c>
      <c r="M214" s="37">
        <v>0.4</v>
      </c>
      <c r="N214" s="17">
        <v>10000000</v>
      </c>
      <c r="O214" s="17"/>
      <c r="P214" s="22">
        <v>0.174372</v>
      </c>
      <c r="Q214" s="5">
        <v>1.35</v>
      </c>
      <c r="R214" s="17">
        <v>1291644.4444444443</v>
      </c>
      <c r="S214" s="23">
        <v>1743720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4">
        <v>0</v>
      </c>
      <c r="AD214" s="51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4"/>
    </row>
    <row r="215" spans="1:49" x14ac:dyDescent="0.25">
      <c r="A215" s="112" t="s">
        <v>508</v>
      </c>
      <c r="B215" s="112" t="s">
        <v>47</v>
      </c>
      <c r="C215" s="7" t="s">
        <v>189</v>
      </c>
      <c r="D215" s="44" t="s">
        <v>47</v>
      </c>
      <c r="E215" s="5" t="s">
        <v>111</v>
      </c>
      <c r="F215" s="85" t="s">
        <v>528</v>
      </c>
      <c r="G215" s="5" t="s">
        <v>191</v>
      </c>
      <c r="H215" s="102">
        <v>3</v>
      </c>
      <c r="I215" s="5" t="s">
        <v>101</v>
      </c>
      <c r="J215" s="17">
        <v>2195998</v>
      </c>
      <c r="K215" s="17">
        <v>167201000</v>
      </c>
      <c r="L215" s="17">
        <v>366404187</v>
      </c>
      <c r="M215" s="37">
        <v>0.15060000000000001</v>
      </c>
      <c r="N215" s="17">
        <v>30000000</v>
      </c>
      <c r="O215" s="17"/>
      <c r="P215" s="22">
        <v>7.3199933333333328E-2</v>
      </c>
      <c r="Q215" s="5">
        <v>1.35</v>
      </c>
      <c r="R215" s="17">
        <v>1626665.1851851852</v>
      </c>
      <c r="S215" s="23">
        <v>2195998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3">
        <v>0</v>
      </c>
      <c r="AC215" s="24">
        <v>0</v>
      </c>
      <c r="AD215" s="51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4"/>
    </row>
    <row r="216" spans="1:49" x14ac:dyDescent="0.25">
      <c r="A216" s="112" t="s">
        <v>509</v>
      </c>
      <c r="B216" s="112" t="s">
        <v>81</v>
      </c>
      <c r="C216" s="14" t="s">
        <v>189</v>
      </c>
      <c r="D216" s="44" t="s">
        <v>81</v>
      </c>
      <c r="E216" s="5" t="s">
        <v>111</v>
      </c>
      <c r="F216" s="85" t="s">
        <v>528</v>
      </c>
      <c r="G216" s="5" t="s">
        <v>191</v>
      </c>
      <c r="H216" s="102">
        <v>3</v>
      </c>
      <c r="I216" s="5" t="s">
        <v>101</v>
      </c>
      <c r="J216" s="17">
        <v>3018273</v>
      </c>
      <c r="K216" s="17">
        <v>78605000</v>
      </c>
      <c r="L216" s="17">
        <v>132516462</v>
      </c>
      <c r="M216" s="37">
        <v>0.46</v>
      </c>
      <c r="N216" s="17">
        <v>24799273</v>
      </c>
      <c r="O216" s="17"/>
      <c r="P216" s="22">
        <v>0.12170812426638475</v>
      </c>
      <c r="Q216" s="5">
        <v>1.35</v>
      </c>
      <c r="R216" s="17">
        <v>2235757.7777777775</v>
      </c>
      <c r="S216" s="23">
        <v>3018273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4">
        <v>0</v>
      </c>
      <c r="AD216" s="51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4"/>
    </row>
    <row r="217" spans="1:49" x14ac:dyDescent="0.25">
      <c r="A217" s="112" t="s">
        <v>510</v>
      </c>
      <c r="B217" s="112" t="s">
        <v>32</v>
      </c>
      <c r="C217" s="7" t="s">
        <v>189</v>
      </c>
      <c r="D217" s="44" t="s">
        <v>118</v>
      </c>
      <c r="E217" s="5" t="s">
        <v>111</v>
      </c>
      <c r="F217" s="85" t="s">
        <v>528</v>
      </c>
      <c r="G217" s="5" t="s">
        <v>191</v>
      </c>
      <c r="H217" s="102">
        <v>3</v>
      </c>
      <c r="I217" s="5" t="s">
        <v>101</v>
      </c>
      <c r="J217" s="17">
        <v>591663</v>
      </c>
      <c r="K217" s="17">
        <v>8169000</v>
      </c>
      <c r="L217" s="17">
        <v>15964447</v>
      </c>
      <c r="M217" s="37">
        <v>0.64139999999999997</v>
      </c>
      <c r="N217" s="17">
        <v>5000000</v>
      </c>
      <c r="O217" s="17"/>
      <c r="P217" s="22">
        <v>0.1183326</v>
      </c>
      <c r="Q217" s="5">
        <v>1.35</v>
      </c>
      <c r="R217" s="17">
        <v>438268.88888888888</v>
      </c>
      <c r="S217" s="23">
        <v>591663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4">
        <v>0</v>
      </c>
      <c r="AD217" s="51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4"/>
    </row>
    <row r="218" spans="1:49" x14ac:dyDescent="0.25">
      <c r="A218" s="114" t="s">
        <v>511</v>
      </c>
      <c r="B218" s="114" t="s">
        <v>102</v>
      </c>
      <c r="C218" s="16" t="s">
        <v>190</v>
      </c>
      <c r="D218" s="46" t="s">
        <v>103</v>
      </c>
      <c r="E218" s="5" t="s">
        <v>111</v>
      </c>
      <c r="F218" s="85" t="s">
        <v>528</v>
      </c>
      <c r="G218" s="5" t="s">
        <v>191</v>
      </c>
      <c r="H218" s="102">
        <v>2</v>
      </c>
      <c r="I218" s="17" t="s">
        <v>104</v>
      </c>
      <c r="J218" s="17">
        <v>2336296</v>
      </c>
      <c r="K218" s="17">
        <v>30812000</v>
      </c>
      <c r="L218" s="17">
        <v>79992000</v>
      </c>
      <c r="M218" s="36">
        <v>0.30499999999999999</v>
      </c>
      <c r="N218" s="17">
        <v>15000000</v>
      </c>
      <c r="O218" s="17"/>
      <c r="P218" s="22">
        <v>0.15575306666666666</v>
      </c>
      <c r="Q218" s="5">
        <v>1.35</v>
      </c>
      <c r="R218" s="17">
        <v>1730589.6296296294</v>
      </c>
      <c r="S218" s="23">
        <v>2336296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4">
        <v>0</v>
      </c>
      <c r="AD218" s="51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4"/>
    </row>
    <row r="219" spans="1:49" x14ac:dyDescent="0.25">
      <c r="A219" s="114" t="s">
        <v>512</v>
      </c>
      <c r="B219" s="114" t="s">
        <v>105</v>
      </c>
      <c r="C219" s="16" t="s">
        <v>190</v>
      </c>
      <c r="D219" s="46" t="s">
        <v>103</v>
      </c>
      <c r="E219" s="5" t="s">
        <v>111</v>
      </c>
      <c r="F219" s="85" t="s">
        <v>528</v>
      </c>
      <c r="G219" s="5" t="s">
        <v>191</v>
      </c>
      <c r="H219" s="102">
        <v>2</v>
      </c>
      <c r="I219" s="17" t="s">
        <v>104</v>
      </c>
      <c r="J219" s="17">
        <v>2170235</v>
      </c>
      <c r="K219" s="17">
        <v>38388000</v>
      </c>
      <c r="L219" s="17">
        <v>74973000</v>
      </c>
      <c r="M219" s="36">
        <v>0.41</v>
      </c>
      <c r="N219" s="17">
        <v>15000000</v>
      </c>
      <c r="O219" s="17"/>
      <c r="P219" s="22">
        <v>0.14468233333333333</v>
      </c>
      <c r="Q219" s="5">
        <v>1.35</v>
      </c>
      <c r="R219" s="17">
        <v>1607581.4814814813</v>
      </c>
      <c r="S219" s="23">
        <v>2170235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4">
        <v>0</v>
      </c>
      <c r="AD219" s="51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4"/>
    </row>
    <row r="220" spans="1:49" x14ac:dyDescent="0.25">
      <c r="A220" s="114" t="s">
        <v>513</v>
      </c>
      <c r="B220" s="114" t="s">
        <v>106</v>
      </c>
      <c r="C220" s="16" t="s">
        <v>190</v>
      </c>
      <c r="D220" s="46" t="s">
        <v>103</v>
      </c>
      <c r="E220" s="5" t="s">
        <v>111</v>
      </c>
      <c r="F220" s="85" t="s">
        <v>528</v>
      </c>
      <c r="G220" s="5" t="s">
        <v>191</v>
      </c>
      <c r="H220" s="102">
        <v>2</v>
      </c>
      <c r="I220" s="17" t="s">
        <v>104</v>
      </c>
      <c r="J220" s="17">
        <v>2102044</v>
      </c>
      <c r="K220" s="17">
        <v>16897000</v>
      </c>
      <c r="L220" s="17">
        <v>55858000</v>
      </c>
      <c r="M220" s="36">
        <v>0.38500000000000001</v>
      </c>
      <c r="N220" s="17">
        <v>15000000</v>
      </c>
      <c r="O220" s="17"/>
      <c r="P220" s="22">
        <v>0.14013626666666668</v>
      </c>
      <c r="Q220" s="5">
        <v>1.35</v>
      </c>
      <c r="R220" s="17">
        <v>1557069.6296296294</v>
      </c>
      <c r="S220" s="23">
        <v>2102044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4">
        <v>0</v>
      </c>
      <c r="AD220" s="51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4"/>
    </row>
    <row r="221" spans="1:49" x14ac:dyDescent="0.25">
      <c r="A221" s="114" t="s">
        <v>514</v>
      </c>
      <c r="B221" s="114" t="s">
        <v>107</v>
      </c>
      <c r="C221" s="16" t="s">
        <v>190</v>
      </c>
      <c r="D221" s="46" t="s">
        <v>103</v>
      </c>
      <c r="E221" s="5" t="s">
        <v>111</v>
      </c>
      <c r="F221" s="85" t="s">
        <v>528</v>
      </c>
      <c r="G221" s="5" t="s">
        <v>191</v>
      </c>
      <c r="H221" s="102">
        <v>2</v>
      </c>
      <c r="I221" s="17" t="s">
        <v>104</v>
      </c>
      <c r="J221" s="17">
        <v>2391154</v>
      </c>
      <c r="K221" s="17">
        <v>27716000</v>
      </c>
      <c r="L221" s="17">
        <v>65962000</v>
      </c>
      <c r="M221" s="36">
        <v>0.39219999999999999</v>
      </c>
      <c r="N221" s="17">
        <v>15000000</v>
      </c>
      <c r="O221" s="17"/>
      <c r="P221" s="22">
        <v>0.15941026666666666</v>
      </c>
      <c r="Q221" s="5">
        <v>1.35</v>
      </c>
      <c r="R221" s="17">
        <v>1771225.1851851852</v>
      </c>
      <c r="S221" s="23">
        <v>2391154</v>
      </c>
      <c r="T221" s="23">
        <v>0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3">
        <v>0</v>
      </c>
      <c r="AC221" s="24">
        <v>0</v>
      </c>
      <c r="AD221" s="51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4"/>
    </row>
    <row r="222" spans="1:49" x14ac:dyDescent="0.25">
      <c r="A222" s="114" t="s">
        <v>515</v>
      </c>
      <c r="B222" s="114" t="s">
        <v>51</v>
      </c>
      <c r="C222" s="12" t="s">
        <v>190</v>
      </c>
      <c r="D222" s="46" t="s">
        <v>51</v>
      </c>
      <c r="E222" s="5" t="s">
        <v>111</v>
      </c>
      <c r="F222" s="85" t="s">
        <v>528</v>
      </c>
      <c r="G222" s="5" t="s">
        <v>191</v>
      </c>
      <c r="H222" s="102">
        <v>2</v>
      </c>
      <c r="I222" s="17" t="s">
        <v>104</v>
      </c>
      <c r="J222" s="17">
        <v>4739094</v>
      </c>
      <c r="K222" s="17">
        <v>59733000</v>
      </c>
      <c r="L222" s="17">
        <v>147657971</v>
      </c>
      <c r="M222" s="36">
        <v>0.3412</v>
      </c>
      <c r="N222" s="17">
        <v>30000000</v>
      </c>
      <c r="O222" s="17">
        <v>8106846</v>
      </c>
      <c r="P222" s="22">
        <v>0.15796979999999999</v>
      </c>
      <c r="Q222" s="5">
        <v>1.35</v>
      </c>
      <c r="R222" s="17">
        <v>3510440</v>
      </c>
      <c r="S222" s="23">
        <v>4739094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4">
        <v>0</v>
      </c>
      <c r="AD222" s="51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4"/>
    </row>
    <row r="223" spans="1:49" x14ac:dyDescent="0.25">
      <c r="A223" s="114" t="s">
        <v>516</v>
      </c>
      <c r="B223" s="114" t="s">
        <v>37</v>
      </c>
      <c r="C223" s="7" t="s">
        <v>189</v>
      </c>
      <c r="D223" s="46" t="s">
        <v>37</v>
      </c>
      <c r="E223" s="5" t="s">
        <v>111</v>
      </c>
      <c r="F223" s="85" t="s">
        <v>528</v>
      </c>
      <c r="G223" s="5" t="s">
        <v>191</v>
      </c>
      <c r="H223" s="102">
        <v>2</v>
      </c>
      <c r="I223" s="17" t="s">
        <v>104</v>
      </c>
      <c r="J223" s="17">
        <v>2212809</v>
      </c>
      <c r="K223" s="17">
        <v>18857000</v>
      </c>
      <c r="L223" s="17">
        <v>39293000</v>
      </c>
      <c r="M223" s="36">
        <v>0.7340000000000001</v>
      </c>
      <c r="N223" s="17">
        <v>15000000</v>
      </c>
      <c r="O223" s="17"/>
      <c r="P223" s="22">
        <v>0.1475206</v>
      </c>
      <c r="Q223" s="5">
        <v>1.35</v>
      </c>
      <c r="R223" s="17">
        <v>1639117.7777777778</v>
      </c>
      <c r="S223" s="23">
        <v>2212809</v>
      </c>
      <c r="T223" s="23">
        <v>0</v>
      </c>
      <c r="U223" s="23">
        <v>0</v>
      </c>
      <c r="V223" s="23">
        <v>0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3">
        <v>0</v>
      </c>
      <c r="AC223" s="24">
        <v>0</v>
      </c>
      <c r="AD223" s="51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4"/>
    </row>
    <row r="224" spans="1:49" x14ac:dyDescent="0.25">
      <c r="A224" s="114" t="s">
        <v>517</v>
      </c>
      <c r="B224" s="114" t="s">
        <v>42</v>
      </c>
      <c r="C224" s="7" t="s">
        <v>189</v>
      </c>
      <c r="D224" s="46" t="s">
        <v>42</v>
      </c>
      <c r="E224" s="5" t="s">
        <v>111</v>
      </c>
      <c r="F224" s="85" t="s">
        <v>528</v>
      </c>
      <c r="G224" s="5" t="s">
        <v>191</v>
      </c>
      <c r="H224" s="102">
        <v>2</v>
      </c>
      <c r="I224" s="17" t="s">
        <v>104</v>
      </c>
      <c r="J224" s="17">
        <v>1766773</v>
      </c>
      <c r="K224" s="17">
        <v>39862000</v>
      </c>
      <c r="L224" s="17">
        <v>62632000</v>
      </c>
      <c r="M224" s="36">
        <v>0.39529999999999998</v>
      </c>
      <c r="N224" s="17">
        <v>9000000</v>
      </c>
      <c r="O224" s="17"/>
      <c r="P224" s="22">
        <v>0.1963081111111111</v>
      </c>
      <c r="Q224" s="5">
        <v>1.35</v>
      </c>
      <c r="R224" s="17">
        <v>1308720.7407407407</v>
      </c>
      <c r="S224" s="23">
        <v>1766773</v>
      </c>
      <c r="T224" s="23">
        <v>0</v>
      </c>
      <c r="U224" s="23">
        <v>0</v>
      </c>
      <c r="V224" s="23">
        <v>0</v>
      </c>
      <c r="W224" s="23">
        <v>0</v>
      </c>
      <c r="X224" s="23">
        <v>0</v>
      </c>
      <c r="Y224" s="23">
        <v>0</v>
      </c>
      <c r="Z224" s="23">
        <v>0</v>
      </c>
      <c r="AA224" s="23">
        <v>0</v>
      </c>
      <c r="AB224" s="23">
        <v>0</v>
      </c>
      <c r="AC224" s="24">
        <v>0</v>
      </c>
      <c r="AD224" s="51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4"/>
    </row>
    <row r="225" spans="1:49" x14ac:dyDescent="0.25">
      <c r="A225" s="114" t="s">
        <v>518</v>
      </c>
      <c r="B225" s="114" t="s">
        <v>47</v>
      </c>
      <c r="C225" s="7" t="s">
        <v>189</v>
      </c>
      <c r="D225" s="46" t="s">
        <v>47</v>
      </c>
      <c r="E225" s="5" t="s">
        <v>111</v>
      </c>
      <c r="F225" s="85" t="s">
        <v>528</v>
      </c>
      <c r="G225" s="5" t="s">
        <v>191</v>
      </c>
      <c r="H225" s="102">
        <v>2</v>
      </c>
      <c r="I225" s="17" t="s">
        <v>104</v>
      </c>
      <c r="J225" s="17">
        <v>2904512</v>
      </c>
      <c r="K225" s="17">
        <v>246943000</v>
      </c>
      <c r="L225" s="17">
        <v>666523000</v>
      </c>
      <c r="M225" s="36">
        <v>7.1499999999999994E-2</v>
      </c>
      <c r="N225" s="17">
        <v>30000000</v>
      </c>
      <c r="O225" s="17"/>
      <c r="P225" s="22">
        <v>9.6817066666666673E-2</v>
      </c>
      <c r="Q225" s="5">
        <v>1.35</v>
      </c>
      <c r="R225" s="17">
        <v>2151490.3703703703</v>
      </c>
      <c r="S225" s="23">
        <v>2904512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3">
        <v>0</v>
      </c>
      <c r="AC225" s="24">
        <v>0</v>
      </c>
      <c r="AD225" s="51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4"/>
    </row>
    <row r="226" spans="1:49" x14ac:dyDescent="0.25">
      <c r="A226" s="114" t="s">
        <v>519</v>
      </c>
      <c r="B226" s="114" t="s">
        <v>81</v>
      </c>
      <c r="C226" s="14" t="s">
        <v>189</v>
      </c>
      <c r="D226" s="46" t="s">
        <v>81</v>
      </c>
      <c r="E226" s="5" t="s">
        <v>111</v>
      </c>
      <c r="F226" s="85" t="s">
        <v>528</v>
      </c>
      <c r="G226" s="5" t="s">
        <v>191</v>
      </c>
      <c r="H226" s="102">
        <v>2</v>
      </c>
      <c r="I226" s="17" t="s">
        <v>104</v>
      </c>
      <c r="J226" s="17">
        <v>3599734</v>
      </c>
      <c r="K226" s="17">
        <v>55000000</v>
      </c>
      <c r="L226" s="17">
        <v>99776000</v>
      </c>
      <c r="M226" s="36">
        <v>0.67</v>
      </c>
      <c r="N226" s="17">
        <v>30000000</v>
      </c>
      <c r="O226" s="17"/>
      <c r="P226" s="22">
        <v>0.11999113333333333</v>
      </c>
      <c r="Q226" s="5">
        <v>1.35</v>
      </c>
      <c r="R226" s="17">
        <v>2666469.6296296297</v>
      </c>
      <c r="S226" s="23">
        <v>3599734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4">
        <v>0</v>
      </c>
      <c r="AD226" s="51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4"/>
    </row>
    <row r="227" spans="1:49" x14ac:dyDescent="0.25">
      <c r="A227" s="114" t="s">
        <v>520</v>
      </c>
      <c r="B227" s="114" t="s">
        <v>32</v>
      </c>
      <c r="C227" s="7" t="s">
        <v>189</v>
      </c>
      <c r="D227" s="46" t="s">
        <v>118</v>
      </c>
      <c r="E227" s="5" t="s">
        <v>111</v>
      </c>
      <c r="F227" s="85" t="s">
        <v>528</v>
      </c>
      <c r="G227" s="5" t="s">
        <v>191</v>
      </c>
      <c r="H227" s="102">
        <v>2</v>
      </c>
      <c r="I227" s="17" t="s">
        <v>104</v>
      </c>
      <c r="J227" s="17">
        <v>569618</v>
      </c>
      <c r="K227" s="17">
        <v>8701000</v>
      </c>
      <c r="L227" s="17">
        <v>13605000</v>
      </c>
      <c r="M227" s="36">
        <v>0.96650000000000003</v>
      </c>
      <c r="N227" s="17">
        <v>4740000</v>
      </c>
      <c r="O227" s="17"/>
      <c r="P227" s="22">
        <v>0.12017257383966244</v>
      </c>
      <c r="Q227" s="5">
        <v>1.35</v>
      </c>
      <c r="R227" s="17">
        <v>421939.25925925921</v>
      </c>
      <c r="S227" s="23">
        <v>569618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3">
        <v>0</v>
      </c>
      <c r="AC227" s="24">
        <v>0</v>
      </c>
      <c r="AD227" s="51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4"/>
    </row>
    <row r="228" spans="1:49" x14ac:dyDescent="0.25">
      <c r="A228" s="112" t="s">
        <v>521</v>
      </c>
      <c r="B228" s="112" t="s">
        <v>108</v>
      </c>
      <c r="C228" s="16" t="s">
        <v>190</v>
      </c>
      <c r="D228" s="44" t="s">
        <v>103</v>
      </c>
      <c r="E228" s="5" t="s">
        <v>111</v>
      </c>
      <c r="F228" s="85" t="s">
        <v>528</v>
      </c>
      <c r="G228" s="5" t="s">
        <v>191</v>
      </c>
      <c r="H228" s="102">
        <v>1</v>
      </c>
      <c r="I228" s="5" t="s">
        <v>109</v>
      </c>
      <c r="J228" s="17">
        <v>4500000</v>
      </c>
      <c r="K228" s="17">
        <v>109814000</v>
      </c>
      <c r="L228" s="17">
        <v>189463000</v>
      </c>
      <c r="M228" s="36">
        <v>0.37669999999999998</v>
      </c>
      <c r="N228" s="17">
        <v>30000000</v>
      </c>
      <c r="O228" s="17"/>
      <c r="P228" s="22">
        <v>0.15</v>
      </c>
      <c r="Q228" s="5">
        <v>1.45</v>
      </c>
      <c r="R228" s="17">
        <v>3103448.2758620689</v>
      </c>
      <c r="S228" s="23">
        <v>4500000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4">
        <v>0</v>
      </c>
      <c r="AD228" s="51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4"/>
    </row>
    <row r="229" spans="1:49" x14ac:dyDescent="0.25">
      <c r="A229" s="112" t="s">
        <v>522</v>
      </c>
      <c r="B229" s="112" t="s">
        <v>110</v>
      </c>
      <c r="C229" s="16" t="s">
        <v>190</v>
      </c>
      <c r="D229" s="44" t="s">
        <v>103</v>
      </c>
      <c r="E229" s="5" t="s">
        <v>111</v>
      </c>
      <c r="F229" s="85" t="s">
        <v>528</v>
      </c>
      <c r="G229" s="5" t="s">
        <v>191</v>
      </c>
      <c r="H229" s="102">
        <v>1</v>
      </c>
      <c r="I229" s="5" t="s">
        <v>109</v>
      </c>
      <c r="J229" s="17">
        <v>4500000</v>
      </c>
      <c r="K229" s="17">
        <v>142950000</v>
      </c>
      <c r="L229" s="17">
        <v>191054000</v>
      </c>
      <c r="M229" s="36">
        <v>0.62360000000000004</v>
      </c>
      <c r="N229" s="17">
        <v>30000000</v>
      </c>
      <c r="O229" s="17"/>
      <c r="P229" s="22">
        <v>0.15</v>
      </c>
      <c r="Q229" s="5">
        <v>1.45</v>
      </c>
      <c r="R229" s="17">
        <v>3103448.2758620689</v>
      </c>
      <c r="S229" s="23">
        <v>4500000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4">
        <v>0</v>
      </c>
      <c r="AD229" s="51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4"/>
    </row>
    <row r="230" spans="1:49" x14ac:dyDescent="0.25">
      <c r="A230" s="112" t="s">
        <v>523</v>
      </c>
      <c r="B230" s="112" t="s">
        <v>42</v>
      </c>
      <c r="C230" s="7" t="s">
        <v>189</v>
      </c>
      <c r="D230" s="44" t="s">
        <v>42</v>
      </c>
      <c r="E230" s="5" t="s">
        <v>111</v>
      </c>
      <c r="F230" s="85" t="s">
        <v>528</v>
      </c>
      <c r="G230" s="5" t="s">
        <v>191</v>
      </c>
      <c r="H230" s="102">
        <v>1</v>
      </c>
      <c r="I230" s="5" t="s">
        <v>109</v>
      </c>
      <c r="J230" s="30">
        <v>1400000</v>
      </c>
      <c r="K230" s="30">
        <v>39862000</v>
      </c>
      <c r="L230" s="30">
        <v>62632000</v>
      </c>
      <c r="M230" s="31">
        <v>0.39529999999999998</v>
      </c>
      <c r="N230" s="30">
        <v>9000000</v>
      </c>
      <c r="O230" s="30">
        <v>6331915</v>
      </c>
      <c r="P230" s="32">
        <v>0.15555555555555556</v>
      </c>
      <c r="Q230" s="5">
        <v>1.45</v>
      </c>
      <c r="R230" s="30">
        <v>965517.24137931038</v>
      </c>
      <c r="S230" s="23">
        <v>1400000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4">
        <v>0</v>
      </c>
      <c r="AD230" s="51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4"/>
    </row>
    <row r="231" spans="1:49" x14ac:dyDescent="0.25">
      <c r="A231" s="112" t="s">
        <v>524</v>
      </c>
      <c r="B231" s="112" t="s">
        <v>47</v>
      </c>
      <c r="C231" s="7" t="s">
        <v>189</v>
      </c>
      <c r="D231" s="44" t="s">
        <v>47</v>
      </c>
      <c r="E231" s="5" t="s">
        <v>111</v>
      </c>
      <c r="F231" s="85" t="s">
        <v>528</v>
      </c>
      <c r="G231" s="5" t="s">
        <v>191</v>
      </c>
      <c r="H231" s="102">
        <v>1</v>
      </c>
      <c r="I231" s="5" t="s">
        <v>109</v>
      </c>
      <c r="J231" s="17">
        <v>3000000</v>
      </c>
      <c r="K231" s="17">
        <v>233435000</v>
      </c>
      <c r="L231" s="17">
        <v>703654000</v>
      </c>
      <c r="M231" s="36">
        <v>6.3799999999999996E-2</v>
      </c>
      <c r="N231" s="17">
        <v>30000000</v>
      </c>
      <c r="O231" s="17">
        <v>3463409</v>
      </c>
      <c r="P231" s="22">
        <v>0.1</v>
      </c>
      <c r="Q231" s="5">
        <v>1.45</v>
      </c>
      <c r="R231" s="17">
        <v>2068965.5172413795</v>
      </c>
      <c r="S231" s="23">
        <v>3000000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4">
        <v>0</v>
      </c>
      <c r="AD231" s="51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4"/>
    </row>
    <row r="232" spans="1:49" ht="15.75" thickBot="1" x14ac:dyDescent="0.3">
      <c r="A232" s="115" t="s">
        <v>525</v>
      </c>
      <c r="B232" s="115" t="s">
        <v>81</v>
      </c>
      <c r="C232" s="18" t="s">
        <v>189</v>
      </c>
      <c r="D232" s="47" t="s">
        <v>81</v>
      </c>
      <c r="E232" s="19" t="s">
        <v>111</v>
      </c>
      <c r="F232" s="85" t="s">
        <v>528</v>
      </c>
      <c r="G232" s="19" t="s">
        <v>191</v>
      </c>
      <c r="H232" s="103">
        <v>1</v>
      </c>
      <c r="I232" s="19" t="s">
        <v>109</v>
      </c>
      <c r="J232" s="38">
        <v>3600000</v>
      </c>
      <c r="K232" s="38">
        <v>52933000</v>
      </c>
      <c r="L232" s="38">
        <v>102113000</v>
      </c>
      <c r="M232" s="39">
        <v>0.61</v>
      </c>
      <c r="N232" s="38">
        <v>30000000</v>
      </c>
      <c r="O232" s="38">
        <v>16506656</v>
      </c>
      <c r="P232" s="40">
        <v>0.12</v>
      </c>
      <c r="Q232" s="19">
        <v>1.45</v>
      </c>
      <c r="R232" s="38">
        <v>2482758.6206896552</v>
      </c>
      <c r="S232" s="41">
        <v>3600000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1">
        <v>0</v>
      </c>
      <c r="AC232" s="42">
        <v>0</v>
      </c>
      <c r="AD232" s="88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7"/>
    </row>
    <row r="233" spans="1:49" x14ac:dyDescent="0.25">
      <c r="F233" s="5"/>
    </row>
  </sheetData>
  <autoFilter ref="B1:AW232" xr:uid="{380A02AA-AF2E-47FB-8570-282F5AFEB614}"/>
  <phoneticPr fontId="15" type="noConversion"/>
  <conditionalFormatting sqref="P171:P232">
    <cfRule type="cellIs" dxfId="0" priority="1" operator="greaterThan">
      <formula>0.2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C7C1-B8C1-48FA-ACC7-CE16DA92D440}">
  <dimension ref="A1:U42"/>
  <sheetViews>
    <sheetView workbookViewId="0">
      <selection activeCell="O48" sqref="O48"/>
    </sheetView>
  </sheetViews>
  <sheetFormatPr defaultRowHeight="15" x14ac:dyDescent="0.25"/>
  <cols>
    <col min="1" max="1" width="23.42578125" bestFit="1" customWidth="1"/>
    <col min="6" max="6" width="25.140625" bestFit="1" customWidth="1"/>
    <col min="8" max="8" width="12.85546875" customWidth="1"/>
    <col min="9" max="9" width="14.5703125" bestFit="1" customWidth="1"/>
    <col min="11" max="11" width="11.140625" bestFit="1" customWidth="1"/>
    <col min="12" max="13" width="10" bestFit="1" customWidth="1"/>
    <col min="14" max="15" width="8.85546875" bestFit="1" customWidth="1"/>
    <col min="16" max="17" width="11" bestFit="1" customWidth="1"/>
    <col min="18" max="18" width="11.85546875" customWidth="1"/>
    <col min="19" max="19" width="8.85546875" bestFit="1" customWidth="1"/>
    <col min="20" max="20" width="10" bestFit="1" customWidth="1"/>
    <col min="21" max="21" width="20.140625" bestFit="1" customWidth="1"/>
  </cols>
  <sheetData>
    <row r="1" spans="1:21" ht="27.75" thickBot="1" x14ac:dyDescent="0.3">
      <c r="A1" s="57" t="s">
        <v>201</v>
      </c>
      <c r="B1" s="58" t="s">
        <v>202</v>
      </c>
      <c r="C1" s="58" t="s">
        <v>203</v>
      </c>
      <c r="D1" s="59" t="s">
        <v>204</v>
      </c>
      <c r="E1" s="58" t="s">
        <v>205</v>
      </c>
      <c r="F1" s="57" t="s">
        <v>206</v>
      </c>
      <c r="G1" s="57" t="s">
        <v>207</v>
      </c>
      <c r="H1" s="60" t="s">
        <v>208</v>
      </c>
      <c r="I1" s="61" t="s">
        <v>209</v>
      </c>
      <c r="J1" s="62" t="s">
        <v>210</v>
      </c>
      <c r="K1" s="63" t="s">
        <v>211</v>
      </c>
      <c r="L1" s="63" t="s">
        <v>212</v>
      </c>
      <c r="M1" s="63" t="s">
        <v>213</v>
      </c>
      <c r="N1" s="63" t="s">
        <v>214</v>
      </c>
      <c r="O1" s="63" t="s">
        <v>215</v>
      </c>
      <c r="P1" s="64" t="s">
        <v>216</v>
      </c>
      <c r="Q1" s="64" t="s">
        <v>217</v>
      </c>
      <c r="R1" s="65" t="s">
        <v>218</v>
      </c>
      <c r="S1" s="65" t="s">
        <v>219</v>
      </c>
      <c r="T1" s="65" t="s">
        <v>220</v>
      </c>
      <c r="U1" s="65" t="s">
        <v>221</v>
      </c>
    </row>
    <row r="2" spans="1:21" x14ac:dyDescent="0.25">
      <c r="A2" s="66" t="s">
        <v>222</v>
      </c>
      <c r="B2" s="67">
        <v>45078</v>
      </c>
      <c r="C2" s="68">
        <v>45199</v>
      </c>
      <c r="D2" s="104">
        <v>10</v>
      </c>
      <c r="E2" s="69" t="s">
        <v>223</v>
      </c>
      <c r="F2" s="69" t="s">
        <v>224</v>
      </c>
      <c r="G2" s="69" t="s">
        <v>224</v>
      </c>
      <c r="H2" s="70" t="s">
        <v>225</v>
      </c>
      <c r="I2" s="71" t="s">
        <v>226</v>
      </c>
      <c r="J2" s="72">
        <v>597.69290538521307</v>
      </c>
      <c r="K2" s="72">
        <v>15105</v>
      </c>
      <c r="L2" s="72">
        <f>K2</f>
        <v>15105</v>
      </c>
      <c r="M2" s="72">
        <v>0</v>
      </c>
      <c r="N2" s="72">
        <v>0</v>
      </c>
      <c r="O2" s="72">
        <v>0</v>
      </c>
      <c r="P2" s="72">
        <v>150793.1568</v>
      </c>
      <c r="Q2" s="72">
        <f>P2</f>
        <v>150793.1568</v>
      </c>
      <c r="R2" s="72">
        <v>5562</v>
      </c>
      <c r="S2" s="72">
        <f>R2</f>
        <v>5562</v>
      </c>
      <c r="T2" s="72">
        <v>0</v>
      </c>
      <c r="U2" s="72" t="s">
        <v>227</v>
      </c>
    </row>
    <row r="3" spans="1:21" x14ac:dyDescent="0.25">
      <c r="A3" s="66" t="s">
        <v>228</v>
      </c>
      <c r="B3" s="67">
        <v>45108</v>
      </c>
      <c r="C3" s="68">
        <v>45291</v>
      </c>
      <c r="D3" s="104">
        <v>10</v>
      </c>
      <c r="E3" s="69" t="s">
        <v>229</v>
      </c>
      <c r="F3" s="69" t="s">
        <v>230</v>
      </c>
      <c r="G3" s="69" t="s">
        <v>224</v>
      </c>
      <c r="H3" s="70" t="s">
        <v>225</v>
      </c>
      <c r="I3" s="71" t="s">
        <v>226</v>
      </c>
      <c r="J3" s="72">
        <v>611.03</v>
      </c>
      <c r="K3" s="72">
        <v>13353.288678173669</v>
      </c>
      <c r="L3" s="72">
        <f>K3</f>
        <v>13353.288678173669</v>
      </c>
      <c r="M3" s="72">
        <v>0</v>
      </c>
      <c r="N3" s="72">
        <v>0</v>
      </c>
      <c r="O3" s="72">
        <v>0</v>
      </c>
      <c r="P3" s="72">
        <f>K3/8.3%</f>
        <v>160882.99612257432</v>
      </c>
      <c r="Q3" s="72">
        <f>P3</f>
        <v>160882.99612257432</v>
      </c>
      <c r="R3" s="72">
        <v>6198.3169341826388</v>
      </c>
      <c r="S3" s="72">
        <f>R3</f>
        <v>6198.3169341826388</v>
      </c>
      <c r="T3" s="72">
        <v>0</v>
      </c>
      <c r="U3" s="72" t="s">
        <v>227</v>
      </c>
    </row>
    <row r="4" spans="1:21" x14ac:dyDescent="0.25">
      <c r="A4" s="66" t="s">
        <v>231</v>
      </c>
      <c r="B4" s="73">
        <v>45231</v>
      </c>
      <c r="C4" s="74">
        <v>45412</v>
      </c>
      <c r="D4" s="104">
        <v>10</v>
      </c>
      <c r="E4" s="75" t="s">
        <v>232</v>
      </c>
      <c r="F4" s="75" t="s">
        <v>233</v>
      </c>
      <c r="G4" s="75" t="s">
        <v>234</v>
      </c>
      <c r="H4" s="70" t="s">
        <v>225</v>
      </c>
      <c r="I4" s="70" t="s">
        <v>235</v>
      </c>
      <c r="J4" s="76">
        <v>1</v>
      </c>
      <c r="K4" s="72">
        <v>5127443.2962926403</v>
      </c>
      <c r="L4" s="72">
        <f>(K4-O4)*32.5%</f>
        <v>1664609.796295108</v>
      </c>
      <c r="M4" s="72">
        <f>(K4-O4)*(1-32.5%)</f>
        <v>3457266.4999975325</v>
      </c>
      <c r="N4" s="72"/>
      <c r="O4" s="72">
        <v>5567</v>
      </c>
      <c r="P4" s="72">
        <v>9128383</v>
      </c>
      <c r="Q4" s="72">
        <f>P4*32.5%</f>
        <v>2966724.4750000001</v>
      </c>
      <c r="R4" s="72">
        <v>6610660</v>
      </c>
      <c r="S4" s="72">
        <f>R4*32.5%</f>
        <v>2148464.5</v>
      </c>
      <c r="T4" s="72">
        <f>R4-S4</f>
        <v>4462195.5</v>
      </c>
      <c r="U4" s="72" t="s">
        <v>227</v>
      </c>
    </row>
    <row r="5" spans="1:21" x14ac:dyDescent="0.25">
      <c r="A5" s="66" t="s">
        <v>236</v>
      </c>
      <c r="B5" s="67">
        <v>45200</v>
      </c>
      <c r="C5" s="68">
        <v>45565</v>
      </c>
      <c r="D5" s="104">
        <v>10</v>
      </c>
      <c r="E5" s="68" t="s">
        <v>237</v>
      </c>
      <c r="F5" s="69" t="s">
        <v>238</v>
      </c>
      <c r="G5" s="69" t="s">
        <v>239</v>
      </c>
      <c r="H5" s="70" t="s">
        <v>225</v>
      </c>
      <c r="I5" s="71" t="s">
        <v>235</v>
      </c>
      <c r="J5" s="72">
        <v>1</v>
      </c>
      <c r="K5" s="72">
        <v>229889.56301984357</v>
      </c>
      <c r="L5" s="72">
        <f t="shared" ref="L5:L13" si="0">K5</f>
        <v>229889.56301984357</v>
      </c>
      <c r="M5" s="72">
        <f>0</f>
        <v>0</v>
      </c>
      <c r="N5" s="72">
        <v>0</v>
      </c>
      <c r="O5" s="72">
        <v>0</v>
      </c>
      <c r="P5" s="72">
        <v>1159876.0599557967</v>
      </c>
      <c r="Q5" s="72">
        <f t="shared" ref="Q5:Q13" si="1">P5</f>
        <v>1159876.0599557967</v>
      </c>
      <c r="R5" s="72">
        <v>0</v>
      </c>
      <c r="S5" s="72"/>
      <c r="T5" s="72"/>
      <c r="U5" s="72" t="s">
        <v>227</v>
      </c>
    </row>
    <row r="6" spans="1:21" x14ac:dyDescent="0.25">
      <c r="A6" s="66" t="s">
        <v>240</v>
      </c>
      <c r="B6" s="67">
        <v>45200</v>
      </c>
      <c r="C6" s="68">
        <v>45565</v>
      </c>
      <c r="D6" s="104">
        <v>10</v>
      </c>
      <c r="E6" s="68" t="s">
        <v>241</v>
      </c>
      <c r="F6" s="69" t="s">
        <v>238</v>
      </c>
      <c r="G6" s="69" t="s">
        <v>239</v>
      </c>
      <c r="H6" s="70" t="s">
        <v>225</v>
      </c>
      <c r="I6" s="71" t="s">
        <v>235</v>
      </c>
      <c r="J6" s="72">
        <v>1</v>
      </c>
      <c r="K6" s="72">
        <v>28437.080892857142</v>
      </c>
      <c r="L6" s="72">
        <f t="shared" si="0"/>
        <v>28437.080892857142</v>
      </c>
      <c r="M6" s="72">
        <v>0</v>
      </c>
      <c r="N6" s="72">
        <v>0</v>
      </c>
      <c r="O6" s="72">
        <v>0</v>
      </c>
      <c r="P6" s="72">
        <v>133558.67709838846</v>
      </c>
      <c r="Q6" s="72">
        <f t="shared" si="1"/>
        <v>133558.67709838846</v>
      </c>
      <c r="R6" s="72">
        <v>1889.5711087990367</v>
      </c>
      <c r="S6" s="72">
        <v>1889.5711087990367</v>
      </c>
      <c r="T6" s="72"/>
      <c r="U6" s="72" t="s">
        <v>227</v>
      </c>
    </row>
    <row r="7" spans="1:21" x14ac:dyDescent="0.25">
      <c r="A7" s="66" t="s">
        <v>242</v>
      </c>
      <c r="B7" s="67">
        <v>45200</v>
      </c>
      <c r="C7" s="68">
        <v>45565</v>
      </c>
      <c r="D7" s="104">
        <v>10</v>
      </c>
      <c r="E7" s="68" t="s">
        <v>241</v>
      </c>
      <c r="F7" s="69" t="s">
        <v>238</v>
      </c>
      <c r="G7" s="69" t="s">
        <v>239</v>
      </c>
      <c r="H7" s="70" t="s">
        <v>225</v>
      </c>
      <c r="I7" s="71" t="s">
        <v>235</v>
      </c>
      <c r="J7" s="72">
        <v>1</v>
      </c>
      <c r="K7" s="72">
        <v>46738.694196428572</v>
      </c>
      <c r="L7" s="72">
        <f t="shared" si="0"/>
        <v>46738.694196428572</v>
      </c>
      <c r="M7" s="72">
        <v>0</v>
      </c>
      <c r="N7" s="72">
        <v>0</v>
      </c>
      <c r="O7" s="72">
        <v>0</v>
      </c>
      <c r="P7" s="72">
        <v>221537.36767085615</v>
      </c>
      <c r="Q7" s="72">
        <f t="shared" si="1"/>
        <v>221537.36767085615</v>
      </c>
      <c r="R7" s="72"/>
      <c r="S7" s="72"/>
      <c r="T7" s="72"/>
      <c r="U7" s="72" t="s">
        <v>227</v>
      </c>
    </row>
    <row r="8" spans="1:21" x14ac:dyDescent="0.25">
      <c r="A8" s="66" t="s">
        <v>243</v>
      </c>
      <c r="B8" s="67">
        <v>45200</v>
      </c>
      <c r="C8" s="68">
        <v>45565</v>
      </c>
      <c r="D8" s="104">
        <v>10</v>
      </c>
      <c r="E8" s="68" t="s">
        <v>244</v>
      </c>
      <c r="F8" s="69" t="s">
        <v>238</v>
      </c>
      <c r="G8" s="69" t="s">
        <v>239</v>
      </c>
      <c r="H8" s="70" t="s">
        <v>225</v>
      </c>
      <c r="I8" s="71" t="s">
        <v>235</v>
      </c>
      <c r="J8" s="72">
        <v>1</v>
      </c>
      <c r="K8" s="72">
        <v>70323.011539776446</v>
      </c>
      <c r="L8" s="72">
        <f t="shared" si="0"/>
        <v>70323.011539776446</v>
      </c>
      <c r="M8" s="72">
        <v>0</v>
      </c>
      <c r="N8" s="72">
        <v>0</v>
      </c>
      <c r="O8" s="72">
        <v>0</v>
      </c>
      <c r="P8" s="72">
        <v>317988.94572490978</v>
      </c>
      <c r="Q8" s="72">
        <f t="shared" si="1"/>
        <v>317988.94572490978</v>
      </c>
      <c r="R8" s="72"/>
      <c r="S8" s="72"/>
      <c r="T8" s="72"/>
      <c r="U8" s="72" t="s">
        <v>227</v>
      </c>
    </row>
    <row r="9" spans="1:21" x14ac:dyDescent="0.25">
      <c r="A9" s="66" t="s">
        <v>245</v>
      </c>
      <c r="B9" s="67">
        <v>45383</v>
      </c>
      <c r="C9" s="68">
        <v>45746</v>
      </c>
      <c r="D9" s="104">
        <v>10</v>
      </c>
      <c r="E9" s="68" t="s">
        <v>237</v>
      </c>
      <c r="F9" s="69" t="s">
        <v>238</v>
      </c>
      <c r="G9" s="69" t="s">
        <v>239</v>
      </c>
      <c r="H9" s="70" t="s">
        <v>225</v>
      </c>
      <c r="I9" s="71" t="s">
        <v>235</v>
      </c>
      <c r="J9" s="72">
        <v>1</v>
      </c>
      <c r="K9" s="72">
        <v>3528.8667239999936</v>
      </c>
      <c r="L9" s="72">
        <f t="shared" si="0"/>
        <v>3528.8667239999936</v>
      </c>
      <c r="M9" s="72">
        <v>0</v>
      </c>
      <c r="N9" s="72">
        <v>0</v>
      </c>
      <c r="O9" s="72">
        <v>0</v>
      </c>
      <c r="P9" s="72">
        <v>17831.669999999998</v>
      </c>
      <c r="Q9" s="72">
        <f t="shared" si="1"/>
        <v>17831.669999999998</v>
      </c>
      <c r="R9" s="72"/>
      <c r="S9" s="72"/>
      <c r="T9" s="72"/>
      <c r="U9" s="72" t="s">
        <v>227</v>
      </c>
    </row>
    <row r="10" spans="1:21" x14ac:dyDescent="0.25">
      <c r="A10" s="66" t="s">
        <v>246</v>
      </c>
      <c r="B10" s="67">
        <v>45352</v>
      </c>
      <c r="C10" s="68">
        <v>45716</v>
      </c>
      <c r="D10" s="104">
        <v>10</v>
      </c>
      <c r="E10" s="68" t="s">
        <v>241</v>
      </c>
      <c r="F10" s="69" t="s">
        <v>238</v>
      </c>
      <c r="G10" s="69" t="s">
        <v>239</v>
      </c>
      <c r="H10" s="70" t="s">
        <v>225</v>
      </c>
      <c r="I10" s="71" t="s">
        <v>235</v>
      </c>
      <c r="J10" s="72">
        <v>1</v>
      </c>
      <c r="K10" s="72">
        <v>68742.122083333335</v>
      </c>
      <c r="L10" s="72">
        <f t="shared" si="0"/>
        <v>68742.122083333335</v>
      </c>
      <c r="M10" s="72">
        <v>0</v>
      </c>
      <c r="N10" s="72">
        <v>0</v>
      </c>
      <c r="O10" s="72">
        <v>0</v>
      </c>
      <c r="P10" s="72">
        <v>308126.12482343195</v>
      </c>
      <c r="Q10" s="72">
        <f t="shared" si="1"/>
        <v>308126.12482343195</v>
      </c>
      <c r="R10" s="72">
        <v>15287</v>
      </c>
      <c r="S10" s="72">
        <f>R10</f>
        <v>15287</v>
      </c>
      <c r="T10" s="72"/>
      <c r="U10" s="72" t="s">
        <v>227</v>
      </c>
    </row>
    <row r="11" spans="1:21" x14ac:dyDescent="0.25">
      <c r="A11" s="77" t="s">
        <v>247</v>
      </c>
      <c r="B11" s="67">
        <v>45352</v>
      </c>
      <c r="C11" s="68">
        <v>45716</v>
      </c>
      <c r="D11" s="104">
        <v>10</v>
      </c>
      <c r="E11" s="68" t="s">
        <v>241</v>
      </c>
      <c r="F11" s="69" t="s">
        <v>238</v>
      </c>
      <c r="G11" s="69" t="s">
        <v>239</v>
      </c>
      <c r="H11" s="70" t="s">
        <v>225</v>
      </c>
      <c r="I11" s="71" t="s">
        <v>235</v>
      </c>
      <c r="J11" s="72">
        <v>1</v>
      </c>
      <c r="K11" s="72">
        <v>85499.824605262227</v>
      </c>
      <c r="L11" s="72">
        <f t="shared" si="0"/>
        <v>85499.824605262227</v>
      </c>
      <c r="M11" s="72">
        <v>0</v>
      </c>
      <c r="N11" s="72">
        <v>0</v>
      </c>
      <c r="O11" s="72">
        <v>0</v>
      </c>
      <c r="P11" s="72">
        <v>426602.15339527652</v>
      </c>
      <c r="Q11" s="72">
        <f t="shared" si="1"/>
        <v>426602.15339527652</v>
      </c>
      <c r="R11" s="72"/>
      <c r="S11" s="72"/>
      <c r="T11" s="72"/>
      <c r="U11" s="72" t="s">
        <v>227</v>
      </c>
    </row>
    <row r="12" spans="1:21" x14ac:dyDescent="0.25">
      <c r="A12" s="77" t="s">
        <v>248</v>
      </c>
      <c r="B12" s="67">
        <v>45352</v>
      </c>
      <c r="C12" s="68">
        <v>45716</v>
      </c>
      <c r="D12" s="104">
        <v>10</v>
      </c>
      <c r="E12" s="68" t="s">
        <v>244</v>
      </c>
      <c r="F12" s="69" t="s">
        <v>238</v>
      </c>
      <c r="G12" s="69" t="s">
        <v>239</v>
      </c>
      <c r="H12" s="70" t="s">
        <v>225</v>
      </c>
      <c r="I12" s="71" t="s">
        <v>235</v>
      </c>
      <c r="J12" s="72">
        <v>1</v>
      </c>
      <c r="K12" s="72">
        <v>60582.62427090323</v>
      </c>
      <c r="L12" s="72">
        <f t="shared" si="0"/>
        <v>60582.62427090323</v>
      </c>
      <c r="M12" s="72">
        <v>0</v>
      </c>
      <c r="N12" s="72">
        <v>0</v>
      </c>
      <c r="O12" s="72">
        <v>0</v>
      </c>
      <c r="P12" s="72">
        <v>278247.89780732011</v>
      </c>
      <c r="Q12" s="72">
        <f t="shared" si="1"/>
        <v>278247.89780732011</v>
      </c>
      <c r="R12" s="72">
        <v>381</v>
      </c>
      <c r="S12" s="72">
        <f>R12</f>
        <v>381</v>
      </c>
      <c r="T12" s="72"/>
      <c r="U12" s="72" t="s">
        <v>227</v>
      </c>
    </row>
    <row r="13" spans="1:21" x14ac:dyDescent="0.25">
      <c r="A13" s="77" t="s">
        <v>249</v>
      </c>
      <c r="B13" s="67">
        <v>45323</v>
      </c>
      <c r="C13" s="68">
        <v>45657</v>
      </c>
      <c r="D13" s="104">
        <v>10</v>
      </c>
      <c r="E13" s="69" t="s">
        <v>244</v>
      </c>
      <c r="F13" s="69" t="s">
        <v>250</v>
      </c>
      <c r="G13" s="69" t="s">
        <v>251</v>
      </c>
      <c r="H13" s="70" t="s">
        <v>225</v>
      </c>
      <c r="I13" s="71" t="s">
        <v>235</v>
      </c>
      <c r="J13" s="72">
        <v>1</v>
      </c>
      <c r="K13" s="72">
        <v>27793.66</v>
      </c>
      <c r="L13" s="72">
        <f t="shared" si="0"/>
        <v>27793.66</v>
      </c>
      <c r="M13" s="72">
        <v>0</v>
      </c>
      <c r="N13" s="72">
        <v>0</v>
      </c>
      <c r="O13" s="72">
        <v>0</v>
      </c>
      <c r="P13" s="72">
        <v>1400000</v>
      </c>
      <c r="Q13" s="72">
        <f t="shared" si="1"/>
        <v>1400000</v>
      </c>
      <c r="R13" s="72">
        <v>46308.388973153196</v>
      </c>
      <c r="S13" s="72">
        <f>R13</f>
        <v>46308.388973153196</v>
      </c>
      <c r="T13" s="72">
        <f>0</f>
        <v>0</v>
      </c>
      <c r="U13" s="72" t="s">
        <v>227</v>
      </c>
    </row>
    <row r="14" spans="1:21" x14ac:dyDescent="0.25">
      <c r="A14" s="66" t="s">
        <v>252</v>
      </c>
      <c r="B14" s="67">
        <v>45306</v>
      </c>
      <c r="C14" s="68">
        <v>45671</v>
      </c>
      <c r="D14" s="104">
        <v>10</v>
      </c>
      <c r="E14" s="69" t="s">
        <v>253</v>
      </c>
      <c r="F14" s="69" t="s">
        <v>233</v>
      </c>
      <c r="G14" s="69" t="s">
        <v>234</v>
      </c>
      <c r="H14" s="70" t="s">
        <v>225</v>
      </c>
      <c r="I14" s="71" t="s">
        <v>235</v>
      </c>
      <c r="J14" s="72">
        <v>1</v>
      </c>
      <c r="K14" s="72">
        <v>250000</v>
      </c>
      <c r="L14" s="72">
        <f>K14*5%-O14</f>
        <v>9391.130000000001</v>
      </c>
      <c r="M14" s="72">
        <f>K14-L14</f>
        <v>240608.87</v>
      </c>
      <c r="N14" s="72">
        <v>0</v>
      </c>
      <c r="O14" s="72">
        <v>3108.87</v>
      </c>
      <c r="P14" s="72">
        <v>1487635.9668871646</v>
      </c>
      <c r="Q14" s="72">
        <f>P14*5%</f>
        <v>74381.798344358234</v>
      </c>
      <c r="R14" s="72"/>
      <c r="S14" s="72"/>
      <c r="T14" s="72"/>
      <c r="U14" s="72" t="s">
        <v>227</v>
      </c>
    </row>
    <row r="15" spans="1:21" x14ac:dyDescent="0.25">
      <c r="A15" s="66" t="s">
        <v>254</v>
      </c>
      <c r="B15" s="67">
        <v>45352</v>
      </c>
      <c r="C15" s="68">
        <v>45716</v>
      </c>
      <c r="D15" s="104">
        <v>10</v>
      </c>
      <c r="E15" s="69" t="s">
        <v>253</v>
      </c>
      <c r="F15" s="69" t="s">
        <v>233</v>
      </c>
      <c r="G15" s="69" t="s">
        <v>234</v>
      </c>
      <c r="H15" s="70" t="s">
        <v>225</v>
      </c>
      <c r="I15" s="71" t="s">
        <v>235</v>
      </c>
      <c r="J15" s="72">
        <v>1</v>
      </c>
      <c r="K15" s="72">
        <v>150000</v>
      </c>
      <c r="L15" s="72">
        <f>K15*5%-O15</f>
        <v>4391.13</v>
      </c>
      <c r="M15" s="72">
        <f>K15-L15</f>
        <v>145608.87</v>
      </c>
      <c r="N15" s="72">
        <v>0</v>
      </c>
      <c r="O15" s="72">
        <v>3108.87</v>
      </c>
      <c r="P15" s="72">
        <v>768315</v>
      </c>
      <c r="Q15" s="72">
        <f>P15*5%</f>
        <v>38415.75</v>
      </c>
      <c r="R15" s="72"/>
      <c r="S15" s="72"/>
      <c r="T15" s="72"/>
      <c r="U15" s="72" t="s">
        <v>255</v>
      </c>
    </row>
    <row r="16" spans="1:21" x14ac:dyDescent="0.25">
      <c r="A16" s="66" t="s">
        <v>256</v>
      </c>
      <c r="B16" s="67">
        <v>45247</v>
      </c>
      <c r="C16" s="68">
        <v>45412</v>
      </c>
      <c r="D16" s="104">
        <v>10</v>
      </c>
      <c r="E16" s="69" t="s">
        <v>257</v>
      </c>
      <c r="F16" s="69" t="s">
        <v>258</v>
      </c>
      <c r="G16" s="69" t="s">
        <v>259</v>
      </c>
      <c r="H16" s="71" t="s">
        <v>233</v>
      </c>
      <c r="I16" s="71" t="s">
        <v>260</v>
      </c>
      <c r="J16" s="72">
        <v>4574.51</v>
      </c>
      <c r="K16" s="72">
        <v>69532.991535464156</v>
      </c>
      <c r="L16" s="72">
        <f>33406.2741911156/2</f>
        <v>16703.137095557799</v>
      </c>
      <c r="M16" s="72">
        <f>L16*95%</f>
        <v>15867.980240779907</v>
      </c>
      <c r="N16" s="72">
        <f>L16*5%</f>
        <v>835.15685477788998</v>
      </c>
      <c r="O16" s="72">
        <v>36126.717344348603</v>
      </c>
      <c r="P16" s="72">
        <v>431420.4761517478</v>
      </c>
      <c r="Q16" s="72">
        <f>P16/2</f>
        <v>215710.2380758739</v>
      </c>
      <c r="R16" s="72">
        <v>35167.051690037268</v>
      </c>
      <c r="S16" s="72">
        <f>R16/2</f>
        <v>17583.525845018634</v>
      </c>
      <c r="T16" s="72">
        <f>R16/2</f>
        <v>17583.525845018634</v>
      </c>
      <c r="U16" s="72" t="s">
        <v>227</v>
      </c>
    </row>
    <row r="17" spans="1:21" x14ac:dyDescent="0.25">
      <c r="A17" s="66" t="s">
        <v>261</v>
      </c>
      <c r="B17" s="67">
        <v>45383</v>
      </c>
      <c r="C17" s="68">
        <v>45626</v>
      </c>
      <c r="D17" s="104">
        <v>10</v>
      </c>
      <c r="E17" s="69" t="s">
        <v>257</v>
      </c>
      <c r="F17" s="69" t="s">
        <v>258</v>
      </c>
      <c r="G17" s="69" t="s">
        <v>259</v>
      </c>
      <c r="H17" s="71" t="s">
        <v>233</v>
      </c>
      <c r="I17" s="71" t="s">
        <v>260</v>
      </c>
      <c r="J17" s="72">
        <v>4574.51</v>
      </c>
      <c r="K17" s="72">
        <v>68693.024311654648</v>
      </c>
      <c r="L17" s="72">
        <f>43023.0554092385/2</f>
        <v>21511.52770461925</v>
      </c>
      <c r="M17" s="72">
        <f>L17*95%</f>
        <v>20435.951319388285</v>
      </c>
      <c r="N17" s="72">
        <f>L17*5%</f>
        <v>1075.5763852309626</v>
      </c>
      <c r="O17" s="72">
        <v>25669.968902416178</v>
      </c>
      <c r="P17" s="72">
        <v>431420.4761517478</v>
      </c>
      <c r="Q17" s="72">
        <f>P17/2</f>
        <v>215710.2380758739</v>
      </c>
      <c r="R17" s="72">
        <v>10104.656890568041</v>
      </c>
      <c r="S17" s="72">
        <f>R17/2</f>
        <v>5052.3284452840207</v>
      </c>
      <c r="T17" s="72">
        <f>R17/2</f>
        <v>5052.3284452840207</v>
      </c>
      <c r="U17" s="72" t="s">
        <v>227</v>
      </c>
    </row>
    <row r="18" spans="1:21" x14ac:dyDescent="0.25">
      <c r="A18" s="66" t="s">
        <v>222</v>
      </c>
      <c r="B18" s="67">
        <v>45444</v>
      </c>
      <c r="C18" s="68">
        <v>45565</v>
      </c>
      <c r="D18" s="104">
        <v>11</v>
      </c>
      <c r="E18" s="69" t="s">
        <v>223</v>
      </c>
      <c r="F18" s="69" t="s">
        <v>224</v>
      </c>
      <c r="G18" s="69" t="s">
        <v>224</v>
      </c>
      <c r="H18" s="70" t="s">
        <v>225</v>
      </c>
      <c r="I18" s="71" t="s">
        <v>226</v>
      </c>
      <c r="J18" s="72">
        <v>597.69290538521307</v>
      </c>
      <c r="K18" s="72">
        <v>7646.84</v>
      </c>
      <c r="L18" s="72">
        <f>K18</f>
        <v>7646.84</v>
      </c>
      <c r="M18" s="72">
        <v>0</v>
      </c>
      <c r="N18" s="72">
        <v>0</v>
      </c>
      <c r="O18" s="72">
        <v>0</v>
      </c>
      <c r="P18" s="72">
        <v>75396.578399999999</v>
      </c>
      <c r="Q18" s="72">
        <f>P18</f>
        <v>75396.578399999999</v>
      </c>
      <c r="R18" s="72">
        <v>0</v>
      </c>
      <c r="S18" s="72">
        <v>0</v>
      </c>
      <c r="T18" s="72">
        <v>0</v>
      </c>
      <c r="U18" s="72" t="s">
        <v>227</v>
      </c>
    </row>
    <row r="19" spans="1:21" x14ac:dyDescent="0.25">
      <c r="A19" s="66" t="s">
        <v>228</v>
      </c>
      <c r="B19" s="67">
        <v>45474</v>
      </c>
      <c r="C19" s="68">
        <v>45657</v>
      </c>
      <c r="D19" s="104">
        <v>11</v>
      </c>
      <c r="E19" s="69" t="s">
        <v>229</v>
      </c>
      <c r="F19" s="69" t="s">
        <v>230</v>
      </c>
      <c r="G19" s="69" t="s">
        <v>224</v>
      </c>
      <c r="H19" s="70" t="s">
        <v>225</v>
      </c>
      <c r="I19" s="71" t="s">
        <v>226</v>
      </c>
      <c r="J19" s="72">
        <v>611.03</v>
      </c>
      <c r="K19" s="72">
        <v>61499.433134593237</v>
      </c>
      <c r="L19" s="72">
        <f>K19</f>
        <v>61499.433134593237</v>
      </c>
      <c r="M19" s="72">
        <v>0</v>
      </c>
      <c r="N19" s="72">
        <v>0</v>
      </c>
      <c r="O19" s="72">
        <v>0</v>
      </c>
      <c r="P19" s="72">
        <v>869566.00023130828</v>
      </c>
      <c r="Q19" s="72">
        <f>P19</f>
        <v>869566.00023130828</v>
      </c>
      <c r="R19" s="72">
        <v>89428.972938072548</v>
      </c>
      <c r="S19" s="72">
        <f>R19</f>
        <v>89428.972938072548</v>
      </c>
      <c r="T19" s="72">
        <v>0</v>
      </c>
      <c r="U19" s="72" t="s">
        <v>262</v>
      </c>
    </row>
    <row r="20" spans="1:21" x14ac:dyDescent="0.25">
      <c r="A20" s="77" t="s">
        <v>263</v>
      </c>
      <c r="B20" s="67">
        <v>45505</v>
      </c>
      <c r="C20" s="68">
        <v>45747</v>
      </c>
      <c r="D20" s="104">
        <v>11</v>
      </c>
      <c r="E20" s="69" t="s">
        <v>264</v>
      </c>
      <c r="F20" s="69" t="s">
        <v>233</v>
      </c>
      <c r="G20" s="69" t="s">
        <v>265</v>
      </c>
      <c r="H20" s="71" t="s">
        <v>233</v>
      </c>
      <c r="I20" s="71" t="s">
        <v>266</v>
      </c>
      <c r="J20" s="78">
        <v>0.9</v>
      </c>
      <c r="K20" s="72">
        <v>2083333.3333333333</v>
      </c>
      <c r="L20" s="72">
        <v>0</v>
      </c>
      <c r="M20" s="72">
        <f>K20-N20-O20</f>
        <v>1796875</v>
      </c>
      <c r="N20" s="72">
        <f>K20*11.25%</f>
        <v>234375</v>
      </c>
      <c r="O20" s="72">
        <f>K20*2.5%</f>
        <v>52083.333333333336</v>
      </c>
      <c r="P20" s="72">
        <v>26393940.853439569</v>
      </c>
      <c r="Q20" s="72">
        <v>0</v>
      </c>
      <c r="R20" s="72">
        <v>6858948.1600000001</v>
      </c>
      <c r="S20" s="72">
        <v>0</v>
      </c>
      <c r="T20" s="72">
        <f>R20</f>
        <v>6858948.1600000001</v>
      </c>
      <c r="U20" s="72" t="s">
        <v>267</v>
      </c>
    </row>
    <row r="21" spans="1:21" x14ac:dyDescent="0.25">
      <c r="A21" s="77" t="s">
        <v>268</v>
      </c>
      <c r="B21" s="67">
        <v>45505</v>
      </c>
      <c r="C21" s="68">
        <v>45747</v>
      </c>
      <c r="D21" s="104">
        <v>11</v>
      </c>
      <c r="E21" s="69" t="s">
        <v>264</v>
      </c>
      <c r="F21" s="69" t="s">
        <v>233</v>
      </c>
      <c r="G21" s="69" t="s">
        <v>265</v>
      </c>
      <c r="H21" s="71" t="s">
        <v>233</v>
      </c>
      <c r="I21" s="71" t="s">
        <v>266</v>
      </c>
      <c r="J21" s="78">
        <v>0.9</v>
      </c>
      <c r="K21" s="72">
        <v>583333.33333333337</v>
      </c>
      <c r="L21" s="72">
        <v>0</v>
      </c>
      <c r="M21" s="72">
        <f>K21-N21</f>
        <v>517708.33333333337</v>
      </c>
      <c r="N21" s="72">
        <f>K21*11.25%</f>
        <v>65625</v>
      </c>
      <c r="O21" s="72"/>
      <c r="P21" s="72">
        <v>13919726.749937326</v>
      </c>
      <c r="Q21" s="72">
        <v>0</v>
      </c>
      <c r="R21" s="72"/>
      <c r="S21" s="72"/>
      <c r="T21" s="72"/>
      <c r="U21" s="72" t="s">
        <v>267</v>
      </c>
    </row>
    <row r="22" spans="1:21" x14ac:dyDescent="0.25">
      <c r="A22" s="66" t="s">
        <v>269</v>
      </c>
      <c r="B22" s="67">
        <v>45505</v>
      </c>
      <c r="C22" s="68">
        <v>45747</v>
      </c>
      <c r="D22" s="104">
        <v>11</v>
      </c>
      <c r="E22" s="69" t="s">
        <v>264</v>
      </c>
      <c r="F22" s="69" t="s">
        <v>233</v>
      </c>
      <c r="G22" s="69" t="s">
        <v>265</v>
      </c>
      <c r="H22" s="71" t="s">
        <v>233</v>
      </c>
      <c r="I22" s="71" t="s">
        <v>266</v>
      </c>
      <c r="J22" s="78">
        <v>0.9</v>
      </c>
      <c r="K22" s="72">
        <v>1500000</v>
      </c>
      <c r="L22" s="72">
        <f>K22*5%</f>
        <v>75000</v>
      </c>
      <c r="M22" s="72">
        <f>K22-N22-L22</f>
        <v>1256250</v>
      </c>
      <c r="N22" s="72">
        <f>K22*11.25%</f>
        <v>168750</v>
      </c>
      <c r="O22" s="72"/>
      <c r="P22" s="72">
        <v>21525347.700740557</v>
      </c>
      <c r="Q22" s="72">
        <f>P22*5%</f>
        <v>1076267.385037028</v>
      </c>
      <c r="R22" s="72">
        <v>0</v>
      </c>
      <c r="S22" s="72">
        <v>0</v>
      </c>
      <c r="T22" s="72">
        <v>0</v>
      </c>
      <c r="U22" s="72" t="s">
        <v>227</v>
      </c>
    </row>
    <row r="23" spans="1:21" x14ac:dyDescent="0.25">
      <c r="A23" s="77" t="s">
        <v>270</v>
      </c>
      <c r="B23" s="67">
        <v>45464</v>
      </c>
      <c r="C23" s="68">
        <v>45596</v>
      </c>
      <c r="D23" s="104">
        <v>11</v>
      </c>
      <c r="E23" s="69" t="s">
        <v>271</v>
      </c>
      <c r="F23" s="69" t="s">
        <v>233</v>
      </c>
      <c r="G23" s="69" t="s">
        <v>272</v>
      </c>
      <c r="H23" s="71" t="s">
        <v>273</v>
      </c>
      <c r="I23" s="71" t="s">
        <v>235</v>
      </c>
      <c r="J23" s="72">
        <v>1</v>
      </c>
      <c r="K23" s="72">
        <v>93281</v>
      </c>
      <c r="L23" s="72">
        <f>55315/2</f>
        <v>27657.5</v>
      </c>
      <c r="M23" s="72">
        <f>L23*95%</f>
        <v>26274.625</v>
      </c>
      <c r="N23" s="72">
        <f>L23*5%+2500</f>
        <v>3882.875</v>
      </c>
      <c r="O23" s="72">
        <v>35466</v>
      </c>
      <c r="P23" s="72">
        <v>523221.59114285716</v>
      </c>
      <c r="Q23" s="72">
        <f>P23/2</f>
        <v>261610.79557142858</v>
      </c>
      <c r="R23" s="72">
        <v>0</v>
      </c>
      <c r="S23" s="72">
        <v>0</v>
      </c>
      <c r="T23" s="72">
        <v>0</v>
      </c>
      <c r="U23" s="72" t="s">
        <v>227</v>
      </c>
    </row>
    <row r="24" spans="1:21" x14ac:dyDescent="0.25">
      <c r="A24" s="66" t="s">
        <v>236</v>
      </c>
      <c r="B24" s="67">
        <v>45566</v>
      </c>
      <c r="C24" s="68">
        <v>45930</v>
      </c>
      <c r="D24" s="104">
        <v>11</v>
      </c>
      <c r="E24" s="68" t="s">
        <v>237</v>
      </c>
      <c r="F24" s="69" t="s">
        <v>238</v>
      </c>
      <c r="G24" s="69" t="s">
        <v>239</v>
      </c>
      <c r="H24" s="70" t="s">
        <v>225</v>
      </c>
      <c r="I24" s="71" t="s">
        <v>235</v>
      </c>
      <c r="J24" s="72">
        <v>1</v>
      </c>
      <c r="K24" s="72">
        <v>40469.49</v>
      </c>
      <c r="L24" s="72">
        <f>K24</f>
        <v>40469.49</v>
      </c>
      <c r="M24" s="72"/>
      <c r="N24" s="72"/>
      <c r="O24" s="72"/>
      <c r="P24" s="72">
        <v>189997.65</v>
      </c>
      <c r="Q24" s="72">
        <f>P24</f>
        <v>189997.65</v>
      </c>
      <c r="R24" s="72">
        <v>12396.327668418769</v>
      </c>
      <c r="S24" s="72">
        <f>R24</f>
        <v>12396.327668418769</v>
      </c>
      <c r="T24" s="72"/>
      <c r="U24" s="72" t="s">
        <v>267</v>
      </c>
    </row>
    <row r="25" spans="1:21" x14ac:dyDescent="0.25">
      <c r="A25" s="66" t="s">
        <v>240</v>
      </c>
      <c r="B25" s="67">
        <v>45566</v>
      </c>
      <c r="C25" s="68">
        <v>45930</v>
      </c>
      <c r="D25" s="104">
        <v>11</v>
      </c>
      <c r="E25" s="68" t="s">
        <v>241</v>
      </c>
      <c r="F25" s="69" t="s">
        <v>238</v>
      </c>
      <c r="G25" s="69" t="s">
        <v>239</v>
      </c>
      <c r="H25" s="70" t="s">
        <v>225</v>
      </c>
      <c r="I25" s="71" t="s">
        <v>235</v>
      </c>
      <c r="J25" s="72">
        <v>1</v>
      </c>
      <c r="K25" s="72">
        <v>23044.028000000002</v>
      </c>
      <c r="L25" s="72">
        <f>K25</f>
        <v>23044.028000000002</v>
      </c>
      <c r="M25" s="72"/>
      <c r="N25" s="72"/>
      <c r="O25" s="72"/>
      <c r="P25" s="72">
        <v>110788.60800000001</v>
      </c>
      <c r="Q25" s="72">
        <f>P25</f>
        <v>110788.60800000001</v>
      </c>
      <c r="R25" s="72">
        <v>2593.5413703496615</v>
      </c>
      <c r="S25" s="72">
        <f>R25</f>
        <v>2593.5413703496615</v>
      </c>
      <c r="T25" s="72"/>
      <c r="U25" s="72" t="s">
        <v>267</v>
      </c>
    </row>
    <row r="26" spans="1:21" x14ac:dyDescent="0.25">
      <c r="A26" s="66" t="s">
        <v>242</v>
      </c>
      <c r="B26" s="67">
        <v>45566</v>
      </c>
      <c r="C26" s="68">
        <v>45930</v>
      </c>
      <c r="D26" s="104">
        <v>11</v>
      </c>
      <c r="E26" s="68" t="s">
        <v>241</v>
      </c>
      <c r="F26" s="69" t="s">
        <v>238</v>
      </c>
      <c r="G26" s="69" t="s">
        <v>239</v>
      </c>
      <c r="H26" s="70" t="s">
        <v>225</v>
      </c>
      <c r="I26" s="71" t="s">
        <v>235</v>
      </c>
      <c r="J26" s="72">
        <v>1</v>
      </c>
      <c r="K26" s="72">
        <v>46573.35</v>
      </c>
      <c r="L26" s="72">
        <f>K26</f>
        <v>46573.35</v>
      </c>
      <c r="M26" s="72"/>
      <c r="N26" s="72"/>
      <c r="O26" s="72"/>
      <c r="P26" s="72">
        <v>223910.39999999999</v>
      </c>
      <c r="Q26" s="72">
        <f>P26</f>
        <v>223910.39999999999</v>
      </c>
      <c r="R26" s="72"/>
      <c r="S26" s="72"/>
      <c r="T26" s="72"/>
      <c r="U26" s="72" t="s">
        <v>267</v>
      </c>
    </row>
    <row r="27" spans="1:21" x14ac:dyDescent="0.25">
      <c r="A27" s="66" t="s">
        <v>243</v>
      </c>
      <c r="B27" s="67">
        <v>45566</v>
      </c>
      <c r="C27" s="68">
        <v>45930</v>
      </c>
      <c r="D27" s="104">
        <v>11</v>
      </c>
      <c r="E27" s="68" t="s">
        <v>244</v>
      </c>
      <c r="F27" s="69" t="s">
        <v>238</v>
      </c>
      <c r="G27" s="69" t="s">
        <v>239</v>
      </c>
      <c r="H27" s="70" t="s">
        <v>225</v>
      </c>
      <c r="I27" s="71" t="s">
        <v>235</v>
      </c>
      <c r="J27" s="72">
        <v>1</v>
      </c>
      <c r="K27" s="72">
        <v>138437.63999999998</v>
      </c>
      <c r="L27" s="72">
        <f>K27</f>
        <v>138437.63999999998</v>
      </c>
      <c r="M27" s="72"/>
      <c r="N27" s="72"/>
      <c r="O27" s="72"/>
      <c r="P27" s="72">
        <v>667010.4</v>
      </c>
      <c r="Q27" s="72">
        <f>P27</f>
        <v>667010.4</v>
      </c>
      <c r="R27" s="72">
        <v>863.62692901823664</v>
      </c>
      <c r="S27" s="72">
        <f>R27</f>
        <v>863.62692901823664</v>
      </c>
      <c r="T27" s="72"/>
      <c r="U27" s="72" t="s">
        <v>267</v>
      </c>
    </row>
    <row r="28" spans="1:21" x14ac:dyDescent="0.25">
      <c r="A28" s="66" t="s">
        <v>231</v>
      </c>
      <c r="B28" s="73">
        <v>45597</v>
      </c>
      <c r="C28" s="74">
        <v>45777</v>
      </c>
      <c r="D28" s="104">
        <v>11</v>
      </c>
      <c r="E28" s="75" t="s">
        <v>232</v>
      </c>
      <c r="F28" s="75" t="s">
        <v>233</v>
      </c>
      <c r="G28" s="75" t="s">
        <v>234</v>
      </c>
      <c r="H28" s="70" t="s">
        <v>225</v>
      </c>
      <c r="I28" s="70" t="s">
        <v>235</v>
      </c>
      <c r="J28" s="76">
        <v>1</v>
      </c>
      <c r="K28" s="72">
        <v>5127443.2962926403</v>
      </c>
      <c r="L28" s="72">
        <f>(K28-O28)*32.5%</f>
        <v>1664609.796295108</v>
      </c>
      <c r="M28" s="72">
        <f>(K28-O28)*(1-32.5%)</f>
        <v>3457266.4999975325</v>
      </c>
      <c r="N28" s="72"/>
      <c r="O28" s="72">
        <v>5567</v>
      </c>
      <c r="P28" s="72">
        <v>9740073</v>
      </c>
      <c r="Q28" s="72">
        <f>P28*32.5%</f>
        <v>3165523.7250000001</v>
      </c>
      <c r="R28" s="72">
        <v>356063</v>
      </c>
      <c r="S28" s="72">
        <f>R28*32.5%</f>
        <v>115720.47500000001</v>
      </c>
      <c r="T28" s="72">
        <f>R28-S28</f>
        <v>240342.52499999999</v>
      </c>
      <c r="U28" s="72" t="s">
        <v>267</v>
      </c>
    </row>
    <row r="29" spans="1:21" x14ac:dyDescent="0.25">
      <c r="A29" s="66" t="s">
        <v>274</v>
      </c>
      <c r="B29" s="73">
        <v>45611</v>
      </c>
      <c r="C29" s="68">
        <v>45884</v>
      </c>
      <c r="D29" s="104">
        <v>11</v>
      </c>
      <c r="E29" s="75" t="s">
        <v>232</v>
      </c>
      <c r="F29" s="75" t="s">
        <v>275</v>
      </c>
      <c r="G29" s="75" t="s">
        <v>251</v>
      </c>
      <c r="H29" s="71" t="s">
        <v>273</v>
      </c>
      <c r="I29" s="70" t="s">
        <v>235</v>
      </c>
      <c r="J29" s="76">
        <v>1</v>
      </c>
      <c r="K29" s="72">
        <v>11807.144611744676</v>
      </c>
      <c r="L29" s="72">
        <v>7797.4508920344633</v>
      </c>
      <c r="M29" s="72">
        <f>K29-L29</f>
        <v>4009.6937197102125</v>
      </c>
      <c r="N29" s="72"/>
      <c r="O29" s="72"/>
      <c r="P29" s="72">
        <v>558326.05000000005</v>
      </c>
      <c r="Q29" s="72">
        <v>368719.11878576403</v>
      </c>
      <c r="R29" s="72"/>
      <c r="S29" s="72"/>
      <c r="T29" s="72"/>
      <c r="U29" s="72" t="s">
        <v>267</v>
      </c>
    </row>
    <row r="30" spans="1:21" x14ac:dyDescent="0.25">
      <c r="A30" s="66" t="s">
        <v>276</v>
      </c>
      <c r="B30" s="73">
        <v>45611</v>
      </c>
      <c r="C30" s="68">
        <v>45884</v>
      </c>
      <c r="D30" s="104">
        <v>11</v>
      </c>
      <c r="E30" s="75" t="s">
        <v>232</v>
      </c>
      <c r="F30" s="75" t="s">
        <v>275</v>
      </c>
      <c r="G30" s="75" t="s">
        <v>251</v>
      </c>
      <c r="H30" s="71" t="s">
        <v>273</v>
      </c>
      <c r="I30" s="70" t="s">
        <v>235</v>
      </c>
      <c r="J30" s="76">
        <v>1</v>
      </c>
      <c r="K30" s="72">
        <v>1557.2614727837617</v>
      </c>
      <c r="L30" s="72">
        <f>K30</f>
        <v>1557.2614727837617</v>
      </c>
      <c r="M30" s="72"/>
      <c r="N30" s="72"/>
      <c r="O30" s="72"/>
      <c r="P30" s="72">
        <v>50592</v>
      </c>
      <c r="Q30" s="72">
        <f>P30</f>
        <v>50592</v>
      </c>
      <c r="R30" s="72"/>
      <c r="S30" s="72"/>
      <c r="T30" s="72"/>
      <c r="U30" s="72" t="s">
        <v>267</v>
      </c>
    </row>
    <row r="31" spans="1:21" x14ac:dyDescent="0.25">
      <c r="A31" s="77" t="s">
        <v>249</v>
      </c>
      <c r="B31" s="67">
        <v>45689</v>
      </c>
      <c r="C31" s="68">
        <v>46022</v>
      </c>
      <c r="D31" s="104">
        <v>11</v>
      </c>
      <c r="E31" s="69" t="s">
        <v>244</v>
      </c>
      <c r="F31" s="69" t="s">
        <v>250</v>
      </c>
      <c r="G31" s="69" t="s">
        <v>251</v>
      </c>
      <c r="H31" s="71" t="s">
        <v>273</v>
      </c>
      <c r="I31" s="71" t="s">
        <v>235</v>
      </c>
      <c r="J31" s="72">
        <v>1</v>
      </c>
      <c r="K31" s="72">
        <v>23475.898112769079</v>
      </c>
      <c r="L31" s="72">
        <v>15503.50814697719</v>
      </c>
      <c r="M31" s="72">
        <f>K31-L31</f>
        <v>7972.3899657918882</v>
      </c>
      <c r="N31" s="72"/>
      <c r="O31" s="72"/>
      <c r="P31" s="72">
        <v>1208464.25</v>
      </c>
      <c r="Q31" s="72">
        <v>798071.07933455589</v>
      </c>
      <c r="R31" s="72"/>
      <c r="S31" s="72"/>
      <c r="T31" s="72"/>
      <c r="U31" s="72" t="s">
        <v>267</v>
      </c>
    </row>
    <row r="32" spans="1:21" x14ac:dyDescent="0.25">
      <c r="A32" s="66" t="s">
        <v>277</v>
      </c>
      <c r="B32" s="67">
        <v>45627</v>
      </c>
      <c r="C32" s="68">
        <v>45808</v>
      </c>
      <c r="D32" s="104">
        <v>11</v>
      </c>
      <c r="E32" s="69" t="s">
        <v>257</v>
      </c>
      <c r="F32" s="69" t="s">
        <v>258</v>
      </c>
      <c r="G32" s="69" t="s">
        <v>233</v>
      </c>
      <c r="H32" s="71" t="s">
        <v>273</v>
      </c>
      <c r="I32" s="71" t="s">
        <v>260</v>
      </c>
      <c r="J32" s="72">
        <v>4683.97</v>
      </c>
      <c r="K32" s="72">
        <v>144483.4</v>
      </c>
      <c r="L32" s="72">
        <v>109774.39999999999</v>
      </c>
      <c r="M32" s="72"/>
      <c r="N32" s="72">
        <v>34709</v>
      </c>
      <c r="O32" s="72"/>
      <c r="P32" s="72">
        <v>1002374.8215065186</v>
      </c>
      <c r="Q32" s="72">
        <f>P32</f>
        <v>1002374.8215065186</v>
      </c>
      <c r="R32" s="72"/>
      <c r="S32" s="72"/>
      <c r="T32" s="72"/>
      <c r="U32" s="72" t="s">
        <v>267</v>
      </c>
    </row>
    <row r="33" spans="1:21" x14ac:dyDescent="0.25">
      <c r="A33" s="66" t="s">
        <v>278</v>
      </c>
      <c r="B33" s="67">
        <v>45658</v>
      </c>
      <c r="C33" s="68">
        <v>46022</v>
      </c>
      <c r="D33" s="104">
        <v>11</v>
      </c>
      <c r="E33" s="69" t="s">
        <v>279</v>
      </c>
      <c r="F33" s="69" t="s">
        <v>280</v>
      </c>
      <c r="G33" s="69" t="s">
        <v>233</v>
      </c>
      <c r="H33" s="71" t="s">
        <v>273</v>
      </c>
      <c r="I33" s="71" t="s">
        <v>266</v>
      </c>
      <c r="J33" s="78">
        <v>0.9</v>
      </c>
      <c r="K33" s="72">
        <v>153309.41246382799</v>
      </c>
      <c r="L33" s="72">
        <v>100323.93292682926</v>
      </c>
      <c r="M33" s="72">
        <f>44588.4146341463*90%</f>
        <v>40129.573170731666</v>
      </c>
      <c r="N33" s="72">
        <v>12855.906366267049</v>
      </c>
      <c r="O33" s="72"/>
      <c r="P33" s="72">
        <v>445884.14634146338</v>
      </c>
      <c r="Q33" s="72">
        <f>P33*70%</f>
        <v>312118.90243902436</v>
      </c>
      <c r="R33" s="72"/>
      <c r="S33" s="72"/>
      <c r="T33" s="72"/>
      <c r="U33" s="72" t="s">
        <v>281</v>
      </c>
    </row>
    <row r="34" spans="1:21" x14ac:dyDescent="0.25">
      <c r="A34" s="66" t="s">
        <v>252</v>
      </c>
      <c r="B34" s="67">
        <v>45672</v>
      </c>
      <c r="C34" s="68">
        <v>46036</v>
      </c>
      <c r="D34" s="104">
        <v>11</v>
      </c>
      <c r="E34" s="69" t="s">
        <v>253</v>
      </c>
      <c r="F34" s="69" t="s">
        <v>233</v>
      </c>
      <c r="G34" s="69" t="s">
        <v>234</v>
      </c>
      <c r="H34" s="70" t="s">
        <v>225</v>
      </c>
      <c r="I34" s="71" t="s">
        <v>235</v>
      </c>
      <c r="J34" s="72">
        <v>1</v>
      </c>
      <c r="K34" s="72">
        <v>250000</v>
      </c>
      <c r="L34" s="72">
        <f>K34*10%-O34</f>
        <v>21891.13</v>
      </c>
      <c r="M34" s="72">
        <f>K34*90%</f>
        <v>225000</v>
      </c>
      <c r="N34" s="72">
        <v>0</v>
      </c>
      <c r="O34" s="72">
        <v>3108.87</v>
      </c>
      <c r="P34" s="72">
        <v>1487635.9668871646</v>
      </c>
      <c r="Q34" s="72">
        <f>P34*10%</f>
        <v>148763.59668871647</v>
      </c>
      <c r="R34" s="72"/>
      <c r="S34" s="72"/>
      <c r="T34" s="72"/>
      <c r="U34" s="72" t="s">
        <v>267</v>
      </c>
    </row>
    <row r="35" spans="1:21" x14ac:dyDescent="0.25">
      <c r="A35" s="66" t="s">
        <v>254</v>
      </c>
      <c r="B35" s="67">
        <v>45717</v>
      </c>
      <c r="C35" s="68">
        <v>46081</v>
      </c>
      <c r="D35" s="104">
        <v>11</v>
      </c>
      <c r="E35" s="69" t="s">
        <v>253</v>
      </c>
      <c r="F35" s="69" t="s">
        <v>233</v>
      </c>
      <c r="G35" s="69" t="s">
        <v>234</v>
      </c>
      <c r="H35" s="70" t="s">
        <v>225</v>
      </c>
      <c r="I35" s="71" t="s">
        <v>235</v>
      </c>
      <c r="J35" s="72">
        <v>1</v>
      </c>
      <c r="K35" s="72">
        <v>150000</v>
      </c>
      <c r="L35" s="72">
        <f>K35*10%-O35</f>
        <v>11891.130000000001</v>
      </c>
      <c r="M35" s="72">
        <f>K35*90%</f>
        <v>135000</v>
      </c>
      <c r="N35" s="72">
        <v>0</v>
      </c>
      <c r="O35" s="72">
        <v>3108.87</v>
      </c>
      <c r="P35" s="72">
        <v>768315</v>
      </c>
      <c r="Q35" s="72">
        <f>P35*10%</f>
        <v>76831.5</v>
      </c>
      <c r="R35" s="72"/>
      <c r="S35" s="72"/>
      <c r="T35" s="72"/>
      <c r="U35" s="72" t="s">
        <v>267</v>
      </c>
    </row>
    <row r="36" spans="1:21" x14ac:dyDescent="0.25">
      <c r="A36" s="79" t="s">
        <v>282</v>
      </c>
      <c r="B36" s="67">
        <v>45717</v>
      </c>
      <c r="C36" s="68">
        <v>46184</v>
      </c>
      <c r="D36" s="104">
        <v>11</v>
      </c>
      <c r="E36" s="69" t="s">
        <v>244</v>
      </c>
      <c r="F36" s="69" t="s">
        <v>233</v>
      </c>
      <c r="G36" s="69" t="s">
        <v>233</v>
      </c>
      <c r="H36" s="71" t="s">
        <v>273</v>
      </c>
      <c r="I36" s="71" t="s">
        <v>235</v>
      </c>
      <c r="J36" s="72">
        <v>1</v>
      </c>
      <c r="K36" s="72">
        <v>392852.68647428619</v>
      </c>
      <c r="L36" s="72">
        <f>K36</f>
        <v>392852.68647428619</v>
      </c>
      <c r="M36" s="72">
        <v>0</v>
      </c>
      <c r="N36" s="72"/>
      <c r="O36" s="72"/>
      <c r="P36" s="72">
        <v>2006960</v>
      </c>
      <c r="Q36" s="72">
        <f>P36</f>
        <v>2006960</v>
      </c>
      <c r="R36" s="72"/>
      <c r="S36" s="72"/>
      <c r="T36" s="72"/>
      <c r="U36" s="72" t="s">
        <v>281</v>
      </c>
    </row>
    <row r="37" spans="1:21" ht="17.25" x14ac:dyDescent="0.4"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9" spans="1:21" ht="15.75" x14ac:dyDescent="0.25">
      <c r="H39" s="83"/>
      <c r="I39" s="81"/>
    </row>
    <row r="40" spans="1:21" ht="15.75" x14ac:dyDescent="0.25">
      <c r="H40" s="83"/>
      <c r="I40" s="81"/>
    </row>
    <row r="41" spans="1:21" ht="15.75" x14ac:dyDescent="0.25">
      <c r="H41" s="84"/>
      <c r="I41" s="81"/>
    </row>
    <row r="42" spans="1:21" ht="17.25" x14ac:dyDescent="0.4">
      <c r="I42" s="82"/>
    </row>
  </sheetData>
  <pageMargins left="0.7" right="0.7" top="0.75" bottom="0.75" header="0.3" footer="0.3"/>
  <ignoredErrors>
    <ignoredError sqref="Q4 L4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SOV&amp;REPLICA</vt:lpstr>
      <vt:lpstr>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Munyingi</dc:creator>
  <cp:lastModifiedBy>Patrick Munyingi</cp:lastModifiedBy>
  <dcterms:created xsi:type="dcterms:W3CDTF">2023-11-20T10:52:56Z</dcterms:created>
  <dcterms:modified xsi:type="dcterms:W3CDTF">2025-08-19T10:20:55Z</dcterms:modified>
</cp:coreProperties>
</file>