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nercessian/Desktop/Export Home Furnishings Project/maven/src/main/resources/file/"/>
    </mc:Choice>
  </mc:AlternateContent>
  <xr:revisionPtr revIDLastSave="0" documentId="13_ncr:1_{8FAE470C-68A8-A441-9BDA-6C6214574F8F}" xr6:coauthVersionLast="31" xr6:coauthVersionMax="31" xr10:uidLastSave="{00000000-0000-0000-0000-000000000000}"/>
  <bookViews>
    <workbookView xWindow="380" yWindow="460" windowWidth="28040" windowHeight="16120" xr2:uid="{3DB25AAF-4268-4E46-A0A7-21C241964275}"/>
  </bookViews>
  <sheets>
    <sheet name="PI" sheetId="2" r:id="rId1"/>
    <sheet name="PO" sheetId="3" r:id="rId2"/>
  </sheets>
  <externalReferences>
    <externalReference r:id="rId3"/>
  </externalReferences>
  <definedNames>
    <definedName name="cAfterTotal">PO!$I$52</definedName>
    <definedName name="Check_Template">'[1]DB-Temp'!$D$2</definedName>
    <definedName name="Copy_Zone1">PI!$A$1:$T$21</definedName>
    <definedName name="Copy_Zone2">PO!$A$4:$B$6</definedName>
    <definedName name="Copy_Zone3">PO!$H$50</definedName>
    <definedName name="CustomerDatabase">'[1]DB-Customers'!$1:$1048576</definedName>
    <definedName name="CustomerList">OFFSET('[1]DB-Temp'!$A$1,,,COUNTA('[1]DB-Temp'!$A:$A))</definedName>
    <definedName name="CustomerListB">'[1]DB-Customers'!$1:$1</definedName>
    <definedName name="CustomerSelected">'[1]DB-Temp'!$C$12</definedName>
    <definedName name="Inco">"EXW"</definedName>
    <definedName name="IncotermCity">'[1]DB-Temp'!$C$17</definedName>
    <definedName name="IncotermSelected">'[1]DB-Temp'!$C$16</definedName>
    <definedName name="ModelsSelected">'[1]DB-Temp'!$C$15</definedName>
    <definedName name="nContainer">PO!$E$4</definedName>
    <definedName name="nDate">PO!$I$3</definedName>
    <definedName name="nDelivery">PO!$E$5</definedName>
    <definedName name="nFactory">PO!$A$4</definedName>
    <definedName name="nPurchaseOrder">[1]PO!$E$3</definedName>
    <definedName name="nTerms">PO!$E$6</definedName>
    <definedName name="_xlnm.Print_Area" localSheetId="0">PI!$A$1:$J$56</definedName>
    <definedName name="_xlnm.Print_Area" localSheetId="1">PO!$A$1:$I$87</definedName>
    <definedName name="ProformaDate" localSheetId="1">[1]PI!$J$3</definedName>
    <definedName name="ProformaDate">PI!$J$3</definedName>
    <definedName name="ProformaIncoterms">OFFSET('[1]DB-Temp'!$C$19,,,COUNTA('[1]DB-Temp'!#REF!))</definedName>
    <definedName name="ProformaNumber">'[1]DB-Temp'!$C$14</definedName>
    <definedName name="VendorList">OFFSET('[1]DB-Factories'!$A$1,,,COUNTA('[1]DB-Factories'!$A:$A))</definedName>
    <definedName name="VendorSelected">'[1]DB-Temp'!$C$13</definedName>
    <definedName name="xCustomerList">"X,AL OMAR FURNITURE TRADING COMPANY,AL SHEIKH FURNITURE CO,AHMED SHARIF FURNITURE W.L.L.,CITY CENTER FOR FURNITURE,"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4" i="3" l="1"/>
  <c r="H50" i="3"/>
  <c r="K47" i="3"/>
  <c r="I47" i="3"/>
  <c r="K46" i="3"/>
  <c r="I46" i="3"/>
  <c r="K45" i="3"/>
  <c r="I45" i="3"/>
  <c r="K44" i="3"/>
  <c r="I44" i="3"/>
  <c r="K43" i="3"/>
  <c r="I43" i="3"/>
  <c r="K42" i="3"/>
  <c r="I42" i="3"/>
  <c r="K41" i="3"/>
  <c r="I41" i="3"/>
  <c r="K40" i="3"/>
  <c r="I40" i="3"/>
  <c r="K39" i="3"/>
  <c r="I39" i="3"/>
  <c r="K38" i="3"/>
  <c r="I38" i="3"/>
  <c r="K37" i="3"/>
  <c r="I37" i="3"/>
  <c r="K36" i="3"/>
  <c r="I36" i="3"/>
  <c r="K35" i="3"/>
  <c r="I35" i="3"/>
  <c r="K34" i="3"/>
  <c r="I34" i="3"/>
  <c r="K33" i="3"/>
  <c r="I33" i="3"/>
  <c r="K32" i="3"/>
  <c r="I32" i="3"/>
  <c r="K31" i="3"/>
  <c r="I31" i="3"/>
  <c r="K30" i="3"/>
  <c r="I30" i="3"/>
  <c r="K29" i="3"/>
  <c r="I29" i="3"/>
  <c r="K28" i="3"/>
  <c r="I28" i="3"/>
  <c r="K27" i="3"/>
  <c r="I27" i="3"/>
  <c r="K26" i="3"/>
  <c r="I26" i="3"/>
  <c r="K25" i="3"/>
  <c r="I25" i="3"/>
  <c r="K24" i="3"/>
  <c r="I24" i="3"/>
  <c r="K23" i="3"/>
  <c r="I23" i="3"/>
  <c r="K22" i="3"/>
  <c r="I22" i="3"/>
  <c r="K21" i="3"/>
  <c r="I21" i="3"/>
  <c r="K20" i="3"/>
  <c r="I20" i="3"/>
  <c r="K19" i="3"/>
  <c r="I19" i="3"/>
  <c r="K18" i="3"/>
  <c r="I18" i="3"/>
  <c r="K17" i="3"/>
  <c r="I17" i="3"/>
  <c r="K16" i="3"/>
  <c r="I16" i="3"/>
  <c r="K15" i="3"/>
  <c r="I15" i="3"/>
  <c r="K14" i="3"/>
  <c r="I14" i="3"/>
  <c r="K13" i="3"/>
  <c r="I13" i="3"/>
  <c r="K12" i="3"/>
  <c r="I12" i="3"/>
  <c r="I49" i="3" s="1"/>
  <c r="A6" i="3"/>
  <c r="A5" i="3"/>
  <c r="A4" i="3"/>
  <c r="D6" i="3" s="1"/>
  <c r="A1" i="3" l="1"/>
  <c r="K51" i="3"/>
  <c r="I50" i="3"/>
  <c r="I51" i="3" s="1"/>
  <c r="A4" i="2" l="1"/>
  <c r="E4" i="2"/>
  <c r="A5" i="2"/>
  <c r="E5" i="2"/>
  <c r="A6" i="2"/>
  <c r="E6" i="2"/>
  <c r="A7" i="2"/>
  <c r="E7" i="2"/>
  <c r="A8" i="2"/>
  <c r="E8" i="2"/>
  <c r="A9" i="2"/>
  <c r="E9" i="2"/>
  <c r="A10" i="2"/>
  <c r="E10" i="2"/>
  <c r="A11" i="2"/>
  <c r="E11" i="2"/>
  <c r="C13" i="2"/>
  <c r="G14" i="2"/>
  <c r="C15" i="2"/>
  <c r="G15" i="2"/>
  <c r="C16" i="2"/>
  <c r="G16" i="2"/>
  <c r="C17" i="2"/>
  <c r="G17" i="2"/>
  <c r="G18" i="2"/>
  <c r="J55" i="2"/>
  <c r="M55" i="2"/>
  <c r="O55" i="2"/>
  <c r="Q55" i="2"/>
</calcChain>
</file>

<file path=xl/sharedStrings.xml><?xml version="1.0" encoding="utf-8"?>
<sst xmlns="http://schemas.openxmlformats.org/spreadsheetml/2006/main" count="54" uniqueCount="47">
  <si>
    <t>TOTAL:</t>
  </si>
  <si>
    <t>AMOUNT</t>
  </si>
  <si>
    <t>PRICE</t>
  </si>
  <si>
    <t>QTY</t>
  </si>
  <si>
    <t>FABRIC/COLOR</t>
  </si>
  <si>
    <t>DESCRIPTION</t>
  </si>
  <si>
    <t>MODEL</t>
  </si>
  <si>
    <t>READY DATE:</t>
  </si>
  <si>
    <t>CONTAINER:</t>
  </si>
  <si>
    <t>PAYMENT TERMS:</t>
  </si>
  <si>
    <t>DELIVERY TERMS:</t>
  </si>
  <si>
    <t>FACTORY:</t>
  </si>
  <si>
    <t>TAG OR PO#:</t>
  </si>
  <si>
    <t>NOTES:</t>
  </si>
  <si>
    <t>SALES CONTRACT:</t>
  </si>
  <si>
    <t>DATE:</t>
  </si>
  <si>
    <t>NOTIFY:</t>
  </si>
  <si>
    <t>CONSIGNEE:</t>
  </si>
  <si>
    <t>SALES CONTRACT</t>
  </si>
  <si>
    <t>VENDOR:</t>
  </si>
  <si>
    <t>PO#:</t>
  </si>
  <si>
    <t>DELIVERY:</t>
  </si>
  <si>
    <t>PLEASE REVIEW PAGE 2/2 FOR IMPORTANT INFORMATION REGARDING THIS PURCHASE ORDER.</t>
  </si>
  <si>
    <t xml:space="preserve">PRICE  </t>
  </si>
  <si>
    <t xml:space="preserve">TOTAL </t>
  </si>
  <si>
    <t>UNITS</t>
  </si>
  <si>
    <t>TOTAL</t>
  </si>
  <si>
    <t>SUBTOTAL:</t>
  </si>
  <si>
    <t>DISCOUNT:</t>
  </si>
  <si>
    <t>IF YOU CAN'T COMPLY WITH ANY OF THE BELOW PLEASE LET US KNOW IMMEDIATELY</t>
  </si>
  <si>
    <t>1- This purchase order is valid for 90 days after being issued.</t>
  </si>
  <si>
    <t>2- Load in complete sets only (as mentioned above) and do not change quantities without approval.</t>
  </si>
  <si>
    <t>3- No changes to be made in quantities, models, description or pricing without our written approval.</t>
  </si>
  <si>
    <t>5- All packages should have the country of origin and EHF PO# clearly labeled.</t>
  </si>
  <si>
    <t>6) Packaging: Strong sea worthy packing suitable for shipment by Sea</t>
  </si>
  <si>
    <t>4- One week before goods are ready please email - or fax - the booking request with load date/time and load #,</t>
  </si>
  <si>
    <t>pick-up location, working hours, contact person, telephone, fax, email.</t>
  </si>
  <si>
    <r>
      <t xml:space="preserve">5- Once booking is sent - </t>
    </r>
    <r>
      <rPr>
        <b/>
        <u/>
        <sz val="10"/>
        <rFont val="Arial"/>
        <family val="2"/>
      </rPr>
      <t>no changes are to be made directly with the truck driver or ss line</t>
    </r>
    <r>
      <rPr>
        <sz val="10"/>
        <rFont val="Arial"/>
        <family val="2"/>
      </rPr>
      <t xml:space="preserve"> without our</t>
    </r>
  </si>
  <si>
    <r>
      <t>approval.</t>
    </r>
    <r>
      <rPr>
        <sz val="10"/>
        <rFont val="Arial"/>
        <family val="2"/>
      </rPr>
      <t xml:space="preserve"> Please email us within 24-hours before load date to confirm that trucker called or not to schedule the</t>
    </r>
  </si>
  <si>
    <t>pick-up.</t>
  </si>
  <si>
    <t>6- If trucker does not show up on load date, please contact Audrey Lasrado immediately to advise us of the no show.</t>
  </si>
  <si>
    <t>10- Truckers will only allow only 2 hrs free time for loading - detention will incur after that.</t>
  </si>
  <si>
    <t>11- Upon loading, please send us a copy of the packing list, invoice, container number, seal number,</t>
  </si>
  <si>
    <t>total piece count, total gross weight and include the booking number on all documents.</t>
  </si>
  <si>
    <t>6) Loading Information: Upon loading please fax us a copy of Packing List, Invoice,</t>
  </si>
  <si>
    <t xml:space="preserve">Container # and Seal #,  Total Pieces, Total Weight, and include Booking # on all </t>
  </si>
  <si>
    <r>
      <t xml:space="preserve">Documents -  </t>
    </r>
    <r>
      <rPr>
        <b/>
        <u/>
        <sz val="10"/>
        <rFont val="Arial"/>
        <family val="2"/>
      </rPr>
      <t>ORIGIN OF GOODS OF EACH ITEM MUST BE LISTED</t>
    </r>
    <r>
      <rPr>
        <sz val="1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</si>
</sst>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"/>
    <numFmt numFmtId="165" formatCode="[$-409]d\-mmm\-yy;@"/>
    <numFmt numFmtId="166" formatCode="_(* &quot;$&quot;#,##0.00_);_(* \(&quot;$&quot;#,##0.00_);;_(@\)"/>
    <numFmt numFmtId="167" formatCode="_(* #,##0.00_);_(* \(#,##0.00_);;_(@\)"/>
    <numFmt numFmtId="168" formatCode="0.0%"/>
    <numFmt numFmtId="169" formatCode="&quot;$&quot;#,##0.00\ 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b/>
      <u/>
      <sz val="10"/>
      <color theme="1"/>
      <name val="Arial"/>
      <family val="2"/>
    </font>
    <font>
      <i/>
      <sz val="9"/>
      <color theme="1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94">
    <xf numFmtId="0" fontId="0" fillId="0" borderId="0" xfId="0"/>
    <xf numFmtId="0" fontId="1" fillId="0" borderId="0" xfId="1" applyFill="1" applyAlignment="1" applyProtection="1">
      <alignment horizontal="left"/>
    </xf>
    <xf numFmtId="0" fontId="2" fillId="0" borderId="0" xfId="2"/>
    <xf numFmtId="4" fontId="1" fillId="0" borderId="0" xfId="1" applyNumberFormat="1" applyFont="1" applyFill="1" applyAlignment="1" applyProtection="1">
      <alignment horizontal="right" vertical="center"/>
    </xf>
    <xf numFmtId="4" fontId="1" fillId="0" borderId="0" xfId="1" applyNumberFormat="1" applyFont="1" applyFill="1" applyAlignment="1" applyProtection="1">
      <alignment horizontal="center" vertical="center"/>
    </xf>
    <xf numFmtId="0" fontId="1" fillId="0" borderId="0" xfId="1" applyFont="1" applyFill="1" applyAlignment="1" applyProtection="1">
      <alignment horizontal="center" vertical="center"/>
    </xf>
    <xf numFmtId="0" fontId="1" fillId="0" borderId="0" xfId="1" applyFont="1" applyFill="1" applyAlignment="1" applyProtection="1">
      <alignment horizontal="left" vertical="center"/>
    </xf>
    <xf numFmtId="0" fontId="1" fillId="0" borderId="0" xfId="1" applyFill="1" applyAlignment="1" applyProtection="1">
      <alignment horizontal="left" vertical="center"/>
    </xf>
    <xf numFmtId="0" fontId="2" fillId="0" borderId="0" xfId="2" applyAlignment="1">
      <alignment vertical="center"/>
    </xf>
    <xf numFmtId="4" fontId="3" fillId="2" borderId="1" xfId="1" applyNumberFormat="1" applyFont="1" applyFill="1" applyBorder="1" applyAlignment="1" applyProtection="1">
      <alignment horizontal="right" vertical="center" wrapText="1"/>
    </xf>
    <xf numFmtId="164" fontId="3" fillId="2" borderId="1" xfId="1" applyNumberFormat="1" applyFont="1" applyFill="1" applyBorder="1" applyAlignment="1" applyProtection="1">
      <alignment vertical="center" wrapText="1"/>
    </xf>
    <xf numFmtId="4" fontId="3" fillId="2" borderId="1" xfId="1" applyNumberFormat="1" applyFont="1" applyFill="1" applyBorder="1" applyAlignment="1" applyProtection="1">
      <alignment vertical="center" wrapText="1"/>
    </xf>
    <xf numFmtId="0" fontId="1" fillId="0" borderId="0" xfId="1" applyFont="1" applyFill="1" applyAlignment="1" applyProtection="1">
      <alignment vertical="center"/>
    </xf>
    <xf numFmtId="164" fontId="1" fillId="0" borderId="0" xfId="1" applyNumberFormat="1" applyFont="1" applyFill="1" applyAlignment="1" applyProtection="1">
      <alignment vertical="center"/>
    </xf>
    <xf numFmtId="0" fontId="3" fillId="2" borderId="1" xfId="1" applyFont="1" applyFill="1" applyBorder="1" applyAlignment="1" applyProtection="1">
      <alignment horizontal="right" vertical="center" wrapText="1"/>
    </xf>
    <xf numFmtId="0" fontId="3" fillId="2" borderId="1" xfId="1" applyFont="1" applyFill="1" applyBorder="1" applyAlignment="1" applyProtection="1">
      <alignment horizontal="right" vertical="center"/>
    </xf>
    <xf numFmtId="0" fontId="3" fillId="2" borderId="1" xfId="1" applyFont="1" applyFill="1" applyBorder="1" applyAlignment="1" applyProtection="1">
      <alignment horizontal="center" vertical="center"/>
    </xf>
    <xf numFmtId="0" fontId="1" fillId="2" borderId="1" xfId="1" applyFont="1" applyFill="1" applyBorder="1" applyAlignment="1" applyProtection="1">
      <alignment horizontal="center" vertical="center"/>
    </xf>
    <xf numFmtId="0" fontId="3" fillId="2" borderId="1" xfId="1" applyFont="1" applyFill="1" applyBorder="1" applyAlignment="1" applyProtection="1">
      <alignment horizontal="left" vertical="center"/>
    </xf>
    <xf numFmtId="0" fontId="1" fillId="2" borderId="1" xfId="1" applyFont="1" applyFill="1" applyBorder="1" applyAlignment="1" applyProtection="1">
      <alignment horizontal="left" vertical="center"/>
    </xf>
    <xf numFmtId="4" fontId="3" fillId="0" borderId="0" xfId="1" applyNumberFormat="1" applyFont="1" applyFill="1" applyBorder="1" applyAlignment="1" applyProtection="1">
      <alignment horizontal="right" vertical="center"/>
    </xf>
    <xf numFmtId="4" fontId="3" fillId="0" borderId="0" xfId="1" applyNumberFormat="1" applyFont="1" applyFill="1" applyAlignment="1" applyProtection="1">
      <alignment horizontal="right" vertical="center"/>
    </xf>
    <xf numFmtId="0" fontId="3" fillId="0" borderId="0" xfId="1" applyFont="1" applyFill="1" applyAlignment="1" applyProtection="1">
      <alignment horizontal="left" vertical="center"/>
    </xf>
    <xf numFmtId="0" fontId="1" fillId="0" borderId="0" xfId="1" applyFont="1" applyFill="1" applyBorder="1" applyAlignment="1" applyProtection="1">
      <alignment horizontal="left" vertical="center"/>
    </xf>
    <xf numFmtId="0" fontId="3" fillId="0" borderId="0" xfId="1" applyFont="1" applyFill="1" applyBorder="1" applyAlignment="1" applyProtection="1">
      <alignment horizontal="left" vertical="center"/>
    </xf>
    <xf numFmtId="165" fontId="1" fillId="0" borderId="0" xfId="1" applyNumberFormat="1" applyFont="1" applyFill="1" applyBorder="1" applyAlignment="1" applyProtection="1">
      <alignment horizontal="left" vertical="center"/>
    </xf>
    <xf numFmtId="0" fontId="4" fillId="0" borderId="0" xfId="2" applyFont="1" applyFill="1"/>
    <xf numFmtId="0" fontId="3" fillId="0" borderId="0" xfId="1" applyFont="1" applyFill="1" applyAlignment="1" applyProtection="1">
      <alignment horizontal="right" vertical="center"/>
    </xf>
    <xf numFmtId="0" fontId="1" fillId="0" borderId="0" xfId="1" applyFont="1" applyFill="1" applyAlignment="1" applyProtection="1">
      <alignment horizontal="left"/>
    </xf>
    <xf numFmtId="4" fontId="1" fillId="0" borderId="0" xfId="1" applyNumberFormat="1" applyFont="1" applyFill="1" applyBorder="1" applyAlignment="1" applyProtection="1">
      <alignment horizontal="right" vertical="center"/>
    </xf>
    <xf numFmtId="4" fontId="1" fillId="0" borderId="0" xfId="1" applyNumberFormat="1" applyFill="1" applyAlignment="1" applyProtection="1">
      <alignment horizontal="left"/>
    </xf>
    <xf numFmtId="165" fontId="1" fillId="0" borderId="0" xfId="1" applyNumberFormat="1" applyFont="1" applyFill="1" applyAlignment="1" applyProtection="1">
      <alignment horizontal="center" vertical="center"/>
    </xf>
    <xf numFmtId="165" fontId="3" fillId="0" borderId="0" xfId="1" applyNumberFormat="1" applyFont="1" applyFill="1" applyBorder="1" applyAlignment="1" applyProtection="1">
      <alignment horizontal="right" vertical="center"/>
    </xf>
    <xf numFmtId="165" fontId="3" fillId="0" borderId="0" xfId="1" applyNumberFormat="1" applyFont="1" applyFill="1" applyBorder="1" applyAlignment="1" applyProtection="1">
      <alignment horizontal="left" vertical="center"/>
    </xf>
    <xf numFmtId="4" fontId="1" fillId="0" borderId="2" xfId="1" applyNumberFormat="1" applyFont="1" applyFill="1" applyBorder="1" applyAlignment="1" applyProtection="1">
      <alignment horizontal="right" vertical="center"/>
    </xf>
    <xf numFmtId="4" fontId="1" fillId="0" borderId="2" xfId="1" applyNumberFormat="1" applyFont="1" applyFill="1" applyBorder="1" applyAlignment="1" applyProtection="1">
      <alignment horizontal="center" vertical="center"/>
    </xf>
    <xf numFmtId="0" fontId="1" fillId="0" borderId="2" xfId="1" applyFont="1" applyFill="1" applyBorder="1" applyAlignment="1" applyProtection="1">
      <alignment horizontal="center" vertical="center"/>
    </xf>
    <xf numFmtId="0" fontId="1" fillId="0" borderId="2" xfId="1" applyFont="1" applyFill="1" applyBorder="1" applyAlignment="1" applyProtection="1">
      <alignment horizontal="left" vertical="center"/>
    </xf>
    <xf numFmtId="0" fontId="5" fillId="0" borderId="2" xfId="1" applyFont="1" applyFill="1" applyBorder="1" applyAlignment="1" applyProtection="1">
      <alignment horizontal="left" vertical="center"/>
    </xf>
    <xf numFmtId="2" fontId="6" fillId="2" borderId="1" xfId="2" applyNumberFormat="1" applyFont="1" applyFill="1" applyBorder="1" applyAlignment="1" applyProtection="1">
      <alignment horizontal="right" vertical="center"/>
      <protection locked="0"/>
    </xf>
    <xf numFmtId="0" fontId="6" fillId="0" borderId="0" xfId="2" applyFont="1" applyAlignment="1" applyProtection="1">
      <alignment vertical="center"/>
      <protection locked="0"/>
    </xf>
    <xf numFmtId="0" fontId="6" fillId="0" borderId="0" xfId="2" applyFont="1" applyProtection="1">
      <protection locked="0"/>
    </xf>
    <xf numFmtId="0" fontId="4" fillId="0" borderId="0" xfId="2" applyFont="1" applyProtection="1">
      <protection locked="0"/>
    </xf>
    <xf numFmtId="0" fontId="4" fillId="0" borderId="0" xfId="2" applyFont="1" applyAlignment="1" applyProtection="1">
      <alignment horizontal="center"/>
      <protection locked="0"/>
    </xf>
    <xf numFmtId="165" fontId="4" fillId="0" borderId="0" xfId="2" applyNumberFormat="1" applyFont="1" applyProtection="1">
      <protection locked="0"/>
    </xf>
    <xf numFmtId="2" fontId="4" fillId="0" borderId="0" xfId="2" applyNumberFormat="1" applyFont="1" applyAlignment="1" applyProtection="1">
      <alignment horizontal="right"/>
      <protection locked="0"/>
    </xf>
    <xf numFmtId="0" fontId="6" fillId="0" borderId="0" xfId="2" applyFont="1" applyProtection="1"/>
    <xf numFmtId="0" fontId="6" fillId="0" borderId="0" xfId="2" applyFont="1" applyFill="1" applyProtection="1"/>
    <xf numFmtId="0" fontId="4" fillId="0" borderId="0" xfId="2" applyFont="1" applyFill="1" applyAlignment="1" applyProtection="1">
      <alignment horizontal="left"/>
      <protection locked="0"/>
    </xf>
    <xf numFmtId="0" fontId="4" fillId="0" borderId="0" xfId="2" applyFont="1" applyFill="1" applyProtection="1">
      <protection locked="0"/>
    </xf>
    <xf numFmtId="165" fontId="4" fillId="0" borderId="0" xfId="2" applyNumberFormat="1" applyFont="1" applyFill="1" applyAlignment="1" applyProtection="1">
      <protection locked="0"/>
    </xf>
    <xf numFmtId="0" fontId="4" fillId="0" borderId="0" xfId="2" applyFont="1" applyFill="1" applyAlignment="1" applyProtection="1">
      <protection locked="0"/>
    </xf>
    <xf numFmtId="0" fontId="7" fillId="0" borderId="0" xfId="2" applyFont="1" applyBorder="1" applyAlignment="1" applyProtection="1"/>
    <xf numFmtId="0" fontId="4" fillId="0" borderId="0" xfId="2" applyFont="1" applyProtection="1"/>
    <xf numFmtId="0" fontId="8" fillId="0" borderId="0" xfId="2" applyFont="1" applyBorder="1" applyAlignment="1" applyProtection="1">
      <alignment wrapText="1"/>
    </xf>
    <xf numFmtId="2" fontId="4" fillId="0" borderId="0" xfId="2" applyNumberFormat="1" applyFont="1" applyAlignment="1" applyProtection="1">
      <alignment horizontal="right"/>
    </xf>
    <xf numFmtId="0" fontId="6" fillId="2" borderId="1" xfId="2" applyFont="1" applyFill="1" applyBorder="1" applyAlignment="1" applyProtection="1">
      <alignment horizontal="left" vertical="center"/>
      <protection locked="0"/>
    </xf>
    <xf numFmtId="0" fontId="6" fillId="2" borderId="1" xfId="2" applyFont="1" applyFill="1" applyBorder="1" applyAlignment="1" applyProtection="1">
      <alignment vertical="center"/>
      <protection locked="0"/>
    </xf>
    <xf numFmtId="0" fontId="6" fillId="2" borderId="1" xfId="2" applyFont="1" applyFill="1" applyBorder="1" applyAlignment="1" applyProtection="1">
      <alignment horizontal="center" vertical="center"/>
      <protection locked="0"/>
    </xf>
    <xf numFmtId="0" fontId="6" fillId="2" borderId="1" xfId="2" applyFont="1" applyFill="1" applyBorder="1" applyAlignment="1" applyProtection="1">
      <alignment horizontal="right" vertical="center" wrapText="1"/>
      <protection locked="0"/>
    </xf>
    <xf numFmtId="0" fontId="6" fillId="2" borderId="1" xfId="2" applyFont="1" applyFill="1" applyBorder="1" applyAlignment="1" applyProtection="1">
      <alignment horizontal="right" vertical="center"/>
      <protection locked="0"/>
    </xf>
    <xf numFmtId="0" fontId="4" fillId="0" borderId="0" xfId="2" applyNumberFormat="1" applyFont="1" applyAlignment="1" applyProtection="1">
      <alignment horizontal="left" vertical="center"/>
    </xf>
    <xf numFmtId="0" fontId="4" fillId="0" borderId="0" xfId="2" applyFont="1" applyAlignment="1" applyProtection="1">
      <alignment horizontal="center" vertical="center"/>
    </xf>
    <xf numFmtId="166" fontId="4" fillId="0" borderId="0" xfId="2" applyNumberFormat="1" applyFont="1" applyAlignment="1" applyProtection="1">
      <alignment vertical="center"/>
    </xf>
    <xf numFmtId="2" fontId="4" fillId="0" borderId="0" xfId="2" applyNumberFormat="1" applyFont="1" applyAlignment="1" applyProtection="1">
      <alignment horizontal="right" vertical="center"/>
    </xf>
    <xf numFmtId="167" fontId="4" fillId="0" borderId="0" xfId="2" applyNumberFormat="1" applyFont="1" applyAlignment="1" applyProtection="1">
      <alignment horizontal="right" vertical="center"/>
    </xf>
    <xf numFmtId="0" fontId="4" fillId="0" borderId="0" xfId="2" applyFont="1" applyAlignment="1" applyProtection="1">
      <alignment vertical="center"/>
      <protection locked="0"/>
    </xf>
    <xf numFmtId="0" fontId="4" fillId="0" borderId="0" xfId="2" applyNumberFormat="1" applyFont="1" applyAlignment="1" applyProtection="1">
      <alignment horizontal="left" vertical="center"/>
      <protection locked="0"/>
    </xf>
    <xf numFmtId="0" fontId="4" fillId="0" borderId="0" xfId="2" applyFont="1" applyAlignment="1" applyProtection="1">
      <alignment horizontal="center" vertical="center"/>
      <protection locked="0"/>
    </xf>
    <xf numFmtId="166" fontId="4" fillId="0" borderId="0" xfId="2" applyNumberFormat="1" applyFont="1" applyAlignment="1" applyProtection="1">
      <alignment vertical="center"/>
      <protection locked="0"/>
    </xf>
    <xf numFmtId="2" fontId="4" fillId="0" borderId="0" xfId="2" applyNumberFormat="1" applyFont="1" applyAlignment="1" applyProtection="1">
      <alignment horizontal="right" vertical="center"/>
      <protection locked="0"/>
    </xf>
    <xf numFmtId="167" fontId="4" fillId="0" borderId="0" xfId="2" applyNumberFormat="1" applyFont="1" applyAlignment="1" applyProtection="1">
      <alignment horizontal="right" vertical="center"/>
      <protection locked="0"/>
    </xf>
    <xf numFmtId="0" fontId="4" fillId="0" borderId="0" xfId="2" applyFont="1" applyAlignment="1" applyProtection="1">
      <alignment vertical="center"/>
    </xf>
    <xf numFmtId="0" fontId="6" fillId="0" borderId="0" xfId="2" applyNumberFormat="1" applyFont="1" applyAlignment="1" applyProtection="1">
      <alignment horizontal="left" vertical="center"/>
      <protection locked="0"/>
    </xf>
    <xf numFmtId="0" fontId="4" fillId="0" borderId="0" xfId="2" applyFont="1" applyBorder="1" applyAlignment="1" applyProtection="1">
      <alignment vertical="center"/>
      <protection locked="0"/>
    </xf>
    <xf numFmtId="0" fontId="4" fillId="0" borderId="3" xfId="2" applyFont="1" applyBorder="1" applyAlignment="1" applyProtection="1">
      <alignment vertical="center"/>
      <protection locked="0"/>
    </xf>
    <xf numFmtId="0" fontId="4" fillId="0" borderId="3" xfId="2" applyFont="1" applyBorder="1" applyAlignment="1" applyProtection="1">
      <alignment horizontal="center" vertical="center"/>
      <protection locked="0"/>
    </xf>
    <xf numFmtId="166" fontId="4" fillId="0" borderId="3" xfId="2" applyNumberFormat="1" applyFont="1" applyBorder="1" applyAlignment="1" applyProtection="1">
      <alignment vertical="center"/>
      <protection locked="0"/>
    </xf>
    <xf numFmtId="2" fontId="4" fillId="0" borderId="3" xfId="2" applyNumberFormat="1" applyFont="1" applyBorder="1" applyAlignment="1" applyProtection="1">
      <alignment horizontal="right" vertical="center"/>
      <protection locked="0"/>
    </xf>
    <xf numFmtId="2" fontId="6" fillId="0" borderId="3" xfId="2" applyNumberFormat="1" applyFont="1" applyBorder="1" applyAlignment="1" applyProtection="1">
      <alignment vertical="center"/>
      <protection locked="0"/>
    </xf>
    <xf numFmtId="0" fontId="4" fillId="0" borderId="4" xfId="2" applyFont="1" applyBorder="1" applyAlignment="1" applyProtection="1">
      <alignment vertical="center"/>
      <protection locked="0"/>
    </xf>
    <xf numFmtId="0" fontId="4" fillId="0" borderId="4" xfId="2" applyFont="1" applyBorder="1" applyAlignment="1" applyProtection="1">
      <alignment horizontal="center" vertical="center"/>
      <protection locked="0"/>
    </xf>
    <xf numFmtId="168" fontId="6" fillId="0" borderId="4" xfId="3" applyNumberFormat="1" applyFont="1" applyFill="1" applyBorder="1" applyAlignment="1" applyProtection="1">
      <alignment horizontal="center" vertical="center"/>
      <protection locked="0"/>
    </xf>
    <xf numFmtId="169" fontId="4" fillId="0" borderId="0" xfId="2" applyNumberFormat="1" applyFont="1" applyAlignment="1" applyProtection="1">
      <alignment vertical="center"/>
      <protection locked="0"/>
    </xf>
    <xf numFmtId="2" fontId="4" fillId="0" borderId="4" xfId="2" applyNumberFormat="1" applyFont="1" applyBorder="1" applyAlignment="1" applyProtection="1">
      <alignment horizontal="right" vertical="center"/>
      <protection locked="0"/>
    </xf>
    <xf numFmtId="2" fontId="6" fillId="0" borderId="4" xfId="2" applyNumberFormat="1" applyFont="1" applyBorder="1" applyAlignment="1" applyProtection="1">
      <alignment vertical="center"/>
      <protection locked="0"/>
    </xf>
    <xf numFmtId="166" fontId="6" fillId="2" borderId="1" xfId="2" applyNumberFormat="1" applyFont="1" applyFill="1" applyBorder="1" applyAlignment="1" applyProtection="1">
      <alignment horizontal="right" vertical="center"/>
      <protection locked="0"/>
    </xf>
    <xf numFmtId="0" fontId="9" fillId="0" borderId="0" xfId="2" applyFont="1" applyProtection="1">
      <protection locked="0"/>
    </xf>
    <xf numFmtId="0" fontId="4" fillId="0" borderId="0" xfId="2" quotePrefix="1" applyFont="1" applyProtection="1">
      <protection locked="0"/>
    </xf>
    <xf numFmtId="0" fontId="10" fillId="0" borderId="0" xfId="2" applyFont="1" applyProtection="1">
      <protection locked="0"/>
    </xf>
    <xf numFmtId="0" fontId="2" fillId="0" borderId="0" xfId="2" applyAlignment="1" applyProtection="1">
      <alignment horizontal="left"/>
      <protection locked="0"/>
    </xf>
    <xf numFmtId="0" fontId="3" fillId="0" borderId="0" xfId="2" applyFont="1" applyAlignment="1" applyProtection="1">
      <alignment horizontal="left"/>
      <protection locked="0"/>
    </xf>
    <xf numFmtId="0" fontId="6" fillId="2" borderId="1" xfId="2" applyFont="1" applyFill="1" applyBorder="1" applyAlignment="1" applyProtection="1">
      <alignment horizontal="center" vertical="center"/>
      <protection locked="0"/>
    </xf>
    <xf numFmtId="0" fontId="4" fillId="0" borderId="0" xfId="2" applyFont="1" applyFill="1" applyAlignment="1" applyProtection="1">
      <alignment horizontal="left"/>
      <protection locked="0"/>
    </xf>
  </cellXfs>
  <cellStyles count="4">
    <cellStyle name="Normal" xfId="0" builtinId="0"/>
    <cellStyle name="Normal 2" xfId="1" xr:uid="{0882FA53-FEE8-BE46-A3ED-82EF16BC0524}"/>
    <cellStyle name="Normal 3" xfId="2" xr:uid="{F098C2CD-DEA0-0645-8732-5AB2E5583342}"/>
    <cellStyle name="Percent 2" xfId="3" xr:uid="{2772D9D5-63BA-1B4B-9BB1-1CE54B6BDD3E}"/>
  </cellStyles>
  <dxfs count="5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  <border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12700</xdr:colOff>
      <xdr:row>3</xdr:row>
      <xdr:rowOff>152400</xdr:rowOff>
    </xdr:from>
    <xdr:to>
      <xdr:col>13</xdr:col>
      <xdr:colOff>266700</xdr:colOff>
      <xdr:row>5</xdr:row>
      <xdr:rowOff>88900</xdr:rowOff>
    </xdr:to>
    <xdr:sp macro="" textlink="">
      <xdr:nvSpPr>
        <xdr:cNvPr id="2" name="CommandButton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AD5149F-7291-1442-877F-982191AAA26F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12700</xdr:colOff>
      <xdr:row>5</xdr:row>
      <xdr:rowOff>127000</xdr:rowOff>
    </xdr:from>
    <xdr:to>
      <xdr:col>13</xdr:col>
      <xdr:colOff>266700</xdr:colOff>
      <xdr:row>7</xdr:row>
      <xdr:rowOff>76200</xdr:rowOff>
    </xdr:to>
    <xdr:sp macro="" textlink="">
      <xdr:nvSpPr>
        <xdr:cNvPr id="3" name="CommandButton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76F40B1-A925-D14A-AEB9-8A1F454AA971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12700</xdr:colOff>
      <xdr:row>7</xdr:row>
      <xdr:rowOff>114300</xdr:rowOff>
    </xdr:from>
    <xdr:to>
      <xdr:col>13</xdr:col>
      <xdr:colOff>266700</xdr:colOff>
      <xdr:row>9</xdr:row>
      <xdr:rowOff>63500</xdr:rowOff>
    </xdr:to>
    <xdr:sp macro="" textlink="">
      <xdr:nvSpPr>
        <xdr:cNvPr id="4" name="CommandButton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6B050B7-8E12-5C44-A7A6-354DDB7C1524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12700</xdr:colOff>
      <xdr:row>3</xdr:row>
      <xdr:rowOff>152400</xdr:rowOff>
    </xdr:from>
    <xdr:to>
      <xdr:col>13</xdr:col>
      <xdr:colOff>266700</xdr:colOff>
      <xdr:row>5</xdr:row>
      <xdr:rowOff>88900</xdr:rowOff>
    </xdr:to>
    <xdr:pic>
      <xdr:nvPicPr>
        <xdr:cNvPr id="3073" name="CommandButton1">
          <a:extLst>
            <a:ext uri="{FF2B5EF4-FFF2-40B4-BE49-F238E27FC236}">
              <a16:creationId xmlns:a16="http://schemas.microsoft.com/office/drawing/2014/main" id="{2DCDB530-FC94-6F44-BBB8-7EEC7E35FF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7900" y="622300"/>
          <a:ext cx="1054100" cy="2921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12700</xdr:colOff>
      <xdr:row>5</xdr:row>
      <xdr:rowOff>127000</xdr:rowOff>
    </xdr:from>
    <xdr:to>
      <xdr:col>13</xdr:col>
      <xdr:colOff>266700</xdr:colOff>
      <xdr:row>7</xdr:row>
      <xdr:rowOff>76200</xdr:rowOff>
    </xdr:to>
    <xdr:pic>
      <xdr:nvPicPr>
        <xdr:cNvPr id="3074" name="CommandButton2">
          <a:extLst>
            <a:ext uri="{FF2B5EF4-FFF2-40B4-BE49-F238E27FC236}">
              <a16:creationId xmlns:a16="http://schemas.microsoft.com/office/drawing/2014/main" id="{BCA7337E-FF88-6C4B-BBCC-600855BB1F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7900" y="952500"/>
          <a:ext cx="1054100" cy="3048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12700</xdr:colOff>
      <xdr:row>7</xdr:row>
      <xdr:rowOff>114300</xdr:rowOff>
    </xdr:from>
    <xdr:to>
      <xdr:col>13</xdr:col>
      <xdr:colOff>266700</xdr:colOff>
      <xdr:row>9</xdr:row>
      <xdr:rowOff>63500</xdr:rowOff>
    </xdr:to>
    <xdr:pic>
      <xdr:nvPicPr>
        <xdr:cNvPr id="3075" name="CommandButton3">
          <a:extLst>
            <a:ext uri="{FF2B5EF4-FFF2-40B4-BE49-F238E27FC236}">
              <a16:creationId xmlns:a16="http://schemas.microsoft.com/office/drawing/2014/main" id="{34D5DBBB-5873-A545-8E57-DFADD10E33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7900" y="1295400"/>
          <a:ext cx="1054100" cy="3048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tricknercessian/Downloads/Purchase%20Order%20Template%20-%20v%203.0%20-%20Test%2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"/>
      <sheetName val="PO"/>
      <sheetName val="DB-Customers"/>
      <sheetName val="DB-Temp"/>
      <sheetName val="DB-Factories"/>
      <sheetName val="EM-Factories"/>
    </sheetNames>
    <sheetDataSet>
      <sheetData sheetId="0">
        <row r="3">
          <cell r="J3">
            <v>43188</v>
          </cell>
        </row>
      </sheetData>
      <sheetData sheetId="1">
        <row r="3">
          <cell r="E3"/>
        </row>
      </sheetData>
      <sheetData sheetId="2">
        <row r="1">
          <cell r="A1" t="str">
            <v>SELECT CUSTOMER</v>
          </cell>
          <cell r="B1" t="str">
            <v>AL OMAR - RIYADH</v>
          </cell>
          <cell r="C1" t="str">
            <v>AL SHEIKH FURNITURE CO</v>
          </cell>
          <cell r="D1" t="str">
            <v>AHMED SHARIF FURNITURE W.L.L.</v>
          </cell>
          <cell r="E1" t="str">
            <v>CITY CENTER FOR FURNITURE</v>
          </cell>
          <cell r="K1"/>
          <cell r="L1"/>
          <cell r="M1"/>
          <cell r="N1"/>
          <cell r="O1"/>
          <cell r="P1"/>
          <cell r="Q1"/>
        </row>
        <row r="2">
          <cell r="A2" t="str">
            <v>Consignee</v>
          </cell>
          <cell r="B2" t="str">
            <v>AL OMAR FURNITURE TRADING COMPANY</v>
          </cell>
          <cell r="C2" t="str">
            <v>AL SHEIKH FURNITURE CO</v>
          </cell>
          <cell r="D2" t="str">
            <v>AL BARAKAH ISLAMIC BANK</v>
          </cell>
          <cell r="E2" t="str">
            <v>JORDAN DUBAI ISLAMIC BANK</v>
          </cell>
        </row>
        <row r="3">
          <cell r="A3"/>
          <cell r="B3" t="str">
            <v>VAT # 300046423600003</v>
          </cell>
          <cell r="C3" t="str">
            <v>ZARQA - JORDAN</v>
          </cell>
          <cell r="E3" t="str">
            <v>ABDALI PROJECT - SULEIMAN AL-NABULSI STREET</v>
          </cell>
          <cell r="K3"/>
          <cell r="L3"/>
          <cell r="M3"/>
          <cell r="N3"/>
          <cell r="O3"/>
          <cell r="P3"/>
          <cell r="Q3"/>
        </row>
        <row r="4">
          <cell r="A4"/>
          <cell r="B4" t="str">
            <v>AL-MURSALAT DISTRICT, PO. BOX 85019</v>
          </cell>
          <cell r="C4" t="str">
            <v>96253656973</v>
          </cell>
          <cell r="E4" t="str">
            <v>P.O. BOX 1982</v>
          </cell>
          <cell r="K4"/>
          <cell r="L4"/>
          <cell r="M4"/>
          <cell r="N4"/>
          <cell r="O4"/>
          <cell r="P4"/>
          <cell r="Q4"/>
        </row>
        <row r="5">
          <cell r="A5"/>
          <cell r="B5" t="str">
            <v>RIYADH 11691, RIYADH, SAUDI ARABIA</v>
          </cell>
          <cell r="C5" t="str">
            <v>96253656973</v>
          </cell>
          <cell r="E5" t="str">
            <v>AMMAN, 11118</v>
          </cell>
          <cell r="K5"/>
          <cell r="L5"/>
          <cell r="M5"/>
          <cell r="N5"/>
          <cell r="O5"/>
          <cell r="P5"/>
          <cell r="Q5"/>
        </row>
        <row r="6">
          <cell r="A6"/>
          <cell r="B6" t="str">
            <v>C.R. NUMBER: 1010199495</v>
          </cell>
          <cell r="E6" t="str">
            <v>JORDAN</v>
          </cell>
          <cell r="K6"/>
          <cell r="L6"/>
          <cell r="M6"/>
          <cell r="N6"/>
          <cell r="O6"/>
          <cell r="P6"/>
          <cell r="Q6"/>
        </row>
        <row r="7">
          <cell r="A7"/>
          <cell r="B7" t="str">
            <v>MOB: +966 544 888 706 - +966 555 455 308</v>
          </cell>
          <cell r="E7" t="str">
            <v>+962 6460 2200</v>
          </cell>
          <cell r="K7"/>
          <cell r="L7"/>
          <cell r="M7"/>
          <cell r="N7"/>
          <cell r="O7"/>
          <cell r="P7"/>
          <cell r="Q7"/>
        </row>
        <row r="8">
          <cell r="A8"/>
          <cell r="B8" t="str">
            <v>TEL: +966 11 205 5555 - 920000333</v>
          </cell>
          <cell r="E8" t="str">
            <v>+962 6464 7821</v>
          </cell>
          <cell r="K8"/>
          <cell r="L8"/>
          <cell r="M8"/>
          <cell r="N8"/>
          <cell r="O8"/>
          <cell r="P8"/>
          <cell r="Q8"/>
        </row>
        <row r="9">
          <cell r="A9"/>
          <cell r="K9"/>
          <cell r="L9"/>
          <cell r="M9"/>
          <cell r="N9"/>
          <cell r="O9"/>
          <cell r="P9"/>
          <cell r="Q9"/>
        </row>
        <row r="10">
          <cell r="A10"/>
          <cell r="K10"/>
          <cell r="L10"/>
          <cell r="M10"/>
          <cell r="N10"/>
          <cell r="O10"/>
          <cell r="P10"/>
          <cell r="Q10"/>
        </row>
        <row r="11">
          <cell r="A11" t="str">
            <v>Notify</v>
          </cell>
          <cell r="B11" t="str">
            <v>AL OMAR FURNITURE TRADING COMPANY</v>
          </cell>
          <cell r="C11" t="str">
            <v>AL SHEIKH FURNITURE CO</v>
          </cell>
          <cell r="D11" t="str">
            <v>AHMED SHARIF FURNITURE W.L.L.</v>
          </cell>
          <cell r="E11" t="str">
            <v>CITY CENTER FOR FURNITURE</v>
          </cell>
        </row>
        <row r="12">
          <cell r="A12"/>
          <cell r="B12" t="str">
            <v>VAT # 300046423600003</v>
          </cell>
          <cell r="C12" t="str">
            <v>ZARQA - JORDAN</v>
          </cell>
          <cell r="D12" t="str">
            <v>P.O. BOX 5279 MANAMA</v>
          </cell>
          <cell r="E12" t="str">
            <v>BUILDING #306 - KHALDA STREET</v>
          </cell>
          <cell r="K12"/>
          <cell r="L12"/>
          <cell r="M12"/>
          <cell r="N12"/>
          <cell r="O12"/>
          <cell r="P12"/>
          <cell r="Q12"/>
        </row>
        <row r="13">
          <cell r="A13"/>
          <cell r="B13" t="str">
            <v>AL-MURSALAT DISTRICT, PO. BOX 85019</v>
          </cell>
          <cell r="C13" t="str">
            <v>96253656973</v>
          </cell>
          <cell r="D13" t="str">
            <v>KINGDOM OF BAHRAIN</v>
          </cell>
          <cell r="E13" t="str">
            <v>AMMAN, JORDAN</v>
          </cell>
          <cell r="K13"/>
          <cell r="L13"/>
          <cell r="M13"/>
          <cell r="N13"/>
          <cell r="O13"/>
          <cell r="P13"/>
          <cell r="Q13"/>
        </row>
        <row r="14">
          <cell r="A14"/>
          <cell r="B14" t="str">
            <v>RIYADH 11691, RIYADH, SAUDI ARABIA</v>
          </cell>
          <cell r="C14" t="str">
            <v>96253656973</v>
          </cell>
          <cell r="D14" t="str">
            <v>EMAIL: ASHAREEF@BATELCO.COM.BH</v>
          </cell>
          <cell r="E14" t="str">
            <v>+962 279 512 2215</v>
          </cell>
          <cell r="K14"/>
          <cell r="L14"/>
          <cell r="M14"/>
          <cell r="N14"/>
          <cell r="O14"/>
          <cell r="P14"/>
          <cell r="Q14"/>
        </row>
        <row r="15">
          <cell r="A15"/>
          <cell r="B15" t="str">
            <v>C.R. NUMBER: 1010199495</v>
          </cell>
          <cell r="D15" t="str">
            <v>TEL: 36699902</v>
          </cell>
          <cell r="E15" t="str">
            <v>+962 5 365 2166</v>
          </cell>
          <cell r="K15"/>
          <cell r="L15"/>
          <cell r="M15"/>
          <cell r="N15"/>
          <cell r="O15"/>
          <cell r="P15"/>
          <cell r="Q15"/>
        </row>
        <row r="16">
          <cell r="A16"/>
          <cell r="B16" t="str">
            <v>MOB: +966 544 888 706 - +966 555 455 308</v>
          </cell>
          <cell r="D16" t="str">
            <v>FAX: 38889893</v>
          </cell>
          <cell r="E16" t="str">
            <v>MOHDSHARAF2010@YAHOO.COM</v>
          </cell>
          <cell r="K16"/>
          <cell r="L16"/>
          <cell r="M16"/>
          <cell r="N16"/>
          <cell r="O16"/>
          <cell r="P16"/>
          <cell r="Q16"/>
        </row>
        <row r="17">
          <cell r="A17"/>
          <cell r="B17" t="str">
            <v>TEL: +966 11 205 5555 - 920000333</v>
          </cell>
          <cell r="K17"/>
          <cell r="L17"/>
          <cell r="M17"/>
          <cell r="N17"/>
          <cell r="O17"/>
          <cell r="P17"/>
          <cell r="Q17"/>
        </row>
        <row r="18">
          <cell r="A18"/>
          <cell r="K18"/>
          <cell r="L18"/>
          <cell r="M18"/>
          <cell r="N18"/>
          <cell r="O18"/>
          <cell r="P18"/>
          <cell r="Q18"/>
        </row>
        <row r="19">
          <cell r="A19"/>
          <cell r="K19"/>
          <cell r="L19"/>
          <cell r="M19"/>
          <cell r="N19"/>
          <cell r="O19"/>
          <cell r="P19"/>
          <cell r="Q19"/>
        </row>
        <row r="20">
          <cell r="A20" t="str">
            <v>Colums/Requirements</v>
          </cell>
          <cell r="B20" t="str">
            <v>SIZES</v>
          </cell>
          <cell r="C20" t="str">
            <v>COUNTRY 
OF ORIGIN</v>
          </cell>
          <cell r="D20" t="str">
            <v>HTS
CODES</v>
          </cell>
          <cell r="K20"/>
          <cell r="L20"/>
          <cell r="M20"/>
          <cell r="N20"/>
          <cell r="O20"/>
          <cell r="P20"/>
          <cell r="Q20"/>
        </row>
        <row r="21">
          <cell r="A21"/>
          <cell r="B21" t="str">
            <v>COUNTRY 
OF ORIGIN</v>
          </cell>
          <cell r="C21" t="str">
            <v>HTS 
CODES</v>
          </cell>
          <cell r="D21" t="str">
            <v>UNIT
CTN/PC</v>
          </cell>
          <cell r="K21"/>
          <cell r="L21"/>
          <cell r="M21"/>
          <cell r="N21"/>
          <cell r="O21"/>
          <cell r="P21"/>
          <cell r="Q21"/>
        </row>
        <row r="22">
          <cell r="A22"/>
          <cell r="B22" t="str">
            <v>HTS 
CODES</v>
          </cell>
          <cell r="C22" t="str">
            <v>TOTAL
CARTONS</v>
          </cell>
          <cell r="D22" t="str">
            <v>TOTAL
CTN/PC</v>
          </cell>
          <cell r="K22"/>
          <cell r="L22"/>
          <cell r="M22"/>
          <cell r="N22"/>
          <cell r="O22"/>
          <cell r="P22"/>
          <cell r="Q22"/>
        </row>
        <row r="23">
          <cell r="A23"/>
          <cell r="B23" t="str">
            <v>UNIT
CTNS</v>
          </cell>
          <cell r="D23" t="str">
            <v>UNIT 
C. FT</v>
          </cell>
          <cell r="K23"/>
          <cell r="L23"/>
          <cell r="M23"/>
          <cell r="N23"/>
          <cell r="O23"/>
          <cell r="P23"/>
          <cell r="Q23"/>
        </row>
        <row r="24">
          <cell r="A24"/>
          <cell r="B24" t="str">
            <v>TOTAL
CTNS</v>
          </cell>
          <cell r="D24" t="str">
            <v>TOTAL 
C. FT</v>
          </cell>
          <cell r="K24"/>
          <cell r="L24"/>
          <cell r="M24"/>
          <cell r="N24"/>
          <cell r="O24"/>
          <cell r="P24"/>
          <cell r="Q24"/>
        </row>
        <row r="25">
          <cell r="A25"/>
          <cell r="D25" t="str">
            <v>UNIT 
WGT-KG</v>
          </cell>
          <cell r="K25"/>
          <cell r="L25"/>
          <cell r="M25"/>
          <cell r="N25"/>
          <cell r="O25"/>
          <cell r="P25"/>
          <cell r="Q25"/>
        </row>
        <row r="26">
          <cell r="A26"/>
          <cell r="D26" t="str">
            <v>TOTAL
WGT-KG</v>
          </cell>
          <cell r="K26"/>
          <cell r="L26"/>
          <cell r="M26"/>
          <cell r="N26"/>
          <cell r="O26"/>
          <cell r="P26"/>
          <cell r="Q26"/>
        </row>
        <row r="27">
          <cell r="A27"/>
          <cell r="K27"/>
          <cell r="L27"/>
          <cell r="M27"/>
          <cell r="N27"/>
          <cell r="O27"/>
          <cell r="P27"/>
          <cell r="Q27"/>
        </row>
        <row r="28">
          <cell r="A28"/>
          <cell r="K28"/>
          <cell r="L28"/>
          <cell r="M28"/>
          <cell r="N28"/>
          <cell r="O28"/>
          <cell r="P28"/>
          <cell r="Q28"/>
        </row>
        <row r="29">
          <cell r="A29"/>
          <cell r="K29"/>
          <cell r="L29"/>
          <cell r="M29"/>
          <cell r="N29"/>
          <cell r="O29"/>
          <cell r="P29"/>
          <cell r="Q29"/>
        </row>
        <row r="30">
          <cell r="A30"/>
          <cell r="K30"/>
          <cell r="L30"/>
          <cell r="M30"/>
          <cell r="N30"/>
          <cell r="O30"/>
          <cell r="P30"/>
          <cell r="Q30"/>
        </row>
        <row r="31">
          <cell r="A31"/>
          <cell r="K31"/>
          <cell r="L31"/>
          <cell r="M31"/>
          <cell r="N31"/>
          <cell r="O31"/>
          <cell r="P31"/>
          <cell r="Q31"/>
        </row>
        <row r="32">
          <cell r="A32"/>
          <cell r="K32"/>
          <cell r="L32"/>
          <cell r="M32"/>
          <cell r="N32"/>
          <cell r="O32"/>
          <cell r="P32"/>
          <cell r="Q32"/>
        </row>
        <row r="33">
          <cell r="A33"/>
          <cell r="K33"/>
          <cell r="L33"/>
          <cell r="M33"/>
          <cell r="N33"/>
          <cell r="O33"/>
          <cell r="P33"/>
          <cell r="Q33"/>
        </row>
        <row r="34">
          <cell r="A34"/>
          <cell r="K34"/>
          <cell r="L34"/>
          <cell r="M34"/>
          <cell r="N34"/>
          <cell r="O34"/>
          <cell r="P34"/>
          <cell r="Q34"/>
        </row>
        <row r="35">
          <cell r="A35"/>
          <cell r="K35"/>
          <cell r="L35"/>
          <cell r="M35"/>
          <cell r="N35"/>
          <cell r="O35"/>
          <cell r="P35"/>
          <cell r="Q35"/>
        </row>
        <row r="36">
          <cell r="A36"/>
          <cell r="K36"/>
          <cell r="L36"/>
          <cell r="M36"/>
          <cell r="N36"/>
          <cell r="O36"/>
          <cell r="P36"/>
          <cell r="Q36"/>
        </row>
        <row r="37">
          <cell r="A37"/>
          <cell r="K37"/>
          <cell r="L37"/>
          <cell r="M37"/>
          <cell r="N37"/>
          <cell r="O37"/>
          <cell r="P37"/>
          <cell r="Q37"/>
        </row>
        <row r="38">
          <cell r="A38"/>
          <cell r="K38"/>
          <cell r="L38"/>
          <cell r="M38"/>
          <cell r="N38"/>
          <cell r="O38"/>
          <cell r="P38"/>
          <cell r="Q38"/>
        </row>
        <row r="39">
          <cell r="A39"/>
          <cell r="K39"/>
          <cell r="L39"/>
          <cell r="M39"/>
          <cell r="N39"/>
          <cell r="O39"/>
          <cell r="P39"/>
          <cell r="Q39"/>
        </row>
        <row r="40">
          <cell r="A40" t="str">
            <v>Notes</v>
          </cell>
          <cell r="B40" t="str">
            <v>GOODS HAVE UNDETACHABLE MARKS/LABELS OR STAMPS INDICATING THE COUNTRY OF ORIGIN</v>
          </cell>
          <cell r="D40" t="str">
            <v>DO NOT USE MAESK</v>
          </cell>
          <cell r="K40"/>
          <cell r="L40"/>
          <cell r="M40"/>
          <cell r="N40"/>
          <cell r="O40"/>
          <cell r="P40"/>
          <cell r="Q40"/>
        </row>
        <row r="41">
          <cell r="A41"/>
          <cell r="K41"/>
          <cell r="L41"/>
          <cell r="M41"/>
          <cell r="N41"/>
          <cell r="O41"/>
          <cell r="P41"/>
          <cell r="Q41"/>
        </row>
        <row r="42">
          <cell r="A42"/>
          <cell r="K42"/>
          <cell r="L42"/>
          <cell r="M42"/>
          <cell r="N42"/>
          <cell r="O42"/>
          <cell r="P42"/>
          <cell r="Q42"/>
        </row>
        <row r="43">
          <cell r="A43"/>
          <cell r="K43"/>
          <cell r="L43"/>
          <cell r="M43"/>
          <cell r="N43"/>
          <cell r="O43"/>
          <cell r="P43"/>
          <cell r="Q43"/>
        </row>
        <row r="44">
          <cell r="A44"/>
          <cell r="K44"/>
          <cell r="L44"/>
          <cell r="M44"/>
          <cell r="N44"/>
          <cell r="O44"/>
          <cell r="P44"/>
          <cell r="Q44"/>
        </row>
        <row r="45">
          <cell r="A45" t="str">
            <v>Payment</v>
          </cell>
          <cell r="B45" t="str">
            <v>CASH AGAINST DOCUMENTS AT SIGHT</v>
          </cell>
          <cell r="C45" t="str">
            <v>30% DEPOSIT / 70% BEFORE BOOKING</v>
          </cell>
          <cell r="D45" t="str">
            <v>CASH AGAINST DOCUMENTS AT SIGHT</v>
          </cell>
          <cell r="E45" t="str">
            <v>CASH AGAINST DOCUMENTS AT SIGHT</v>
          </cell>
        </row>
      </sheetData>
      <sheetData sheetId="3">
        <row r="1">
          <cell r="A1" t="str">
            <v>SELECT CUSTOMER</v>
          </cell>
        </row>
        <row r="2">
          <cell r="A2" t="str">
            <v>AL OMAR - RIYADH</v>
          </cell>
          <cell r="D2">
            <v>1</v>
          </cell>
        </row>
        <row r="3">
          <cell r="A3" t="str">
            <v>AL SHEIKH FURNITURE CO</v>
          </cell>
        </row>
        <row r="4">
          <cell r="A4" t="str">
            <v>AHMED SHARIF FURNITURE W.L.L.</v>
          </cell>
        </row>
        <row r="5">
          <cell r="A5" t="str">
            <v>CITY CENTER FOR FURNITURE</v>
          </cell>
        </row>
        <row r="12">
          <cell r="A12"/>
          <cell r="C12"/>
        </row>
        <row r="13">
          <cell r="C13"/>
        </row>
        <row r="14">
          <cell r="C14"/>
        </row>
        <row r="15">
          <cell r="C15"/>
        </row>
        <row r="16">
          <cell r="C16"/>
        </row>
        <row r="17">
          <cell r="C17"/>
        </row>
        <row r="19">
          <cell r="C19" t="str">
            <v>Incoterm</v>
          </cell>
        </row>
      </sheetData>
      <sheetData sheetId="4">
        <row r="1">
          <cell r="A1" t="str">
            <v>SELECT FACTORY</v>
          </cell>
          <cell r="B1" t="str">
            <v xml:space="preserve">ADDRESS 1 </v>
          </cell>
          <cell r="C1" t="str">
            <v>ADDRESS 2</v>
          </cell>
          <cell r="E1" t="str">
            <v>SHIP-POINT</v>
          </cell>
          <cell r="F1" t="str">
            <v>DISCOUNT</v>
          </cell>
        </row>
        <row r="2">
          <cell r="A2" t="str">
            <v>ACCENTRIC HOME (LOCAL)</v>
          </cell>
          <cell r="B2" t="str">
            <v>2485 PENNY ROAD</v>
          </cell>
          <cell r="C2" t="str">
            <v>HIGH POINT, NC 27265</v>
          </cell>
          <cell r="E2" t="str">
            <v>LOCAL</v>
          </cell>
          <cell r="F2">
            <v>0.08</v>
          </cell>
        </row>
        <row r="3">
          <cell r="A3" t="str">
            <v>ACCENTRIC HOME (DIRECT)</v>
          </cell>
          <cell r="B3" t="str">
            <v>2485 PENNY ROAD</v>
          </cell>
          <cell r="C3" t="str">
            <v>HIGH POINT, NC 27265</v>
          </cell>
          <cell r="E3" t="str">
            <v>DIRECT</v>
          </cell>
          <cell r="F3">
            <v>0.05</v>
          </cell>
        </row>
        <row r="4">
          <cell r="A4" t="str">
            <v>AFFORDABLE FURNITURE</v>
          </cell>
          <cell r="B4" t="str">
            <v>6496 REDLAND SAREPTA RD</v>
          </cell>
          <cell r="C4" t="str">
            <v>HOULKA, MS 38850</v>
          </cell>
          <cell r="E4" t="str">
            <v>LOCAL</v>
          </cell>
          <cell r="F4">
            <v>0.05</v>
          </cell>
        </row>
        <row r="5">
          <cell r="A5" t="str">
            <v>AMERICAN FURNITURE</v>
          </cell>
          <cell r="B5" t="str">
            <v>604 PONTOTOC COUNTY IND. PARK RD</v>
          </cell>
          <cell r="C5" t="str">
            <v>ECRU, MS 38841</v>
          </cell>
          <cell r="E5" t="str">
            <v>LOCAL</v>
          </cell>
          <cell r="F5">
            <v>0.04</v>
          </cell>
        </row>
        <row r="6">
          <cell r="A6" t="str">
            <v>ART</v>
          </cell>
          <cell r="B6"/>
          <cell r="C6"/>
          <cell r="F6"/>
        </row>
        <row r="7">
          <cell r="A7" t="str">
            <v>BASSETT</v>
          </cell>
          <cell r="B7"/>
          <cell r="C7"/>
          <cell r="F7"/>
        </row>
        <row r="8">
          <cell r="A8" t="str">
            <v>BK HOME</v>
          </cell>
          <cell r="B8" t="str">
            <v>639 MCWAY DRIVE SUITE 101</v>
          </cell>
          <cell r="C8" t="str">
            <v>HIGH POINT, NC 27263</v>
          </cell>
          <cell r="E8" t="str">
            <v>DIRECT</v>
          </cell>
          <cell r="F8"/>
        </row>
        <row r="9">
          <cell r="A9" t="str">
            <v>BOSS</v>
          </cell>
          <cell r="B9"/>
          <cell r="C9"/>
          <cell r="F9"/>
        </row>
        <row r="10">
          <cell r="A10" t="str">
            <v>COAST TO COAST (LOCAL)</v>
          </cell>
          <cell r="B10"/>
          <cell r="C10"/>
          <cell r="E10" t="str">
            <v>LOCAL</v>
          </cell>
          <cell r="F10"/>
        </row>
        <row r="11">
          <cell r="A11" t="str">
            <v>COAST TO COAST (DIRECT)</v>
          </cell>
          <cell r="B11"/>
          <cell r="C11"/>
          <cell r="E11" t="str">
            <v>DIRECT</v>
          </cell>
          <cell r="F11"/>
        </row>
        <row r="12">
          <cell r="A12" t="str">
            <v>COLLUMS</v>
          </cell>
          <cell r="B12"/>
          <cell r="C12"/>
          <cell r="E12" t="str">
            <v>LOCAL</v>
          </cell>
          <cell r="F12"/>
        </row>
        <row r="13">
          <cell r="A13" t="str">
            <v>EMERALD</v>
          </cell>
          <cell r="B13"/>
          <cell r="C13"/>
          <cell r="F13"/>
        </row>
        <row r="14">
          <cell r="A14" t="str">
            <v>ENGLAND</v>
          </cell>
          <cell r="B14"/>
          <cell r="C14"/>
          <cell r="E14" t="str">
            <v>LOCAL</v>
          </cell>
          <cell r="F14"/>
        </row>
        <row r="15">
          <cell r="A15" t="str">
            <v>FFDM</v>
          </cell>
          <cell r="B15"/>
          <cell r="C15"/>
          <cell r="F15"/>
        </row>
        <row r="16">
          <cell r="A16" t="str">
            <v>FLEXSTEEL</v>
          </cell>
          <cell r="B16"/>
          <cell r="C16"/>
          <cell r="F16"/>
        </row>
        <row r="17">
          <cell r="A17" t="str">
            <v>HOOKER</v>
          </cell>
          <cell r="B17"/>
          <cell r="C17"/>
          <cell r="F17">
            <v>0</v>
          </cell>
        </row>
        <row r="18">
          <cell r="A18" t="str">
            <v>HTL</v>
          </cell>
          <cell r="B18"/>
          <cell r="C18"/>
          <cell r="E18" t="str">
            <v>DIRECT</v>
          </cell>
          <cell r="F18">
            <v>0.12</v>
          </cell>
        </row>
        <row r="19">
          <cell r="A19" t="str">
            <v>HUGHES</v>
          </cell>
          <cell r="B19" t="str">
            <v>952 S. STOUT ROAD</v>
          </cell>
          <cell r="C19" t="str">
            <v>RANDLEMAN, NC  27317</v>
          </cell>
          <cell r="E19" t="str">
            <v>LOCAL</v>
          </cell>
          <cell r="F19">
            <v>0.03</v>
          </cell>
        </row>
        <row r="20">
          <cell r="A20" t="str">
            <v>INTERWOOD</v>
          </cell>
          <cell r="B20"/>
          <cell r="C20"/>
          <cell r="E20" t="str">
            <v>DIRECT</v>
          </cell>
          <cell r="F20"/>
        </row>
        <row r="21">
          <cell r="A21" t="str">
            <v>JAIPUR HOME</v>
          </cell>
          <cell r="B21"/>
          <cell r="C21"/>
          <cell r="F21"/>
        </row>
        <row r="22">
          <cell r="A22" t="str">
            <v>JGW</v>
          </cell>
          <cell r="B22"/>
          <cell r="C22"/>
          <cell r="E22" t="str">
            <v>DIRECT</v>
          </cell>
          <cell r="F22"/>
        </row>
        <row r="23">
          <cell r="A23" t="str">
            <v>S&amp;S MANUFACTURING</v>
          </cell>
          <cell r="B23" t="str">
            <v>1998 CAMPGROUND RD</v>
          </cell>
          <cell r="C23" t="str">
            <v>PONTOTOC,MS 38863</v>
          </cell>
          <cell r="E23" t="str">
            <v>LOCAL</v>
          </cell>
          <cell r="F23"/>
        </row>
        <row r="24">
          <cell r="A24" t="str">
            <v>LEGENDS</v>
          </cell>
          <cell r="B24"/>
          <cell r="C24"/>
          <cell r="F24"/>
        </row>
        <row r="25">
          <cell r="A25" t="str">
            <v>MY HOME FURNISHINGS</v>
          </cell>
          <cell r="B25"/>
          <cell r="C25"/>
          <cell r="F25"/>
        </row>
        <row r="26">
          <cell r="A26" t="str">
            <v>NEW CLASSIC (LOCAL)</v>
          </cell>
          <cell r="B26"/>
          <cell r="C26"/>
          <cell r="E26" t="str">
            <v>LOCAL</v>
          </cell>
          <cell r="F26">
            <v>0.03</v>
          </cell>
        </row>
        <row r="27">
          <cell r="A27" t="str">
            <v>NEW CLASSIC (DIRECT)</v>
          </cell>
          <cell r="B27"/>
          <cell r="C27"/>
          <cell r="E27" t="str">
            <v>DIRECT</v>
          </cell>
          <cell r="F27">
            <v>0.03</v>
          </cell>
        </row>
        <row r="28">
          <cell r="A28" t="str">
            <v>OMNIA</v>
          </cell>
          <cell r="B28"/>
          <cell r="C28"/>
          <cell r="E28" t="str">
            <v>LOCAL</v>
          </cell>
          <cell r="F28"/>
        </row>
        <row r="29">
          <cell r="A29" t="str">
            <v>PARK PLACE</v>
          </cell>
          <cell r="B29"/>
          <cell r="C29"/>
          <cell r="F29"/>
        </row>
        <row r="30">
          <cell r="A30" t="str">
            <v>PAUL ROBERTS</v>
          </cell>
          <cell r="B30"/>
          <cell r="C30"/>
          <cell r="F30"/>
        </row>
        <row r="31">
          <cell r="A31" t="str">
            <v>PIEDMONT</v>
          </cell>
          <cell r="B31" t="str">
            <v>1603 LEONARD STREET</v>
          </cell>
          <cell r="C31" t="str">
            <v>RAMSEUR, NC 27316</v>
          </cell>
          <cell r="E31" t="str">
            <v>LOCAL</v>
          </cell>
          <cell r="F31"/>
        </row>
        <row r="32">
          <cell r="A32" t="str">
            <v>PLANWELL</v>
          </cell>
          <cell r="B32"/>
          <cell r="C32"/>
          <cell r="E32" t="str">
            <v>DIRECT</v>
          </cell>
          <cell r="F32"/>
        </row>
        <row r="33">
          <cell r="A33" t="str">
            <v>POWELL</v>
          </cell>
          <cell r="B33"/>
          <cell r="C33"/>
          <cell r="F33"/>
        </row>
        <row r="34">
          <cell r="A34" t="str">
            <v>PRI</v>
          </cell>
          <cell r="B34" t="str">
            <v>2485 PENNY ROAD</v>
          </cell>
          <cell r="C34" t="str">
            <v>HIGH POINT, NC 27265</v>
          </cell>
          <cell r="E34" t="str">
            <v>DIRECT</v>
          </cell>
          <cell r="F34"/>
        </row>
        <row r="35">
          <cell r="A35" t="str">
            <v>PROGRESSIVE (DIRECT)</v>
          </cell>
          <cell r="B35"/>
          <cell r="C35"/>
          <cell r="E35" t="str">
            <v>DIRECT</v>
          </cell>
          <cell r="F35"/>
        </row>
        <row r="36">
          <cell r="A36" t="str">
            <v>PROGRESSIVE (LOCAL)</v>
          </cell>
          <cell r="B36"/>
          <cell r="C36"/>
          <cell r="E36" t="str">
            <v>LOCAL</v>
          </cell>
          <cell r="F36"/>
        </row>
        <row r="37">
          <cell r="A37" t="str">
            <v>PULASKI (LOCAL)</v>
          </cell>
          <cell r="B37" t="str">
            <v>2485 PENNY ROAD</v>
          </cell>
          <cell r="C37" t="str">
            <v>HIGH POINT, NC 27265</v>
          </cell>
          <cell r="E37" t="str">
            <v>LOCAL</v>
          </cell>
          <cell r="F37">
            <v>0.08</v>
          </cell>
        </row>
        <row r="38">
          <cell r="A38" t="str">
            <v>PULASKI (DIRECT)</v>
          </cell>
          <cell r="B38" t="str">
            <v>2485 PENNY ROAD</v>
          </cell>
          <cell r="C38" t="str">
            <v>HIGH POINT, NC 27265</v>
          </cell>
          <cell r="E38" t="str">
            <v>DIRECT</v>
          </cell>
          <cell r="F38">
            <v>0.05</v>
          </cell>
        </row>
        <row r="39">
          <cell r="A39" t="str">
            <v>RIGHT2HOME</v>
          </cell>
          <cell r="B39" t="str">
            <v>2485 PENNY ROAD</v>
          </cell>
          <cell r="C39" t="str">
            <v>HIGH POINT, NC 27265</v>
          </cell>
          <cell r="F39"/>
        </row>
        <row r="40">
          <cell r="A40" t="str">
            <v>SLF (LOCAL)</v>
          </cell>
          <cell r="B40" t="str">
            <v>2485 PENNY ROAD</v>
          </cell>
          <cell r="C40" t="str">
            <v>HIGH POINT, NC 27265</v>
          </cell>
          <cell r="E40" t="str">
            <v>LOCAL</v>
          </cell>
          <cell r="F40">
            <v>0.08</v>
          </cell>
        </row>
        <row r="41">
          <cell r="A41" t="str">
            <v>SLF (DIRECT)</v>
          </cell>
          <cell r="B41" t="str">
            <v>2485 PENNY ROAD</v>
          </cell>
          <cell r="C41" t="str">
            <v>HIGH POINT, NC 27265</v>
          </cell>
          <cell r="E41" t="str">
            <v>DIRECT</v>
          </cell>
          <cell r="F41">
            <v>0.05</v>
          </cell>
        </row>
        <row r="42">
          <cell r="A42" t="str">
            <v>SOUTHERN MOTION</v>
          </cell>
          <cell r="B42"/>
          <cell r="C42"/>
          <cell r="E42" t="str">
            <v>LOCAL</v>
          </cell>
          <cell r="F42">
            <v>0</v>
          </cell>
        </row>
        <row r="43">
          <cell r="A43" t="str">
            <v>STANDARD (DIRECT)</v>
          </cell>
          <cell r="B43" t="str">
            <v>801 HWY 31 SOUTH, PO BOX 1089</v>
          </cell>
          <cell r="C43" t="str">
            <v>BAY MINETTE AL 36507</v>
          </cell>
          <cell r="E43" t="str">
            <v>DIRECT</v>
          </cell>
          <cell r="F43"/>
        </row>
        <row r="44">
          <cell r="A44" t="str">
            <v>STANDARD (LOCAL)</v>
          </cell>
          <cell r="B44" t="str">
            <v>801 HWY 31 SOUTH, PO BOX 1089</v>
          </cell>
          <cell r="C44" t="str">
            <v>BAY MINETTE AL 36507</v>
          </cell>
          <cell r="E44" t="str">
            <v>LOCAL</v>
          </cell>
          <cell r="F44"/>
        </row>
        <row r="45">
          <cell r="A45" t="str">
            <v>STANLEY</v>
          </cell>
          <cell r="B45"/>
          <cell r="C45"/>
          <cell r="F45"/>
        </row>
        <row r="46">
          <cell r="A46" t="str">
            <v>STYLECRAFT (LOCAL)</v>
          </cell>
          <cell r="B46"/>
          <cell r="C46"/>
          <cell r="E46" t="str">
            <v>LOCAL</v>
          </cell>
          <cell r="F46">
            <v>0.2</v>
          </cell>
        </row>
        <row r="47">
          <cell r="A47" t="str">
            <v>STYLECRAFT (DIRECT)</v>
          </cell>
          <cell r="B47"/>
          <cell r="C47"/>
          <cell r="E47" t="str">
            <v>DIRECT</v>
          </cell>
          <cell r="F47">
            <v>0.2</v>
          </cell>
        </row>
        <row r="48">
          <cell r="A48" t="str">
            <v>WHITE FEATHERS</v>
          </cell>
          <cell r="B48"/>
          <cell r="C48"/>
          <cell r="E48" t="str">
            <v>DIRECT</v>
          </cell>
          <cell r="F48">
            <v>0</v>
          </cell>
        </row>
        <row r="49">
          <cell r="A49" t="str">
            <v>U+G</v>
          </cell>
          <cell r="B49"/>
          <cell r="C49"/>
          <cell r="F49"/>
        </row>
        <row r="50">
          <cell r="A50" t="str">
            <v>URBAN CHIC</v>
          </cell>
          <cell r="B50"/>
          <cell r="C50"/>
          <cell r="E50" t="str">
            <v>DIRECT</v>
          </cell>
          <cell r="F50">
            <v>0.04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0311-DA16-8C44-8379-52DD83F1EDE0}">
  <sheetPr codeName="Sheet4">
    <tabColor rgb="FF00B050"/>
    <pageSetUpPr fitToPage="1"/>
  </sheetPr>
  <dimension ref="A1:Y58"/>
  <sheetViews>
    <sheetView showZeros="0" tabSelected="1" zoomScale="85" zoomScaleNormal="85" zoomScaleSheetLayoutView="80" workbookViewId="0">
      <selection activeCell="K21" sqref="K21:T21"/>
    </sheetView>
  </sheetViews>
  <sheetFormatPr baseColWidth="10" defaultColWidth="12.5" defaultRowHeight="15" x14ac:dyDescent="0.2"/>
  <cols>
    <col min="1" max="3" width="12.5" style="6"/>
    <col min="4" max="10" width="12.5" style="5"/>
    <col min="11" max="11" width="12.5" style="4"/>
    <col min="12" max="20" width="12.5" style="3"/>
    <col min="21" max="25" width="12.5" style="2"/>
    <col min="26" max="16384" width="12.5" style="1"/>
  </cols>
  <sheetData>
    <row r="1" spans="1:20" ht="18" x14ac:dyDescent="0.2">
      <c r="A1" s="38" t="s">
        <v>18</v>
      </c>
      <c r="B1" s="37"/>
      <c r="C1" s="37"/>
      <c r="D1" s="36"/>
      <c r="E1" s="36"/>
      <c r="F1" s="36"/>
      <c r="G1" s="36"/>
      <c r="H1" s="36"/>
      <c r="I1" s="36"/>
      <c r="J1" s="36"/>
      <c r="K1" s="35"/>
      <c r="L1" s="34"/>
      <c r="M1" s="34"/>
      <c r="N1" s="34"/>
      <c r="O1" s="34"/>
      <c r="P1" s="34"/>
      <c r="Q1" s="34"/>
      <c r="R1" s="34"/>
      <c r="S1" s="34"/>
      <c r="T1" s="34"/>
    </row>
    <row r="3" spans="1:20" ht="12.75" customHeight="1" x14ac:dyDescent="0.2">
      <c r="A3" s="33" t="s">
        <v>17</v>
      </c>
      <c r="B3" s="1"/>
      <c r="C3" s="1"/>
      <c r="D3" s="1"/>
      <c r="E3" s="33" t="s">
        <v>16</v>
      </c>
      <c r="F3" s="1"/>
      <c r="G3" s="1"/>
      <c r="H3" s="25"/>
      <c r="I3" s="27" t="s">
        <v>15</v>
      </c>
      <c r="J3" s="31">
        <v>43187</v>
      </c>
      <c r="K3" s="30"/>
      <c r="M3" s="29"/>
      <c r="N3" s="29"/>
      <c r="O3" s="29"/>
      <c r="P3" s="29"/>
      <c r="Q3" s="29"/>
      <c r="R3" s="29"/>
      <c r="S3" s="29"/>
      <c r="T3" s="29"/>
    </row>
    <row r="4" spans="1:20" ht="12.75" customHeight="1" x14ac:dyDescent="0.2">
      <c r="A4" s="26" t="str">
        <f>IFERROR(INDEX(CustomerDatabase,2,MATCH(CustomerSelected,CustomerListB,0)),"")</f>
        <v/>
      </c>
      <c r="B4" s="1"/>
      <c r="C4" s="1"/>
      <c r="D4" s="1"/>
      <c r="E4" s="25" t="str">
        <f>IFERROR(INDEX(CustomerDatabase,11,MATCH(CustomerSelected,CustomerListB,0)),"")</f>
        <v/>
      </c>
      <c r="F4" s="25"/>
      <c r="G4" s="25"/>
      <c r="H4" s="25"/>
      <c r="I4" s="32"/>
      <c r="J4" s="31"/>
      <c r="K4" s="30"/>
      <c r="M4" s="29"/>
      <c r="N4" s="29"/>
      <c r="O4" s="29"/>
      <c r="P4" s="29"/>
      <c r="Q4" s="29"/>
      <c r="R4" s="29"/>
      <c r="S4" s="29"/>
      <c r="T4" s="29"/>
    </row>
    <row r="5" spans="1:20" ht="12.75" customHeight="1" x14ac:dyDescent="0.2">
      <c r="A5" s="26" t="str">
        <f>IFERROR(INDEX(CustomerDatabase,3,MATCH(CustomerSelected,CustomerListB,0)),"")</f>
        <v/>
      </c>
      <c r="B5" s="1"/>
      <c r="C5" s="1"/>
      <c r="D5" s="1"/>
      <c r="E5" s="25" t="str">
        <f>IFERROR(INDEX(CustomerDatabase,12,MATCH(CustomerSelected,CustomerListB,0)),"")</f>
        <v/>
      </c>
      <c r="F5" s="1"/>
      <c r="G5" s="1"/>
      <c r="H5" s="6"/>
    </row>
    <row r="6" spans="1:20" ht="12.75" customHeight="1" x14ac:dyDescent="0.2">
      <c r="A6" s="26" t="str">
        <f>IFERROR(INDEX(CustomerDatabase,4,MATCH(CustomerSelected,CustomerListB,0)),"")</f>
        <v/>
      </c>
      <c r="B6" s="1"/>
      <c r="C6" s="1"/>
      <c r="D6" s="1"/>
      <c r="E6" s="25" t="str">
        <f>IFERROR(INDEX(CustomerDatabase,13,MATCH(CustomerSelected,CustomerListB,0)),"")</f>
        <v/>
      </c>
      <c r="F6" s="1"/>
      <c r="G6" s="1"/>
      <c r="H6" s="6"/>
      <c r="J6" s="27"/>
    </row>
    <row r="7" spans="1:20" s="28" customFormat="1" ht="12.75" customHeight="1" x14ac:dyDescent="0.15">
      <c r="A7" s="26" t="str">
        <f>IFERROR(INDEX(CustomerDatabase,5,MATCH(CustomerSelected,CustomerListB,0)),"")</f>
        <v/>
      </c>
      <c r="B7" s="1"/>
      <c r="C7" s="1"/>
      <c r="D7" s="1"/>
      <c r="E7" s="25" t="str">
        <f>IFERROR(INDEX(CustomerDatabase,14,MATCH(CustomerSelected,CustomerListB,0)),"")</f>
        <v/>
      </c>
      <c r="H7" s="6"/>
      <c r="I7" s="5"/>
      <c r="J7" s="27"/>
      <c r="K7" s="21"/>
      <c r="L7" s="3"/>
      <c r="M7" s="3"/>
      <c r="N7" s="3"/>
      <c r="O7" s="3"/>
      <c r="P7" s="3"/>
      <c r="Q7" s="3"/>
      <c r="R7" s="3"/>
      <c r="S7" s="3"/>
      <c r="T7" s="3"/>
    </row>
    <row r="8" spans="1:20" s="28" customFormat="1" ht="12.75" customHeight="1" x14ac:dyDescent="0.15">
      <c r="A8" s="26" t="str">
        <f>IFERROR(INDEX(CustomerDatabase,6,MATCH(CustomerSelected,CustomerListB,0)),"")</f>
        <v/>
      </c>
      <c r="B8" s="1"/>
      <c r="C8" s="1"/>
      <c r="D8" s="1"/>
      <c r="E8" s="25" t="str">
        <f>IFERROR(INDEX(CustomerDatabase,15,MATCH(CustomerSelected,CustomerListB,0)),"")</f>
        <v/>
      </c>
      <c r="H8" s="6"/>
      <c r="I8" s="5"/>
      <c r="J8" s="27"/>
      <c r="K8" s="21"/>
      <c r="L8" s="3"/>
      <c r="M8" s="3"/>
      <c r="N8" s="3"/>
      <c r="O8" s="3"/>
      <c r="P8" s="3"/>
      <c r="Q8" s="3"/>
      <c r="R8" s="3"/>
      <c r="S8" s="3"/>
      <c r="T8" s="3"/>
    </row>
    <row r="9" spans="1:20" ht="12.75" customHeight="1" x14ac:dyDescent="0.2">
      <c r="A9" s="26" t="str">
        <f>IFERROR(INDEX(CustomerDatabase,7,MATCH(CustomerSelected,CustomerListB,0)),"")</f>
        <v/>
      </c>
      <c r="B9" s="1"/>
      <c r="C9" s="1"/>
      <c r="D9" s="1"/>
      <c r="E9" s="25" t="str">
        <f>IFERROR(INDEX(CustomerDatabase,16,MATCH(CustomerSelected,CustomerListB,0)),"")</f>
        <v/>
      </c>
      <c r="F9" s="1"/>
      <c r="G9" s="1"/>
      <c r="H9" s="6"/>
      <c r="J9" s="27"/>
      <c r="K9" s="21"/>
    </row>
    <row r="10" spans="1:20" ht="12.75" customHeight="1" x14ac:dyDescent="0.2">
      <c r="A10" s="26" t="str">
        <f>IFERROR(INDEX(CustomerDatabase,8,MATCH(CustomerSelected,CustomerListB,0)),"")</f>
        <v/>
      </c>
      <c r="B10" s="1"/>
      <c r="C10" s="1"/>
      <c r="D10" s="1"/>
      <c r="E10" s="25" t="str">
        <f>IFERROR(INDEX(CustomerDatabase,17,MATCH(CustomerSelected,CustomerListB,0)),"")</f>
        <v/>
      </c>
      <c r="F10" s="1"/>
      <c r="G10" s="1"/>
      <c r="H10" s="6"/>
      <c r="J10" s="27"/>
      <c r="K10" s="21"/>
    </row>
    <row r="11" spans="1:20" ht="12.75" customHeight="1" x14ac:dyDescent="0.2">
      <c r="A11" s="26" t="str">
        <f>IFERROR(INDEX(CustomerDatabase,9,MATCH(CustomerSelected,CustomerListB,0)),"")</f>
        <v/>
      </c>
      <c r="B11" s="1"/>
      <c r="C11" s="1"/>
      <c r="D11" s="1"/>
      <c r="E11" s="25" t="str">
        <f>IFERROR(INDEX(CustomerDatabase,18,MATCH(CustomerSelected,CustomerListB,0)),"")</f>
        <v/>
      </c>
      <c r="F11" s="1"/>
      <c r="G11" s="1"/>
      <c r="H11" s="6"/>
      <c r="K11" s="21"/>
    </row>
    <row r="12" spans="1:20" ht="12.75" customHeight="1" x14ac:dyDescent="0.2">
      <c r="K12" s="21"/>
    </row>
    <row r="13" spans="1:20" ht="12.75" customHeight="1" x14ac:dyDescent="0.2">
      <c r="A13" s="22" t="s">
        <v>14</v>
      </c>
      <c r="C13" s="6" t="str">
        <f>IF(ProformaNumber="","",ProformaNumber &amp; " " &amp; UPPER(TEXT(ProformaDate,"MMMM")) &amp; " " &amp; YEAR(ProformaDate))</f>
        <v/>
      </c>
      <c r="G13" s="22" t="s">
        <v>13</v>
      </c>
      <c r="H13" s="1"/>
    </row>
    <row r="14" spans="1:20" ht="12.75" customHeight="1" x14ac:dyDescent="0.2">
      <c r="A14" s="22" t="s">
        <v>12</v>
      </c>
      <c r="G14" s="6" t="str">
        <f>IFERROR(INDEX(CustomerDatabase,40,MATCH(CustomerSelected,CustomerListB,0)),"")</f>
        <v/>
      </c>
      <c r="H14" s="1"/>
    </row>
    <row r="15" spans="1:20" ht="12.75" customHeight="1" x14ac:dyDescent="0.2">
      <c r="A15" s="22" t="s">
        <v>11</v>
      </c>
      <c r="C15" s="6">
        <f>IF(VendorSelected="SELECT FACTORY","",VendorSelected)</f>
        <v>0</v>
      </c>
      <c r="G15" s="6" t="str">
        <f>IFERROR(INDEX(CustomerDatabase,41,MATCH(CustomerSelected,CustomerListB,0)),"")</f>
        <v/>
      </c>
      <c r="H15" s="6"/>
      <c r="K15" s="21"/>
    </row>
    <row r="16" spans="1:20" ht="12.75" customHeight="1" x14ac:dyDescent="0.2">
      <c r="A16" s="22" t="s">
        <v>10</v>
      </c>
      <c r="C16" s="6" t="str">
        <f>IFERROR(UPPER(IncotermSelected &amp; IncotermCity),"")</f>
        <v/>
      </c>
      <c r="G16" s="6" t="str">
        <f>IFERROR(INDEX(CustomerDatabase,42,MATCH(CustomerSelected,CustomerListB,0)),"")</f>
        <v/>
      </c>
      <c r="H16" s="6"/>
      <c r="K16" s="21"/>
    </row>
    <row r="17" spans="1:20" ht="12.75" customHeight="1" x14ac:dyDescent="0.2">
      <c r="A17" s="24" t="s">
        <v>9</v>
      </c>
      <c r="B17" s="23"/>
      <c r="C17" s="23" t="str">
        <f>IFERROR(INDEX(CustomerDatabase,45,MATCH(CustomerSelected,CustomerListB,0)),"")</f>
        <v/>
      </c>
      <c r="G17" s="6" t="str">
        <f>IFERROR(INDEX(CustomerDatabase,43,MATCH(CustomerSelected,CustomerListB,0)),"")</f>
        <v/>
      </c>
      <c r="H17" s="6"/>
    </row>
    <row r="18" spans="1:20" ht="12.75" customHeight="1" x14ac:dyDescent="0.2">
      <c r="A18" s="24" t="s">
        <v>8</v>
      </c>
      <c r="B18" s="23"/>
      <c r="C18" s="23"/>
      <c r="G18" s="6" t="str">
        <f>IFERROR(INDEX(CustomerDatabase,44,MATCH(CustomerSelected,CustomerListB,0)),"")</f>
        <v/>
      </c>
    </row>
    <row r="19" spans="1:20" ht="12.75" customHeight="1" x14ac:dyDescent="0.2">
      <c r="A19" s="22" t="s">
        <v>7</v>
      </c>
      <c r="O19" s="21"/>
      <c r="P19" s="21"/>
      <c r="Q19" s="21"/>
      <c r="R19" s="21"/>
      <c r="S19" s="21"/>
      <c r="T19" s="21"/>
    </row>
    <row r="20" spans="1:20" ht="12.75" customHeight="1" x14ac:dyDescent="0.2">
      <c r="N20" s="20"/>
      <c r="O20" s="20"/>
      <c r="P20" s="20"/>
      <c r="Q20" s="20"/>
      <c r="R20" s="20"/>
      <c r="S20" s="20"/>
      <c r="T20" s="20"/>
    </row>
    <row r="21" spans="1:20" ht="24.5" customHeight="1" x14ac:dyDescent="0.2">
      <c r="A21" s="18" t="s">
        <v>6</v>
      </c>
      <c r="B21" s="18" t="s">
        <v>5</v>
      </c>
      <c r="C21" s="19"/>
      <c r="D21" s="15"/>
      <c r="E21" s="18" t="s">
        <v>4</v>
      </c>
      <c r="F21" s="17"/>
      <c r="G21" s="17"/>
      <c r="H21" s="16" t="s">
        <v>3</v>
      </c>
      <c r="I21" s="15" t="s">
        <v>2</v>
      </c>
      <c r="J21" s="14" t="s">
        <v>1</v>
      </c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12"/>
      <c r="B22" s="12"/>
      <c r="C22" s="12"/>
      <c r="D22" s="12"/>
      <c r="E22" s="12"/>
      <c r="F22" s="12"/>
      <c r="G22" s="12"/>
      <c r="I22" s="13"/>
      <c r="J22" s="13"/>
    </row>
    <row r="23" spans="1:20" x14ac:dyDescent="0.2">
      <c r="A23" s="12"/>
      <c r="B23" s="12"/>
      <c r="C23" s="12"/>
      <c r="D23" s="12"/>
      <c r="E23" s="12"/>
      <c r="F23" s="12"/>
      <c r="G23" s="12"/>
      <c r="I23" s="13"/>
      <c r="J23" s="13"/>
    </row>
    <row r="24" spans="1:20" x14ac:dyDescent="0.2">
      <c r="A24" s="12"/>
      <c r="B24" s="12"/>
      <c r="C24" s="12"/>
      <c r="D24" s="12"/>
      <c r="E24" s="12"/>
      <c r="F24" s="12"/>
      <c r="G24" s="12"/>
      <c r="I24" s="13"/>
      <c r="J24" s="13"/>
    </row>
    <row r="25" spans="1:20" x14ac:dyDescent="0.2">
      <c r="A25" s="12"/>
      <c r="B25" s="12"/>
      <c r="C25" s="12"/>
      <c r="D25" s="12"/>
      <c r="E25" s="12"/>
      <c r="F25" s="12"/>
      <c r="G25" s="12"/>
      <c r="I25" s="13"/>
      <c r="J25" s="13"/>
    </row>
    <row r="26" spans="1:20" x14ac:dyDescent="0.2">
      <c r="A26" s="12"/>
      <c r="B26" s="12"/>
      <c r="C26" s="12"/>
      <c r="D26" s="12"/>
      <c r="E26" s="12"/>
      <c r="F26" s="12"/>
      <c r="G26" s="12"/>
      <c r="I26" s="13"/>
      <c r="J26" s="13"/>
    </row>
    <row r="27" spans="1:20" x14ac:dyDescent="0.2">
      <c r="A27" s="12"/>
      <c r="B27" s="12"/>
      <c r="C27" s="12"/>
      <c r="D27" s="12"/>
      <c r="E27" s="12"/>
      <c r="F27" s="12"/>
      <c r="G27" s="12"/>
      <c r="I27" s="13"/>
      <c r="J27" s="13"/>
    </row>
    <row r="28" spans="1:20" x14ac:dyDescent="0.2">
      <c r="A28" s="12"/>
      <c r="B28" s="12"/>
      <c r="C28" s="12"/>
      <c r="D28" s="12"/>
      <c r="E28" s="12"/>
      <c r="F28" s="12"/>
      <c r="G28" s="12"/>
      <c r="I28" s="13"/>
      <c r="J28" s="13"/>
    </row>
    <row r="29" spans="1:20" x14ac:dyDescent="0.2">
      <c r="A29" s="12"/>
      <c r="B29" s="12"/>
      <c r="C29" s="12"/>
      <c r="D29" s="12"/>
      <c r="E29" s="12"/>
      <c r="F29" s="12"/>
      <c r="G29" s="12"/>
      <c r="I29" s="13"/>
      <c r="J29" s="13"/>
    </row>
    <row r="30" spans="1:20" x14ac:dyDescent="0.2">
      <c r="A30" s="12"/>
      <c r="B30" s="12"/>
      <c r="C30" s="12"/>
      <c r="D30" s="12"/>
      <c r="E30" s="12"/>
      <c r="F30" s="12"/>
      <c r="G30" s="12"/>
      <c r="I30" s="13"/>
      <c r="J30" s="13"/>
    </row>
    <row r="31" spans="1:20" x14ac:dyDescent="0.2">
      <c r="A31" s="12"/>
      <c r="B31" s="12"/>
      <c r="C31" s="12"/>
      <c r="D31" s="12"/>
      <c r="E31" s="12"/>
      <c r="F31" s="12"/>
      <c r="G31" s="12"/>
      <c r="I31" s="13"/>
      <c r="J31" s="13"/>
    </row>
    <row r="32" spans="1:20" x14ac:dyDescent="0.2">
      <c r="A32" s="12"/>
      <c r="B32" s="12"/>
      <c r="C32" s="12"/>
      <c r="D32" s="12"/>
      <c r="E32" s="12"/>
      <c r="F32" s="12"/>
      <c r="G32" s="12"/>
      <c r="I32" s="13"/>
      <c r="J32" s="13"/>
    </row>
    <row r="33" spans="1:10" x14ac:dyDescent="0.2">
      <c r="A33" s="12"/>
      <c r="B33" s="12"/>
      <c r="C33" s="12"/>
      <c r="D33" s="12"/>
      <c r="E33" s="12"/>
      <c r="F33" s="12"/>
      <c r="G33" s="12"/>
      <c r="I33" s="13"/>
      <c r="J33" s="13"/>
    </row>
    <row r="34" spans="1:10" x14ac:dyDescent="0.2">
      <c r="A34" s="12"/>
      <c r="B34" s="12"/>
      <c r="C34" s="12"/>
      <c r="D34" s="12"/>
      <c r="E34" s="12"/>
      <c r="F34" s="12"/>
      <c r="G34" s="12"/>
      <c r="I34" s="13"/>
      <c r="J34" s="13"/>
    </row>
    <row r="35" spans="1:10" x14ac:dyDescent="0.2">
      <c r="A35" s="12"/>
      <c r="B35" s="12"/>
      <c r="C35" s="12"/>
      <c r="D35" s="12"/>
      <c r="E35" s="12"/>
      <c r="F35" s="12"/>
      <c r="G35" s="12"/>
      <c r="I35" s="13"/>
      <c r="J35" s="13"/>
    </row>
    <row r="36" spans="1:10" x14ac:dyDescent="0.2">
      <c r="A36" s="12"/>
      <c r="B36" s="12"/>
      <c r="C36" s="12"/>
      <c r="D36" s="12"/>
      <c r="E36" s="12"/>
      <c r="F36" s="12"/>
      <c r="G36" s="12"/>
      <c r="I36" s="13"/>
      <c r="J36" s="13"/>
    </row>
    <row r="37" spans="1:10" x14ac:dyDescent="0.2">
      <c r="A37" s="12"/>
      <c r="B37" s="12"/>
      <c r="C37" s="12"/>
      <c r="D37" s="12"/>
      <c r="E37" s="12"/>
      <c r="F37" s="12"/>
      <c r="G37" s="12"/>
      <c r="I37" s="13"/>
      <c r="J37" s="13"/>
    </row>
    <row r="38" spans="1:10" x14ac:dyDescent="0.2">
      <c r="A38" s="12"/>
      <c r="B38" s="12"/>
      <c r="C38" s="12"/>
      <c r="D38" s="12"/>
      <c r="E38" s="12"/>
      <c r="F38" s="12"/>
      <c r="G38" s="12"/>
      <c r="I38" s="13"/>
      <c r="J38" s="13"/>
    </row>
    <row r="39" spans="1:10" x14ac:dyDescent="0.2">
      <c r="A39" s="12"/>
      <c r="B39" s="12"/>
      <c r="C39" s="12"/>
      <c r="D39" s="12"/>
      <c r="E39" s="12"/>
      <c r="F39" s="12"/>
      <c r="G39" s="12"/>
      <c r="I39" s="13"/>
      <c r="J39" s="13"/>
    </row>
    <row r="40" spans="1:10" x14ac:dyDescent="0.2">
      <c r="A40" s="12"/>
      <c r="B40" s="12"/>
      <c r="C40" s="12"/>
      <c r="D40" s="12"/>
      <c r="E40" s="12"/>
      <c r="F40" s="12"/>
      <c r="G40" s="12"/>
      <c r="I40" s="13"/>
      <c r="J40" s="13"/>
    </row>
    <row r="41" spans="1:10" x14ac:dyDescent="0.2">
      <c r="A41" s="12"/>
      <c r="B41" s="12"/>
      <c r="C41" s="12"/>
      <c r="D41" s="12"/>
      <c r="E41" s="12"/>
      <c r="F41" s="12"/>
      <c r="G41" s="12"/>
      <c r="I41" s="13"/>
      <c r="J41" s="13"/>
    </row>
    <row r="42" spans="1:10" x14ac:dyDescent="0.2">
      <c r="A42" s="12"/>
      <c r="B42" s="12"/>
      <c r="C42" s="12"/>
      <c r="D42" s="12"/>
      <c r="E42" s="12"/>
      <c r="F42" s="12"/>
      <c r="G42" s="12"/>
      <c r="I42" s="13"/>
      <c r="J42" s="13"/>
    </row>
    <row r="43" spans="1:10" x14ac:dyDescent="0.2">
      <c r="A43" s="12"/>
      <c r="B43" s="12"/>
      <c r="C43" s="12"/>
      <c r="D43" s="12"/>
      <c r="E43" s="12"/>
      <c r="F43" s="12"/>
      <c r="G43" s="12"/>
      <c r="I43" s="13"/>
      <c r="J43" s="13"/>
    </row>
    <row r="44" spans="1:10" x14ac:dyDescent="0.2">
      <c r="A44" s="12"/>
      <c r="B44" s="12"/>
      <c r="C44" s="12"/>
      <c r="D44" s="12"/>
      <c r="E44" s="12"/>
      <c r="F44" s="12"/>
      <c r="G44" s="12"/>
      <c r="I44" s="13"/>
      <c r="J44" s="13"/>
    </row>
    <row r="45" spans="1:10" x14ac:dyDescent="0.2">
      <c r="A45" s="12"/>
      <c r="B45" s="12"/>
      <c r="C45" s="12"/>
      <c r="D45" s="12"/>
      <c r="E45" s="12"/>
      <c r="F45" s="12"/>
      <c r="G45" s="12"/>
      <c r="I45" s="13"/>
      <c r="J45" s="13"/>
    </row>
    <row r="46" spans="1:10" x14ac:dyDescent="0.2">
      <c r="A46" s="12"/>
      <c r="B46" s="12"/>
      <c r="C46" s="12"/>
      <c r="D46" s="12"/>
      <c r="E46" s="12"/>
      <c r="F46" s="12"/>
      <c r="G46" s="12"/>
      <c r="I46" s="13"/>
      <c r="J46" s="13"/>
    </row>
    <row r="47" spans="1:10" x14ac:dyDescent="0.2">
      <c r="A47" s="12"/>
      <c r="B47" s="12"/>
      <c r="C47" s="12"/>
      <c r="D47" s="12"/>
      <c r="E47" s="12"/>
      <c r="F47" s="12"/>
      <c r="G47" s="12"/>
      <c r="I47" s="13"/>
      <c r="J47" s="13"/>
    </row>
    <row r="48" spans="1:10" x14ac:dyDescent="0.2">
      <c r="A48" s="12"/>
      <c r="B48" s="12"/>
      <c r="C48" s="12"/>
      <c r="D48" s="12"/>
      <c r="E48" s="12"/>
      <c r="F48" s="12"/>
      <c r="G48" s="12"/>
      <c r="I48" s="13"/>
      <c r="J48" s="13"/>
    </row>
    <row r="49" spans="1:25" x14ac:dyDescent="0.2">
      <c r="A49" s="12"/>
      <c r="B49" s="12"/>
      <c r="C49" s="12"/>
      <c r="D49" s="12"/>
      <c r="E49" s="12"/>
      <c r="F49" s="12"/>
      <c r="G49" s="12"/>
      <c r="I49" s="13"/>
      <c r="J49" s="13"/>
    </row>
    <row r="50" spans="1:25" x14ac:dyDescent="0.2">
      <c r="A50" s="12"/>
      <c r="B50" s="12"/>
      <c r="C50" s="12"/>
      <c r="D50" s="12"/>
      <c r="E50" s="12"/>
      <c r="F50" s="12"/>
      <c r="G50" s="12"/>
      <c r="I50" s="13"/>
      <c r="J50" s="13"/>
    </row>
    <row r="51" spans="1:25" x14ac:dyDescent="0.2">
      <c r="A51" s="12"/>
      <c r="B51" s="12"/>
      <c r="C51" s="12"/>
      <c r="D51" s="12"/>
      <c r="E51" s="12"/>
      <c r="F51" s="12"/>
      <c r="G51" s="12"/>
      <c r="I51" s="13"/>
      <c r="J51" s="13"/>
      <c r="K51" s="5"/>
    </row>
    <row r="52" spans="1:25" x14ac:dyDescent="0.2">
      <c r="A52" s="12"/>
      <c r="B52" s="12"/>
      <c r="C52" s="12"/>
      <c r="D52" s="12"/>
      <c r="E52" s="12"/>
      <c r="F52" s="12"/>
      <c r="G52" s="12"/>
      <c r="I52" s="13"/>
      <c r="J52" s="13"/>
      <c r="K52" s="5"/>
    </row>
    <row r="53" spans="1:25" x14ac:dyDescent="0.2">
      <c r="A53" s="12"/>
      <c r="B53" s="12"/>
      <c r="C53" s="12"/>
      <c r="D53" s="12"/>
      <c r="E53" s="12"/>
      <c r="F53" s="12"/>
      <c r="G53" s="12"/>
      <c r="I53" s="13"/>
      <c r="J53" s="13"/>
      <c r="K53" s="5"/>
    </row>
    <row r="54" spans="1:25" x14ac:dyDescent="0.2">
      <c r="A54" s="12"/>
      <c r="B54" s="12"/>
      <c r="C54" s="12"/>
      <c r="D54" s="12"/>
      <c r="E54" s="12"/>
      <c r="F54" s="12"/>
      <c r="G54" s="12"/>
      <c r="I54" s="13"/>
      <c r="J54" s="13"/>
      <c r="K54" s="5"/>
    </row>
    <row r="55" spans="1:25" s="7" customFormat="1" ht="19.25" customHeight="1" x14ac:dyDescent="0.2">
      <c r="A55" s="12"/>
      <c r="B55" s="12"/>
      <c r="C55" s="12"/>
      <c r="D55" s="12"/>
      <c r="E55" s="12"/>
      <c r="F55" s="11" t="s">
        <v>0</v>
      </c>
      <c r="G55" s="11"/>
      <c r="H55" s="9"/>
      <c r="I55" s="10"/>
      <c r="J55" s="10">
        <f>SUM(J22:J54)</f>
        <v>0</v>
      </c>
      <c r="K55" s="9"/>
      <c r="L55" s="9"/>
      <c r="M55" s="9">
        <f>SUM(M22:M54)</f>
        <v>0</v>
      </c>
      <c r="N55" s="9"/>
      <c r="O55" s="9">
        <f>SUM(O22:O54)</f>
        <v>0</v>
      </c>
      <c r="P55" s="9"/>
      <c r="Q55" s="9">
        <f>SUM(Q22:Q54)</f>
        <v>0</v>
      </c>
      <c r="R55" s="9"/>
      <c r="S55" s="9"/>
      <c r="T55" s="9"/>
      <c r="U55" s="8"/>
      <c r="V55" s="8"/>
      <c r="W55" s="8"/>
      <c r="X55" s="8"/>
      <c r="Y55" s="8"/>
    </row>
    <row r="56" spans="1:25" x14ac:dyDescent="0.2">
      <c r="K56" s="5"/>
    </row>
    <row r="57" spans="1:25" x14ac:dyDescent="0.2">
      <c r="K57" s="5"/>
    </row>
    <row r="58" spans="1:25" x14ac:dyDescent="0.2">
      <c r="K58" s="5"/>
    </row>
  </sheetData>
  <conditionalFormatting sqref="K21:T21 K55:T55">
    <cfRule type="expression" dxfId="4" priority="1">
      <formula>"&lt;&gt;"""""</formula>
    </cfRule>
  </conditionalFormatting>
  <printOptions horizontalCentered="1"/>
  <pageMargins left="0.25" right="0.25" top="1.25" bottom="0.5" header="0.3" footer="0.3"/>
  <pageSetup scale="81" fitToHeight="0" orientation="portrait" r:id="rId1"/>
  <headerFooter alignWithMargins="0">
    <oddHeader>&amp;C&amp;"Arial,Bold"&amp;14
EXPORT HOME FURNISHINGS, INC.&amp;"Arial,Regular"
3635 PEACHTREE INDUSTRIAL BLVD SUITE  700 
TEL: (678) 646 0476 - FAX: (678) 646 0482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B9AB-CDE0-7946-A441-8BB771468360}">
  <sheetPr codeName="Sheet1">
    <tabColor rgb="FF00B050"/>
  </sheetPr>
  <dimension ref="A1:K83"/>
  <sheetViews>
    <sheetView showGridLines="0" topLeftCell="A24" zoomScaleNormal="100" workbookViewId="0">
      <selection activeCell="H50" sqref="H50"/>
    </sheetView>
  </sheetViews>
  <sheetFormatPr baseColWidth="10" defaultColWidth="8.83203125" defaultRowHeight="13" x14ac:dyDescent="0.15"/>
  <cols>
    <col min="1" max="6" width="12.5" style="42" customWidth="1"/>
    <col min="7" max="7" width="12.5" style="43" customWidth="1"/>
    <col min="8" max="9" width="12.5" style="42" customWidth="1"/>
    <col min="10" max="11" width="11.5" style="45" customWidth="1"/>
    <col min="12" max="13" width="10.5" style="42" customWidth="1"/>
    <col min="14" max="16384" width="8.83203125" style="42"/>
  </cols>
  <sheetData>
    <row r="1" spans="1:11" s="40" customFormat="1" ht="18" customHeight="1" x14ac:dyDescent="0.2">
      <c r="A1" s="92" t="str">
        <f>IFERROR("PURCHASE ORDER (" &amp; UPPER(INDEX('[1]DB-Factories'!E:E,MATCH(A4,'[1]DB-Factories'!A:A,0)) )&amp;")","")</f>
        <v/>
      </c>
      <c r="B1" s="92"/>
      <c r="C1" s="92"/>
      <c r="D1" s="92"/>
      <c r="E1" s="92"/>
      <c r="F1" s="92"/>
      <c r="G1" s="92"/>
      <c r="H1" s="92"/>
      <c r="I1" s="92"/>
      <c r="J1" s="39"/>
      <c r="K1" s="39"/>
    </row>
    <row r="2" spans="1:11" ht="5" customHeight="1" x14ac:dyDescent="0.15">
      <c r="A2" s="41"/>
      <c r="I2" s="44"/>
    </row>
    <row r="3" spans="1:11" ht="14" customHeight="1" x14ac:dyDescent="0.15">
      <c r="A3" s="46" t="s">
        <v>19</v>
      </c>
      <c r="D3" s="47" t="s">
        <v>20</v>
      </c>
      <c r="E3" s="48"/>
      <c r="F3" s="47"/>
      <c r="G3" s="49"/>
      <c r="H3" s="47" t="s">
        <v>15</v>
      </c>
      <c r="I3" s="50"/>
    </row>
    <row r="4" spans="1:11" ht="14" customHeight="1" x14ac:dyDescent="0.15">
      <c r="A4" s="93">
        <f>VendorSelected</f>
        <v>0</v>
      </c>
      <c r="B4" s="93"/>
      <c r="C4" s="48"/>
      <c r="D4" s="47" t="s">
        <v>8</v>
      </c>
      <c r="E4" s="51"/>
      <c r="F4" s="51"/>
      <c r="G4" s="42"/>
      <c r="H4" s="41"/>
      <c r="I4" s="44"/>
    </row>
    <row r="5" spans="1:11" ht="14" customHeight="1" x14ac:dyDescent="0.15">
      <c r="A5" s="51" t="str">
        <f>IFERROR(INDEX('[1]DB-Factories'!B:B,MATCH(VendorSelected,'[1]DB-Factories'!$A:$A,0)),"")</f>
        <v/>
      </c>
      <c r="B5" s="51"/>
      <c r="C5" s="51"/>
      <c r="D5" s="47" t="s">
        <v>21</v>
      </c>
      <c r="E5" s="51"/>
      <c r="F5" s="47"/>
      <c r="G5" s="49"/>
      <c r="H5" s="41"/>
      <c r="I5" s="44"/>
    </row>
    <row r="6" spans="1:11" ht="14" customHeight="1" x14ac:dyDescent="0.15">
      <c r="A6" s="51" t="str">
        <f>IFERROR(INDEX('[1]DB-Factories'!$C:$C,MATCH(VendorSelected,'[1]DB-Factories'!$A:$A,0)),"")</f>
        <v/>
      </c>
      <c r="B6" s="51"/>
      <c r="C6" s="51"/>
      <c r="D6" s="46" t="str">
        <f>IFERROR(IF(INDEX('[1]DB-Factories'!E:E,MATCH(A4,'[1]DB-Factories'!A:A,0))="DIRECT","TERMS:",""),"")</f>
        <v/>
      </c>
      <c r="E6" s="51"/>
      <c r="F6" s="51"/>
      <c r="G6" s="51"/>
      <c r="H6" s="41"/>
      <c r="I6" s="44"/>
    </row>
    <row r="7" spans="1:11" ht="14" customHeight="1" x14ac:dyDescent="0.15">
      <c r="B7" s="51"/>
      <c r="C7" s="51"/>
      <c r="E7" s="47"/>
      <c r="F7" s="47"/>
      <c r="G7" s="51"/>
      <c r="H7" s="41"/>
      <c r="I7" s="44"/>
    </row>
    <row r="8" spans="1:11" ht="14" customHeight="1" x14ac:dyDescent="0.15">
      <c r="A8" s="52" t="s">
        <v>22</v>
      </c>
      <c r="B8" s="53"/>
      <c r="C8" s="53"/>
      <c r="D8" s="53"/>
      <c r="E8" s="53"/>
      <c r="F8" s="53"/>
      <c r="G8" s="54"/>
      <c r="H8" s="54"/>
      <c r="I8" s="54"/>
      <c r="J8" s="55"/>
      <c r="K8" s="55"/>
    </row>
    <row r="9" spans="1:11" ht="14" customHeight="1" x14ac:dyDescent="0.15">
      <c r="A9" s="53"/>
      <c r="B9" s="53"/>
      <c r="C9" s="53"/>
      <c r="D9" s="53"/>
      <c r="E9" s="53"/>
      <c r="F9" s="53"/>
      <c r="G9" s="54"/>
      <c r="H9" s="54"/>
      <c r="I9" s="54"/>
      <c r="J9" s="55"/>
      <c r="K9" s="55"/>
    </row>
    <row r="10" spans="1:11" ht="14" customHeight="1" x14ac:dyDescent="0.15">
      <c r="A10" s="56" t="s">
        <v>6</v>
      </c>
      <c r="B10" s="57" t="s">
        <v>5</v>
      </c>
      <c r="C10" s="57"/>
      <c r="D10" s="57" t="s">
        <v>4</v>
      </c>
      <c r="E10" s="57"/>
      <c r="F10" s="57"/>
      <c r="G10" s="58" t="s">
        <v>3</v>
      </c>
      <c r="H10" s="59" t="s">
        <v>23</v>
      </c>
      <c r="I10" s="60" t="s">
        <v>24</v>
      </c>
      <c r="J10" s="39" t="s">
        <v>25</v>
      </c>
      <c r="K10" s="39" t="s">
        <v>26</v>
      </c>
    </row>
    <row r="11" spans="1:11" s="66" customFormat="1" ht="14" customHeight="1" x14ac:dyDescent="0.2">
      <c r="A11" s="61"/>
      <c r="B11" s="61"/>
      <c r="C11" s="61"/>
      <c r="D11" s="61"/>
      <c r="E11" s="61"/>
      <c r="F11" s="61"/>
      <c r="G11" s="62"/>
      <c r="H11" s="63"/>
      <c r="I11" s="63"/>
      <c r="J11" s="64"/>
      <c r="K11" s="65"/>
    </row>
    <row r="12" spans="1:11" s="72" customFormat="1" ht="14" customHeight="1" x14ac:dyDescent="0.2">
      <c r="A12" s="67"/>
      <c r="B12" s="67"/>
      <c r="C12" s="67"/>
      <c r="D12" s="67"/>
      <c r="E12" s="67"/>
      <c r="F12" s="67"/>
      <c r="G12" s="68"/>
      <c r="H12" s="69"/>
      <c r="I12" s="69">
        <f t="shared" ref="I12:I47" si="0">G12*H12</f>
        <v>0</v>
      </c>
      <c r="J12" s="70"/>
      <c r="K12" s="71">
        <f t="shared" ref="K12:K47" si="1">J12*G12</f>
        <v>0</v>
      </c>
    </row>
    <row r="13" spans="1:11" s="66" customFormat="1" ht="15" customHeight="1" x14ac:dyDescent="0.2">
      <c r="A13" s="67"/>
      <c r="B13" s="67"/>
      <c r="C13" s="67"/>
      <c r="D13" s="67"/>
      <c r="E13" s="67"/>
      <c r="F13" s="67"/>
      <c r="G13" s="68"/>
      <c r="H13" s="69"/>
      <c r="I13" s="69">
        <f t="shared" si="0"/>
        <v>0</v>
      </c>
      <c r="J13" s="70"/>
      <c r="K13" s="71">
        <f t="shared" si="1"/>
        <v>0</v>
      </c>
    </row>
    <row r="14" spans="1:11" s="66" customFormat="1" x14ac:dyDescent="0.2">
      <c r="A14" s="67"/>
      <c r="B14" s="67"/>
      <c r="C14" s="67"/>
      <c r="D14" s="67"/>
      <c r="E14" s="67"/>
      <c r="F14" s="67"/>
      <c r="G14" s="68"/>
      <c r="H14" s="69"/>
      <c r="I14" s="69">
        <f t="shared" si="0"/>
        <v>0</v>
      </c>
      <c r="J14" s="70"/>
      <c r="K14" s="71">
        <f t="shared" si="1"/>
        <v>0</v>
      </c>
    </row>
    <row r="15" spans="1:11" s="66" customFormat="1" x14ac:dyDescent="0.2">
      <c r="A15" s="67"/>
      <c r="B15" s="67"/>
      <c r="C15" s="67"/>
      <c r="D15" s="67"/>
      <c r="E15" s="67"/>
      <c r="F15" s="67"/>
      <c r="G15" s="68"/>
      <c r="H15" s="69"/>
      <c r="I15" s="69">
        <f t="shared" si="0"/>
        <v>0</v>
      </c>
      <c r="J15" s="70"/>
      <c r="K15" s="71">
        <f t="shared" si="1"/>
        <v>0</v>
      </c>
    </row>
    <row r="16" spans="1:11" s="66" customFormat="1" x14ac:dyDescent="0.2">
      <c r="A16" s="67"/>
      <c r="B16" s="67"/>
      <c r="C16" s="67"/>
      <c r="D16" s="67"/>
      <c r="E16" s="67"/>
      <c r="F16" s="67"/>
      <c r="G16" s="68"/>
      <c r="H16" s="69"/>
      <c r="I16" s="69">
        <f t="shared" si="0"/>
        <v>0</v>
      </c>
      <c r="J16" s="70"/>
      <c r="K16" s="71">
        <f t="shared" si="1"/>
        <v>0</v>
      </c>
    </row>
    <row r="17" spans="1:11" s="66" customFormat="1" x14ac:dyDescent="0.2">
      <c r="A17" s="67"/>
      <c r="B17" s="67"/>
      <c r="C17" s="67"/>
      <c r="D17" s="67"/>
      <c r="E17" s="67"/>
      <c r="F17" s="67"/>
      <c r="G17" s="68"/>
      <c r="H17" s="69"/>
      <c r="I17" s="69">
        <f t="shared" si="0"/>
        <v>0</v>
      </c>
      <c r="J17" s="70"/>
      <c r="K17" s="71">
        <f t="shared" si="1"/>
        <v>0</v>
      </c>
    </row>
    <row r="18" spans="1:11" s="66" customFormat="1" x14ac:dyDescent="0.2">
      <c r="A18" s="67"/>
      <c r="B18" s="67"/>
      <c r="C18" s="67"/>
      <c r="D18" s="67"/>
      <c r="E18" s="67"/>
      <c r="F18" s="67"/>
      <c r="G18" s="68"/>
      <c r="H18" s="69"/>
      <c r="I18" s="69">
        <f t="shared" si="0"/>
        <v>0</v>
      </c>
      <c r="J18" s="70"/>
      <c r="K18" s="71">
        <f t="shared" si="1"/>
        <v>0</v>
      </c>
    </row>
    <row r="19" spans="1:11" s="66" customFormat="1" x14ac:dyDescent="0.2">
      <c r="A19" s="67"/>
      <c r="B19" s="67"/>
      <c r="C19" s="67"/>
      <c r="D19" s="67"/>
      <c r="E19" s="67"/>
      <c r="F19" s="67"/>
      <c r="G19" s="68"/>
      <c r="H19" s="69"/>
      <c r="I19" s="69">
        <f t="shared" si="0"/>
        <v>0</v>
      </c>
      <c r="J19" s="70"/>
      <c r="K19" s="71">
        <f t="shared" si="1"/>
        <v>0</v>
      </c>
    </row>
    <row r="20" spans="1:11" s="66" customFormat="1" x14ac:dyDescent="0.2">
      <c r="A20" s="67"/>
      <c r="B20" s="67"/>
      <c r="C20" s="67"/>
      <c r="D20" s="67"/>
      <c r="E20" s="67"/>
      <c r="F20" s="67"/>
      <c r="G20" s="68"/>
      <c r="H20" s="69"/>
      <c r="I20" s="69">
        <f t="shared" si="0"/>
        <v>0</v>
      </c>
      <c r="J20" s="70"/>
      <c r="K20" s="71">
        <f t="shared" si="1"/>
        <v>0</v>
      </c>
    </row>
    <row r="21" spans="1:11" s="66" customFormat="1" x14ac:dyDescent="0.2">
      <c r="A21" s="67"/>
      <c r="B21" s="73"/>
      <c r="C21" s="73"/>
      <c r="D21" s="67"/>
      <c r="E21" s="67"/>
      <c r="F21" s="67"/>
      <c r="G21" s="68"/>
      <c r="H21" s="69"/>
      <c r="I21" s="69">
        <f t="shared" si="0"/>
        <v>0</v>
      </c>
      <c r="J21" s="70"/>
      <c r="K21" s="71">
        <f t="shared" si="1"/>
        <v>0</v>
      </c>
    </row>
    <row r="22" spans="1:11" s="66" customFormat="1" x14ac:dyDescent="0.2">
      <c r="A22" s="67"/>
      <c r="B22" s="67"/>
      <c r="C22" s="67"/>
      <c r="D22" s="67"/>
      <c r="E22" s="67"/>
      <c r="F22" s="67"/>
      <c r="G22" s="68"/>
      <c r="H22" s="69"/>
      <c r="I22" s="69">
        <f>G22*H22</f>
        <v>0</v>
      </c>
      <c r="J22" s="70"/>
      <c r="K22" s="71">
        <f t="shared" si="1"/>
        <v>0</v>
      </c>
    </row>
    <row r="23" spans="1:11" s="66" customFormat="1" x14ac:dyDescent="0.2">
      <c r="A23" s="67"/>
      <c r="B23" s="73"/>
      <c r="C23" s="73"/>
      <c r="D23" s="67"/>
      <c r="E23" s="67"/>
      <c r="F23" s="67"/>
      <c r="G23" s="68"/>
      <c r="H23" s="69"/>
      <c r="I23" s="69">
        <f t="shared" si="0"/>
        <v>0</v>
      </c>
      <c r="J23" s="70"/>
      <c r="K23" s="71">
        <f t="shared" si="1"/>
        <v>0</v>
      </c>
    </row>
    <row r="24" spans="1:11" s="66" customFormat="1" x14ac:dyDescent="0.2">
      <c r="A24" s="67"/>
      <c r="B24" s="67"/>
      <c r="C24" s="67"/>
      <c r="D24" s="67"/>
      <c r="E24" s="67"/>
      <c r="F24" s="67"/>
      <c r="G24" s="68"/>
      <c r="H24" s="69"/>
      <c r="I24" s="69">
        <f t="shared" si="0"/>
        <v>0</v>
      </c>
      <c r="J24" s="70"/>
      <c r="K24" s="71">
        <f t="shared" si="1"/>
        <v>0</v>
      </c>
    </row>
    <row r="25" spans="1:11" s="66" customFormat="1" x14ac:dyDescent="0.2">
      <c r="A25" s="67"/>
      <c r="B25" s="73"/>
      <c r="C25" s="73"/>
      <c r="D25" s="67"/>
      <c r="E25" s="67"/>
      <c r="F25" s="67"/>
      <c r="G25" s="68"/>
      <c r="H25" s="69"/>
      <c r="I25" s="69">
        <f t="shared" si="0"/>
        <v>0</v>
      </c>
      <c r="J25" s="70"/>
      <c r="K25" s="71">
        <f t="shared" si="1"/>
        <v>0</v>
      </c>
    </row>
    <row r="26" spans="1:11" s="66" customFormat="1" x14ac:dyDescent="0.2">
      <c r="A26" s="73"/>
      <c r="B26" s="67"/>
      <c r="C26" s="67"/>
      <c r="D26" s="67"/>
      <c r="E26" s="67"/>
      <c r="F26" s="67"/>
      <c r="G26" s="68"/>
      <c r="H26" s="69"/>
      <c r="I26" s="69">
        <f t="shared" si="0"/>
        <v>0</v>
      </c>
      <c r="J26" s="70"/>
      <c r="K26" s="71">
        <f t="shared" si="1"/>
        <v>0</v>
      </c>
    </row>
    <row r="27" spans="1:11" s="66" customFormat="1" x14ac:dyDescent="0.2">
      <c r="A27" s="67"/>
      <c r="B27" s="67"/>
      <c r="C27" s="67"/>
      <c r="D27" s="67"/>
      <c r="E27" s="67"/>
      <c r="F27" s="67"/>
      <c r="G27" s="68"/>
      <c r="H27" s="69"/>
      <c r="I27" s="69">
        <f t="shared" si="0"/>
        <v>0</v>
      </c>
      <c r="J27" s="70"/>
      <c r="K27" s="71">
        <f t="shared" si="1"/>
        <v>0</v>
      </c>
    </row>
    <row r="28" spans="1:11" s="66" customFormat="1" x14ac:dyDescent="0.2">
      <c r="A28" s="73"/>
      <c r="B28" s="67"/>
      <c r="C28" s="67"/>
      <c r="D28" s="67"/>
      <c r="E28" s="67"/>
      <c r="F28" s="67"/>
      <c r="G28" s="68"/>
      <c r="H28" s="69"/>
      <c r="I28" s="69">
        <f t="shared" si="0"/>
        <v>0</v>
      </c>
      <c r="J28" s="70"/>
      <c r="K28" s="71">
        <f t="shared" si="1"/>
        <v>0</v>
      </c>
    </row>
    <row r="29" spans="1:11" s="66" customFormat="1" x14ac:dyDescent="0.2">
      <c r="A29" s="67"/>
      <c r="B29" s="67"/>
      <c r="C29" s="67"/>
      <c r="D29" s="67"/>
      <c r="E29" s="67"/>
      <c r="F29" s="67"/>
      <c r="G29" s="68"/>
      <c r="H29" s="69"/>
      <c r="I29" s="69">
        <f t="shared" si="0"/>
        <v>0</v>
      </c>
      <c r="J29" s="70"/>
      <c r="K29" s="71">
        <f t="shared" si="1"/>
        <v>0</v>
      </c>
    </row>
    <row r="30" spans="1:11" s="66" customFormat="1" x14ac:dyDescent="0.2">
      <c r="A30" s="67"/>
      <c r="B30" s="67"/>
      <c r="C30" s="67"/>
      <c r="D30" s="67"/>
      <c r="E30" s="67"/>
      <c r="F30" s="67"/>
      <c r="G30" s="68"/>
      <c r="H30" s="69"/>
      <c r="I30" s="69">
        <f t="shared" si="0"/>
        <v>0</v>
      </c>
      <c r="J30" s="70"/>
      <c r="K30" s="71">
        <f t="shared" si="1"/>
        <v>0</v>
      </c>
    </row>
    <row r="31" spans="1:11" s="66" customFormat="1" x14ac:dyDescent="0.2">
      <c r="A31" s="73"/>
      <c r="B31" s="67"/>
      <c r="C31" s="67"/>
      <c r="D31" s="67"/>
      <c r="E31" s="67"/>
      <c r="F31" s="67"/>
      <c r="G31" s="68"/>
      <c r="H31" s="69"/>
      <c r="I31" s="69">
        <f t="shared" si="0"/>
        <v>0</v>
      </c>
      <c r="J31" s="70"/>
      <c r="K31" s="71">
        <f t="shared" si="1"/>
        <v>0</v>
      </c>
    </row>
    <row r="32" spans="1:11" s="66" customFormat="1" x14ac:dyDescent="0.2">
      <c r="A32" s="67"/>
      <c r="B32" s="67"/>
      <c r="C32" s="67"/>
      <c r="D32" s="67"/>
      <c r="E32" s="67"/>
      <c r="F32" s="67"/>
      <c r="G32" s="68"/>
      <c r="H32" s="69"/>
      <c r="I32" s="69">
        <f t="shared" si="0"/>
        <v>0</v>
      </c>
      <c r="J32" s="70"/>
      <c r="K32" s="71">
        <f t="shared" si="1"/>
        <v>0</v>
      </c>
    </row>
    <row r="33" spans="1:11" s="66" customFormat="1" x14ac:dyDescent="0.2">
      <c r="A33" s="73"/>
      <c r="B33" s="67"/>
      <c r="C33" s="67"/>
      <c r="D33" s="67"/>
      <c r="E33" s="67"/>
      <c r="F33" s="67"/>
      <c r="G33" s="68"/>
      <c r="H33" s="69"/>
      <c r="I33" s="69">
        <f t="shared" si="0"/>
        <v>0</v>
      </c>
      <c r="J33" s="70"/>
      <c r="K33" s="71">
        <f t="shared" si="1"/>
        <v>0</v>
      </c>
    </row>
    <row r="34" spans="1:11" s="66" customFormat="1" x14ac:dyDescent="0.2">
      <c r="A34" s="73"/>
      <c r="B34" s="67"/>
      <c r="C34" s="67"/>
      <c r="D34" s="67"/>
      <c r="E34" s="67"/>
      <c r="F34" s="67"/>
      <c r="G34" s="68"/>
      <c r="H34" s="69"/>
      <c r="I34" s="69">
        <f t="shared" si="0"/>
        <v>0</v>
      </c>
      <c r="J34" s="70"/>
      <c r="K34" s="71">
        <f t="shared" si="1"/>
        <v>0</v>
      </c>
    </row>
    <row r="35" spans="1:11" s="66" customFormat="1" x14ac:dyDescent="0.2">
      <c r="A35" s="67"/>
      <c r="B35" s="67"/>
      <c r="C35" s="67"/>
      <c r="D35" s="67"/>
      <c r="E35" s="67"/>
      <c r="F35" s="67"/>
      <c r="G35" s="68"/>
      <c r="H35" s="69"/>
      <c r="I35" s="69">
        <f t="shared" si="0"/>
        <v>0</v>
      </c>
      <c r="J35" s="70"/>
      <c r="K35" s="71">
        <f t="shared" si="1"/>
        <v>0</v>
      </c>
    </row>
    <row r="36" spans="1:11" s="66" customFormat="1" x14ac:dyDescent="0.2">
      <c r="A36" s="67"/>
      <c r="B36" s="67"/>
      <c r="C36" s="67"/>
      <c r="D36" s="67"/>
      <c r="E36" s="67"/>
      <c r="F36" s="67"/>
      <c r="G36" s="68"/>
      <c r="H36" s="69"/>
      <c r="I36" s="69">
        <f t="shared" si="0"/>
        <v>0</v>
      </c>
      <c r="J36" s="70"/>
      <c r="K36" s="71">
        <f t="shared" si="1"/>
        <v>0</v>
      </c>
    </row>
    <row r="37" spans="1:11" s="66" customFormat="1" x14ac:dyDescent="0.2">
      <c r="A37" s="67"/>
      <c r="B37" s="67"/>
      <c r="C37" s="67"/>
      <c r="D37" s="67"/>
      <c r="E37" s="67"/>
      <c r="F37" s="67"/>
      <c r="G37" s="68"/>
      <c r="H37" s="69"/>
      <c r="I37" s="69">
        <f t="shared" si="0"/>
        <v>0</v>
      </c>
      <c r="J37" s="70"/>
      <c r="K37" s="71">
        <f t="shared" si="1"/>
        <v>0</v>
      </c>
    </row>
    <row r="38" spans="1:11" s="66" customFormat="1" x14ac:dyDescent="0.2">
      <c r="A38" s="67"/>
      <c r="B38" s="67"/>
      <c r="C38" s="67"/>
      <c r="D38" s="67"/>
      <c r="E38" s="67"/>
      <c r="F38" s="67"/>
      <c r="G38" s="68"/>
      <c r="H38" s="69"/>
      <c r="I38" s="69">
        <f t="shared" si="0"/>
        <v>0</v>
      </c>
      <c r="J38" s="70"/>
      <c r="K38" s="71">
        <f t="shared" si="1"/>
        <v>0</v>
      </c>
    </row>
    <row r="39" spans="1:11" s="66" customFormat="1" x14ac:dyDescent="0.2">
      <c r="A39" s="67"/>
      <c r="B39" s="67"/>
      <c r="C39" s="67"/>
      <c r="D39" s="67"/>
      <c r="E39" s="67"/>
      <c r="F39" s="67"/>
      <c r="G39" s="68"/>
      <c r="H39" s="69"/>
      <c r="I39" s="69">
        <f t="shared" si="0"/>
        <v>0</v>
      </c>
      <c r="J39" s="70"/>
      <c r="K39" s="71">
        <f t="shared" si="1"/>
        <v>0</v>
      </c>
    </row>
    <row r="40" spans="1:11" s="66" customFormat="1" x14ac:dyDescent="0.2">
      <c r="A40" s="67"/>
      <c r="B40" s="67"/>
      <c r="C40" s="67"/>
      <c r="D40" s="67"/>
      <c r="E40" s="67"/>
      <c r="F40" s="67"/>
      <c r="G40" s="68"/>
      <c r="H40" s="69"/>
      <c r="I40" s="69">
        <f t="shared" si="0"/>
        <v>0</v>
      </c>
      <c r="J40" s="70"/>
      <c r="K40" s="71">
        <f t="shared" si="1"/>
        <v>0</v>
      </c>
    </row>
    <row r="41" spans="1:11" s="66" customFormat="1" x14ac:dyDescent="0.2">
      <c r="A41" s="67"/>
      <c r="B41" s="67"/>
      <c r="C41" s="67"/>
      <c r="D41" s="67"/>
      <c r="E41" s="67"/>
      <c r="F41" s="67"/>
      <c r="G41" s="68"/>
      <c r="H41" s="69"/>
      <c r="I41" s="69">
        <f t="shared" si="0"/>
        <v>0</v>
      </c>
      <c r="J41" s="70"/>
      <c r="K41" s="71">
        <f t="shared" si="1"/>
        <v>0</v>
      </c>
    </row>
    <row r="42" spans="1:11" s="66" customFormat="1" x14ac:dyDescent="0.2">
      <c r="A42" s="67"/>
      <c r="B42" s="67"/>
      <c r="C42" s="67"/>
      <c r="D42" s="67"/>
      <c r="E42" s="67"/>
      <c r="F42" s="67"/>
      <c r="G42" s="68"/>
      <c r="H42" s="69"/>
      <c r="I42" s="69">
        <f t="shared" si="0"/>
        <v>0</v>
      </c>
      <c r="J42" s="70"/>
      <c r="K42" s="71">
        <f t="shared" si="1"/>
        <v>0</v>
      </c>
    </row>
    <row r="43" spans="1:11" s="66" customFormat="1" x14ac:dyDescent="0.2">
      <c r="A43" s="67"/>
      <c r="B43" s="67"/>
      <c r="C43" s="67"/>
      <c r="D43" s="67"/>
      <c r="E43" s="67"/>
      <c r="F43" s="67"/>
      <c r="G43" s="68"/>
      <c r="H43" s="69"/>
      <c r="I43" s="69">
        <f t="shared" si="0"/>
        <v>0</v>
      </c>
      <c r="J43" s="70"/>
      <c r="K43" s="71">
        <f t="shared" si="1"/>
        <v>0</v>
      </c>
    </row>
    <row r="44" spans="1:11" s="66" customFormat="1" x14ac:dyDescent="0.2">
      <c r="A44" s="67"/>
      <c r="B44" s="67"/>
      <c r="C44" s="67"/>
      <c r="D44" s="67"/>
      <c r="E44" s="67"/>
      <c r="F44" s="67"/>
      <c r="G44" s="68"/>
      <c r="H44" s="69"/>
      <c r="I44" s="69">
        <f t="shared" si="0"/>
        <v>0</v>
      </c>
      <c r="J44" s="70"/>
      <c r="K44" s="71">
        <f t="shared" si="1"/>
        <v>0</v>
      </c>
    </row>
    <row r="45" spans="1:11" s="66" customFormat="1" x14ac:dyDescent="0.2">
      <c r="A45" s="67"/>
      <c r="B45" s="67"/>
      <c r="C45" s="67"/>
      <c r="D45" s="67"/>
      <c r="E45" s="67"/>
      <c r="F45" s="67"/>
      <c r="G45" s="68"/>
      <c r="H45" s="69"/>
      <c r="I45" s="69">
        <f t="shared" si="0"/>
        <v>0</v>
      </c>
      <c r="J45" s="70"/>
      <c r="K45" s="71">
        <f t="shared" si="1"/>
        <v>0</v>
      </c>
    </row>
    <row r="46" spans="1:11" s="66" customFormat="1" x14ac:dyDescent="0.2">
      <c r="A46" s="67"/>
      <c r="B46" s="67"/>
      <c r="C46" s="67"/>
      <c r="D46" s="67"/>
      <c r="E46" s="67"/>
      <c r="F46" s="67"/>
      <c r="G46" s="68"/>
      <c r="H46" s="69"/>
      <c r="I46" s="69">
        <f t="shared" si="0"/>
        <v>0</v>
      </c>
      <c r="J46" s="70"/>
      <c r="K46" s="71">
        <f t="shared" si="1"/>
        <v>0</v>
      </c>
    </row>
    <row r="47" spans="1:11" s="66" customFormat="1" x14ac:dyDescent="0.2">
      <c r="A47" s="67"/>
      <c r="B47" s="67"/>
      <c r="C47" s="67"/>
      <c r="D47" s="67"/>
      <c r="E47" s="67"/>
      <c r="F47" s="67"/>
      <c r="G47" s="68"/>
      <c r="H47" s="69"/>
      <c r="I47" s="69">
        <f t="shared" si="0"/>
        <v>0</v>
      </c>
      <c r="J47" s="70"/>
      <c r="K47" s="71">
        <f t="shared" si="1"/>
        <v>0</v>
      </c>
    </row>
    <row r="48" spans="1:11" s="66" customFormat="1" x14ac:dyDescent="0.2">
      <c r="A48" s="61"/>
      <c r="B48" s="61"/>
      <c r="C48" s="61"/>
      <c r="D48" s="61"/>
      <c r="E48" s="61"/>
      <c r="F48" s="61"/>
      <c r="G48" s="68"/>
      <c r="H48" s="72"/>
      <c r="I48" s="69"/>
      <c r="J48" s="64"/>
      <c r="K48" s="71"/>
    </row>
    <row r="49" spans="1:11" s="66" customFormat="1" x14ac:dyDescent="0.2">
      <c r="A49" s="74"/>
      <c r="B49" s="74"/>
      <c r="C49" s="74"/>
      <c r="D49" s="75" t="s">
        <v>27</v>
      </c>
      <c r="E49" s="75"/>
      <c r="F49" s="75"/>
      <c r="G49" s="76"/>
      <c r="H49" s="77"/>
      <c r="I49" s="77">
        <f>SUM(I11:I48)</f>
        <v>0</v>
      </c>
      <c r="J49" s="78"/>
      <c r="K49" s="79"/>
    </row>
    <row r="50" spans="1:11" s="74" customFormat="1" x14ac:dyDescent="0.2">
      <c r="A50" s="66"/>
      <c r="B50" s="66"/>
      <c r="C50" s="66"/>
      <c r="D50" s="80" t="s">
        <v>28</v>
      </c>
      <c r="E50" s="80"/>
      <c r="F50" s="80"/>
      <c r="G50" s="81"/>
      <c r="H50" s="82" t="str">
        <f>IFERROR(INDEX('[1]DB-Factories'!F:F,MATCH(VendorSelected,'[1]DB-Factories'!A:A)),"")</f>
        <v/>
      </c>
      <c r="I50" s="83" t="str">
        <f>IFERROR(-H50*I49,"")</f>
        <v/>
      </c>
      <c r="J50" s="84"/>
      <c r="K50" s="85"/>
    </row>
    <row r="51" spans="1:11" s="72" customFormat="1" x14ac:dyDescent="0.2">
      <c r="A51" s="66"/>
      <c r="B51" s="66"/>
      <c r="C51" s="66"/>
      <c r="D51" s="57" t="s">
        <v>0</v>
      </c>
      <c r="E51" s="57"/>
      <c r="F51" s="57"/>
      <c r="G51" s="58"/>
      <c r="H51" s="86"/>
      <c r="I51" s="86">
        <f>SUM(I49:I50)</f>
        <v>0</v>
      </c>
      <c r="J51" s="39"/>
      <c r="K51" s="39">
        <f>SUM(K11:K48)</f>
        <v>0</v>
      </c>
    </row>
    <row r="54" spans="1:11" x14ac:dyDescent="0.15">
      <c r="A54" s="87" t="str">
        <f>"TERMS AND CONDITIONS FOR PO # " &amp; nPurchaseOrder</f>
        <v xml:space="preserve">TERMS AND CONDITIONS FOR PO # </v>
      </c>
      <c r="H54" s="88"/>
    </row>
    <row r="55" spans="1:11" x14ac:dyDescent="0.15">
      <c r="A55" s="89" t="s">
        <v>29</v>
      </c>
    </row>
    <row r="58" spans="1:11" x14ac:dyDescent="0.15">
      <c r="A58" s="88" t="s">
        <v>30</v>
      </c>
    </row>
    <row r="60" spans="1:11" x14ac:dyDescent="0.15">
      <c r="A60" s="88" t="s">
        <v>31</v>
      </c>
    </row>
    <row r="61" spans="1:11" x14ac:dyDescent="0.15">
      <c r="A61" s="88"/>
    </row>
    <row r="62" spans="1:11" ht="15" x14ac:dyDescent="0.2">
      <c r="A62" s="88" t="s">
        <v>32</v>
      </c>
      <c r="B62" s="90"/>
      <c r="C62" s="90"/>
    </row>
    <row r="63" spans="1:11" x14ac:dyDescent="0.15">
      <c r="A63" s="88"/>
    </row>
    <row r="64" spans="1:11" x14ac:dyDescent="0.15">
      <c r="A64" s="88" t="s">
        <v>33</v>
      </c>
      <c r="B64" s="91"/>
      <c r="C64" s="91"/>
    </row>
    <row r="65" spans="1:3" x14ac:dyDescent="0.15">
      <c r="A65" s="88" t="s">
        <v>34</v>
      </c>
      <c r="B65" s="91"/>
      <c r="C65" s="91"/>
    </row>
    <row r="66" spans="1:3" x14ac:dyDescent="0.15">
      <c r="A66" s="91"/>
      <c r="B66" s="91"/>
      <c r="C66" s="91"/>
    </row>
    <row r="67" spans="1:3" x14ac:dyDescent="0.15">
      <c r="A67" s="88" t="s">
        <v>35</v>
      </c>
      <c r="B67" s="91"/>
      <c r="C67" s="91"/>
    </row>
    <row r="68" spans="1:3" x14ac:dyDescent="0.15">
      <c r="A68" s="88" t="s">
        <v>36</v>
      </c>
      <c r="B68" s="91"/>
      <c r="C68" s="91"/>
    </row>
    <row r="69" spans="1:3" x14ac:dyDescent="0.15">
      <c r="A69" s="91"/>
      <c r="B69" s="91"/>
      <c r="C69" s="91"/>
    </row>
    <row r="70" spans="1:3" ht="15" x14ac:dyDescent="0.2">
      <c r="A70" s="88" t="s">
        <v>37</v>
      </c>
      <c r="B70" s="90"/>
      <c r="C70" s="90"/>
    </row>
    <row r="71" spans="1:3" ht="15" x14ac:dyDescent="0.2">
      <c r="A71" s="88" t="s">
        <v>38</v>
      </c>
      <c r="B71" s="90"/>
      <c r="C71" s="90"/>
    </row>
    <row r="72" spans="1:3" ht="15" x14ac:dyDescent="0.2">
      <c r="A72" s="88" t="s">
        <v>39</v>
      </c>
      <c r="B72" s="90"/>
      <c r="C72" s="90"/>
    </row>
    <row r="73" spans="1:3" ht="15" x14ac:dyDescent="0.2">
      <c r="A73" s="88"/>
      <c r="B73" s="90"/>
      <c r="C73" s="90"/>
    </row>
    <row r="74" spans="1:3" ht="15" x14ac:dyDescent="0.2">
      <c r="A74" s="88" t="s">
        <v>40</v>
      </c>
      <c r="B74" s="90"/>
      <c r="C74" s="90"/>
    </row>
    <row r="75" spans="1:3" ht="15" x14ac:dyDescent="0.2">
      <c r="A75" s="88"/>
      <c r="B75" s="90"/>
      <c r="C75" s="90"/>
    </row>
    <row r="76" spans="1:3" ht="15" x14ac:dyDescent="0.2">
      <c r="A76" s="88" t="s">
        <v>41</v>
      </c>
      <c r="B76" s="90"/>
      <c r="C76" s="90"/>
    </row>
    <row r="77" spans="1:3" ht="15" x14ac:dyDescent="0.2">
      <c r="A77" s="90"/>
      <c r="B77" s="90"/>
      <c r="C77" s="90"/>
    </row>
    <row r="78" spans="1:3" ht="15" x14ac:dyDescent="0.2">
      <c r="A78" s="88" t="s">
        <v>42</v>
      </c>
      <c r="B78" s="90"/>
      <c r="C78" s="90"/>
    </row>
    <row r="79" spans="1:3" ht="15" x14ac:dyDescent="0.2">
      <c r="A79" s="88" t="s">
        <v>43</v>
      </c>
      <c r="B79" s="90"/>
      <c r="C79" s="90"/>
    </row>
    <row r="80" spans="1:3" ht="15" x14ac:dyDescent="0.2">
      <c r="B80" s="90"/>
      <c r="C80" s="90"/>
    </row>
    <row r="81" spans="1:3" ht="15" x14ac:dyDescent="0.2">
      <c r="A81" s="88" t="s">
        <v>44</v>
      </c>
      <c r="B81" s="90"/>
      <c r="C81" s="90"/>
    </row>
    <row r="82" spans="1:3" ht="15" x14ac:dyDescent="0.2">
      <c r="A82" s="88" t="s">
        <v>45</v>
      </c>
      <c r="B82" s="90"/>
      <c r="C82" s="90"/>
    </row>
    <row r="83" spans="1:3" ht="15" x14ac:dyDescent="0.2">
      <c r="A83" s="88" t="s">
        <v>46</v>
      </c>
      <c r="B83" s="90"/>
      <c r="C83" s="90"/>
    </row>
  </sheetData>
  <sheetProtection selectLockedCells="1"/>
  <mergeCells count="2">
    <mergeCell ref="A1:I1"/>
    <mergeCell ref="A4:B4"/>
  </mergeCells>
  <conditionalFormatting sqref="E3">
    <cfRule type="expression" dxfId="3" priority="4">
      <formula>E3=""</formula>
    </cfRule>
  </conditionalFormatting>
  <conditionalFormatting sqref="E4:E5">
    <cfRule type="expression" dxfId="2" priority="3">
      <formula>E4=""</formula>
    </cfRule>
  </conditionalFormatting>
  <conditionalFormatting sqref="I3">
    <cfRule type="expression" dxfId="1" priority="2">
      <formula>I3=""</formula>
    </cfRule>
  </conditionalFormatting>
  <conditionalFormatting sqref="E6">
    <cfRule type="expression" dxfId="0" priority="1">
      <formula>AND(E6="",D6&lt;&gt;"")</formula>
    </cfRule>
  </conditionalFormatting>
  <printOptions horizontalCentered="1"/>
  <pageMargins left="0.2" right="0.2" top="1.25" bottom="0.25" header="0.3" footer="0.3"/>
  <pageSetup scale="91" orientation="portrait" r:id="rId1"/>
  <headerFooter>
    <oddHeader>&amp;C&amp;"Arial,Bold"&amp;12
&amp;14EXPORT HOME FURNISHINGS, INC.&amp;"Arial,Regular"&amp;12
3635 PEACHTREE INDUSTRIAL BLVD SUITE  700 
TEL: (678) 646 0476 - FAX: (678) 646 0482&amp;R&amp;"Arial,Regular"&amp;10PAGE &amp;P OF &amp;N</oddHeader>
  </headerFooter>
  <rowBreaks count="1" manualBreakCount="1">
    <brk id="52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PI</vt:lpstr>
      <vt:lpstr>PO</vt:lpstr>
      <vt:lpstr>cAfterTotal</vt:lpstr>
      <vt:lpstr>Copy_Zone1</vt:lpstr>
      <vt:lpstr>Copy_Zone2</vt:lpstr>
      <vt:lpstr>Copy_Zone3</vt:lpstr>
      <vt:lpstr>nContainer</vt:lpstr>
      <vt:lpstr>nDate</vt:lpstr>
      <vt:lpstr>nDelivery</vt:lpstr>
      <vt:lpstr>nFactory</vt:lpstr>
      <vt:lpstr>nTerms</vt:lpstr>
      <vt:lpstr>PI!Print_Area</vt:lpstr>
      <vt:lpstr>PO!Print_Area</vt:lpstr>
      <vt:lpstr>ProformaDate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 Nercessian</dc:creator>
  <cp:lastModifiedBy>Patrick J Nercessian</cp:lastModifiedBy>
  <dcterms:created xsi:type="dcterms:W3CDTF">2018-03-28T20:18:31Z</dcterms:created>
  <dcterms:modified xsi:type="dcterms:W3CDTF">2018-03-29T18:54:42Z</dcterms:modified>
</cp:coreProperties>
</file>