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OneDrive\Documents\Tech\Git\Data_Analyst_Portfolio\Excel\"/>
    </mc:Choice>
  </mc:AlternateContent>
  <xr:revisionPtr revIDLastSave="0" documentId="13_ncr:1_{762246A6-C73C-47FA-8269-3EF3E0E5C7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ustomer Quote" sheetId="2" r:id="rId1"/>
    <sheet name="Price List" sheetId="1" r:id="rId2"/>
  </sheets>
  <definedNames>
    <definedName name="_xlnm._FilterDatabase" localSheetId="1" hidden="1">'Price List'!$A$1:$E$49</definedName>
    <definedName name="Item_Code">'Price List'!$A$2:$A$49</definedName>
    <definedName name="_xlnm.Print_Area" localSheetId="0">'Customer Quote'!$B$1:$I$67</definedName>
    <definedName name="Quote">'Customer Quote'!$F$18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G13" i="2"/>
  <c r="G14" i="2"/>
  <c r="G15" i="2"/>
  <c r="G16" i="2"/>
  <c r="G17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F43" i="2"/>
  <c r="H43" i="2"/>
  <c r="I43" i="2" s="1"/>
  <c r="F13" i="2"/>
  <c r="F14" i="2"/>
  <c r="F15" i="2"/>
  <c r="F16" i="2"/>
  <c r="F17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10" i="2" l="1"/>
  <c r="H26" i="2" l="1"/>
  <c r="I26" i="2" s="1"/>
  <c r="H27" i="2"/>
  <c r="I27" i="2" s="1"/>
  <c r="H31" i="2"/>
  <c r="I31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8" i="2"/>
  <c r="I28" i="2" s="1"/>
  <c r="H32" i="2"/>
  <c r="I32" i="2" s="1"/>
  <c r="H15" i="2"/>
  <c r="I15" i="2" s="1"/>
  <c r="H29" i="2"/>
  <c r="I29" i="2" s="1"/>
  <c r="H30" i="2"/>
  <c r="I30" i="2" s="1"/>
  <c r="H16" i="2"/>
  <c r="I16" i="2" s="1"/>
  <c r="H17" i="2"/>
  <c r="I17" i="2" s="1"/>
  <c r="H13" i="2"/>
  <c r="I13" i="2" s="1"/>
  <c r="H14" i="2"/>
  <c r="I14" i="2" s="1"/>
  <c r="G10" i="2"/>
  <c r="F10" i="2"/>
  <c r="I60" i="2" l="1"/>
  <c r="I62" i="2"/>
  <c r="I61" i="2"/>
  <c r="I63" i="2"/>
  <c r="I44" i="2"/>
  <c r="I64" i="2"/>
  <c r="I65" i="2" l="1"/>
</calcChain>
</file>

<file path=xl/sharedStrings.xml><?xml version="1.0" encoding="utf-8"?>
<sst xmlns="http://schemas.openxmlformats.org/spreadsheetml/2006/main" count="276" uniqueCount="126">
  <si>
    <t>Category</t>
  </si>
  <si>
    <t>Item</t>
  </si>
  <si>
    <t>Cost</t>
  </si>
  <si>
    <t>Loc Code</t>
  </si>
  <si>
    <t>Retail Price</t>
  </si>
  <si>
    <t>Qty</t>
  </si>
  <si>
    <t>Sub Total</t>
  </si>
  <si>
    <t>Customer:</t>
  </si>
  <si>
    <t>Global Financial Consulting</t>
  </si>
  <si>
    <t>Cost Summary</t>
  </si>
  <si>
    <t>Total</t>
  </si>
  <si>
    <t>Installation Location</t>
  </si>
  <si>
    <t>Item Code</t>
  </si>
  <si>
    <t>Quote ID:</t>
  </si>
  <si>
    <t>2023-1624</t>
  </si>
  <si>
    <t>Date</t>
  </si>
  <si>
    <t>Valid For:</t>
  </si>
  <si>
    <t>30 Days</t>
  </si>
  <si>
    <t>Customer Info</t>
  </si>
  <si>
    <t>Address</t>
  </si>
  <si>
    <t>Phone</t>
  </si>
  <si>
    <t>Contact</t>
  </si>
  <si>
    <t>Price Quote</t>
  </si>
  <si>
    <t>972-555-1234</t>
  </si>
  <si>
    <t>123 Main Street, Richardson TX 75080</t>
  </si>
  <si>
    <t>Jim Jones</t>
  </si>
  <si>
    <t>Manufacturer</t>
  </si>
  <si>
    <t>Switch</t>
  </si>
  <si>
    <t>C1000-48FP-4G-L</t>
  </si>
  <si>
    <t>C1000-48FP-4X-L</t>
  </si>
  <si>
    <t>C1000-48P-4G-L</t>
  </si>
  <si>
    <t>C1000-48P-4X-L</t>
  </si>
  <si>
    <t>C1000-48T-4G-L</t>
  </si>
  <si>
    <t>C1000-48T-4X-L</t>
  </si>
  <si>
    <t>C1000FE-48P-4G-L</t>
  </si>
  <si>
    <t>C1000FE-48T-4G-L</t>
  </si>
  <si>
    <t>C6800IA-48FPDR</t>
  </si>
  <si>
    <t>C9200-48P-A</t>
  </si>
  <si>
    <t>C9200-48P-E</t>
  </si>
  <si>
    <t>C9200-48PXG-A</t>
  </si>
  <si>
    <t>C9200-48T-A</t>
  </si>
  <si>
    <t>C9200-48T-E</t>
  </si>
  <si>
    <t>C9200L-48P-4G-A</t>
  </si>
  <si>
    <t>C1000-48FP-4G-L Catalyst C1000-48fp Ethernet Switch With 48 Ports</t>
  </si>
  <si>
    <t>C1000-48FP-4X-L Catalyst C1000-48fp Ethernet Switch - 48ports Managed</t>
  </si>
  <si>
    <t>C1000-48P-4G-L Catalyst C1000-48p Ethernet Switch - 48ports Managed</t>
  </si>
  <si>
    <t>C1000-48P-4X-L Catalyst C1000-48p Ethernet Switch - 48 Ports Managed</t>
  </si>
  <si>
    <t>C1000-48T-4G-L Catalyst C1000-48t Ethernet Switch - 48ports Managed</t>
  </si>
  <si>
    <t>C1000-48T-4X-L Catalyst C1000-48t Ethernet Switch 48ports Managed</t>
  </si>
  <si>
    <t>C1000FE-48P-4G-L Catalyst 1000fe-48p-4g-l - Switch - 48 Ports - Managed - Rack-mountable</t>
  </si>
  <si>
    <t>C1000FE-48T-4G-L - Switch - Managed - 48 X 10/100 + 2 X Combo Gigabit Sfp/rj-45 (uplink) + 2 X Sfp (mini-gbic) (uplink) - Rack-mountable</t>
  </si>
  <si>
    <t>C6800IA-48FPDR Catalyst C6800ia Instant Access 48-ports 10/100/1000 Layer2 Rack-mountable 1u Poe+ Manageable Switch With 2x 10 Gigabit Ethernet Sfp+ Ports</t>
  </si>
  <si>
    <t>C9200-48P-A Catalyst 9200 Managed L3 Switch - 48 Poe+ Ethernet Ports Comes With Single Power Supply</t>
  </si>
  <si>
    <t>C9200-48P-E Catalyst 9200 Managed Switch - 48 Poe+ Ethernet Ports</t>
  </si>
  <si>
    <t>C9200-48PXG-A Catalyst 9200 - Network Advantage - Switch - 48 Ports - Smart - Rack-mountable</t>
  </si>
  <si>
    <t>C9200-48T-A Catalyst 9200 Managed L3 Switch - 48 Ethernet Ports</t>
  </si>
  <si>
    <t>C9200-48T-E Catalyst 9200 Managed L3 Switch - 48 Ethernet Ports</t>
  </si>
  <si>
    <t>C9200L-48P-4G-A Catalyst 9200l L3 Switch - 48 Poe+ Ethernet Ports &amp; 4 Gigabit Sfp Uplink Ports</t>
  </si>
  <si>
    <t xml:space="preserve">C9200-48P-A Catalyst 9200 Managed L3 Switch - 48 Poe+ Ethernet Ports Comes With Single Power Supply </t>
  </si>
  <si>
    <t xml:space="preserve">C9200-48P-E Catalyst 9200 Managed Switch - 48 Poe+ Ethernet Ports </t>
  </si>
  <si>
    <t xml:space="preserve">C9200L-48P-4G-A Catalyst 9200l L3 Switch - 48 Poe+ Ethernet Ports &amp; 4 Gigabit Sfp Uplink Ports </t>
  </si>
  <si>
    <t xml:space="preserve">C1000FE-48T-4G-L - Switch - Managed - 48 X 10/100 + 2 X Combo Gigabit Sfp/rj-45 (uplink) + 2 X Sfp (mini-gbic) (uplink) - Rack-mountable  </t>
  </si>
  <si>
    <t>Cisco</t>
  </si>
  <si>
    <t>C2951-S-SRE-WAE/K9</t>
  </si>
  <si>
    <t>Cisco 2951, SRE 700 SM, NME WAE 502, WAAS Ent, IOS Sec PAK</t>
  </si>
  <si>
    <t>C2901-WAASX/K9</t>
  </si>
  <si>
    <t>Router Bundle - C2901, WAASX Feature License, Max Mem</t>
  </si>
  <si>
    <t>C2901-WAASX-SEC/K9</t>
  </si>
  <si>
    <t>Router Bundle - C2901, WAASX F-License, Sec License, Max Mem</t>
  </si>
  <si>
    <t>C2951-VSEC-SRE/K9</t>
  </si>
  <si>
    <t>Cisco 2951 SRE Bundle, SRE 700, PVDM3-32, UC, SEC Lic. PAK</t>
  </si>
  <si>
    <t>C2921-VSEC-SRE/K9</t>
  </si>
  <si>
    <t>Cisco 2921 SRE Bundle, SRE 700, PVDM3-32, UC, SEC Lic. PAK</t>
  </si>
  <si>
    <t>C2911-VSEC-SRE/K9</t>
  </si>
  <si>
    <t>Cisco 2911 SRE Bundle, SRE 300, PVDM3-16, UC, SEC Lic. PAK</t>
  </si>
  <si>
    <t>C2901-VSEC-SRE/K9</t>
  </si>
  <si>
    <t>Cisco 2901 SRE Bundle, SRE 300, PVDM3-16, UC, SEC Lic. PAK</t>
  </si>
  <si>
    <t>CISCO2911-DC/K9</t>
  </si>
  <si>
    <t>Cisco 2911 router w/3 GE,4 EHWIC,2 DSP,1 SM,256MB CF,512MB DRAM,IPB, DC-power supply</t>
  </si>
  <si>
    <t>CISCO2951-HSEC+/K9</t>
  </si>
  <si>
    <t>VPN ISM module HSEC bundles for 2951 ISR platform</t>
  </si>
  <si>
    <t>CISCO2921-HSEC+/K9</t>
  </si>
  <si>
    <t>VPN ISM module HSEC bundles for 2921 ISR platform</t>
  </si>
  <si>
    <t>CISCO2911-HSEC+/K9</t>
  </si>
  <si>
    <t>VPN ISM module HSEC bundles for 2911 ISR platform</t>
  </si>
  <si>
    <t>CISCO2901-HSEC+/K9</t>
  </si>
  <si>
    <t>VPN ISM module HSEC bundles for 2901 ISR platform</t>
  </si>
  <si>
    <t>C2911-WAASX/K9</t>
  </si>
  <si>
    <t>C2911-WAASX/K9 Cisco 2900 Series WAAS Express Bundle</t>
  </si>
  <si>
    <t>C2921-WAASX/K9</t>
  </si>
  <si>
    <t>Router Bundle - C2921, WAASX Feature License, Max Mem</t>
  </si>
  <si>
    <t>C2951-WAAS-SEC/K9</t>
  </si>
  <si>
    <t>Cisco 2951, SRE 900, Sec PAK, WAAS Ent Large</t>
  </si>
  <si>
    <t>C2921-WAAS-SEC/K9</t>
  </si>
  <si>
    <t>Cisco 2921, SRE 700, Sec PAK, WAAS Ent Medium</t>
  </si>
  <si>
    <t>C2911-WAAS-SEC/K9</t>
  </si>
  <si>
    <t>Cisco 2911, SRE 700, Sec PAK, WAAS Ent Small</t>
  </si>
  <si>
    <t>C2911-WAASX-SEC/K9</t>
  </si>
  <si>
    <t>Router Bundle - C2911, WAASX F-License, Sec License, Max Mem</t>
  </si>
  <si>
    <t>C2921-WAASX-SEC/K9</t>
  </si>
  <si>
    <t>Router Bundle - C2921, WAASX F-License, Sec License, Max Mem</t>
  </si>
  <si>
    <t>C2951-VSEC-CUBE/K9</t>
  </si>
  <si>
    <t>C2951 VSEC CUBE Bundle, PVDM3-32, UC SEC Lic, FL-CUBEE-25</t>
  </si>
  <si>
    <t>Router</t>
  </si>
  <si>
    <t>Description</t>
  </si>
  <si>
    <t>2nd Floor East</t>
  </si>
  <si>
    <t>1st Floor East</t>
  </si>
  <si>
    <t>3rd Floor East</t>
  </si>
  <si>
    <t>1E</t>
  </si>
  <si>
    <t>2E</t>
  </si>
  <si>
    <t>3W</t>
  </si>
  <si>
    <t>3rd Floor West</t>
  </si>
  <si>
    <t>2 Post Relay Rack, 45U, New, 1911-3-200-45</t>
  </si>
  <si>
    <t>1911-3-200-45</t>
  </si>
  <si>
    <t>Kendall Howard</t>
  </si>
  <si>
    <t>Rack</t>
  </si>
  <si>
    <t>45U 2 Post Rack w/ 5" Front &amp; Rear Cable Management</t>
  </si>
  <si>
    <t>GLRR-1984BA-5FR</t>
  </si>
  <si>
    <t>Great Lakes</t>
  </si>
  <si>
    <t>Cable Cove 2-Post Rack</t>
  </si>
  <si>
    <t>1911-3-000-41</t>
  </si>
  <si>
    <t>MK-SW-19-1</t>
  </si>
  <si>
    <t>MK-RTR-19-2</t>
  </si>
  <si>
    <t>19"  Switch Rack Mount Kit</t>
  </si>
  <si>
    <t>19" Rounter Mount Kit</t>
  </si>
  <si>
    <t>Mount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</si>
</sst>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0;\-&quot;$&quot;#,##0.00;"/>
  </numFmts>
  <fonts count="16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24"/>
      <name val="Courier New"/>
      <family val="3"/>
    </font>
    <font>
      <sz val="10"/>
      <name val="Courier New"/>
      <family val="3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8"/>
      <color theme="0"/>
      <name val="Arial"/>
      <family val="2"/>
    </font>
    <font>
      <b/>
      <sz val="10"/>
      <color theme="5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/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</borders>
  <cellStyleXfs count="7">
    <xf numFmtId="0" fontId="0" fillId="0" borderId="0"/>
    <xf numFmtId="0" fontId="2" fillId="0" borderId="0"/>
    <xf numFmtId="0" fontId="3" fillId="0" borderId="1" applyProtection="0">
      <alignment vertical="center"/>
    </xf>
    <xf numFmtId="0" fontId="4" fillId="0" borderId="1" applyFill="0" applyBorder="0" applyProtection="0">
      <alignment horizontal="left" vertical="center"/>
    </xf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1" fillId="0" borderId="0"/>
  </cellStyleXfs>
  <cellXfs count="61">
    <xf numFmtId="0" fontId="0" fillId="0" borderId="0" xfId="0"/>
    <xf numFmtId="0" fontId="7" fillId="0" borderId="0" xfId="0" applyFont="1"/>
    <xf numFmtId="49" fontId="7" fillId="0" borderId="0" xfId="0" applyNumberFormat="1" applyFont="1" applyAlignment="1">
      <alignment horizontal="left"/>
    </xf>
    <xf numFmtId="4" fontId="7" fillId="0" borderId="1" xfId="0" applyNumberFormat="1" applyFont="1" applyBorder="1" applyAlignment="1">
      <alignment horizontal="right"/>
    </xf>
    <xf numFmtId="0" fontId="7" fillId="0" borderId="1" xfId="0" applyFont="1" applyBorder="1"/>
    <xf numFmtId="0" fontId="8" fillId="0" borderId="1" xfId="1" applyFont="1" applyBorder="1"/>
    <xf numFmtId="4" fontId="7" fillId="0" borderId="1" xfId="0" applyNumberFormat="1" applyFont="1" applyBorder="1"/>
    <xf numFmtId="49" fontId="8" fillId="0" borderId="4" xfId="1" applyNumberFormat="1" applyFont="1" applyBorder="1" applyAlignment="1">
      <alignment horizontal="left"/>
    </xf>
    <xf numFmtId="49" fontId="7" fillId="0" borderId="4" xfId="0" applyNumberFormat="1" applyFont="1" applyBorder="1" applyAlignment="1">
      <alignment horizontal="left"/>
    </xf>
    <xf numFmtId="0" fontId="7" fillId="0" borderId="4" xfId="0" applyFont="1" applyBorder="1" applyAlignment="1">
      <alignment horizontal="left"/>
    </xf>
    <xf numFmtId="49" fontId="8" fillId="0" borderId="5" xfId="1" applyNumberFormat="1" applyFont="1" applyBorder="1" applyAlignment="1">
      <alignment horizontal="left"/>
    </xf>
    <xf numFmtId="0" fontId="8" fillId="0" borderId="6" xfId="1" applyFont="1" applyBorder="1"/>
    <xf numFmtId="4" fontId="8" fillId="0" borderId="6" xfId="1" applyNumberFormat="1" applyFont="1" applyBorder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0" fontId="1" fillId="2" borderId="0" xfId="0" applyFont="1" applyFill="1"/>
    <xf numFmtId="0" fontId="1" fillId="0" borderId="10" xfId="0" applyFont="1" applyBorder="1"/>
    <xf numFmtId="0" fontId="1" fillId="0" borderId="11" xfId="0" applyFont="1" applyBorder="1"/>
    <xf numFmtId="0" fontId="1" fillId="2" borderId="10" xfId="0" applyFont="1" applyFill="1" applyBorder="1"/>
    <xf numFmtId="0" fontId="1" fillId="2" borderId="12" xfId="0" applyFont="1" applyFill="1" applyBorder="1"/>
    <xf numFmtId="0" fontId="1" fillId="2" borderId="13" xfId="0" applyFont="1" applyFill="1" applyBorder="1" applyAlignment="1">
      <alignment horizontal="center"/>
    </xf>
    <xf numFmtId="0" fontId="1" fillId="2" borderId="13" xfId="0" applyFont="1" applyFill="1" applyBorder="1"/>
    <xf numFmtId="0" fontId="10" fillId="2" borderId="13" xfId="0" applyFont="1" applyFill="1" applyBorder="1"/>
    <xf numFmtId="0" fontId="1" fillId="2" borderId="0" xfId="0" applyFont="1" applyFill="1" applyAlignment="1">
      <alignment horizontal="center"/>
    </xf>
    <xf numFmtId="0" fontId="10" fillId="2" borderId="0" xfId="0" applyFont="1" applyFill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right"/>
    </xf>
    <xf numFmtId="165" fontId="12" fillId="0" borderId="3" xfId="0" applyNumberFormat="1" applyFont="1" applyBorder="1" applyAlignment="1">
      <alignment horizontal="right" vertical="center"/>
    </xf>
    <xf numFmtId="0" fontId="1" fillId="2" borderId="14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0" fillId="3" borderId="7" xfId="0" applyFont="1" applyFill="1" applyBorder="1"/>
    <xf numFmtId="0" fontId="10" fillId="3" borderId="8" xfId="0" applyFont="1" applyFill="1" applyBorder="1"/>
    <xf numFmtId="0" fontId="10" fillId="3" borderId="9" xfId="0" applyFont="1" applyFill="1" applyBorder="1"/>
    <xf numFmtId="0" fontId="1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0" borderId="0" xfId="0" applyFont="1" applyAlignment="1">
      <alignment horizontal="left"/>
    </xf>
    <xf numFmtId="0" fontId="1" fillId="2" borderId="13" xfId="0" applyFont="1" applyFill="1" applyBorder="1" applyAlignment="1">
      <alignment horizontal="left"/>
    </xf>
    <xf numFmtId="49" fontId="1" fillId="0" borderId="16" xfId="0" applyNumberFormat="1" applyFont="1" applyBorder="1" applyAlignment="1">
      <alignment horizontal="left"/>
    </xf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165" fontId="1" fillId="0" borderId="16" xfId="0" applyNumberFormat="1" applyFont="1" applyBorder="1"/>
    <xf numFmtId="165" fontId="1" fillId="0" borderId="16" xfId="0" applyNumberFormat="1" applyFont="1" applyBorder="1" applyAlignment="1">
      <alignment horizontal="right"/>
    </xf>
    <xf numFmtId="164" fontId="11" fillId="0" borderId="17" xfId="5" applyNumberFormat="1" applyFont="1" applyBorder="1"/>
    <xf numFmtId="0" fontId="14" fillId="0" borderId="0" xfId="4" applyFont="1" applyBorder="1" applyAlignment="1">
      <alignment horizontal="left" vertical="top"/>
    </xf>
    <xf numFmtId="15" fontId="1" fillId="0" borderId="0" xfId="0" applyNumberFormat="1" applyFont="1" applyAlignment="1">
      <alignment horizontal="left" vertical="top"/>
    </xf>
    <xf numFmtId="49" fontId="2" fillId="0" borderId="16" xfId="1" applyNumberFormat="1" applyBorder="1" applyAlignment="1">
      <alignment horizontal="left" wrapText="1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" xfId="0" applyFont="1" applyBorder="1"/>
    <xf numFmtId="0" fontId="9" fillId="0" borderId="1" xfId="0" applyFont="1" applyBorder="1"/>
    <xf numFmtId="0" fontId="13" fillId="3" borderId="15" xfId="4" applyFont="1" applyFill="1" applyBorder="1" applyAlignment="1">
      <alignment horizontal="left" vertical="center"/>
    </xf>
    <xf numFmtId="164" fontId="10" fillId="3" borderId="0" xfId="0" applyNumberFormat="1" applyFont="1" applyFill="1" applyAlignment="1">
      <alignment horizontal="center"/>
    </xf>
  </cellXfs>
  <cellStyles count="7">
    <cellStyle name="Normal" xfId="0" builtinId="0"/>
    <cellStyle name="Normal 2" xfId="6" xr:uid="{00000000-0005-0000-0000-000003000000}"/>
    <cellStyle name="Normal_Sheet1" xfId="1" xr:uid="{00000000-0005-0000-0000-000004000000}"/>
    <cellStyle name="Released" xfId="2" xr:uid="{00000000-0005-0000-0000-000006000000}"/>
    <cellStyle name="Released-Short" xfId="3" xr:uid="{00000000-0005-0000-0000-000007000000}"/>
    <cellStyle name="Title" xfId="4" builtinId="15"/>
    <cellStyle name="Total" xfId="5" builtinId="25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;\-&quot;$&quot;#,##0.00;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;\-&quot;$&quot;#,##0.00;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 style="thin">
          <color theme="3" tint="-0.249977111117893"/>
        </vertical>
        <horizontal style="thin">
          <color theme="3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;\-&quot;$&quot;#,##0.00;"/>
      <fill>
        <patternFill patternType="none">
          <fgColor indexed="64"/>
          <bgColor auto="1"/>
        </patternFill>
      </fill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 style="thin">
          <color theme="3" tint="-0.249977111117893"/>
        </vertical>
        <horizontal style="thin">
          <color theme="3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 style="thin">
          <color theme="3" tint="-0.249977111117893"/>
        </vertical>
        <horizontal style="thin">
          <color theme="3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 style="thin">
          <color theme="3" tint="-0.249977111117893"/>
        </vertical>
        <horizontal style="thin">
          <color theme="3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 style="thin">
          <color theme="3" tint="-0.249977111117893"/>
        </vertical>
        <horizontal style="thin">
          <color theme="3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 style="thin">
          <color theme="3" tint="-0.249977111117893"/>
        </vertical>
        <horizontal style="thin">
          <color theme="3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 style="thin">
          <color theme="3" tint="-0.249977111117893"/>
        </vertical>
        <horizontal style="thin">
          <color theme="3" tint="-0.249977111117893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colors>
    <mruColors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2:I44" totalsRowCount="1" headerRowDxfId="26" dataDxfId="25" totalsRowDxfId="24">
  <sortState xmlns:xlrd2="http://schemas.microsoft.com/office/spreadsheetml/2017/richdata2" ref="B13:I42">
    <sortCondition ref="C13"/>
  </sortState>
  <tableColumns count="8">
    <tableColumn id="1" xr3:uid="{00000000-0010-0000-0000-000001000000}" name="Item" totalsRowLabel="Total" dataDxfId="23" totalsRowDxfId="22" dataCellStyle="Normal_Sheet1"/>
    <tableColumn id="2" xr3:uid="{00000000-0010-0000-0000-000002000000}" name="Loc Code" dataDxfId="21" totalsRowDxfId="20"/>
    <tableColumn id="3" xr3:uid="{00000000-0010-0000-0000-000003000000}" name="Installation Location" dataDxfId="19" totalsRowDxfId="18"/>
    <tableColumn id="4" xr3:uid="{00000000-0010-0000-0000-000004000000}" name="Qty" dataDxfId="17" totalsRowDxfId="16"/>
    <tableColumn id="5" xr3:uid="{00000000-0010-0000-0000-000005000000}" name="Description" dataDxfId="15" totalsRowDxfId="14">
      <calculatedColumnFormula>_xlfn.XLOOKUP(Table2[[#This Row],[Item]],'Price List'!A:A,'Price List'!D:D,"",0)</calculatedColumnFormula>
    </tableColumn>
    <tableColumn id="11" xr3:uid="{00000000-0010-0000-0000-00000B000000}" name="Category" dataDxfId="13" totalsRowDxfId="12">
      <calculatedColumnFormula>_xlfn.XLOOKUP(Table2[[#This Row],[Item]],'Price List'!A:A,'Price List'!C:C,"",0)</calculatedColumnFormula>
    </tableColumn>
    <tableColumn id="6" xr3:uid="{00000000-0010-0000-0000-000006000000}" name="Retail Price" dataDxfId="11" totalsRowDxfId="10">
      <calculatedColumnFormula>IFERROR(VLOOKUP(Table2[[#This Row],[Item]],parts[],H$10,FALSE),"")</calculatedColumnFormula>
    </tableColumn>
    <tableColumn id="9" xr3:uid="{00000000-0010-0000-0000-000009000000}" name="Cost" totalsRowFunction="sum" dataDxfId="9" totalsRowDxfId="8">
      <calculatedColumnFormula>IFERROR(Table2[[#This Row],[Qty]]*Table2[[#This Row],[Retail Price]],"")</calculatedColumnFormula>
    </tableColumn>
  </tableColumns>
  <tableStyleInfo name="TableStyleLight10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parts" displayName="parts" ref="A1:E49" totalsRowShown="0" headerRowBorderDxfId="7" tableBorderDxfId="6" totalsRowBorderDxfId="5">
  <autoFilter ref="A1:E49" xr:uid="{00000000-0009-0000-0100-000001000000}"/>
  <tableColumns count="5">
    <tableColumn id="1" xr3:uid="{00000000-0010-0000-0100-000001000000}" name="Item Code" dataDxfId="4" dataCellStyle="Normal_Sheet1"/>
    <tableColumn id="6" xr3:uid="{2442E784-8D48-4B41-BF89-1D6895B5E246}" name="Manufacturer" dataDxfId="3" dataCellStyle="Normal_Sheet1"/>
    <tableColumn id="7" xr3:uid="{0303F34D-640B-440D-B851-A34A8F9338CB}" name="Category" dataDxfId="2" dataCellStyle="Normal_Sheet1"/>
    <tableColumn id="2" xr3:uid="{00000000-0010-0000-0100-000002000000}" name="Description" dataDxfId="1" dataCellStyle="Normal_Sheet1"/>
    <tableColumn id="4" xr3:uid="{00000000-0010-0000-0100-000004000000}" name="Retail Price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66"/>
  <sheetViews>
    <sheetView showGridLines="0" tabSelected="1" zoomScale="70" zoomScaleNormal="7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F43" sqref="F43"/>
    </sheetView>
  </sheetViews>
  <sheetFormatPr defaultColWidth="8.85546875" defaultRowHeight="12.75" x14ac:dyDescent="0.2"/>
  <cols>
    <col min="1" max="1" width="8.85546875" style="13"/>
    <col min="2" max="2" width="14.140625" style="13" customWidth="1"/>
    <col min="3" max="3" width="11.28515625" style="14" bestFit="1" customWidth="1"/>
    <col min="4" max="4" width="20.140625" style="13" bestFit="1" customWidth="1"/>
    <col min="5" max="5" width="5.85546875" style="14" customWidth="1"/>
    <col min="6" max="6" width="32" style="13" customWidth="1"/>
    <col min="7" max="7" width="9.28515625" style="14" bestFit="1" customWidth="1"/>
    <col min="8" max="8" width="19.7109375" style="15" bestFit="1" customWidth="1"/>
    <col min="9" max="9" width="12.7109375" style="16" bestFit="1" customWidth="1"/>
    <col min="10" max="10" width="3.7109375" style="18" customWidth="1"/>
    <col min="11" max="11" width="19.140625" style="13" customWidth="1"/>
    <col min="12" max="12" width="12.140625" style="13" customWidth="1"/>
    <col min="13" max="16384" width="8.85546875" style="13"/>
  </cols>
  <sheetData>
    <row r="1" spans="2:10" ht="26.65" customHeight="1" x14ac:dyDescent="0.2">
      <c r="B1" s="59" t="s">
        <v>22</v>
      </c>
      <c r="C1" s="59"/>
      <c r="D1" s="59"/>
      <c r="E1" s="59"/>
      <c r="I1" s="17"/>
    </row>
    <row r="2" spans="2:10" x14ac:dyDescent="0.2">
      <c r="B2" s="52" t="s">
        <v>13</v>
      </c>
      <c r="C2" s="42" t="s">
        <v>14</v>
      </c>
      <c r="I2" s="17"/>
    </row>
    <row r="3" spans="2:10" x14ac:dyDescent="0.2">
      <c r="B3" s="52" t="s">
        <v>15</v>
      </c>
      <c r="C3" s="53">
        <v>45119</v>
      </c>
      <c r="I3" s="17"/>
    </row>
    <row r="4" spans="2:10" x14ac:dyDescent="0.2">
      <c r="B4" s="52" t="s">
        <v>16</v>
      </c>
      <c r="C4" s="43" t="s">
        <v>17</v>
      </c>
      <c r="D4" s="18"/>
      <c r="E4" s="18"/>
      <c r="F4" s="18"/>
      <c r="G4" s="18"/>
      <c r="H4" s="18"/>
      <c r="I4" s="18"/>
    </row>
    <row r="5" spans="2:10" ht="13.5" thickBot="1" x14ac:dyDescent="0.25">
      <c r="B5" s="18"/>
      <c r="C5" s="18"/>
      <c r="D5" s="18"/>
      <c r="E5" s="18"/>
      <c r="F5" s="18"/>
      <c r="G5" s="18"/>
      <c r="H5" s="18"/>
      <c r="I5" s="18"/>
    </row>
    <row r="6" spans="2:10" ht="13.5" thickBot="1" x14ac:dyDescent="0.25">
      <c r="B6" s="39" t="s">
        <v>18</v>
      </c>
      <c r="C6" s="40"/>
      <c r="D6" s="40"/>
      <c r="E6" s="40"/>
      <c r="F6" s="40"/>
      <c r="G6" s="40"/>
      <c r="H6" s="40"/>
      <c r="I6" s="41"/>
    </row>
    <row r="7" spans="2:10" x14ac:dyDescent="0.2">
      <c r="B7" s="19" t="s">
        <v>7</v>
      </c>
      <c r="C7" s="44" t="s">
        <v>8</v>
      </c>
      <c r="E7" s="13"/>
      <c r="G7" s="13"/>
      <c r="H7" s="13"/>
      <c r="I7" s="20"/>
      <c r="J7" s="13"/>
    </row>
    <row r="8" spans="2:10" x14ac:dyDescent="0.2">
      <c r="B8" s="21" t="s">
        <v>19</v>
      </c>
      <c r="C8" s="44" t="s">
        <v>24</v>
      </c>
      <c r="E8" s="13"/>
      <c r="G8" s="13"/>
      <c r="H8" s="13"/>
      <c r="I8" s="20"/>
      <c r="J8" s="13"/>
    </row>
    <row r="9" spans="2:10" x14ac:dyDescent="0.2">
      <c r="B9" s="21" t="s">
        <v>20</v>
      </c>
      <c r="C9" s="44" t="s">
        <v>23</v>
      </c>
      <c r="E9" s="13"/>
      <c r="G9" s="13"/>
      <c r="H9" s="13"/>
      <c r="I9" s="38"/>
      <c r="J9" s="13"/>
    </row>
    <row r="10" spans="2:10" ht="13.5" thickBot="1" x14ac:dyDescent="0.25">
      <c r="B10" s="22" t="s">
        <v>21</v>
      </c>
      <c r="C10" s="45" t="s">
        <v>25</v>
      </c>
      <c r="D10" s="24"/>
      <c r="E10" s="23"/>
      <c r="F10" s="25">
        <f>MATCH(Table2[[#Headers],[Description]],parts[#Headers],)</f>
        <v>4</v>
      </c>
      <c r="G10" s="25">
        <f>MATCH(Table2[[#Headers],[Category]],parts[#Headers],)</f>
        <v>3</v>
      </c>
      <c r="H10" s="25">
        <f>MATCH(Table2[[#Headers],[Retail Price]],parts[#Headers],)</f>
        <v>5</v>
      </c>
      <c r="I10" s="37"/>
    </row>
    <row r="11" spans="2:10" x14ac:dyDescent="0.2">
      <c r="B11" s="18"/>
      <c r="C11" s="26"/>
      <c r="D11" s="18"/>
      <c r="E11" s="26"/>
      <c r="F11" s="27"/>
      <c r="G11" s="27"/>
      <c r="H11" s="27"/>
      <c r="I11" s="28"/>
    </row>
    <row r="12" spans="2:10" s="29" customFormat="1" ht="24.95" customHeight="1" x14ac:dyDescent="0.2">
      <c r="B12" s="29" t="s">
        <v>1</v>
      </c>
      <c r="C12" s="30" t="s">
        <v>3</v>
      </c>
      <c r="D12" s="29" t="s">
        <v>11</v>
      </c>
      <c r="E12" s="30" t="s">
        <v>5</v>
      </c>
      <c r="F12" s="29" t="s">
        <v>104</v>
      </c>
      <c r="G12" s="30" t="s">
        <v>0</v>
      </c>
      <c r="H12" s="31" t="s">
        <v>4</v>
      </c>
      <c r="I12" s="32" t="s">
        <v>2</v>
      </c>
      <c r="J12" s="33"/>
    </row>
    <row r="13" spans="2:10" x14ac:dyDescent="0.2">
      <c r="B13" s="46" t="s">
        <v>120</v>
      </c>
      <c r="C13" s="55" t="s">
        <v>108</v>
      </c>
      <c r="D13" s="57" t="s">
        <v>106</v>
      </c>
      <c r="E13" s="56">
        <v>1</v>
      </c>
      <c r="F13" s="48" t="str">
        <f>_xlfn.XLOOKUP(Table2[[#This Row],[Item]],'Price List'!A:A,'Price List'!D:D,"",0)</f>
        <v>Cable Cove 2-Post Rack</v>
      </c>
      <c r="G13" s="47" t="str">
        <f>_xlfn.XLOOKUP(Table2[[#This Row],[Item]],'Price List'!A:A,'Price List'!C:C,"",0)</f>
        <v>Rack</v>
      </c>
      <c r="H13" s="49">
        <f>IFERROR(VLOOKUP(Table2[[#This Row],[Item]],parts[],H$10,FALSE),"")</f>
        <v>595</v>
      </c>
      <c r="I13" s="50">
        <f>IFERROR(Table2[[#This Row],[Qty]]*Table2[[#This Row],[Retail Price]],"")</f>
        <v>595</v>
      </c>
    </row>
    <row r="14" spans="2:10" x14ac:dyDescent="0.2">
      <c r="B14" s="46" t="s">
        <v>63</v>
      </c>
      <c r="C14" s="55" t="s">
        <v>108</v>
      </c>
      <c r="D14" s="57" t="s">
        <v>106</v>
      </c>
      <c r="E14" s="56">
        <v>1</v>
      </c>
      <c r="F14" s="48" t="str">
        <f>_xlfn.XLOOKUP(Table2[[#This Row],[Item]],'Price List'!A:A,'Price List'!D:D,"",0)</f>
        <v>Cisco 2951, SRE 700 SM, NME WAE 502, WAAS Ent, IOS Sec PAK</v>
      </c>
      <c r="G14" s="47" t="str">
        <f>_xlfn.XLOOKUP(Table2[[#This Row],[Item]],'Price List'!A:A,'Price List'!C:C,"",0)</f>
        <v>Router</v>
      </c>
      <c r="H14" s="49">
        <f>IFERROR(VLOOKUP(Table2[[#This Row],[Item]],parts[],H$10,FALSE),"")</f>
        <v>14995</v>
      </c>
      <c r="I14" s="50">
        <f>IFERROR(Table2[[#This Row],[Qty]]*Table2[[#This Row],[Retail Price]],"")</f>
        <v>14995</v>
      </c>
    </row>
    <row r="15" spans="2:10" x14ac:dyDescent="0.2">
      <c r="B15" s="46" t="s">
        <v>41</v>
      </c>
      <c r="C15" s="55" t="s">
        <v>108</v>
      </c>
      <c r="D15" s="57" t="s">
        <v>106</v>
      </c>
      <c r="E15" s="56">
        <v>6</v>
      </c>
      <c r="F15" s="48" t="str">
        <f>_xlfn.XLOOKUP(Table2[[#This Row],[Item]],'Price List'!A:A,'Price List'!D:D,"",0)</f>
        <v>C9200-48T-E Catalyst 9200 Managed L3 Switch - 48 Ethernet Ports</v>
      </c>
      <c r="G15" s="47" t="str">
        <f>_xlfn.XLOOKUP(Table2[[#This Row],[Item]],'Price List'!A:A,'Price List'!C:C,"",0)</f>
        <v>Switch</v>
      </c>
      <c r="H15" s="49">
        <f>IFERROR(VLOOKUP(Table2[[#This Row],[Item]],parts[],H$10,FALSE),"")</f>
        <v>2665</v>
      </c>
      <c r="I15" s="50">
        <f>IFERROR(Table2[[#This Row],[Qty]]*Table2[[#This Row],[Retail Price]],"")</f>
        <v>15990</v>
      </c>
    </row>
    <row r="16" spans="2:10" x14ac:dyDescent="0.2">
      <c r="B16" s="46" t="s">
        <v>122</v>
      </c>
      <c r="C16" s="55" t="s">
        <v>108</v>
      </c>
      <c r="D16" s="57" t="s">
        <v>106</v>
      </c>
      <c r="E16" s="56">
        <v>1</v>
      </c>
      <c r="F16" s="48" t="str">
        <f>_xlfn.XLOOKUP(Table2[[#This Row],[Item]],'Price List'!A:A,'Price List'!D:D,"",0)</f>
        <v>19" Rounter Mount Kit</v>
      </c>
      <c r="G16" s="47" t="str">
        <f>_xlfn.XLOOKUP(Table2[[#This Row],[Item]],'Price List'!A:A,'Price List'!C:C,"",0)</f>
        <v>Mount Kit</v>
      </c>
      <c r="H16" s="49">
        <f>IFERROR(VLOOKUP(Table2[[#This Row],[Item]],parts[],H$10,FALSE),"")</f>
        <v>10</v>
      </c>
      <c r="I16" s="50">
        <f>IFERROR(Table2[[#This Row],[Qty]]*Table2[[#This Row],[Retail Price]],"")</f>
        <v>10</v>
      </c>
    </row>
    <row r="17" spans="2:9" x14ac:dyDescent="0.2">
      <c r="B17" s="46" t="s">
        <v>121</v>
      </c>
      <c r="C17" s="55" t="s">
        <v>108</v>
      </c>
      <c r="D17" s="57" t="s">
        <v>106</v>
      </c>
      <c r="E17" s="56">
        <v>6</v>
      </c>
      <c r="F17" s="48" t="str">
        <f>_xlfn.XLOOKUP(Table2[[#This Row],[Item]],'Price List'!A:A,'Price List'!D:D,"",0)</f>
        <v>19"  Switch Rack Mount Kit</v>
      </c>
      <c r="G17" s="47" t="str">
        <f>_xlfn.XLOOKUP(Table2[[#This Row],[Item]],'Price List'!A:A,'Price List'!C:C,"",0)</f>
        <v>Mount Kit</v>
      </c>
      <c r="H17" s="49">
        <f>IFERROR(VLOOKUP(Table2[[#This Row],[Item]],parts[],H$10,FALSE),"")</f>
        <v>10</v>
      </c>
      <c r="I17" s="50">
        <f>IFERROR(Table2[[#This Row],[Qty]]*Table2[[#This Row],[Retail Price]],"")</f>
        <v>60</v>
      </c>
    </row>
    <row r="18" spans="2:9" x14ac:dyDescent="0.2">
      <c r="B18" s="46" t="s">
        <v>120</v>
      </c>
      <c r="C18" s="55" t="s">
        <v>109</v>
      </c>
      <c r="D18" s="57" t="s">
        <v>105</v>
      </c>
      <c r="E18" s="56">
        <v>1</v>
      </c>
      <c r="F18" s="48" t="str">
        <f>_xlfn.XLOOKUP(Table2[[#This Row],[Item]],'Price List'!A:A,'Price List'!D:D,"",0)</f>
        <v>Cable Cove 2-Post Rack</v>
      </c>
      <c r="G18" s="47" t="str">
        <f>_xlfn.XLOOKUP(Table2[[#This Row],[Item]],'Price List'!A:A,'Price List'!C:C,"",0)</f>
        <v>Rack</v>
      </c>
      <c r="H18" s="49">
        <f>IFERROR(VLOOKUP(Table2[[#This Row],[Item]],parts[],H$10,FALSE),"")</f>
        <v>595</v>
      </c>
      <c r="I18" s="50">
        <f>IFERROR(Table2[[#This Row],[Qty]]*Table2[[#This Row],[Retail Price]],"")</f>
        <v>595</v>
      </c>
    </row>
    <row r="19" spans="2:9" x14ac:dyDescent="0.2">
      <c r="B19" s="46" t="s">
        <v>63</v>
      </c>
      <c r="C19" s="55" t="s">
        <v>109</v>
      </c>
      <c r="D19" s="57" t="s">
        <v>105</v>
      </c>
      <c r="E19" s="56">
        <v>1</v>
      </c>
      <c r="F19" s="48" t="str">
        <f>_xlfn.XLOOKUP(Table2[[#This Row],[Item]],'Price List'!A:A,'Price List'!D:D,"",0)</f>
        <v>Cisco 2951, SRE 700 SM, NME WAE 502, WAAS Ent, IOS Sec PAK</v>
      </c>
      <c r="G19" s="47" t="str">
        <f>_xlfn.XLOOKUP(Table2[[#This Row],[Item]],'Price List'!A:A,'Price List'!C:C,"",0)</f>
        <v>Router</v>
      </c>
      <c r="H19" s="49">
        <f>IFERROR(VLOOKUP(Table2[[#This Row],[Item]],parts[],H$10,FALSE),"")</f>
        <v>14995</v>
      </c>
      <c r="I19" s="50">
        <f>IFERROR(Table2[[#This Row],[Qty]]*Table2[[#This Row],[Retail Price]],"")</f>
        <v>14995</v>
      </c>
    </row>
    <row r="20" spans="2:9" x14ac:dyDescent="0.2">
      <c r="B20" s="46" t="s">
        <v>41</v>
      </c>
      <c r="C20" s="55" t="s">
        <v>109</v>
      </c>
      <c r="D20" s="57" t="s">
        <v>105</v>
      </c>
      <c r="E20" s="56">
        <v>3</v>
      </c>
      <c r="F20" s="48" t="str">
        <f>_xlfn.XLOOKUP(Table2[[#This Row],[Item]],'Price List'!A:A,'Price List'!D:D,"",0)</f>
        <v>C9200-48T-E Catalyst 9200 Managed L3 Switch - 48 Ethernet Ports</v>
      </c>
      <c r="G20" s="47" t="str">
        <f>_xlfn.XLOOKUP(Table2[[#This Row],[Item]],'Price List'!A:A,'Price List'!C:C,"",0)</f>
        <v>Switch</v>
      </c>
      <c r="H20" s="49">
        <f>IFERROR(VLOOKUP(Table2[[#This Row],[Item]],parts[],H$10,FALSE),"")</f>
        <v>2665</v>
      </c>
      <c r="I20" s="50">
        <f>IFERROR(Table2[[#This Row],[Qty]]*Table2[[#This Row],[Retail Price]],"")</f>
        <v>7995</v>
      </c>
    </row>
    <row r="21" spans="2:9" x14ac:dyDescent="0.2">
      <c r="B21" s="46" t="s">
        <v>122</v>
      </c>
      <c r="C21" s="55" t="s">
        <v>109</v>
      </c>
      <c r="D21" s="57" t="s">
        <v>105</v>
      </c>
      <c r="E21" s="56">
        <v>1</v>
      </c>
      <c r="F21" s="48" t="str">
        <f>_xlfn.XLOOKUP(Table2[[#This Row],[Item]],'Price List'!A:A,'Price List'!D:D,"",0)</f>
        <v>19" Rounter Mount Kit</v>
      </c>
      <c r="G21" s="47" t="str">
        <f>_xlfn.XLOOKUP(Table2[[#This Row],[Item]],'Price List'!A:A,'Price List'!C:C,"",0)</f>
        <v>Mount Kit</v>
      </c>
      <c r="H21" s="49">
        <f>IFERROR(VLOOKUP(Table2[[#This Row],[Item]],parts[],H$10,FALSE),"")</f>
        <v>10</v>
      </c>
      <c r="I21" s="50">
        <f>IFERROR(Table2[[#This Row],[Qty]]*Table2[[#This Row],[Retail Price]],"")</f>
        <v>10</v>
      </c>
    </row>
    <row r="22" spans="2:9" x14ac:dyDescent="0.2">
      <c r="B22" s="46" t="s">
        <v>121</v>
      </c>
      <c r="C22" s="55" t="s">
        <v>109</v>
      </c>
      <c r="D22" s="57" t="s">
        <v>105</v>
      </c>
      <c r="E22" s="56">
        <v>3</v>
      </c>
      <c r="F22" s="48" t="str">
        <f>_xlfn.XLOOKUP(Table2[[#This Row],[Item]],'Price List'!A:A,'Price List'!D:D,"",0)</f>
        <v>19"  Switch Rack Mount Kit</v>
      </c>
      <c r="G22" s="47" t="str">
        <f>_xlfn.XLOOKUP(Table2[[#This Row],[Item]],'Price List'!A:A,'Price List'!C:C,"",0)</f>
        <v>Mount Kit</v>
      </c>
      <c r="H22" s="49">
        <f>IFERROR(VLOOKUP(Table2[[#This Row],[Item]],parts[],H$10,FALSE),"")</f>
        <v>10</v>
      </c>
      <c r="I22" s="50">
        <f>IFERROR(Table2[[#This Row],[Qty]]*Table2[[#This Row],[Retail Price]],"")</f>
        <v>30</v>
      </c>
    </row>
    <row r="23" spans="2:9" x14ac:dyDescent="0.2">
      <c r="B23" s="46" t="s">
        <v>120</v>
      </c>
      <c r="C23" s="55" t="s">
        <v>109</v>
      </c>
      <c r="D23" s="57" t="s">
        <v>105</v>
      </c>
      <c r="E23" s="56">
        <v>1</v>
      </c>
      <c r="F23" s="48" t="str">
        <f>_xlfn.XLOOKUP(Table2[[#This Row],[Item]],'Price List'!A:A,'Price List'!D:D,"",0)</f>
        <v>Cable Cove 2-Post Rack</v>
      </c>
      <c r="G23" s="47" t="str">
        <f>_xlfn.XLOOKUP(Table2[[#This Row],[Item]],'Price List'!A:A,'Price List'!C:C,"",0)</f>
        <v>Rack</v>
      </c>
      <c r="H23" s="49">
        <f>IFERROR(VLOOKUP(Table2[[#This Row],[Item]],parts[],H$10,FALSE),"")</f>
        <v>595</v>
      </c>
      <c r="I23" s="50">
        <f>IFERROR(Table2[[#This Row],[Qty]]*Table2[[#This Row],[Retail Price]],"")</f>
        <v>595</v>
      </c>
    </row>
    <row r="24" spans="2:9" x14ac:dyDescent="0.2">
      <c r="B24" s="46" t="s">
        <v>63</v>
      </c>
      <c r="C24" s="55" t="s">
        <v>109</v>
      </c>
      <c r="D24" s="57" t="s">
        <v>105</v>
      </c>
      <c r="E24" s="56">
        <v>1</v>
      </c>
      <c r="F24" s="48" t="str">
        <f>_xlfn.XLOOKUP(Table2[[#This Row],[Item]],'Price List'!A:A,'Price List'!D:D,"",0)</f>
        <v>Cisco 2951, SRE 700 SM, NME WAE 502, WAAS Ent, IOS Sec PAK</v>
      </c>
      <c r="G24" s="47" t="str">
        <f>_xlfn.XLOOKUP(Table2[[#This Row],[Item]],'Price List'!A:A,'Price List'!C:C,"",0)</f>
        <v>Router</v>
      </c>
      <c r="H24" s="49">
        <f>IFERROR(VLOOKUP(Table2[[#This Row],[Item]],parts[],H$10,FALSE),"")</f>
        <v>14995</v>
      </c>
      <c r="I24" s="50">
        <f>IFERROR(Table2[[#This Row],[Qty]]*Table2[[#This Row],[Retail Price]],"")</f>
        <v>14995</v>
      </c>
    </row>
    <row r="25" spans="2:9" x14ac:dyDescent="0.2">
      <c r="B25" s="46" t="s">
        <v>41</v>
      </c>
      <c r="C25" s="55" t="s">
        <v>109</v>
      </c>
      <c r="D25" s="57" t="s">
        <v>105</v>
      </c>
      <c r="E25" s="56">
        <v>6</v>
      </c>
      <c r="F25" s="48" t="str">
        <f>_xlfn.XLOOKUP(Table2[[#This Row],[Item]],'Price List'!A:A,'Price List'!D:D,"",0)</f>
        <v>C9200-48T-E Catalyst 9200 Managed L3 Switch - 48 Ethernet Ports</v>
      </c>
      <c r="G25" s="47" t="str">
        <f>_xlfn.XLOOKUP(Table2[[#This Row],[Item]],'Price List'!A:A,'Price List'!C:C,"",0)</f>
        <v>Switch</v>
      </c>
      <c r="H25" s="49">
        <f>IFERROR(VLOOKUP(Table2[[#This Row],[Item]],parts[],H$10,FALSE),"")</f>
        <v>2665</v>
      </c>
      <c r="I25" s="50">
        <f>IFERROR(Table2[[#This Row],[Qty]]*Table2[[#This Row],[Retail Price]],"")</f>
        <v>15990</v>
      </c>
    </row>
    <row r="26" spans="2:9" x14ac:dyDescent="0.2">
      <c r="B26" s="46" t="s">
        <v>122</v>
      </c>
      <c r="C26" s="55" t="s">
        <v>109</v>
      </c>
      <c r="D26" s="57" t="s">
        <v>105</v>
      </c>
      <c r="E26" s="56">
        <v>1</v>
      </c>
      <c r="F26" s="48" t="str">
        <f>_xlfn.XLOOKUP(Table2[[#This Row],[Item]],'Price List'!A:A,'Price List'!D:D,"",0)</f>
        <v>19" Rounter Mount Kit</v>
      </c>
      <c r="G26" s="47" t="str">
        <f>_xlfn.XLOOKUP(Table2[[#This Row],[Item]],'Price List'!A:A,'Price List'!C:C,"",0)</f>
        <v>Mount Kit</v>
      </c>
      <c r="H26" s="49">
        <f>IFERROR(VLOOKUP(Table2[[#This Row],[Item]],parts[],H$10,FALSE),"")</f>
        <v>10</v>
      </c>
      <c r="I26" s="50">
        <f>IFERROR(Table2[[#This Row],[Qty]]*Table2[[#This Row],[Retail Price]],"")</f>
        <v>10</v>
      </c>
    </row>
    <row r="27" spans="2:9" x14ac:dyDescent="0.2">
      <c r="B27" s="46" t="s">
        <v>121</v>
      </c>
      <c r="C27" s="55" t="s">
        <v>109</v>
      </c>
      <c r="D27" s="57" t="s">
        <v>105</v>
      </c>
      <c r="E27" s="56">
        <v>6</v>
      </c>
      <c r="F27" s="48" t="str">
        <f>_xlfn.XLOOKUP(Table2[[#This Row],[Item]],'Price List'!A:A,'Price List'!D:D,"",0)</f>
        <v>19"  Switch Rack Mount Kit</v>
      </c>
      <c r="G27" s="47" t="str">
        <f>_xlfn.XLOOKUP(Table2[[#This Row],[Item]],'Price List'!A:A,'Price List'!C:C,"",0)</f>
        <v>Mount Kit</v>
      </c>
      <c r="H27" s="49">
        <f>IFERROR(VLOOKUP(Table2[[#This Row],[Item]],parts[],H$10,FALSE),"")</f>
        <v>10</v>
      </c>
      <c r="I27" s="50">
        <f>IFERROR(Table2[[#This Row],[Qty]]*Table2[[#This Row],[Retail Price]],"")</f>
        <v>60</v>
      </c>
    </row>
    <row r="28" spans="2:9" x14ac:dyDescent="0.2">
      <c r="B28" s="46" t="s">
        <v>120</v>
      </c>
      <c r="C28" s="55" t="s">
        <v>110</v>
      </c>
      <c r="D28" s="57" t="s">
        <v>111</v>
      </c>
      <c r="E28" s="56">
        <v>1</v>
      </c>
      <c r="F28" s="48" t="str">
        <f>_xlfn.XLOOKUP(Table2[[#This Row],[Item]],'Price List'!A:A,'Price List'!D:D,"",0)</f>
        <v>Cable Cove 2-Post Rack</v>
      </c>
      <c r="G28" s="47" t="str">
        <f>_xlfn.XLOOKUP(Table2[[#This Row],[Item]],'Price List'!A:A,'Price List'!C:C,"",0)</f>
        <v>Rack</v>
      </c>
      <c r="H28" s="49">
        <f>IFERROR(VLOOKUP(Table2[[#This Row],[Item]],parts[],H$10,FALSE),"")</f>
        <v>595</v>
      </c>
      <c r="I28" s="50">
        <f>IFERROR(Table2[[#This Row],[Qty]]*Table2[[#This Row],[Retail Price]],"")</f>
        <v>595</v>
      </c>
    </row>
    <row r="29" spans="2:9" x14ac:dyDescent="0.2">
      <c r="B29" s="46" t="s">
        <v>63</v>
      </c>
      <c r="C29" s="55" t="s">
        <v>110</v>
      </c>
      <c r="D29" s="57" t="s">
        <v>111</v>
      </c>
      <c r="E29" s="56">
        <v>1</v>
      </c>
      <c r="F29" s="48" t="str">
        <f>_xlfn.XLOOKUP(Table2[[#This Row],[Item]],'Price List'!A:A,'Price List'!D:D,"",0)</f>
        <v>Cisco 2951, SRE 700 SM, NME WAE 502, WAAS Ent, IOS Sec PAK</v>
      </c>
      <c r="G29" s="47" t="str">
        <f>_xlfn.XLOOKUP(Table2[[#This Row],[Item]],'Price List'!A:A,'Price List'!C:C,"",0)</f>
        <v>Router</v>
      </c>
      <c r="H29" s="49">
        <f>IFERROR(VLOOKUP(Table2[[#This Row],[Item]],parts[],H$10,FALSE),"")</f>
        <v>14995</v>
      </c>
      <c r="I29" s="50">
        <f>IFERROR(Table2[[#This Row],[Qty]]*Table2[[#This Row],[Retail Price]],"")</f>
        <v>14995</v>
      </c>
    </row>
    <row r="30" spans="2:9" x14ac:dyDescent="0.2">
      <c r="B30" s="46" t="s">
        <v>41</v>
      </c>
      <c r="C30" s="55" t="s">
        <v>110</v>
      </c>
      <c r="D30" s="57" t="s">
        <v>111</v>
      </c>
      <c r="E30" s="56">
        <v>8</v>
      </c>
      <c r="F30" s="48" t="str">
        <f>_xlfn.XLOOKUP(Table2[[#This Row],[Item]],'Price List'!A:A,'Price List'!D:D,"",0)</f>
        <v>C9200-48T-E Catalyst 9200 Managed L3 Switch - 48 Ethernet Ports</v>
      </c>
      <c r="G30" s="47" t="str">
        <f>_xlfn.XLOOKUP(Table2[[#This Row],[Item]],'Price List'!A:A,'Price List'!C:C,"",0)</f>
        <v>Switch</v>
      </c>
      <c r="H30" s="49">
        <f>IFERROR(VLOOKUP(Table2[[#This Row],[Item]],parts[],H$10,FALSE),"")</f>
        <v>2665</v>
      </c>
      <c r="I30" s="50">
        <f>IFERROR(Table2[[#This Row],[Qty]]*Table2[[#This Row],[Retail Price]],"")</f>
        <v>21320</v>
      </c>
    </row>
    <row r="31" spans="2:9" x14ac:dyDescent="0.2">
      <c r="B31" s="46" t="s">
        <v>122</v>
      </c>
      <c r="C31" s="55" t="s">
        <v>110</v>
      </c>
      <c r="D31" s="57" t="s">
        <v>111</v>
      </c>
      <c r="E31" s="56">
        <v>1</v>
      </c>
      <c r="F31" s="48" t="str">
        <f>_xlfn.XLOOKUP(Table2[[#This Row],[Item]],'Price List'!A:A,'Price List'!D:D,"",0)</f>
        <v>19" Rounter Mount Kit</v>
      </c>
      <c r="G31" s="47" t="str">
        <f>_xlfn.XLOOKUP(Table2[[#This Row],[Item]],'Price List'!A:A,'Price List'!C:C,"",0)</f>
        <v>Mount Kit</v>
      </c>
      <c r="H31" s="49">
        <f>IFERROR(VLOOKUP(Table2[[#This Row],[Item]],parts[],H$10,FALSE),"")</f>
        <v>10</v>
      </c>
      <c r="I31" s="50">
        <f>IFERROR(Table2[[#This Row],[Qty]]*Table2[[#This Row],[Retail Price]],"")</f>
        <v>10</v>
      </c>
    </row>
    <row r="32" spans="2:9" x14ac:dyDescent="0.2">
      <c r="B32" s="46" t="s">
        <v>121</v>
      </c>
      <c r="C32" s="55" t="s">
        <v>110</v>
      </c>
      <c r="D32" s="57" t="s">
        <v>111</v>
      </c>
      <c r="E32" s="56">
        <v>8</v>
      </c>
      <c r="F32" s="48" t="str">
        <f>_xlfn.XLOOKUP(Table2[[#This Row],[Item]],'Price List'!A:A,'Price List'!D:D,"",0)</f>
        <v>19"  Switch Rack Mount Kit</v>
      </c>
      <c r="G32" s="47" t="str">
        <f>_xlfn.XLOOKUP(Table2[[#This Row],[Item]],'Price List'!A:A,'Price List'!C:C,"",0)</f>
        <v>Mount Kit</v>
      </c>
      <c r="H32" s="49">
        <f>IFERROR(VLOOKUP(Table2[[#This Row],[Item]],parts[],H$10,FALSE),"")</f>
        <v>10</v>
      </c>
      <c r="I32" s="50">
        <f>IFERROR(Table2[[#This Row],[Qty]]*Table2[[#This Row],[Retail Price]],"")</f>
        <v>80</v>
      </c>
    </row>
    <row r="33" spans="2:9" x14ac:dyDescent="0.2">
      <c r="B33" s="46"/>
      <c r="C33" s="55"/>
      <c r="D33" s="57"/>
      <c r="E33" s="56"/>
      <c r="F33" s="48">
        <f>_xlfn.XLOOKUP(Table2[[#This Row],[Item]],'Price List'!A:A,'Price List'!D:D,"",0)</f>
        <v>0</v>
      </c>
      <c r="G33" s="47">
        <f>_xlfn.XLOOKUP(Table2[[#This Row],[Item]],'Price List'!A:A,'Price List'!C:C,"",0)</f>
        <v>0</v>
      </c>
      <c r="H33" s="49" t="str">
        <f>IFERROR(VLOOKUP(Table2[[#This Row],[Item]],parts[],H$10,FALSE),"")</f>
        <v/>
      </c>
      <c r="I33" s="50" t="str">
        <f>IFERROR(Table2[[#This Row],[Qty]]*Table2[[#This Row],[Retail Price]],"")</f>
        <v/>
      </c>
    </row>
    <row r="34" spans="2:9" x14ac:dyDescent="0.2">
      <c r="B34" s="46"/>
      <c r="C34" s="55"/>
      <c r="D34" s="57"/>
      <c r="E34" s="56"/>
      <c r="F34" s="48">
        <f>_xlfn.XLOOKUP(Table2[[#This Row],[Item]],'Price List'!A:A,'Price List'!D:D,"",0)</f>
        <v>0</v>
      </c>
      <c r="G34" s="47">
        <f>_xlfn.XLOOKUP(Table2[[#This Row],[Item]],'Price List'!A:A,'Price List'!C:C,"",0)</f>
        <v>0</v>
      </c>
      <c r="H34" s="49" t="str">
        <f>IFERROR(VLOOKUP(Table2[[#This Row],[Item]],parts[],H$10,FALSE),"")</f>
        <v/>
      </c>
      <c r="I34" s="50" t="str">
        <f>IFERROR(Table2[[#This Row],[Qty]]*Table2[[#This Row],[Retail Price]],"")</f>
        <v/>
      </c>
    </row>
    <row r="35" spans="2:9" x14ac:dyDescent="0.2">
      <c r="B35" s="46"/>
      <c r="C35" s="55"/>
      <c r="D35" s="57"/>
      <c r="E35" s="56"/>
      <c r="F35" s="48">
        <f>_xlfn.XLOOKUP(Table2[[#This Row],[Item]],'Price List'!A:A,'Price List'!D:D,"",0)</f>
        <v>0</v>
      </c>
      <c r="G35" s="47">
        <f>_xlfn.XLOOKUP(Table2[[#This Row],[Item]],'Price List'!A:A,'Price List'!C:C,"",0)</f>
        <v>0</v>
      </c>
      <c r="H35" s="49" t="str">
        <f>IFERROR(VLOOKUP(Table2[[#This Row],[Item]],parts[],H$10,FALSE),"")</f>
        <v/>
      </c>
      <c r="I35" s="50" t="str">
        <f>IFERROR(Table2[[#This Row],[Qty]]*Table2[[#This Row],[Retail Price]],"")</f>
        <v/>
      </c>
    </row>
    <row r="36" spans="2:9" x14ac:dyDescent="0.2">
      <c r="B36" s="46"/>
      <c r="C36" s="55"/>
      <c r="D36" s="57"/>
      <c r="E36" s="56"/>
      <c r="F36" s="48">
        <f>_xlfn.XLOOKUP(Table2[[#This Row],[Item]],'Price List'!A:A,'Price List'!D:D,"",0)</f>
        <v>0</v>
      </c>
      <c r="G36" s="47">
        <f>_xlfn.XLOOKUP(Table2[[#This Row],[Item]],'Price List'!A:A,'Price List'!C:C,"",0)</f>
        <v>0</v>
      </c>
      <c r="H36" s="49" t="str">
        <f>IFERROR(VLOOKUP(Table2[[#This Row],[Item]],parts[],H$10,FALSE),"")</f>
        <v/>
      </c>
      <c r="I36" s="50" t="str">
        <f>IFERROR(Table2[[#This Row],[Qty]]*Table2[[#This Row],[Retail Price]],"")</f>
        <v/>
      </c>
    </row>
    <row r="37" spans="2:9" x14ac:dyDescent="0.2">
      <c r="B37" s="46"/>
      <c r="C37" s="55"/>
      <c r="D37" s="57"/>
      <c r="E37" s="56"/>
      <c r="F37" s="48">
        <f>_xlfn.XLOOKUP(Table2[[#This Row],[Item]],'Price List'!A:A,'Price List'!D:D,"",0)</f>
        <v>0</v>
      </c>
      <c r="G37" s="47">
        <f>_xlfn.XLOOKUP(Table2[[#This Row],[Item]],'Price List'!A:A,'Price List'!C:C,"",0)</f>
        <v>0</v>
      </c>
      <c r="H37" s="49" t="str">
        <f>IFERROR(VLOOKUP(Table2[[#This Row],[Item]],parts[],H$10,FALSE),"")</f>
        <v/>
      </c>
      <c r="I37" s="50" t="str">
        <f>IFERROR(Table2[[#This Row],[Qty]]*Table2[[#This Row],[Retail Price]],"")</f>
        <v/>
      </c>
    </row>
    <row r="38" spans="2:9" x14ac:dyDescent="0.2">
      <c r="B38" s="46"/>
      <c r="C38" s="55"/>
      <c r="D38" s="57"/>
      <c r="E38" s="56"/>
      <c r="F38" s="48">
        <f>_xlfn.XLOOKUP(Table2[[#This Row],[Item]],'Price List'!A:A,'Price List'!D:D,"",0)</f>
        <v>0</v>
      </c>
      <c r="G38" s="47">
        <f>_xlfn.XLOOKUP(Table2[[#This Row],[Item]],'Price List'!A:A,'Price List'!C:C,"",0)</f>
        <v>0</v>
      </c>
      <c r="H38" s="49" t="str">
        <f>IFERROR(VLOOKUP(Table2[[#This Row],[Item]],parts[],H$10,FALSE),"")</f>
        <v/>
      </c>
      <c r="I38" s="50" t="str">
        <f>IFERROR(Table2[[#This Row],[Qty]]*Table2[[#This Row],[Retail Price]],"")</f>
        <v/>
      </c>
    </row>
    <row r="39" spans="2:9" x14ac:dyDescent="0.2">
      <c r="B39" s="46"/>
      <c r="C39" s="55"/>
      <c r="D39" s="57"/>
      <c r="E39" s="56"/>
      <c r="F39" s="48">
        <f>_xlfn.XLOOKUP(Table2[[#This Row],[Item]],'Price List'!A:A,'Price List'!D:D,"",0)</f>
        <v>0</v>
      </c>
      <c r="G39" s="47">
        <f>_xlfn.XLOOKUP(Table2[[#This Row],[Item]],'Price List'!A:A,'Price List'!C:C,"",0)</f>
        <v>0</v>
      </c>
      <c r="H39" s="49" t="str">
        <f>IFERROR(VLOOKUP(Table2[[#This Row],[Item]],parts[],H$10,FALSE),"")</f>
        <v/>
      </c>
      <c r="I39" s="50" t="str">
        <f>IFERROR(Table2[[#This Row],[Qty]]*Table2[[#This Row],[Retail Price]],"")</f>
        <v/>
      </c>
    </row>
    <row r="40" spans="2:9" x14ac:dyDescent="0.2">
      <c r="B40" s="46"/>
      <c r="C40" s="55"/>
      <c r="D40" s="57"/>
      <c r="E40" s="56"/>
      <c r="F40" s="48">
        <f>_xlfn.XLOOKUP(Table2[[#This Row],[Item]],'Price List'!A:A,'Price List'!D:D,"",0)</f>
        <v>0</v>
      </c>
      <c r="G40" s="47">
        <f>_xlfn.XLOOKUP(Table2[[#This Row],[Item]],'Price List'!A:A,'Price List'!C:C,"",0)</f>
        <v>0</v>
      </c>
      <c r="H40" s="49" t="str">
        <f>IFERROR(VLOOKUP(Table2[[#This Row],[Item]],parts[],H$10,FALSE),"")</f>
        <v/>
      </c>
      <c r="I40" s="50" t="str">
        <f>IFERROR(Table2[[#This Row],[Qty]]*Table2[[#This Row],[Retail Price]],"")</f>
        <v/>
      </c>
    </row>
    <row r="41" spans="2:9" x14ac:dyDescent="0.2">
      <c r="B41" s="46"/>
      <c r="C41" s="55"/>
      <c r="D41" s="57"/>
      <c r="E41" s="56"/>
      <c r="F41" s="48">
        <f>_xlfn.XLOOKUP(Table2[[#This Row],[Item]],'Price List'!A:A,'Price List'!D:D,"",0)</f>
        <v>0</v>
      </c>
      <c r="G41" s="47">
        <f>_xlfn.XLOOKUP(Table2[[#This Row],[Item]],'Price List'!A:A,'Price List'!C:C,"",0)</f>
        <v>0</v>
      </c>
      <c r="H41" s="49" t="str">
        <f>IFERROR(VLOOKUP(Table2[[#This Row],[Item]],parts[],H$10,FALSE),"")</f>
        <v/>
      </c>
      <c r="I41" s="50" t="str">
        <f>IFERROR(Table2[[#This Row],[Qty]]*Table2[[#This Row],[Retail Price]],"")</f>
        <v/>
      </c>
    </row>
    <row r="42" spans="2:9" x14ac:dyDescent="0.2">
      <c r="B42" s="46"/>
      <c r="C42" s="55"/>
      <c r="D42" s="57"/>
      <c r="E42" s="56"/>
      <c r="F42" s="48">
        <f>_xlfn.XLOOKUP(Table2[[#This Row],[Item]],'Price List'!A:A,'Price List'!D:D,"",0)</f>
        <v>0</v>
      </c>
      <c r="G42" s="47">
        <f>_xlfn.XLOOKUP(Table2[[#This Row],[Item]],'Price List'!A:A,'Price List'!C:C,"",0)</f>
        <v>0</v>
      </c>
      <c r="H42" s="49" t="str">
        <f>IFERROR(VLOOKUP(Table2[[#This Row],[Item]],parts[],H$10,FALSE),"")</f>
        <v/>
      </c>
      <c r="I42" s="50" t="str">
        <f>IFERROR(Table2[[#This Row],[Qty]]*Table2[[#This Row],[Retail Price]],"")</f>
        <v/>
      </c>
    </row>
    <row r="43" spans="2:9" x14ac:dyDescent="0.2">
      <c r="B43" s="54"/>
      <c r="C43" s="55"/>
      <c r="D43" s="57"/>
      <c r="E43" s="56"/>
      <c r="F43" s="48">
        <f>_xlfn.XLOOKUP(Table2[[#This Row],[Item]],'Price List'!A:A,'Price List'!D:D,"",0)</f>
        <v>0</v>
      </c>
      <c r="G43" s="47">
        <f>_xlfn.XLOOKUP(Table2[[#This Row],[Item]],'Price List'!A:A,'Price List'!C:C,"",0)</f>
        <v>0</v>
      </c>
      <c r="H43" s="49" t="str">
        <f>IFERROR(VLOOKUP(Table2[[#This Row],[Item]],parts[],H$10,FALSE),"")</f>
        <v/>
      </c>
      <c r="I43" s="50" t="str">
        <f>IFERROR(Table2[[#This Row],[Qty]]*Table2[[#This Row],[Retail Price]],"")</f>
        <v/>
      </c>
    </row>
    <row r="44" spans="2:9" x14ac:dyDescent="0.2">
      <c r="B44" s="34" t="s">
        <v>10</v>
      </c>
      <c r="H44" s="13"/>
      <c r="I44" s="35">
        <f>SUBTOTAL(109,Table2[Cost])</f>
        <v>123925</v>
      </c>
    </row>
    <row r="45" spans="2:9" x14ac:dyDescent="0.2">
      <c r="B45" s="34"/>
      <c r="H45" s="13"/>
      <c r="I45" s="35"/>
    </row>
    <row r="46" spans="2:9" x14ac:dyDescent="0.2">
      <c r="B46" s="34"/>
      <c r="H46" s="13"/>
      <c r="I46" s="35"/>
    </row>
    <row r="47" spans="2:9" x14ac:dyDescent="0.2">
      <c r="B47" s="34"/>
      <c r="H47" s="13"/>
      <c r="I47" s="35"/>
    </row>
    <row r="48" spans="2:9" x14ac:dyDescent="0.2">
      <c r="B48" s="34"/>
      <c r="H48" s="13"/>
      <c r="I48" s="35"/>
    </row>
    <row r="49" spans="2:9" x14ac:dyDescent="0.2">
      <c r="B49" s="34"/>
      <c r="H49" s="13"/>
      <c r="I49" s="35"/>
    </row>
    <row r="50" spans="2:9" x14ac:dyDescent="0.2">
      <c r="B50" s="34"/>
      <c r="H50" s="13"/>
      <c r="I50" s="35"/>
    </row>
    <row r="51" spans="2:9" x14ac:dyDescent="0.2">
      <c r="B51" s="34"/>
      <c r="H51" s="13"/>
      <c r="I51" s="35"/>
    </row>
    <row r="52" spans="2:9" x14ac:dyDescent="0.2">
      <c r="B52" s="34"/>
      <c r="H52" s="13"/>
      <c r="I52" s="35"/>
    </row>
    <row r="53" spans="2:9" x14ac:dyDescent="0.2">
      <c r="B53" s="34"/>
      <c r="H53" s="13"/>
      <c r="I53" s="35"/>
    </row>
    <row r="57" spans="2:9" x14ac:dyDescent="0.2">
      <c r="H57" s="60" t="s">
        <v>9</v>
      </c>
      <c r="I57" s="60"/>
    </row>
    <row r="58" spans="2:9" x14ac:dyDescent="0.2">
      <c r="I58" s="13"/>
    </row>
    <row r="59" spans="2:9" x14ac:dyDescent="0.2">
      <c r="H59" s="36" t="s">
        <v>11</v>
      </c>
      <c r="I59" s="36" t="s">
        <v>6</v>
      </c>
    </row>
    <row r="60" spans="2:9" x14ac:dyDescent="0.2">
      <c r="H60" s="58" t="s">
        <v>106</v>
      </c>
      <c r="I60" s="15">
        <f>SUMIF(Table2[Installation Location],H60,Table2[Cost])</f>
        <v>31650</v>
      </c>
    </row>
    <row r="61" spans="2:9" x14ac:dyDescent="0.2">
      <c r="H61" s="15" t="s">
        <v>105</v>
      </c>
      <c r="I61" s="15">
        <f>SUMIF(Table2[Cost],H61,Table2[Installation Location])</f>
        <v>0</v>
      </c>
    </row>
    <row r="62" spans="2:9" x14ac:dyDescent="0.2">
      <c r="H62" s="15" t="s">
        <v>107</v>
      </c>
      <c r="I62" s="15">
        <f>SUMIF(Table2[Cost],H62,Table2[Installation Location])</f>
        <v>0</v>
      </c>
    </row>
    <row r="63" spans="2:9" x14ac:dyDescent="0.2">
      <c r="H63" s="15" t="s">
        <v>111</v>
      </c>
      <c r="I63" s="15">
        <f>SUMIF(Table2[Cost],H63,Table2[Installation Location])</f>
        <v>0</v>
      </c>
    </row>
    <row r="64" spans="2:9" x14ac:dyDescent="0.2">
      <c r="I64" s="15">
        <f>SUMIFS(Table2[Cost],Table2[Installation Location],#REF!)</f>
        <v>0</v>
      </c>
    </row>
    <row r="65" spans="8:9" ht="15.75" thickBot="1" x14ac:dyDescent="0.3">
      <c r="H65" s="51"/>
      <c r="I65" s="51">
        <f>SUM(I60:I64)</f>
        <v>31650</v>
      </c>
    </row>
    <row r="66" spans="8:9" ht="13.5" thickTop="1" x14ac:dyDescent="0.2"/>
  </sheetData>
  <mergeCells count="2">
    <mergeCell ref="B1:E1"/>
    <mergeCell ref="H57:I57"/>
  </mergeCells>
  <phoneticPr fontId="15" type="noConversion"/>
  <dataValidations count="2">
    <dataValidation type="list" allowBlank="1" showInputMessage="1" showErrorMessage="1" sqref="I7:I8" xr:uid="{00000000-0002-0000-0000-000000000000}">
      <formula1>Customer_Categories</formula1>
    </dataValidation>
    <dataValidation type="list" allowBlank="1" showInputMessage="1" showErrorMessage="1" sqref="B13:B43" xr:uid="{00000000-0002-0000-0000-000001000000}">
      <formula1>Item_Code</formula1>
    </dataValidation>
  </dataValidations>
  <pageMargins left="0.25" right="0.25" top="0.75" bottom="0.75" header="0.3" footer="0.3"/>
  <pageSetup paperSize="9" scale="80" orientation="portrait" horizontalDpi="75" verticalDpi="75" r:id="rId1"/>
  <headerFooter>
    <oddHeader>&amp;L&amp;P&amp;CNetTRON&amp;R&amp;D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zoomScale="110" zoomScaleNormal="110" workbookViewId="0">
      <pane ySplit="1" topLeftCell="A2" activePane="bottomLeft" state="frozen"/>
      <selection pane="bottomLeft" activeCell="D23" sqref="D23"/>
    </sheetView>
  </sheetViews>
  <sheetFormatPr defaultColWidth="9.140625" defaultRowHeight="12.75" x14ac:dyDescent="0.2"/>
  <cols>
    <col min="1" max="2" width="16.140625" style="2" customWidth="1"/>
    <col min="3" max="3" width="10.28515625" style="2" bestFit="1" customWidth="1"/>
    <col min="4" max="4" width="42.5703125" style="1" customWidth="1"/>
    <col min="5" max="5" width="26.5703125" style="1" customWidth="1"/>
    <col min="6" max="6" width="11.140625" style="1" bestFit="1" customWidth="1"/>
    <col min="7" max="9" width="9.140625" style="1"/>
    <col min="10" max="10" width="9.28515625" style="1" bestFit="1" customWidth="1"/>
    <col min="11" max="16384" width="9.140625" style="1"/>
  </cols>
  <sheetData>
    <row r="1" spans="1:5" x14ac:dyDescent="0.2">
      <c r="A1" s="10" t="s">
        <v>12</v>
      </c>
      <c r="B1" s="10" t="s">
        <v>26</v>
      </c>
      <c r="C1" s="10" t="s">
        <v>0</v>
      </c>
      <c r="D1" s="11" t="s">
        <v>104</v>
      </c>
      <c r="E1" s="12" t="s">
        <v>4</v>
      </c>
    </row>
    <row r="2" spans="1:5" x14ac:dyDescent="0.2">
      <c r="A2" s="7" t="s">
        <v>63</v>
      </c>
      <c r="B2" s="7" t="s">
        <v>62</v>
      </c>
      <c r="C2" s="7" t="s">
        <v>103</v>
      </c>
      <c r="D2" s="5" t="s">
        <v>64</v>
      </c>
      <c r="E2" s="6">
        <v>14995</v>
      </c>
    </row>
    <row r="3" spans="1:5" x14ac:dyDescent="0.2">
      <c r="A3" s="7" t="s">
        <v>65</v>
      </c>
      <c r="B3" s="7" t="s">
        <v>62</v>
      </c>
      <c r="C3" s="7" t="s">
        <v>103</v>
      </c>
      <c r="D3" s="5" t="s">
        <v>66</v>
      </c>
      <c r="E3" s="6">
        <v>2795</v>
      </c>
    </row>
    <row r="4" spans="1:5" x14ac:dyDescent="0.2">
      <c r="A4" s="7" t="s">
        <v>67</v>
      </c>
      <c r="B4" s="7" t="s">
        <v>62</v>
      </c>
      <c r="C4" s="7" t="s">
        <v>103</v>
      </c>
      <c r="D4" s="5" t="s">
        <v>68</v>
      </c>
      <c r="E4" s="6">
        <v>3595</v>
      </c>
    </row>
    <row r="5" spans="1:5" x14ac:dyDescent="0.2">
      <c r="A5" s="7" t="s">
        <v>69</v>
      </c>
      <c r="B5" s="7" t="s">
        <v>62</v>
      </c>
      <c r="C5" s="7" t="s">
        <v>103</v>
      </c>
      <c r="D5" s="5" t="s">
        <v>70</v>
      </c>
      <c r="E5" s="6">
        <v>10695</v>
      </c>
    </row>
    <row r="6" spans="1:5" x14ac:dyDescent="0.2">
      <c r="A6" s="7" t="s">
        <v>71</v>
      </c>
      <c r="B6" s="7" t="s">
        <v>62</v>
      </c>
      <c r="C6" s="7" t="s">
        <v>103</v>
      </c>
      <c r="D6" s="5" t="s">
        <v>72</v>
      </c>
      <c r="E6" s="6">
        <v>6995</v>
      </c>
    </row>
    <row r="7" spans="1:5" x14ac:dyDescent="0.2">
      <c r="A7" s="7" t="s">
        <v>73</v>
      </c>
      <c r="B7" s="7" t="s">
        <v>62</v>
      </c>
      <c r="C7" s="7" t="s">
        <v>103</v>
      </c>
      <c r="D7" s="5" t="s">
        <v>74</v>
      </c>
      <c r="E7" s="6">
        <v>4895</v>
      </c>
    </row>
    <row r="8" spans="1:5" x14ac:dyDescent="0.2">
      <c r="A8" s="7" t="s">
        <v>75</v>
      </c>
      <c r="B8" s="7" t="s">
        <v>62</v>
      </c>
      <c r="C8" s="7" t="s">
        <v>103</v>
      </c>
      <c r="D8" s="5" t="s">
        <v>76</v>
      </c>
      <c r="E8" s="6">
        <v>4295</v>
      </c>
    </row>
    <row r="9" spans="1:5" x14ac:dyDescent="0.2">
      <c r="A9" s="7" t="s">
        <v>77</v>
      </c>
      <c r="B9" s="7" t="s">
        <v>62</v>
      </c>
      <c r="C9" s="7" t="s">
        <v>103</v>
      </c>
      <c r="D9" s="5" t="s">
        <v>78</v>
      </c>
      <c r="E9" s="6">
        <v>3245</v>
      </c>
    </row>
    <row r="10" spans="1:5" x14ac:dyDescent="0.2">
      <c r="A10" s="7" t="s">
        <v>79</v>
      </c>
      <c r="B10" s="7" t="s">
        <v>62</v>
      </c>
      <c r="C10" s="7" t="s">
        <v>103</v>
      </c>
      <c r="D10" s="5" t="s">
        <v>80</v>
      </c>
      <c r="E10" s="6">
        <v>12450</v>
      </c>
    </row>
    <row r="11" spans="1:5" x14ac:dyDescent="0.2">
      <c r="A11" s="7" t="s">
        <v>81</v>
      </c>
      <c r="B11" s="7" t="s">
        <v>62</v>
      </c>
      <c r="C11" s="7" t="s">
        <v>103</v>
      </c>
      <c r="D11" s="5" t="s">
        <v>82</v>
      </c>
      <c r="E11" s="6">
        <v>8645</v>
      </c>
    </row>
    <row r="12" spans="1:5" x14ac:dyDescent="0.2">
      <c r="A12" s="7" t="s">
        <v>83</v>
      </c>
      <c r="B12" s="7" t="s">
        <v>62</v>
      </c>
      <c r="C12" s="7" t="s">
        <v>103</v>
      </c>
      <c r="D12" s="5" t="s">
        <v>84</v>
      </c>
      <c r="E12" s="6">
        <v>7645</v>
      </c>
    </row>
    <row r="13" spans="1:5" x14ac:dyDescent="0.2">
      <c r="A13" s="7" t="s">
        <v>85</v>
      </c>
      <c r="B13" s="7" t="s">
        <v>62</v>
      </c>
      <c r="C13" s="7" t="s">
        <v>103</v>
      </c>
      <c r="D13" s="5" t="s">
        <v>86</v>
      </c>
      <c r="E13" s="6">
        <v>6945</v>
      </c>
    </row>
    <row r="14" spans="1:5" x14ac:dyDescent="0.2">
      <c r="A14" s="7" t="s">
        <v>87</v>
      </c>
      <c r="B14" s="7" t="s">
        <v>62</v>
      </c>
      <c r="C14" s="7" t="s">
        <v>103</v>
      </c>
      <c r="D14" s="5" t="s">
        <v>88</v>
      </c>
      <c r="E14" s="6">
        <v>3495</v>
      </c>
    </row>
    <row r="15" spans="1:5" x14ac:dyDescent="0.2">
      <c r="A15" s="7" t="s">
        <v>89</v>
      </c>
      <c r="B15" s="7" t="s">
        <v>62</v>
      </c>
      <c r="C15" s="7" t="s">
        <v>103</v>
      </c>
      <c r="D15" s="5" t="s">
        <v>90</v>
      </c>
      <c r="E15" s="6">
        <v>4995</v>
      </c>
    </row>
    <row r="16" spans="1:5" x14ac:dyDescent="0.2">
      <c r="A16" s="7" t="s">
        <v>91</v>
      </c>
      <c r="B16" s="7" t="s">
        <v>62</v>
      </c>
      <c r="C16" s="7" t="s">
        <v>103</v>
      </c>
      <c r="D16" s="5" t="s">
        <v>92</v>
      </c>
      <c r="E16" s="6">
        <v>16995</v>
      </c>
    </row>
    <row r="17" spans="1:5" x14ac:dyDescent="0.2">
      <c r="A17" s="7" t="s">
        <v>93</v>
      </c>
      <c r="B17" s="7" t="s">
        <v>62</v>
      </c>
      <c r="C17" s="7" t="s">
        <v>103</v>
      </c>
      <c r="D17" s="5" t="s">
        <v>94</v>
      </c>
      <c r="E17" s="6">
        <v>11495</v>
      </c>
    </row>
    <row r="18" spans="1:5" x14ac:dyDescent="0.2">
      <c r="A18" s="7" t="s">
        <v>95</v>
      </c>
      <c r="B18" s="7" t="s">
        <v>62</v>
      </c>
      <c r="C18" s="7" t="s">
        <v>103</v>
      </c>
      <c r="D18" s="5" t="s">
        <v>96</v>
      </c>
      <c r="E18" s="6">
        <v>8495</v>
      </c>
    </row>
    <row r="19" spans="1:5" x14ac:dyDescent="0.2">
      <c r="A19" s="7" t="s">
        <v>97</v>
      </c>
      <c r="B19" s="7" t="s">
        <v>62</v>
      </c>
      <c r="C19" s="7" t="s">
        <v>103</v>
      </c>
      <c r="D19" s="5" t="s">
        <v>98</v>
      </c>
      <c r="E19" s="6">
        <v>4395</v>
      </c>
    </row>
    <row r="20" spans="1:5" x14ac:dyDescent="0.2">
      <c r="A20" s="7" t="s">
        <v>99</v>
      </c>
      <c r="B20" s="7" t="s">
        <v>62</v>
      </c>
      <c r="C20" s="7" t="s">
        <v>103</v>
      </c>
      <c r="D20" s="5" t="s">
        <v>100</v>
      </c>
      <c r="E20" s="6">
        <v>5595</v>
      </c>
    </row>
    <row r="21" spans="1:5" x14ac:dyDescent="0.2">
      <c r="A21" s="7" t="s">
        <v>101</v>
      </c>
      <c r="B21" s="7" t="s">
        <v>62</v>
      </c>
      <c r="C21" s="7" t="s">
        <v>103</v>
      </c>
      <c r="D21" s="5" t="s">
        <v>102</v>
      </c>
      <c r="E21" s="6">
        <v>10395</v>
      </c>
    </row>
    <row r="22" spans="1:5" x14ac:dyDescent="0.2">
      <c r="A22" s="7" t="s">
        <v>28</v>
      </c>
      <c r="B22" s="7" t="s">
        <v>62</v>
      </c>
      <c r="C22" s="7" t="s">
        <v>27</v>
      </c>
      <c r="D22" s="5" t="s">
        <v>43</v>
      </c>
      <c r="E22" s="6">
        <v>3595</v>
      </c>
    </row>
    <row r="23" spans="1:5" x14ac:dyDescent="0.2">
      <c r="A23" s="7" t="s">
        <v>29</v>
      </c>
      <c r="B23" s="7" t="s">
        <v>62</v>
      </c>
      <c r="C23" s="7" t="s">
        <v>27</v>
      </c>
      <c r="D23" s="5" t="s">
        <v>44</v>
      </c>
      <c r="E23" s="6">
        <v>4850</v>
      </c>
    </row>
    <row r="24" spans="1:5" x14ac:dyDescent="0.2">
      <c r="A24" s="7" t="s">
        <v>30</v>
      </c>
      <c r="B24" s="7" t="s">
        <v>62</v>
      </c>
      <c r="C24" s="7" t="s">
        <v>27</v>
      </c>
      <c r="D24" s="5" t="s">
        <v>45</v>
      </c>
      <c r="E24" s="6">
        <v>1475</v>
      </c>
    </row>
    <row r="25" spans="1:5" x14ac:dyDescent="0.2">
      <c r="A25" s="7" t="s">
        <v>31</v>
      </c>
      <c r="B25" s="7" t="s">
        <v>62</v>
      </c>
      <c r="C25" s="7" t="s">
        <v>27</v>
      </c>
      <c r="D25" s="5" t="s">
        <v>46</v>
      </c>
      <c r="E25" s="6">
        <v>1795</v>
      </c>
    </row>
    <row r="26" spans="1:5" x14ac:dyDescent="0.2">
      <c r="A26" s="7" t="s">
        <v>32</v>
      </c>
      <c r="B26" s="7" t="s">
        <v>62</v>
      </c>
      <c r="C26" s="7" t="s">
        <v>27</v>
      </c>
      <c r="D26" s="5" t="s">
        <v>47</v>
      </c>
      <c r="E26" s="6">
        <v>895</v>
      </c>
    </row>
    <row r="27" spans="1:5" x14ac:dyDescent="0.2">
      <c r="A27" s="7" t="s">
        <v>32</v>
      </c>
      <c r="B27" s="7" t="s">
        <v>62</v>
      </c>
      <c r="C27" s="7" t="s">
        <v>27</v>
      </c>
      <c r="D27" s="5" t="s">
        <v>47</v>
      </c>
      <c r="E27" s="6">
        <v>1065</v>
      </c>
    </row>
    <row r="28" spans="1:5" x14ac:dyDescent="0.2">
      <c r="A28" s="7" t="s">
        <v>33</v>
      </c>
      <c r="B28" s="7" t="s">
        <v>62</v>
      </c>
      <c r="C28" s="7" t="s">
        <v>27</v>
      </c>
      <c r="D28" s="5" t="s">
        <v>48</v>
      </c>
      <c r="E28" s="6">
        <v>1780</v>
      </c>
    </row>
    <row r="29" spans="1:5" x14ac:dyDescent="0.2">
      <c r="A29" s="7" t="s">
        <v>34</v>
      </c>
      <c r="B29" s="7" t="s">
        <v>62</v>
      </c>
      <c r="C29" s="7" t="s">
        <v>27</v>
      </c>
      <c r="D29" s="5" t="s">
        <v>49</v>
      </c>
      <c r="E29" s="6">
        <v>1570</v>
      </c>
    </row>
    <row r="30" spans="1:5" x14ac:dyDescent="0.2">
      <c r="A30" s="7" t="s">
        <v>35</v>
      </c>
      <c r="B30" s="7" t="s">
        <v>62</v>
      </c>
      <c r="C30" s="7" t="s">
        <v>27</v>
      </c>
      <c r="D30" s="5" t="s">
        <v>61</v>
      </c>
      <c r="E30" s="6">
        <v>530</v>
      </c>
    </row>
    <row r="31" spans="1:5" x14ac:dyDescent="0.2">
      <c r="A31" s="7" t="s">
        <v>35</v>
      </c>
      <c r="B31" s="7" t="s">
        <v>62</v>
      </c>
      <c r="C31" s="7" t="s">
        <v>27</v>
      </c>
      <c r="D31" s="5" t="s">
        <v>50</v>
      </c>
      <c r="E31" s="6">
        <v>1150</v>
      </c>
    </row>
    <row r="32" spans="1:5" x14ac:dyDescent="0.2">
      <c r="A32" s="7" t="s">
        <v>36</v>
      </c>
      <c r="B32" s="7" t="s">
        <v>62</v>
      </c>
      <c r="C32" s="7" t="s">
        <v>27</v>
      </c>
      <c r="D32" s="5" t="s">
        <v>51</v>
      </c>
      <c r="E32" s="6">
        <v>1445</v>
      </c>
    </row>
    <row r="33" spans="1:5" x14ac:dyDescent="0.2">
      <c r="A33" s="7" t="s">
        <v>37</v>
      </c>
      <c r="B33" s="7" t="s">
        <v>62</v>
      </c>
      <c r="C33" s="7" t="s">
        <v>27</v>
      </c>
      <c r="D33" s="5" t="s">
        <v>58</v>
      </c>
      <c r="E33" s="6">
        <v>1325</v>
      </c>
    </row>
    <row r="34" spans="1:5" x14ac:dyDescent="0.2">
      <c r="A34" s="7" t="s">
        <v>37</v>
      </c>
      <c r="B34" s="7" t="s">
        <v>62</v>
      </c>
      <c r="C34" s="7" t="s">
        <v>27</v>
      </c>
      <c r="D34" s="5" t="s">
        <v>52</v>
      </c>
      <c r="E34" s="6">
        <v>5565</v>
      </c>
    </row>
    <row r="35" spans="1:5" x14ac:dyDescent="0.2">
      <c r="A35" s="7" t="s">
        <v>38</v>
      </c>
      <c r="B35" s="7" t="s">
        <v>62</v>
      </c>
      <c r="C35" s="7" t="s">
        <v>27</v>
      </c>
      <c r="D35" s="5" t="s">
        <v>59</v>
      </c>
      <c r="E35" s="6">
        <v>2350</v>
      </c>
    </row>
    <row r="36" spans="1:5" x14ac:dyDescent="0.2">
      <c r="A36" s="7" t="s">
        <v>38</v>
      </c>
      <c r="B36" s="7" t="s">
        <v>62</v>
      </c>
      <c r="C36" s="7" t="s">
        <v>27</v>
      </c>
      <c r="D36" s="5" t="s">
        <v>53</v>
      </c>
      <c r="E36" s="6">
        <v>4150</v>
      </c>
    </row>
    <row r="37" spans="1:5" x14ac:dyDescent="0.2">
      <c r="A37" s="8" t="s">
        <v>39</v>
      </c>
      <c r="B37" s="8" t="s">
        <v>62</v>
      </c>
      <c r="C37" s="8" t="s">
        <v>27</v>
      </c>
      <c r="D37" s="5" t="s">
        <v>54</v>
      </c>
      <c r="E37" s="6">
        <v>7650</v>
      </c>
    </row>
    <row r="38" spans="1:5" x14ac:dyDescent="0.2">
      <c r="A38" s="9" t="s">
        <v>40</v>
      </c>
      <c r="B38" s="9" t="s">
        <v>62</v>
      </c>
      <c r="C38" s="9" t="s">
        <v>27</v>
      </c>
      <c r="D38" s="4" t="s">
        <v>55</v>
      </c>
      <c r="E38" s="3">
        <v>3610</v>
      </c>
    </row>
    <row r="39" spans="1:5" x14ac:dyDescent="0.2">
      <c r="A39" s="7" t="s">
        <v>41</v>
      </c>
      <c r="B39" s="7" t="s">
        <v>62</v>
      </c>
      <c r="C39" s="7" t="s">
        <v>27</v>
      </c>
      <c r="D39" s="5" t="s">
        <v>56</v>
      </c>
      <c r="E39" s="6">
        <v>2665</v>
      </c>
    </row>
    <row r="40" spans="1:5" x14ac:dyDescent="0.2">
      <c r="A40" s="7" t="s">
        <v>42</v>
      </c>
      <c r="B40" s="7" t="s">
        <v>62</v>
      </c>
      <c r="C40" s="7" t="s">
        <v>27</v>
      </c>
      <c r="D40" s="5" t="s">
        <v>60</v>
      </c>
      <c r="E40" s="6">
        <v>2150</v>
      </c>
    </row>
    <row r="41" spans="1:5" x14ac:dyDescent="0.2">
      <c r="A41" s="7" t="s">
        <v>42</v>
      </c>
      <c r="B41" s="7" t="s">
        <v>62</v>
      </c>
      <c r="C41" s="7" t="s">
        <v>27</v>
      </c>
      <c r="D41" s="5" t="s">
        <v>57</v>
      </c>
      <c r="E41" s="6">
        <v>4900</v>
      </c>
    </row>
    <row r="42" spans="1:5" x14ac:dyDescent="0.2">
      <c r="A42" s="7" t="s">
        <v>113</v>
      </c>
      <c r="B42" s="7" t="s">
        <v>114</v>
      </c>
      <c r="C42" s="7" t="s">
        <v>115</v>
      </c>
      <c r="D42" s="5" t="s">
        <v>112</v>
      </c>
      <c r="E42" s="6">
        <v>481</v>
      </c>
    </row>
    <row r="43" spans="1:5" x14ac:dyDescent="0.2">
      <c r="A43" s="7" t="s">
        <v>117</v>
      </c>
      <c r="B43" s="7" t="s">
        <v>118</v>
      </c>
      <c r="C43" s="7" t="s">
        <v>115</v>
      </c>
      <c r="D43" s="5" t="s">
        <v>116</v>
      </c>
      <c r="E43" s="6">
        <v>520</v>
      </c>
    </row>
    <row r="44" spans="1:5" x14ac:dyDescent="0.2">
      <c r="A44" s="7" t="s">
        <v>120</v>
      </c>
      <c r="B44" s="7" t="s">
        <v>114</v>
      </c>
      <c r="C44" s="7" t="s">
        <v>115</v>
      </c>
      <c r="D44" s="5" t="s">
        <v>119</v>
      </c>
      <c r="E44" s="6">
        <v>595</v>
      </c>
    </row>
    <row r="45" spans="1:5" x14ac:dyDescent="0.2">
      <c r="A45" s="7" t="s">
        <v>121</v>
      </c>
      <c r="B45" s="7" t="s">
        <v>62</v>
      </c>
      <c r="C45" s="7" t="s">
        <v>125</v>
      </c>
      <c r="D45" s="5" t="s">
        <v>123</v>
      </c>
      <c r="E45" s="6">
        <v>10</v>
      </c>
    </row>
    <row r="46" spans="1:5" x14ac:dyDescent="0.2">
      <c r="A46" s="7" t="s">
        <v>122</v>
      </c>
      <c r="B46" s="7" t="s">
        <v>62</v>
      </c>
      <c r="C46" s="7" t="s">
        <v>125</v>
      </c>
      <c r="D46" s="5" t="s">
        <v>124</v>
      </c>
      <c r="E46" s="6">
        <v>10</v>
      </c>
    </row>
    <row r="47" spans="1:5" x14ac:dyDescent="0.2">
      <c r="A47" s="7"/>
      <c r="B47" s="7"/>
      <c r="C47" s="7"/>
      <c r="D47" s="5"/>
      <c r="E47" s="6"/>
    </row>
    <row r="48" spans="1:5" x14ac:dyDescent="0.2">
      <c r="A48" s="7"/>
      <c r="B48" s="7"/>
      <c r="C48" s="7"/>
      <c r="D48" s="5"/>
      <c r="E48" s="6"/>
    </row>
    <row r="49" spans="1:5" x14ac:dyDescent="0.2">
      <c r="A49" s="7"/>
      <c r="B49" s="7"/>
      <c r="C49" s="7"/>
      <c r="D49" s="5"/>
      <c r="E49" s="6"/>
    </row>
  </sheetData>
  <phoneticPr fontId="0" type="noConversion"/>
  <pageMargins left="0.75" right="0.75" top="1" bottom="1" header="0.5" footer="0.5"/>
  <pageSetup orientation="portrait" horizontalDpi="75" verticalDpi="75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Customer Quote</vt:lpstr>
      <vt:lpstr>Price List</vt:lpstr>
      <vt:lpstr>Item_Code</vt:lpstr>
      <vt:lpstr>'Customer Quote'!Print_Area</vt:lpstr>
      <vt:lpstr>Quote</vt:lpstr>
    </vt:vector>
  </TitlesOfParts>
  <Company>Foundry Networks,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Davis</dc:creator>
  <cp:lastModifiedBy>Patrick Smith</cp:lastModifiedBy>
  <cp:lastPrinted>2023-08-03T20:54:56Z</cp:lastPrinted>
  <dcterms:created xsi:type="dcterms:W3CDTF">2006-11-03T19:50:03Z</dcterms:created>
  <dcterms:modified xsi:type="dcterms:W3CDTF">2023-08-06T19:18:53Z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-1535248582</vt:i4>
  </property>
  <property fmtid="{D5CDD505-2E9C-101B-9397-08002B2CF9AE}" pid="3" name="_EmailSubject">
    <vt:lpwstr>Pricing Advisory: New Price Lists and Quote Tools</vt:lpwstr>
  </property>
  <property fmtid="{D5CDD505-2E9C-101B-9397-08002B2CF9AE}" pid="4" name="_AuthorEmail">
    <vt:lpwstr>mdavis@foundrynet.com</vt:lpwstr>
  </property>
  <property fmtid="{D5CDD505-2E9C-101B-9397-08002B2CF9AE}" pid="5" name="_AuthorEmailDisplayName">
    <vt:lpwstr>Matt Davis</vt:lpwstr>
  </property>
  <property fmtid="{D5CDD505-2E9C-101B-9397-08002B2CF9AE}" pid="6" name="_ReviewingToolsShownOnce">
    <vt:lpwstr/>
  </property>
</Properties>
</file>