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T570/"/>
    </mc:Choice>
  </mc:AlternateContent>
  <xr:revisionPtr revIDLastSave="0" documentId="8_{967A72DC-D1FA-2A4A-84A4-099D307B5F0F}"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5" i="2" l="1"/>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B43" i="1"/>
  <c r="B44" i="1"/>
  <c r="M10" i="2"/>
  <c r="N10" i="2"/>
  <c r="O10" i="2"/>
  <c r="P10" i="2"/>
  <c r="Q10" i="2"/>
  <c r="R10" i="2"/>
  <c r="S10" i="2"/>
  <c r="T10" i="2"/>
  <c r="U10" i="2"/>
  <c r="M11" i="2"/>
  <c r="N11" i="2"/>
  <c r="O11" i="2"/>
  <c r="P11" i="2"/>
  <c r="Q11" i="2"/>
  <c r="R11" i="2"/>
  <c r="S11" i="2"/>
  <c r="T11" i="2"/>
  <c r="U11" i="2"/>
  <c r="M12" i="2"/>
  <c r="N12" i="2"/>
  <c r="O12" i="2"/>
  <c r="P12" i="2"/>
  <c r="Q12" i="2"/>
  <c r="R12" i="2"/>
  <c r="S12" i="2"/>
  <c r="T12" i="2"/>
  <c r="U12" i="2"/>
  <c r="M13" i="2"/>
  <c r="N13" i="2"/>
  <c r="O13" i="2"/>
  <c r="P13" i="2"/>
  <c r="Q13" i="2"/>
  <c r="R13" i="2"/>
  <c r="S13" i="2"/>
  <c r="T13" i="2"/>
  <c r="U13" i="2"/>
  <c r="M14" i="2"/>
  <c r="N14" i="2"/>
  <c r="O14" i="2"/>
  <c r="P14" i="2"/>
  <c r="Q14" i="2"/>
  <c r="R14" i="2"/>
  <c r="S14" i="2"/>
  <c r="T14" i="2"/>
  <c r="U14" i="2"/>
  <c r="M15" i="2"/>
  <c r="N15" i="2"/>
  <c r="O15" i="2"/>
  <c r="P15" i="2"/>
  <c r="Q15" i="2"/>
  <c r="R15" i="2"/>
  <c r="S15" i="2"/>
  <c r="T15" i="2"/>
  <c r="U15" i="2"/>
  <c r="M16" i="2"/>
  <c r="N16" i="2"/>
  <c r="N17" i="1" s="1"/>
  <c r="O16" i="2"/>
  <c r="P16" i="2"/>
  <c r="Q16" i="2"/>
  <c r="R16" i="2"/>
  <c r="S16" i="2"/>
  <c r="T16" i="2"/>
  <c r="U16" i="2"/>
  <c r="M17" i="2"/>
  <c r="N17" i="2"/>
  <c r="O17" i="2"/>
  <c r="P17" i="2"/>
  <c r="Q17" i="2"/>
  <c r="R17" i="2"/>
  <c r="S17" i="2"/>
  <c r="T17" i="2"/>
  <c r="U17" i="2"/>
  <c r="M18" i="2"/>
  <c r="N18" i="2"/>
  <c r="O18" i="2"/>
  <c r="P18" i="2"/>
  <c r="Q18" i="2"/>
  <c r="R18" i="2"/>
  <c r="S18" i="2"/>
  <c r="T18" i="2"/>
  <c r="U18" i="2"/>
  <c r="M19" i="2"/>
  <c r="N19" i="2"/>
  <c r="O19" i="2"/>
  <c r="P19" i="2"/>
  <c r="Q19" i="2"/>
  <c r="R19" i="2"/>
  <c r="S19" i="2"/>
  <c r="T19" i="2"/>
  <c r="U19" i="2"/>
  <c r="M20" i="2"/>
  <c r="N20" i="2"/>
  <c r="O20" i="2"/>
  <c r="P20" i="2"/>
  <c r="Q20" i="2"/>
  <c r="R20" i="2"/>
  <c r="S20" i="2"/>
  <c r="T20" i="2"/>
  <c r="U20" i="2"/>
  <c r="M21" i="2"/>
  <c r="N21" i="2"/>
  <c r="O21" i="2"/>
  <c r="P21" i="2"/>
  <c r="Q21" i="2"/>
  <c r="R21" i="2"/>
  <c r="S21" i="2"/>
  <c r="T21" i="2"/>
  <c r="U21" i="2"/>
  <c r="M22" i="2"/>
  <c r="N22" i="2"/>
  <c r="O22" i="2"/>
  <c r="P22" i="2"/>
  <c r="Q22" i="2"/>
  <c r="R22" i="2"/>
  <c r="S22" i="2"/>
  <c r="T22" i="2"/>
  <c r="U22" i="2"/>
  <c r="M23" i="2"/>
  <c r="N23" i="2"/>
  <c r="O23" i="2"/>
  <c r="P23" i="2"/>
  <c r="Q23" i="2"/>
  <c r="R23" i="2"/>
  <c r="S23" i="2"/>
  <c r="T23" i="2"/>
  <c r="U23" i="2"/>
  <c r="U24" i="1" s="1"/>
  <c r="M24" i="2"/>
  <c r="N24" i="2"/>
  <c r="N25" i="1" s="1"/>
  <c r="O24" i="2"/>
  <c r="P24" i="2"/>
  <c r="Q24" i="2"/>
  <c r="R24" i="2"/>
  <c r="S24" i="2"/>
  <c r="T24" i="2"/>
  <c r="U24" i="2"/>
  <c r="M25" i="2"/>
  <c r="N25" i="2"/>
  <c r="O25" i="2"/>
  <c r="P25" i="2"/>
  <c r="Q25" i="2"/>
  <c r="R25" i="2"/>
  <c r="S25" i="2"/>
  <c r="T25" i="2"/>
  <c r="U25" i="2"/>
  <c r="M26" i="2"/>
  <c r="N26" i="2"/>
  <c r="O26" i="2"/>
  <c r="P26" i="2"/>
  <c r="Q26" i="2"/>
  <c r="R26" i="2"/>
  <c r="S26" i="2"/>
  <c r="T26" i="2"/>
  <c r="U26" i="2"/>
  <c r="M27" i="2"/>
  <c r="N27" i="2"/>
  <c r="O27" i="2"/>
  <c r="P27" i="2"/>
  <c r="Q27" i="2"/>
  <c r="R27" i="2"/>
  <c r="S27" i="2"/>
  <c r="T27" i="2"/>
  <c r="U27" i="2"/>
  <c r="M28" i="2"/>
  <c r="N28" i="2"/>
  <c r="O28" i="2"/>
  <c r="P28" i="2"/>
  <c r="Q28" i="2"/>
  <c r="R28" i="2"/>
  <c r="S28" i="2"/>
  <c r="T28" i="2"/>
  <c r="U28" i="2"/>
  <c r="M29" i="2"/>
  <c r="N29" i="2"/>
  <c r="O29" i="2"/>
  <c r="P29" i="2"/>
  <c r="Q29" i="2"/>
  <c r="R29" i="2"/>
  <c r="S29" i="2"/>
  <c r="T29" i="2"/>
  <c r="U29" i="2"/>
  <c r="M30" i="2"/>
  <c r="N30" i="2"/>
  <c r="O30" i="2"/>
  <c r="P30" i="2"/>
  <c r="Q30" i="2"/>
  <c r="R30" i="2"/>
  <c r="S30" i="2"/>
  <c r="T30" i="2"/>
  <c r="U30" i="2"/>
  <c r="M31" i="2"/>
  <c r="N31" i="2"/>
  <c r="O31" i="2"/>
  <c r="P31" i="2"/>
  <c r="Q31" i="2"/>
  <c r="R31" i="2"/>
  <c r="S31" i="2"/>
  <c r="T31" i="2"/>
  <c r="U31" i="2"/>
  <c r="M32" i="2"/>
  <c r="N32" i="2"/>
  <c r="N33" i="1" s="1"/>
  <c r="O32" i="2"/>
  <c r="P32" i="2"/>
  <c r="Q32" i="2"/>
  <c r="R32" i="2"/>
  <c r="S32" i="2"/>
  <c r="T32" i="2"/>
  <c r="U32" i="2"/>
  <c r="M33" i="2"/>
  <c r="M34" i="1" s="1"/>
  <c r="N33" i="2"/>
  <c r="O33" i="2"/>
  <c r="P33" i="2"/>
  <c r="Q33" i="2"/>
  <c r="R33" i="2"/>
  <c r="S33" i="2"/>
  <c r="T33" i="2"/>
  <c r="U33" i="2"/>
  <c r="U34" i="1" s="1"/>
  <c r="M34" i="2"/>
  <c r="N34" i="2"/>
  <c r="O34" i="2"/>
  <c r="P34" i="2"/>
  <c r="Q34" i="2"/>
  <c r="R34" i="2"/>
  <c r="S34" i="2"/>
  <c r="T34" i="2"/>
  <c r="U34" i="2"/>
  <c r="M35" i="2"/>
  <c r="N35" i="2"/>
  <c r="O35" i="2"/>
  <c r="P35" i="2"/>
  <c r="Q35" i="2"/>
  <c r="R35" i="2"/>
  <c r="S35" i="2"/>
  <c r="T35" i="2"/>
  <c r="U35" i="2"/>
  <c r="M36" i="2"/>
  <c r="N36" i="2"/>
  <c r="O36" i="2"/>
  <c r="P36" i="2"/>
  <c r="Q36" i="2"/>
  <c r="R36" i="2"/>
  <c r="S36" i="2"/>
  <c r="T36" i="2"/>
  <c r="U36" i="2"/>
  <c r="M37" i="2"/>
  <c r="N37" i="2"/>
  <c r="O37" i="2"/>
  <c r="P37" i="2"/>
  <c r="Q37" i="2"/>
  <c r="R37" i="2"/>
  <c r="S37" i="2"/>
  <c r="T37" i="2"/>
  <c r="U37" i="2"/>
  <c r="M38" i="2"/>
  <c r="N38" i="2"/>
  <c r="O38" i="2"/>
  <c r="P38" i="2"/>
  <c r="P39" i="1" s="1"/>
  <c r="Q38" i="2"/>
  <c r="R38" i="2"/>
  <c r="S38" i="2"/>
  <c r="T38" i="2"/>
  <c r="U38" i="2"/>
  <c r="M39" i="2"/>
  <c r="N39" i="2"/>
  <c r="O39" i="2"/>
  <c r="P39" i="2"/>
  <c r="Q39" i="2"/>
  <c r="R39" i="2"/>
  <c r="S39" i="2"/>
  <c r="T39" i="2"/>
  <c r="U39" i="2"/>
  <c r="M40" i="2"/>
  <c r="N40" i="2"/>
  <c r="O40" i="2"/>
  <c r="P40" i="2"/>
  <c r="Q40" i="2"/>
  <c r="R40" i="2"/>
  <c r="S40" i="2"/>
  <c r="T40" i="2"/>
  <c r="U40" i="2"/>
  <c r="M41" i="2"/>
  <c r="N41" i="2"/>
  <c r="O41" i="2"/>
  <c r="P41" i="2"/>
  <c r="Q41" i="2"/>
  <c r="R41" i="2"/>
  <c r="S41" i="2"/>
  <c r="T41" i="2"/>
  <c r="U41" i="2"/>
  <c r="M42" i="2"/>
  <c r="N42" i="2"/>
  <c r="O42" i="2"/>
  <c r="P42" i="2"/>
  <c r="Q42" i="2"/>
  <c r="R42" i="2"/>
  <c r="S42" i="2"/>
  <c r="T42" i="2"/>
  <c r="U42" i="2"/>
  <c r="M43" i="2"/>
  <c r="N43" i="2"/>
  <c r="O43" i="2"/>
  <c r="P43" i="2"/>
  <c r="Q43" i="2"/>
  <c r="R43" i="2"/>
  <c r="S43" i="2"/>
  <c r="S44" i="1" s="1"/>
  <c r="T43" i="2"/>
  <c r="U43" i="2"/>
  <c r="M44" i="2"/>
  <c r="N44" i="2"/>
  <c r="O44" i="2"/>
  <c r="P44" i="2"/>
  <c r="Q44" i="2"/>
  <c r="R44" i="2"/>
  <c r="S44" i="2"/>
  <c r="T44" i="2"/>
  <c r="U44" i="2"/>
  <c r="M45" i="2"/>
  <c r="N45" i="2"/>
  <c r="O45" i="2"/>
  <c r="P45" i="2"/>
  <c r="Q45" i="2"/>
  <c r="R45" i="2"/>
  <c r="S45" i="2"/>
  <c r="T45" i="2"/>
  <c r="U45" i="2"/>
  <c r="M46" i="2"/>
  <c r="N46" i="2"/>
  <c r="O46" i="2"/>
  <c r="P46" i="2"/>
  <c r="Q46" i="2"/>
  <c r="R46" i="2"/>
  <c r="S46" i="2"/>
  <c r="T46" i="2"/>
  <c r="U46" i="2"/>
  <c r="M47" i="2"/>
  <c r="N47" i="2"/>
  <c r="O47" i="2"/>
  <c r="P47" i="2"/>
  <c r="Q47" i="2"/>
  <c r="R47" i="2"/>
  <c r="S47" i="2"/>
  <c r="T47" i="2"/>
  <c r="U47" i="2"/>
  <c r="M48" i="2"/>
  <c r="N48" i="2"/>
  <c r="O48" i="2"/>
  <c r="P48" i="2"/>
  <c r="Q48" i="2"/>
  <c r="R48" i="2"/>
  <c r="S48" i="2"/>
  <c r="T48" i="2"/>
  <c r="U48" i="2"/>
  <c r="M49" i="2"/>
  <c r="N49" i="2"/>
  <c r="O49" i="2"/>
  <c r="P49" i="2"/>
  <c r="Q49" i="2"/>
  <c r="R49" i="2"/>
  <c r="S49" i="2"/>
  <c r="T49" i="2"/>
  <c r="U49" i="2"/>
  <c r="M50" i="2"/>
  <c r="N50" i="2"/>
  <c r="O50" i="2"/>
  <c r="P50" i="2"/>
  <c r="Q50" i="2"/>
  <c r="R50" i="2"/>
  <c r="S50" i="2"/>
  <c r="T50" i="2"/>
  <c r="U50" i="2"/>
  <c r="M51" i="2"/>
  <c r="N51" i="2"/>
  <c r="O51" i="2"/>
  <c r="P51" i="2"/>
  <c r="Q51" i="2"/>
  <c r="R51" i="2"/>
  <c r="S51" i="2"/>
  <c r="T51" i="2"/>
  <c r="U51" i="2"/>
  <c r="M52" i="2"/>
  <c r="N52" i="2"/>
  <c r="O52" i="2"/>
  <c r="P52" i="2"/>
  <c r="Q52" i="2"/>
  <c r="R52" i="2"/>
  <c r="S52" i="2"/>
  <c r="T52" i="2"/>
  <c r="U52" i="2"/>
  <c r="M36" i="1"/>
  <c r="M37" i="1"/>
  <c r="M6" i="2"/>
  <c r="N6" i="2"/>
  <c r="O6" i="2"/>
  <c r="M7" i="2"/>
  <c r="N7" i="2"/>
  <c r="O7" i="2"/>
  <c r="M8" i="2"/>
  <c r="N8" i="2"/>
  <c r="N9" i="1" s="1"/>
  <c r="O8" i="2"/>
  <c r="M9" i="2"/>
  <c r="N9" i="2"/>
  <c r="O9" i="2"/>
  <c r="M12" i="1"/>
  <c r="M20" i="1"/>
  <c r="O22" i="1"/>
  <c r="M28" i="1"/>
  <c r="O38" i="1"/>
  <c r="P28" i="1"/>
  <c r="R26" i="1"/>
  <c r="D24" i="2"/>
  <c r="D25" i="2"/>
  <c r="D26" i="2"/>
  <c r="D27" i="2"/>
  <c r="D28" i="2"/>
  <c r="D29" i="2"/>
  <c r="D30" i="2"/>
  <c r="D31" i="2"/>
  <c r="D32" i="2"/>
  <c r="D33" i="2"/>
  <c r="D34" i="2"/>
  <c r="D35" i="2"/>
  <c r="D36" i="2"/>
  <c r="D37" i="2"/>
  <c r="D38" i="2"/>
  <c r="D39" i="2"/>
  <c r="D40" i="2"/>
  <c r="D41" i="2"/>
  <c r="D42" i="2"/>
  <c r="D43" i="2"/>
  <c r="D4" i="2"/>
  <c r="D5" i="2"/>
  <c r="D6" i="2"/>
  <c r="D7" i="2"/>
  <c r="D8" i="2"/>
  <c r="B2" i="3"/>
  <c r="B1" i="3"/>
  <c r="V104" i="2"/>
  <c r="O104" i="2"/>
  <c r="N104" i="2"/>
  <c r="M104" i="2"/>
  <c r="H104" i="2"/>
  <c r="V103" i="2"/>
  <c r="H103" i="2" s="1"/>
  <c r="U103" i="2"/>
  <c r="T103" i="2"/>
  <c r="S103" i="2"/>
  <c r="R103" i="2"/>
  <c r="Q103" i="2"/>
  <c r="P103" i="2"/>
  <c r="O103" i="2"/>
  <c r="N103" i="2"/>
  <c r="M103" i="2"/>
  <c r="V102" i="2"/>
  <c r="H102" i="2" s="1"/>
  <c r="U102" i="2"/>
  <c r="T102" i="2"/>
  <c r="S102" i="2"/>
  <c r="R102" i="2"/>
  <c r="Q102" i="2"/>
  <c r="P102" i="2"/>
  <c r="O102" i="2"/>
  <c r="N102" i="2"/>
  <c r="M102" i="2"/>
  <c r="V101" i="2"/>
  <c r="U101" i="2"/>
  <c r="T101" i="2"/>
  <c r="S101" i="2"/>
  <c r="R101" i="2"/>
  <c r="Q101" i="2"/>
  <c r="P101" i="2"/>
  <c r="O101" i="2"/>
  <c r="N101" i="2"/>
  <c r="M101" i="2"/>
  <c r="H101" i="2"/>
  <c r="V100" i="2"/>
  <c r="H100" i="2" s="1"/>
  <c r="U100" i="2"/>
  <c r="T100" i="2"/>
  <c r="S100" i="2"/>
  <c r="R100" i="2"/>
  <c r="Q100" i="2"/>
  <c r="P100" i="2"/>
  <c r="O100" i="2"/>
  <c r="N100" i="2"/>
  <c r="M100" i="2"/>
  <c r="V99" i="2"/>
  <c r="U99" i="2"/>
  <c r="T99" i="2"/>
  <c r="S99" i="2"/>
  <c r="R99" i="2"/>
  <c r="Q99" i="2"/>
  <c r="P99" i="2"/>
  <c r="O99" i="2"/>
  <c r="N99" i="2"/>
  <c r="M99" i="2"/>
  <c r="H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U94" i="2"/>
  <c r="T94" i="2"/>
  <c r="S94" i="2"/>
  <c r="R94" i="2"/>
  <c r="Q94" i="2"/>
  <c r="P94" i="2"/>
  <c r="O94" i="2"/>
  <c r="N94" i="2"/>
  <c r="M94" i="2"/>
  <c r="H94" i="2"/>
  <c r="V93" i="2"/>
  <c r="U93" i="2"/>
  <c r="T93" i="2"/>
  <c r="S93" i="2"/>
  <c r="R93" i="2"/>
  <c r="Q93" i="2"/>
  <c r="P93" i="2"/>
  <c r="O93" i="2"/>
  <c r="N93" i="2"/>
  <c r="M93" i="2"/>
  <c r="H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U88" i="2"/>
  <c r="T88" i="2"/>
  <c r="S88" i="2"/>
  <c r="R88" i="2"/>
  <c r="Q88" i="2"/>
  <c r="P88" i="2"/>
  <c r="O88" i="2"/>
  <c r="N88" i="2"/>
  <c r="M88" i="2"/>
  <c r="H88" i="2"/>
  <c r="V87" i="2"/>
  <c r="H87" i="2" s="1"/>
  <c r="U87" i="2"/>
  <c r="T87" i="2"/>
  <c r="S87" i="2"/>
  <c r="R87" i="2"/>
  <c r="Q87" i="2"/>
  <c r="P87" i="2"/>
  <c r="O87" i="2"/>
  <c r="N87" i="2"/>
  <c r="M87" i="2"/>
  <c r="V86" i="2"/>
  <c r="U86" i="2"/>
  <c r="T86" i="2"/>
  <c r="S86" i="2"/>
  <c r="R86" i="2"/>
  <c r="Q86" i="2"/>
  <c r="P86" i="2"/>
  <c r="O86" i="2"/>
  <c r="N86" i="2"/>
  <c r="M86" i="2"/>
  <c r="H86" i="2"/>
  <c r="V85" i="2"/>
  <c r="U85" i="2"/>
  <c r="T85" i="2"/>
  <c r="S85" i="2"/>
  <c r="R85" i="2"/>
  <c r="Q85" i="2"/>
  <c r="P85" i="2"/>
  <c r="O85" i="2"/>
  <c r="N85" i="2"/>
  <c r="M85" i="2"/>
  <c r="H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U81" i="2"/>
  <c r="T81" i="2"/>
  <c r="S81" i="2"/>
  <c r="R81" i="2"/>
  <c r="Q81" i="2"/>
  <c r="P81" i="2"/>
  <c r="O81" i="2"/>
  <c r="N81" i="2"/>
  <c r="M81" i="2"/>
  <c r="H81" i="2"/>
  <c r="V80" i="2"/>
  <c r="U80" i="2"/>
  <c r="T80" i="2"/>
  <c r="S80" i="2"/>
  <c r="R80" i="2"/>
  <c r="Q80" i="2"/>
  <c r="P80" i="2"/>
  <c r="O80" i="2"/>
  <c r="N80" i="2"/>
  <c r="M80" i="2"/>
  <c r="H80" i="2"/>
  <c r="V79" i="2"/>
  <c r="H79" i="2" s="1"/>
  <c r="U79" i="2"/>
  <c r="T79" i="2"/>
  <c r="S79" i="2"/>
  <c r="R79" i="2"/>
  <c r="Q79" i="2"/>
  <c r="P79" i="2"/>
  <c r="O79" i="2"/>
  <c r="N79" i="2"/>
  <c r="M79" i="2"/>
  <c r="V78" i="2"/>
  <c r="U78" i="2"/>
  <c r="T78" i="2"/>
  <c r="S78" i="2"/>
  <c r="R78" i="2"/>
  <c r="Q78" i="2"/>
  <c r="P78" i="2"/>
  <c r="O78" i="2"/>
  <c r="N78" i="2"/>
  <c r="M78" i="2"/>
  <c r="H78" i="2"/>
  <c r="V77" i="2"/>
  <c r="U77" i="2"/>
  <c r="T77" i="2"/>
  <c r="S77" i="2"/>
  <c r="R77" i="2"/>
  <c r="Q77" i="2"/>
  <c r="P77" i="2"/>
  <c r="O77" i="2"/>
  <c r="N77" i="2"/>
  <c r="M77" i="2"/>
  <c r="H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U73" i="2"/>
  <c r="T73" i="2"/>
  <c r="S73" i="2"/>
  <c r="R73" i="2"/>
  <c r="Q73" i="2"/>
  <c r="P73" i="2"/>
  <c r="O73" i="2"/>
  <c r="N73" i="2"/>
  <c r="M73" i="2"/>
  <c r="H73" i="2"/>
  <c r="V72" i="2"/>
  <c r="U72" i="2"/>
  <c r="T72" i="2"/>
  <c r="S72" i="2"/>
  <c r="R72" i="2"/>
  <c r="Q72" i="2"/>
  <c r="P72" i="2"/>
  <c r="O72" i="2"/>
  <c r="N72" i="2"/>
  <c r="M72" i="2"/>
  <c r="H72" i="2"/>
  <c r="V71" i="2"/>
  <c r="H71" i="2" s="1"/>
  <c r="U71" i="2"/>
  <c r="T71" i="2"/>
  <c r="S71" i="2"/>
  <c r="R71" i="2"/>
  <c r="Q71" i="2"/>
  <c r="P71" i="2"/>
  <c r="O71" i="2"/>
  <c r="N71" i="2"/>
  <c r="M71" i="2"/>
  <c r="V70" i="2"/>
  <c r="U70" i="2"/>
  <c r="T70" i="2"/>
  <c r="S70" i="2"/>
  <c r="R70" i="2"/>
  <c r="Q70" i="2"/>
  <c r="P70" i="2"/>
  <c r="O70" i="2"/>
  <c r="N70" i="2"/>
  <c r="M70" i="2"/>
  <c r="H70" i="2"/>
  <c r="V69" i="2"/>
  <c r="U69" i="2"/>
  <c r="T69" i="2"/>
  <c r="S69" i="2"/>
  <c r="R69" i="2"/>
  <c r="Q69" i="2"/>
  <c r="P69" i="2"/>
  <c r="O69" i="2"/>
  <c r="N69" i="2"/>
  <c r="M69" i="2"/>
  <c r="H69" i="2"/>
  <c r="V68" i="2"/>
  <c r="H68" i="2" s="1"/>
  <c r="U68" i="2"/>
  <c r="T68" i="2"/>
  <c r="S68" i="2"/>
  <c r="R68" i="2"/>
  <c r="Q68" i="2"/>
  <c r="P68" i="2"/>
  <c r="O68" i="2"/>
  <c r="N68" i="2"/>
  <c r="M68" i="2"/>
  <c r="V67" i="2"/>
  <c r="H67" i="2" s="1"/>
  <c r="U67" i="2"/>
  <c r="T67" i="2"/>
  <c r="S67" i="2"/>
  <c r="R67" i="2"/>
  <c r="Q67" i="2"/>
  <c r="P67" i="2"/>
  <c r="O67" i="2"/>
  <c r="N67" i="2"/>
  <c r="M67" i="2"/>
  <c r="V66" i="2"/>
  <c r="H66" i="2" s="1"/>
  <c r="U66" i="2"/>
  <c r="T66" i="2"/>
  <c r="S66" i="2"/>
  <c r="R66" i="2"/>
  <c r="Q66" i="2"/>
  <c r="P66" i="2"/>
  <c r="O66" i="2"/>
  <c r="N66" i="2"/>
  <c r="M66" i="2"/>
  <c r="V65" i="2"/>
  <c r="U65" i="2"/>
  <c r="T65" i="2"/>
  <c r="S65" i="2"/>
  <c r="R65" i="2"/>
  <c r="Q65" i="2"/>
  <c r="P65" i="2"/>
  <c r="O65" i="2"/>
  <c r="N65" i="2"/>
  <c r="M65" i="2"/>
  <c r="H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U61" i="2"/>
  <c r="T61" i="2"/>
  <c r="S61" i="2"/>
  <c r="R61" i="2"/>
  <c r="Q61" i="2"/>
  <c r="P61" i="2"/>
  <c r="O61" i="2"/>
  <c r="N61" i="2"/>
  <c r="M61" i="2"/>
  <c r="H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H57" i="2"/>
  <c r="V56" i="2"/>
  <c r="U56" i="2"/>
  <c r="T56" i="2"/>
  <c r="S56" i="2"/>
  <c r="R56" i="2"/>
  <c r="Q56" i="2"/>
  <c r="P56" i="2"/>
  <c r="O56" i="2"/>
  <c r="N56" i="2"/>
  <c r="M56" i="2"/>
  <c r="H56" i="2"/>
  <c r="V55" i="2"/>
  <c r="H55" i="2" s="1"/>
  <c r="U55" i="2"/>
  <c r="T55" i="2"/>
  <c r="S55" i="2"/>
  <c r="R55" i="2"/>
  <c r="Q55" i="2"/>
  <c r="P55" i="2"/>
  <c r="O55" i="2"/>
  <c r="N55" i="2"/>
  <c r="M55" i="2"/>
  <c r="V54" i="2"/>
  <c r="U54" i="2"/>
  <c r="T54" i="2"/>
  <c r="S54" i="2"/>
  <c r="R54" i="2"/>
  <c r="Q54" i="2"/>
  <c r="P54" i="2"/>
  <c r="O54" i="2"/>
  <c r="N54" i="2"/>
  <c r="M54" i="2"/>
  <c r="H54" i="2"/>
  <c r="V53" i="2"/>
  <c r="U53" i="2"/>
  <c r="T53" i="2"/>
  <c r="S53" i="2"/>
  <c r="R53" i="2"/>
  <c r="Q53" i="2"/>
  <c r="P53" i="2"/>
  <c r="O53" i="2"/>
  <c r="N53" i="2"/>
  <c r="M53" i="2"/>
  <c r="H53" i="2"/>
  <c r="V52" i="2"/>
  <c r="H52" i="2" s="1"/>
  <c r="V51" i="2"/>
  <c r="H51" i="2" s="1"/>
  <c r="V50" i="2"/>
  <c r="H50" i="2" s="1"/>
  <c r="V49" i="2"/>
  <c r="H49" i="2"/>
  <c r="V48" i="2"/>
  <c r="H48" i="2"/>
  <c r="V47" i="2"/>
  <c r="H47" i="2" s="1"/>
  <c r="V46" i="2"/>
  <c r="H46" i="2"/>
  <c r="V45" i="2"/>
  <c r="H45" i="2"/>
  <c r="V44" i="2"/>
  <c r="H44" i="2" s="1"/>
  <c r="V43" i="2"/>
  <c r="H43" i="2" s="1"/>
  <c r="I43" i="2"/>
  <c r="V42" i="2"/>
  <c r="O43" i="1"/>
  <c r="I42" i="2"/>
  <c r="H42" i="2"/>
  <c r="V41" i="2"/>
  <c r="H41" i="2" s="1"/>
  <c r="T42" i="1"/>
  <c r="I41" i="2"/>
  <c r="V40" i="2"/>
  <c r="H40" i="2" s="1"/>
  <c r="P41" i="1"/>
  <c r="I40" i="2"/>
  <c r="V39" i="2"/>
  <c r="H39" i="2" s="1"/>
  <c r="T40" i="1"/>
  <c r="I39" i="2"/>
  <c r="V38" i="2"/>
  <c r="H38" i="2" s="1"/>
  <c r="I38" i="2"/>
  <c r="V37" i="2"/>
  <c r="H37" i="2" s="1"/>
  <c r="T38" i="1"/>
  <c r="I37" i="2"/>
  <c r="V36" i="2"/>
  <c r="H36" i="2" s="1"/>
  <c r="AT37" i="1" s="1"/>
  <c r="P37" i="1"/>
  <c r="I36" i="2"/>
  <c r="V35" i="2"/>
  <c r="H35" i="2" s="1"/>
  <c r="T36" i="1"/>
  <c r="I35" i="2"/>
  <c r="V34" i="2"/>
  <c r="P35" i="1"/>
  <c r="I34" i="2"/>
  <c r="H34" i="2"/>
  <c r="AT35" i="1" s="1"/>
  <c r="V33" i="2"/>
  <c r="H33" i="2" s="1"/>
  <c r="I33" i="2"/>
  <c r="B33" i="2"/>
  <c r="AL43" i="1" s="1"/>
  <c r="V32" i="2"/>
  <c r="H32" i="2" s="1"/>
  <c r="R33" i="1"/>
  <c r="I32" i="2"/>
  <c r="V31" i="2"/>
  <c r="H31" i="2" s="1"/>
  <c r="N32" i="1"/>
  <c r="I31" i="2"/>
  <c r="B31" i="2"/>
  <c r="V30" i="2"/>
  <c r="H30" i="2" s="1"/>
  <c r="S31" i="1"/>
  <c r="I30" i="2"/>
  <c r="V29" i="2"/>
  <c r="H29" i="2" s="1"/>
  <c r="O30" i="1"/>
  <c r="I29" i="2"/>
  <c r="B29" i="2"/>
  <c r="AB38" i="1" s="1"/>
  <c r="V28" i="2"/>
  <c r="H28" i="2" s="1"/>
  <c r="T29" i="1"/>
  <c r="I28" i="2"/>
  <c r="V27" i="2"/>
  <c r="H27" i="2" s="1"/>
  <c r="AT28" i="1" s="1"/>
  <c r="I27" i="2"/>
  <c r="B27" i="2"/>
  <c r="AM37" i="1" s="1"/>
  <c r="V26" i="2"/>
  <c r="H26" i="2" s="1"/>
  <c r="U27" i="1"/>
  <c r="M27" i="1"/>
  <c r="I26" i="2"/>
  <c r="B26" i="2"/>
  <c r="AL18" i="1" s="1"/>
  <c r="V25" i="2"/>
  <c r="I25" i="2"/>
  <c r="H25" i="2"/>
  <c r="B25" i="2"/>
  <c r="V24" i="2"/>
  <c r="H24" i="2" s="1"/>
  <c r="AT25" i="1" s="1"/>
  <c r="I24" i="2"/>
  <c r="B24" i="2"/>
  <c r="V23" i="2"/>
  <c r="H23" i="2" s="1"/>
  <c r="P24" i="1"/>
  <c r="I23" i="2"/>
  <c r="D23" i="2"/>
  <c r="B23" i="2"/>
  <c r="AI40" i="1" s="1"/>
  <c r="V22" i="2"/>
  <c r="H22" i="2" s="1"/>
  <c r="Q23" i="1"/>
  <c r="I22" i="2"/>
  <c r="D22" i="2"/>
  <c r="V21" i="2"/>
  <c r="M22" i="1"/>
  <c r="P22" i="1"/>
  <c r="I21" i="2"/>
  <c r="H21" i="2"/>
  <c r="AT22" i="1" s="1"/>
  <c r="D21" i="2"/>
  <c r="V20" i="2"/>
  <c r="I20" i="2"/>
  <c r="H20" i="2"/>
  <c r="D20" i="2"/>
  <c r="V19" i="2"/>
  <c r="O20" i="1"/>
  <c r="I19" i="2"/>
  <c r="H19" i="2"/>
  <c r="F20" i="1" s="1"/>
  <c r="D19" i="2"/>
  <c r="V18" i="2"/>
  <c r="U19" i="1"/>
  <c r="M19" i="1"/>
  <c r="I18" i="2"/>
  <c r="H18" i="2"/>
  <c r="D18" i="2"/>
  <c r="V17" i="2"/>
  <c r="S18" i="1"/>
  <c r="I17" i="2"/>
  <c r="H17" i="2"/>
  <c r="D17" i="2"/>
  <c r="V16" i="2"/>
  <c r="I16" i="2"/>
  <c r="H16" i="2"/>
  <c r="AT17" i="1" s="1"/>
  <c r="D16" i="2"/>
  <c r="V15" i="2"/>
  <c r="O16" i="1"/>
  <c r="I15" i="2"/>
  <c r="H15" i="2"/>
  <c r="D15" i="2"/>
  <c r="V14" i="2"/>
  <c r="U15" i="1"/>
  <c r="M15" i="1"/>
  <c r="I14" i="2"/>
  <c r="H14" i="2"/>
  <c r="AT15" i="1" s="1"/>
  <c r="D14" i="2"/>
  <c r="V13" i="2"/>
  <c r="S14" i="1"/>
  <c r="I13" i="2"/>
  <c r="H13" i="2"/>
  <c r="AT14" i="1" s="1"/>
  <c r="D13" i="2"/>
  <c r="V12" i="2"/>
  <c r="I12" i="2"/>
  <c r="H12" i="2"/>
  <c r="D12" i="2"/>
  <c r="V11" i="2"/>
  <c r="O12" i="1"/>
  <c r="I11" i="2"/>
  <c r="H11" i="2"/>
  <c r="AT12" i="1" s="1"/>
  <c r="D11" i="2"/>
  <c r="V10" i="2"/>
  <c r="Q11" i="1"/>
  <c r="I10" i="2"/>
  <c r="H10" i="2"/>
  <c r="D10" i="2"/>
  <c r="V9" i="2"/>
  <c r="H9" i="2" s="1"/>
  <c r="U9" i="2"/>
  <c r="S9" i="2"/>
  <c r="S10" i="1" s="1"/>
  <c r="R9" i="2"/>
  <c r="Q9" i="2"/>
  <c r="P9" i="2"/>
  <c r="P10" i="1" s="1"/>
  <c r="I9" i="2"/>
  <c r="D9" i="2"/>
  <c r="B9" i="2"/>
  <c r="V8" i="2"/>
  <c r="H8" i="2" s="1"/>
  <c r="S8" i="2"/>
  <c r="R8" i="2"/>
  <c r="P8" i="2"/>
  <c r="P9" i="1" s="1"/>
  <c r="Q8" i="2"/>
  <c r="Q9" i="1" s="1"/>
  <c r="I8" i="2"/>
  <c r="B8" i="2"/>
  <c r="V7" i="2"/>
  <c r="S7" i="2"/>
  <c r="R7" i="2"/>
  <c r="R8" i="1" s="1"/>
  <c r="I7" i="2"/>
  <c r="H7" i="2"/>
  <c r="B7" i="2"/>
  <c r="V6" i="2"/>
  <c r="S6" i="2"/>
  <c r="S7" i="1" s="1"/>
  <c r="I6" i="2"/>
  <c r="H6" i="2"/>
  <c r="F7" i="1" s="1"/>
  <c r="V5" i="2"/>
  <c r="S5" i="2"/>
  <c r="S6" i="1" s="1"/>
  <c r="I5" i="2"/>
  <c r="H5" i="2"/>
  <c r="V4" i="2"/>
  <c r="S4" i="2"/>
  <c r="S5" i="1" s="1"/>
  <c r="I4" i="2"/>
  <c r="H4" i="2"/>
  <c r="AT5" i="1" s="1"/>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K44" i="1"/>
  <c r="AJ44" i="1"/>
  <c r="AI44" i="1"/>
  <c r="AB44" i="1"/>
  <c r="AA44" i="1"/>
  <c r="Z44" i="1"/>
  <c r="Y44" i="1"/>
  <c r="X44" i="1"/>
  <c r="W44" i="1"/>
  <c r="U44" i="1"/>
  <c r="T44" i="1"/>
  <c r="R44" i="1"/>
  <c r="Q44" i="1"/>
  <c r="P44" i="1"/>
  <c r="O44" i="1"/>
  <c r="N44" i="1"/>
  <c r="M44" i="1"/>
  <c r="L44" i="1"/>
  <c r="K44" i="1"/>
  <c r="J44" i="1"/>
  <c r="I44" i="1"/>
  <c r="H44" i="1"/>
  <c r="G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K43" i="1"/>
  <c r="AJ43" i="1"/>
  <c r="AA43" i="1"/>
  <c r="Z43" i="1"/>
  <c r="Y43" i="1"/>
  <c r="X43" i="1"/>
  <c r="W43" i="1"/>
  <c r="U43" i="1"/>
  <c r="T43" i="1"/>
  <c r="S43" i="1"/>
  <c r="R43" i="1"/>
  <c r="Q43" i="1"/>
  <c r="P43" i="1"/>
  <c r="N43" i="1"/>
  <c r="M43" i="1"/>
  <c r="L43" i="1"/>
  <c r="K43" i="1"/>
  <c r="J43" i="1"/>
  <c r="I43" i="1"/>
  <c r="H43" i="1"/>
  <c r="G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K42" i="1"/>
  <c r="AJ42" i="1"/>
  <c r="AA42" i="1"/>
  <c r="Z42" i="1"/>
  <c r="Y42" i="1"/>
  <c r="X42" i="1"/>
  <c r="W42" i="1"/>
  <c r="U42" i="1"/>
  <c r="S42" i="1"/>
  <c r="R42" i="1"/>
  <c r="Q42" i="1"/>
  <c r="P42" i="1"/>
  <c r="O42" i="1"/>
  <c r="N42" i="1"/>
  <c r="M42" i="1"/>
  <c r="L42" i="1"/>
  <c r="K42" i="1"/>
  <c r="J42" i="1"/>
  <c r="I42" i="1"/>
  <c r="H42" i="1"/>
  <c r="G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K41" i="1"/>
  <c r="AJ41" i="1"/>
  <c r="AI41" i="1"/>
  <c r="AB41" i="1"/>
  <c r="AA41" i="1"/>
  <c r="Z41" i="1"/>
  <c r="Y41" i="1"/>
  <c r="X41" i="1"/>
  <c r="W41" i="1"/>
  <c r="U41" i="1"/>
  <c r="T41" i="1"/>
  <c r="S41" i="1"/>
  <c r="R41" i="1"/>
  <c r="Q41" i="1"/>
  <c r="O41" i="1"/>
  <c r="N41" i="1"/>
  <c r="M41" i="1"/>
  <c r="L41" i="1"/>
  <c r="K41" i="1"/>
  <c r="J41" i="1"/>
  <c r="I41" i="1"/>
  <c r="H41" i="1"/>
  <c r="G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K39" i="1"/>
  <c r="AJ39" i="1"/>
  <c r="AB39" i="1"/>
  <c r="AA39" i="1"/>
  <c r="Z39" i="1"/>
  <c r="Y39" i="1"/>
  <c r="X39" i="1"/>
  <c r="W39" i="1"/>
  <c r="U39" i="1"/>
  <c r="T39" i="1"/>
  <c r="S39" i="1"/>
  <c r="R39" i="1"/>
  <c r="Q39" i="1"/>
  <c r="O39" i="1"/>
  <c r="N39" i="1"/>
  <c r="M39" i="1"/>
  <c r="L39" i="1"/>
  <c r="K39" i="1"/>
  <c r="J39" i="1"/>
  <c r="I39" i="1"/>
  <c r="H39" i="1"/>
  <c r="G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K38" i="1"/>
  <c r="AJ38" i="1"/>
  <c r="AI38" i="1"/>
  <c r="AA38" i="1"/>
  <c r="Z38" i="1"/>
  <c r="Y38" i="1"/>
  <c r="X38" i="1"/>
  <c r="W38" i="1"/>
  <c r="U38" i="1"/>
  <c r="S38" i="1"/>
  <c r="R38" i="1"/>
  <c r="Q38" i="1"/>
  <c r="P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K37" i="1"/>
  <c r="AJ37" i="1"/>
  <c r="AI37" i="1"/>
  <c r="AB37" i="1"/>
  <c r="AA37" i="1"/>
  <c r="Z37" i="1"/>
  <c r="Y37" i="1"/>
  <c r="X37" i="1"/>
  <c r="W37" i="1"/>
  <c r="U37" i="1"/>
  <c r="T37" i="1"/>
  <c r="S37" i="1"/>
  <c r="R37" i="1"/>
  <c r="Q37" i="1"/>
  <c r="O37" i="1"/>
  <c r="N37" i="1"/>
  <c r="L37" i="1"/>
  <c r="K37" i="1"/>
  <c r="J37" i="1"/>
  <c r="I37" i="1"/>
  <c r="H37" i="1"/>
  <c r="G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K36" i="1"/>
  <c r="AJ36" i="1"/>
  <c r="AA36" i="1"/>
  <c r="Z36" i="1"/>
  <c r="Y36" i="1"/>
  <c r="X36" i="1"/>
  <c r="W36" i="1"/>
  <c r="U36" i="1"/>
  <c r="S36" i="1"/>
  <c r="R36" i="1"/>
  <c r="Q36" i="1"/>
  <c r="P36" i="1"/>
  <c r="O36" i="1"/>
  <c r="N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M35" i="1"/>
  <c r="AK35" i="1"/>
  <c r="AJ35" i="1"/>
  <c r="AB35" i="1"/>
  <c r="AA35" i="1"/>
  <c r="Z35" i="1"/>
  <c r="Y35" i="1"/>
  <c r="X35" i="1"/>
  <c r="W35" i="1"/>
  <c r="U35" i="1"/>
  <c r="T35" i="1"/>
  <c r="S35" i="1"/>
  <c r="R35" i="1"/>
  <c r="Q35" i="1"/>
  <c r="O35" i="1"/>
  <c r="N35" i="1"/>
  <c r="M35" i="1"/>
  <c r="L35" i="1"/>
  <c r="K35" i="1"/>
  <c r="J35" i="1"/>
  <c r="I35" i="1"/>
  <c r="H35" i="1"/>
  <c r="G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K34" i="1"/>
  <c r="AJ34" i="1"/>
  <c r="AA34" i="1"/>
  <c r="Z34" i="1"/>
  <c r="Y34" i="1"/>
  <c r="X34" i="1"/>
  <c r="W34" i="1"/>
  <c r="T34" i="1"/>
  <c r="S34" i="1"/>
  <c r="R34" i="1"/>
  <c r="Q34" i="1"/>
  <c r="P34" i="1"/>
  <c r="O34" i="1"/>
  <c r="N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K33" i="1"/>
  <c r="AJ33" i="1"/>
  <c r="AA33" i="1"/>
  <c r="Z33" i="1"/>
  <c r="Y33" i="1"/>
  <c r="X33" i="1"/>
  <c r="W33" i="1"/>
  <c r="U33" i="1"/>
  <c r="T33" i="1"/>
  <c r="S33" i="1"/>
  <c r="Q33" i="1"/>
  <c r="P33" i="1"/>
  <c r="O33" i="1"/>
  <c r="M33" i="1"/>
  <c r="L33" i="1"/>
  <c r="K33" i="1"/>
  <c r="J33" i="1"/>
  <c r="I33" i="1"/>
  <c r="H33" i="1"/>
  <c r="G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K32" i="1"/>
  <c r="AJ32" i="1"/>
  <c r="AA32" i="1"/>
  <c r="Z32" i="1"/>
  <c r="Y32" i="1"/>
  <c r="X32" i="1"/>
  <c r="W32" i="1"/>
  <c r="U32" i="1"/>
  <c r="T32" i="1"/>
  <c r="S32" i="1"/>
  <c r="R32" i="1"/>
  <c r="Q32" i="1"/>
  <c r="P32" i="1"/>
  <c r="O32" i="1"/>
  <c r="M32" i="1"/>
  <c r="L32" i="1"/>
  <c r="K32" i="1"/>
  <c r="J32" i="1"/>
  <c r="I32" i="1"/>
  <c r="H32" i="1"/>
  <c r="G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K31" i="1"/>
  <c r="AJ31" i="1"/>
  <c r="AI31" i="1"/>
  <c r="AA31" i="1"/>
  <c r="Z31" i="1"/>
  <c r="Y31" i="1"/>
  <c r="X31" i="1"/>
  <c r="W31" i="1"/>
  <c r="U31" i="1"/>
  <c r="T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K30" i="1"/>
  <c r="AJ30" i="1"/>
  <c r="AI30" i="1"/>
  <c r="AB30" i="1"/>
  <c r="AA30" i="1"/>
  <c r="Z30" i="1"/>
  <c r="Y30" i="1"/>
  <c r="X30" i="1"/>
  <c r="W30" i="1"/>
  <c r="U30" i="1"/>
  <c r="T30" i="1"/>
  <c r="S30" i="1"/>
  <c r="R30" i="1"/>
  <c r="Q30" i="1"/>
  <c r="P30" i="1"/>
  <c r="N30" i="1"/>
  <c r="M30" i="1"/>
  <c r="L30" i="1"/>
  <c r="K30" i="1"/>
  <c r="J30" i="1"/>
  <c r="I30" i="1"/>
  <c r="H30" i="1"/>
  <c r="G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K29" i="1"/>
  <c r="AJ29" i="1"/>
  <c r="AA29" i="1"/>
  <c r="Z29" i="1"/>
  <c r="Y29" i="1"/>
  <c r="X29" i="1"/>
  <c r="W29" i="1"/>
  <c r="U29" i="1"/>
  <c r="S29" i="1"/>
  <c r="R29" i="1"/>
  <c r="Q29" i="1"/>
  <c r="P29" i="1"/>
  <c r="O29" i="1"/>
  <c r="N29" i="1"/>
  <c r="M29" i="1"/>
  <c r="L29" i="1"/>
  <c r="K29" i="1"/>
  <c r="J29" i="1"/>
  <c r="I29" i="1"/>
  <c r="H29" i="1"/>
  <c r="G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K28" i="1"/>
  <c r="AJ28" i="1"/>
  <c r="AB28" i="1"/>
  <c r="AA28" i="1"/>
  <c r="Z28" i="1"/>
  <c r="Y28" i="1"/>
  <c r="X28" i="1"/>
  <c r="W28" i="1"/>
  <c r="U28" i="1"/>
  <c r="T28" i="1"/>
  <c r="S28" i="1"/>
  <c r="R28" i="1"/>
  <c r="Q28" i="1"/>
  <c r="O28" i="1"/>
  <c r="N28" i="1"/>
  <c r="L28" i="1"/>
  <c r="K28" i="1"/>
  <c r="J28" i="1"/>
  <c r="I28" i="1"/>
  <c r="H28" i="1"/>
  <c r="G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K27" i="1"/>
  <c r="AJ27" i="1"/>
  <c r="AI27" i="1"/>
  <c r="AA27" i="1"/>
  <c r="Z27" i="1"/>
  <c r="Y27" i="1"/>
  <c r="X27" i="1"/>
  <c r="W27" i="1"/>
  <c r="T27" i="1"/>
  <c r="S27" i="1"/>
  <c r="R27" i="1"/>
  <c r="Q27" i="1"/>
  <c r="P27" i="1"/>
  <c r="O27" i="1"/>
  <c r="N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K26" i="1"/>
  <c r="AJ26" i="1"/>
  <c r="AB26" i="1"/>
  <c r="AA26" i="1"/>
  <c r="Z26" i="1"/>
  <c r="Y26" i="1"/>
  <c r="X26" i="1"/>
  <c r="W26" i="1"/>
  <c r="U26" i="1"/>
  <c r="T26" i="1"/>
  <c r="S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M25" i="1"/>
  <c r="AK25" i="1"/>
  <c r="AJ25" i="1"/>
  <c r="AB25" i="1"/>
  <c r="AA25" i="1"/>
  <c r="Z25" i="1"/>
  <c r="Y25" i="1"/>
  <c r="X25" i="1"/>
  <c r="W25" i="1"/>
  <c r="U25" i="1"/>
  <c r="T25" i="1"/>
  <c r="S25" i="1"/>
  <c r="R25" i="1"/>
  <c r="Q25" i="1"/>
  <c r="P25" i="1"/>
  <c r="O25" i="1"/>
  <c r="M25" i="1"/>
  <c r="L25" i="1"/>
  <c r="K25" i="1"/>
  <c r="J25" i="1"/>
  <c r="I25" i="1"/>
  <c r="H25" i="1"/>
  <c r="G25" i="1"/>
  <c r="E25" i="1"/>
  <c r="D25" i="1"/>
  <c r="C25" i="1"/>
  <c r="B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B24" i="1"/>
  <c r="AA24" i="1"/>
  <c r="Z24" i="1"/>
  <c r="Y24" i="1"/>
  <c r="X24" i="1"/>
  <c r="W24" i="1"/>
  <c r="S24" i="1"/>
  <c r="R24" i="1"/>
  <c r="Q24" i="1"/>
  <c r="O24" i="1"/>
  <c r="N24" i="1"/>
  <c r="M24" i="1"/>
  <c r="L24" i="1"/>
  <c r="K24" i="1"/>
  <c r="J24" i="1"/>
  <c r="I24" i="1"/>
  <c r="H24" i="1"/>
  <c r="E24" i="1"/>
  <c r="D24" i="1"/>
  <c r="C24" i="1"/>
  <c r="B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Q23" i="1"/>
  <c r="CP23" i="1"/>
  <c r="CO23" i="1"/>
  <c r="CL23" i="1"/>
  <c r="CK23" i="1"/>
  <c r="CJ23" i="1"/>
  <c r="CI23" i="1"/>
  <c r="CH23" i="1"/>
  <c r="CG23" i="1"/>
  <c r="BH23" i="1"/>
  <c r="BG23" i="1"/>
  <c r="BF23" i="1"/>
  <c r="BE23" i="1"/>
  <c r="AV23" i="1"/>
  <c r="AK23" i="1"/>
  <c r="AJ23" i="1"/>
  <c r="AA23" i="1"/>
  <c r="Z23" i="1"/>
  <c r="Y23" i="1"/>
  <c r="X23" i="1"/>
  <c r="W23" i="1"/>
  <c r="U23" i="1"/>
  <c r="T23" i="1"/>
  <c r="S23" i="1"/>
  <c r="R23" i="1"/>
  <c r="P23" i="1"/>
  <c r="O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Q22" i="1"/>
  <c r="CP22" i="1"/>
  <c r="CO22" i="1"/>
  <c r="CL22" i="1"/>
  <c r="CK22" i="1"/>
  <c r="CJ22" i="1"/>
  <c r="CI22" i="1"/>
  <c r="CH22" i="1"/>
  <c r="CG22" i="1"/>
  <c r="BH22" i="1"/>
  <c r="BG22" i="1"/>
  <c r="BF22" i="1"/>
  <c r="BE22" i="1"/>
  <c r="AV22" i="1"/>
  <c r="AK22" i="1"/>
  <c r="AJ22" i="1"/>
  <c r="AB22" i="1"/>
  <c r="AA22" i="1"/>
  <c r="Z22" i="1"/>
  <c r="Y22" i="1"/>
  <c r="X22" i="1"/>
  <c r="W22" i="1"/>
  <c r="U22" i="1"/>
  <c r="S22" i="1"/>
  <c r="R22" i="1"/>
  <c r="Q22" i="1"/>
  <c r="N22" i="1"/>
  <c r="L22" i="1"/>
  <c r="K22" i="1"/>
  <c r="I22" i="1"/>
  <c r="H22" i="1"/>
  <c r="G22" i="1"/>
  <c r="E22" i="1"/>
  <c r="D22" i="1"/>
  <c r="C22" i="1"/>
  <c r="B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Q21" i="1"/>
  <c r="CP21" i="1"/>
  <c r="CO21" i="1"/>
  <c r="CL21" i="1"/>
  <c r="CK21" i="1"/>
  <c r="CJ21" i="1"/>
  <c r="CI21" i="1"/>
  <c r="CH21" i="1"/>
  <c r="CG21" i="1"/>
  <c r="BH21" i="1"/>
  <c r="BG21" i="1"/>
  <c r="BF21" i="1"/>
  <c r="BE21" i="1"/>
  <c r="AV21" i="1"/>
  <c r="AT21" i="1"/>
  <c r="AK21" i="1"/>
  <c r="AJ21" i="1"/>
  <c r="AI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Q20" i="1"/>
  <c r="CP20" i="1"/>
  <c r="CO20" i="1"/>
  <c r="CL20" i="1"/>
  <c r="CK20" i="1"/>
  <c r="CJ20" i="1"/>
  <c r="CI20" i="1"/>
  <c r="CH20" i="1"/>
  <c r="CG20" i="1"/>
  <c r="BH20" i="1"/>
  <c r="BG20" i="1"/>
  <c r="BF20" i="1"/>
  <c r="BE20" i="1"/>
  <c r="AV20" i="1"/>
  <c r="AK20" i="1"/>
  <c r="AJ20" i="1"/>
  <c r="AA20" i="1"/>
  <c r="Z20" i="1"/>
  <c r="Y20" i="1"/>
  <c r="X20" i="1"/>
  <c r="W20" i="1"/>
  <c r="U20" i="1"/>
  <c r="T20" i="1"/>
  <c r="S20" i="1"/>
  <c r="R20" i="1"/>
  <c r="Q20" i="1"/>
  <c r="P20" i="1"/>
  <c r="N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Q19" i="1"/>
  <c r="CP19" i="1"/>
  <c r="CO19" i="1"/>
  <c r="CL19" i="1"/>
  <c r="CK19" i="1"/>
  <c r="CJ19" i="1"/>
  <c r="CI19" i="1"/>
  <c r="CH19" i="1"/>
  <c r="CG19" i="1"/>
  <c r="BH19" i="1"/>
  <c r="BG19" i="1"/>
  <c r="BF19" i="1"/>
  <c r="BE19" i="1"/>
  <c r="AV19" i="1"/>
  <c r="AK19" i="1"/>
  <c r="AJ19" i="1"/>
  <c r="AB19" i="1"/>
  <c r="AA19" i="1"/>
  <c r="Z19" i="1"/>
  <c r="Y19" i="1"/>
  <c r="X19" i="1"/>
  <c r="W19" i="1"/>
  <c r="T19" i="1"/>
  <c r="S19" i="1"/>
  <c r="R19" i="1"/>
  <c r="Q19" i="1"/>
  <c r="P19" i="1"/>
  <c r="O19" i="1"/>
  <c r="N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O18" i="1"/>
  <c r="CL18" i="1"/>
  <c r="CK18" i="1"/>
  <c r="CJ18" i="1"/>
  <c r="CI18" i="1"/>
  <c r="CH18" i="1"/>
  <c r="CG18" i="1"/>
  <c r="BH18" i="1"/>
  <c r="BG18" i="1"/>
  <c r="BF18" i="1"/>
  <c r="BE18" i="1"/>
  <c r="AV18" i="1"/>
  <c r="AT18" i="1"/>
  <c r="AK18" i="1"/>
  <c r="AJ18" i="1"/>
  <c r="AB18" i="1"/>
  <c r="AA18" i="1"/>
  <c r="Z18" i="1"/>
  <c r="Y18" i="1"/>
  <c r="X18" i="1"/>
  <c r="W18" i="1"/>
  <c r="U18" i="1"/>
  <c r="T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A17" i="1"/>
  <c r="Z17" i="1"/>
  <c r="Y17" i="1"/>
  <c r="X17" i="1"/>
  <c r="W17" i="1"/>
  <c r="U17" i="1"/>
  <c r="T17" i="1"/>
  <c r="S17" i="1"/>
  <c r="R17" i="1"/>
  <c r="Q17" i="1"/>
  <c r="P17" i="1"/>
  <c r="O17" i="1"/>
  <c r="M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K16" i="1"/>
  <c r="AJ16" i="1"/>
  <c r="AB16" i="1"/>
  <c r="AA16" i="1"/>
  <c r="Z16" i="1"/>
  <c r="Y16" i="1"/>
  <c r="X16" i="1"/>
  <c r="W16" i="1"/>
  <c r="U16" i="1"/>
  <c r="T16" i="1"/>
  <c r="S16" i="1"/>
  <c r="R16" i="1"/>
  <c r="Q16" i="1"/>
  <c r="P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Q15" i="1"/>
  <c r="CP15" i="1"/>
  <c r="CO15" i="1"/>
  <c r="CL15" i="1"/>
  <c r="CK15" i="1"/>
  <c r="CJ15" i="1"/>
  <c r="CI15" i="1"/>
  <c r="CH15" i="1"/>
  <c r="CG15" i="1"/>
  <c r="BH15" i="1"/>
  <c r="BG15" i="1"/>
  <c r="BF15" i="1"/>
  <c r="BE15" i="1"/>
  <c r="AV15" i="1"/>
  <c r="AM15" i="1"/>
  <c r="AK15" i="1"/>
  <c r="AJ15" i="1"/>
  <c r="AA15" i="1"/>
  <c r="Z15" i="1"/>
  <c r="Y15" i="1"/>
  <c r="X15" i="1"/>
  <c r="W15" i="1"/>
  <c r="T15" i="1"/>
  <c r="S15" i="1"/>
  <c r="R15" i="1"/>
  <c r="Q15" i="1"/>
  <c r="P15" i="1"/>
  <c r="O15" i="1"/>
  <c r="N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Q14" i="1"/>
  <c r="CP14" i="1"/>
  <c r="CO14" i="1"/>
  <c r="CL14" i="1"/>
  <c r="CK14" i="1"/>
  <c r="CJ14" i="1"/>
  <c r="CI14" i="1"/>
  <c r="CH14" i="1"/>
  <c r="CG14" i="1"/>
  <c r="BH14" i="1"/>
  <c r="BG14" i="1"/>
  <c r="BF14" i="1"/>
  <c r="BE14" i="1"/>
  <c r="AV14" i="1"/>
  <c r="AM14" i="1"/>
  <c r="AK14" i="1"/>
  <c r="AJ14" i="1"/>
  <c r="AI14" i="1"/>
  <c r="AB14" i="1"/>
  <c r="AA14" i="1"/>
  <c r="Z14" i="1"/>
  <c r="Y14" i="1"/>
  <c r="X14" i="1"/>
  <c r="W14" i="1"/>
  <c r="U14" i="1"/>
  <c r="T14" i="1"/>
  <c r="R14" i="1"/>
  <c r="Q14" i="1"/>
  <c r="P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Q13" i="1"/>
  <c r="CP13" i="1"/>
  <c r="CO13" i="1"/>
  <c r="CL13" i="1"/>
  <c r="CK13" i="1"/>
  <c r="CJ13" i="1"/>
  <c r="CI13" i="1"/>
  <c r="CH13" i="1"/>
  <c r="CG13" i="1"/>
  <c r="BH13" i="1"/>
  <c r="BG13" i="1"/>
  <c r="BF13" i="1"/>
  <c r="BE13" i="1"/>
  <c r="AV13" i="1"/>
  <c r="AT13" i="1"/>
  <c r="AK13" i="1"/>
  <c r="AJ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Q12" i="1"/>
  <c r="CP12" i="1"/>
  <c r="CO12" i="1"/>
  <c r="CL12" i="1"/>
  <c r="CK12" i="1"/>
  <c r="CJ12" i="1"/>
  <c r="CI12" i="1"/>
  <c r="CH12" i="1"/>
  <c r="CG12" i="1"/>
  <c r="BH12" i="1"/>
  <c r="BG12" i="1"/>
  <c r="BF12" i="1"/>
  <c r="BE12" i="1"/>
  <c r="AV12" i="1"/>
  <c r="AK12" i="1"/>
  <c r="AJ12" i="1"/>
  <c r="AI12" i="1"/>
  <c r="AB12" i="1"/>
  <c r="AA12" i="1"/>
  <c r="Z12" i="1"/>
  <c r="Y12" i="1"/>
  <c r="X12" i="1"/>
  <c r="W12" i="1"/>
  <c r="U12" i="1"/>
  <c r="T12" i="1"/>
  <c r="S12" i="1"/>
  <c r="R12" i="1"/>
  <c r="Q12" i="1"/>
  <c r="P12" i="1"/>
  <c r="N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K11" i="1"/>
  <c r="AJ11" i="1"/>
  <c r="AB11" i="1"/>
  <c r="AA11" i="1"/>
  <c r="Z11" i="1"/>
  <c r="Y11" i="1"/>
  <c r="X11" i="1"/>
  <c r="W11" i="1"/>
  <c r="U11" i="1"/>
  <c r="T11" i="1"/>
  <c r="S11" i="1"/>
  <c r="R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A10" i="1"/>
  <c r="Z10" i="1"/>
  <c r="Y10" i="1"/>
  <c r="X10" i="1"/>
  <c r="W10" i="1"/>
  <c r="U10" i="1"/>
  <c r="R10" i="1"/>
  <c r="Q10" i="1"/>
  <c r="O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EI9" i="1"/>
  <c r="DP9" i="1"/>
  <c r="DO9" i="1"/>
  <c r="DA9" i="1"/>
  <c r="CZ9" i="1"/>
  <c r="CV9" i="1"/>
  <c r="CU9" i="1"/>
  <c r="CT9" i="1"/>
  <c r="CS9" i="1"/>
  <c r="CR9" i="1"/>
  <c r="CQ9" i="1"/>
  <c r="CP9" i="1"/>
  <c r="CO9" i="1"/>
  <c r="CL9" i="1"/>
  <c r="CK9" i="1"/>
  <c r="CJ9" i="1"/>
  <c r="CI9" i="1"/>
  <c r="CH9" i="1"/>
  <c r="CG9" i="1"/>
  <c r="BH9" i="1"/>
  <c r="BG9" i="1"/>
  <c r="BF9" i="1"/>
  <c r="BE9" i="1"/>
  <c r="AV9" i="1"/>
  <c r="AM9" i="1"/>
  <c r="AK9" i="1"/>
  <c r="AJ9" i="1"/>
  <c r="AA9" i="1"/>
  <c r="Z9" i="1"/>
  <c r="Y9" i="1"/>
  <c r="X9" i="1"/>
  <c r="W9" i="1"/>
  <c r="S9" i="1"/>
  <c r="R9" i="1"/>
  <c r="O9" i="1"/>
  <c r="L9" i="1"/>
  <c r="K9" i="1"/>
  <c r="J9" i="1"/>
  <c r="I9" i="1"/>
  <c r="H9" i="1"/>
  <c r="G9" i="1"/>
  <c r="E9" i="1"/>
  <c r="D9" i="1"/>
  <c r="C9" i="1"/>
  <c r="B9" i="1"/>
  <c r="A9" i="1"/>
  <c r="FV8" i="1"/>
  <c r="FU8" i="1"/>
  <c r="FT8" i="1"/>
  <c r="FS8" i="1"/>
  <c r="FR8" i="1"/>
  <c r="FQ8" i="1"/>
  <c r="FP8" i="1"/>
  <c r="FO8" i="1"/>
  <c r="FM8" i="1"/>
  <c r="FJ8" i="1"/>
  <c r="FI8" i="1"/>
  <c r="FH8" i="1"/>
  <c r="FE8" i="1"/>
  <c r="EV8" i="1"/>
  <c r="ES8" i="1"/>
  <c r="EI8" i="1"/>
  <c r="DP8" i="1"/>
  <c r="DO8" i="1"/>
  <c r="DA8" i="1"/>
  <c r="CZ8" i="1"/>
  <c r="CV8" i="1"/>
  <c r="CU8" i="1"/>
  <c r="CT8" i="1"/>
  <c r="CS8" i="1"/>
  <c r="CR8" i="1"/>
  <c r="CQ8" i="1"/>
  <c r="CP8" i="1"/>
  <c r="CO8" i="1"/>
  <c r="CL8" i="1"/>
  <c r="CK8" i="1"/>
  <c r="CJ8" i="1"/>
  <c r="CI8" i="1"/>
  <c r="CH8" i="1"/>
  <c r="CG8" i="1"/>
  <c r="BH8" i="1"/>
  <c r="BG8" i="1"/>
  <c r="BF8" i="1"/>
  <c r="BE8" i="1"/>
  <c r="AV8" i="1"/>
  <c r="AT8" i="1"/>
  <c r="AM8" i="1"/>
  <c r="AK8" i="1"/>
  <c r="AJ8" i="1"/>
  <c r="AB8" i="1"/>
  <c r="AA8" i="1"/>
  <c r="Z8" i="1"/>
  <c r="Y8" i="1"/>
  <c r="X8" i="1"/>
  <c r="W8" i="1"/>
  <c r="S8" i="1"/>
  <c r="L8" i="1"/>
  <c r="K8" i="1"/>
  <c r="J8" i="1"/>
  <c r="I8" i="1"/>
  <c r="H8" i="1"/>
  <c r="G8" i="1"/>
  <c r="F8" i="1"/>
  <c r="E8" i="1"/>
  <c r="D8" i="1"/>
  <c r="C8" i="1"/>
  <c r="B8" i="1"/>
  <c r="A8" i="1"/>
  <c r="FV7" i="1"/>
  <c r="FU7" i="1"/>
  <c r="FT7" i="1"/>
  <c r="FS7" i="1"/>
  <c r="FR7" i="1"/>
  <c r="FQ7" i="1"/>
  <c r="FP7" i="1"/>
  <c r="FO7" i="1"/>
  <c r="FM7" i="1"/>
  <c r="FJ7" i="1"/>
  <c r="FI7" i="1"/>
  <c r="FH7" i="1"/>
  <c r="FE7" i="1"/>
  <c r="EV7" i="1"/>
  <c r="ES7" i="1"/>
  <c r="EI7" i="1"/>
  <c r="DP7" i="1"/>
  <c r="DO7" i="1"/>
  <c r="DA7" i="1"/>
  <c r="CZ7" i="1"/>
  <c r="CV7" i="1"/>
  <c r="CU7" i="1"/>
  <c r="CT7" i="1"/>
  <c r="CS7" i="1"/>
  <c r="CR7" i="1"/>
  <c r="CQ7" i="1"/>
  <c r="CP7" i="1"/>
  <c r="CO7" i="1"/>
  <c r="CL7" i="1"/>
  <c r="CK7" i="1"/>
  <c r="CJ7" i="1"/>
  <c r="CI7" i="1"/>
  <c r="CH7" i="1"/>
  <c r="CG7" i="1"/>
  <c r="BH7" i="1"/>
  <c r="BG7" i="1"/>
  <c r="BF7" i="1"/>
  <c r="BE7" i="1"/>
  <c r="AV7" i="1"/>
  <c r="AM7" i="1"/>
  <c r="AK7" i="1"/>
  <c r="AJ7" i="1"/>
  <c r="AI7" i="1"/>
  <c r="AB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EI6" i="1"/>
  <c r="DP6" i="1"/>
  <c r="DO6" i="1"/>
  <c r="DA6" i="1"/>
  <c r="CZ6" i="1"/>
  <c r="CV6" i="1"/>
  <c r="CU6" i="1"/>
  <c r="CT6" i="1"/>
  <c r="CS6" i="1"/>
  <c r="CR6" i="1"/>
  <c r="CQ6" i="1"/>
  <c r="CP6" i="1"/>
  <c r="CO6" i="1"/>
  <c r="CL6" i="1"/>
  <c r="CK6" i="1"/>
  <c r="CJ6" i="1"/>
  <c r="CI6" i="1"/>
  <c r="CH6" i="1"/>
  <c r="CG6" i="1"/>
  <c r="BH6" i="1"/>
  <c r="BG6" i="1"/>
  <c r="BF6" i="1"/>
  <c r="BE6" i="1"/>
  <c r="AV6" i="1"/>
  <c r="AT6" i="1"/>
  <c r="AM6" i="1"/>
  <c r="AK6" i="1"/>
  <c r="AJ6" i="1"/>
  <c r="AB6" i="1"/>
  <c r="AA6" i="1"/>
  <c r="Z6" i="1"/>
  <c r="Y6" i="1"/>
  <c r="X6" i="1"/>
  <c r="W6" i="1"/>
  <c r="L6" i="1"/>
  <c r="K6" i="1"/>
  <c r="J6" i="1"/>
  <c r="I6" i="1"/>
  <c r="H6" i="1"/>
  <c r="G6" i="1"/>
  <c r="F6" i="1"/>
  <c r="E6" i="1"/>
  <c r="D6" i="1"/>
  <c r="C6" i="1"/>
  <c r="B6" i="1"/>
  <c r="A6" i="1"/>
  <c r="FV5" i="1"/>
  <c r="FU5" i="1"/>
  <c r="FT5" i="1"/>
  <c r="FS5" i="1"/>
  <c r="FR5" i="1"/>
  <c r="FQ5" i="1"/>
  <c r="FP5" i="1"/>
  <c r="FO5" i="1"/>
  <c r="FM5" i="1"/>
  <c r="FJ5" i="1"/>
  <c r="FI5" i="1"/>
  <c r="FH5" i="1"/>
  <c r="FE5" i="1"/>
  <c r="EV5" i="1"/>
  <c r="ES5" i="1"/>
  <c r="EI5" i="1"/>
  <c r="DP5" i="1"/>
  <c r="DO5" i="1"/>
  <c r="DA5" i="1"/>
  <c r="CZ5" i="1"/>
  <c r="CV5" i="1"/>
  <c r="CU5" i="1"/>
  <c r="CT5" i="1"/>
  <c r="CS5" i="1"/>
  <c r="CR5" i="1"/>
  <c r="CQ5" i="1"/>
  <c r="CP5" i="1"/>
  <c r="CO5" i="1"/>
  <c r="CL5" i="1"/>
  <c r="CK5" i="1"/>
  <c r="CJ5" i="1"/>
  <c r="CI5" i="1"/>
  <c r="CH5" i="1"/>
  <c r="CG5" i="1"/>
  <c r="BH5" i="1"/>
  <c r="BG5" i="1"/>
  <c r="BF5" i="1"/>
  <c r="BE5" i="1"/>
  <c r="AV5" i="1"/>
  <c r="AM5" i="1"/>
  <c r="AK5" i="1"/>
  <c r="AJ5" i="1"/>
  <c r="AB5" i="1"/>
  <c r="AA5" i="1"/>
  <c r="Z5" i="1"/>
  <c r="Y5" i="1"/>
  <c r="X5" i="1"/>
  <c r="W5" i="1"/>
  <c r="L5" i="1"/>
  <c r="K5" i="1"/>
  <c r="J5" i="1"/>
  <c r="I5" i="1"/>
  <c r="H5" i="1"/>
  <c r="G5" i="1"/>
  <c r="F5" i="1"/>
  <c r="E5" i="1"/>
  <c r="D5" i="1"/>
  <c r="C5" i="1"/>
  <c r="B5" i="1"/>
  <c r="A5" i="1"/>
  <c r="AA4" i="1"/>
  <c r="J4" i="1"/>
  <c r="I4" i="1"/>
  <c r="H4" i="1"/>
  <c r="F4" i="1"/>
  <c r="D4" i="1"/>
  <c r="B4" i="1"/>
  <c r="A4" i="1"/>
  <c r="AL20" i="1" l="1"/>
  <c r="F22" i="1"/>
  <c r="AL5" i="1"/>
  <c r="F19" i="1"/>
  <c r="AL34" i="1"/>
  <c r="AI6" i="1"/>
  <c r="AI16" i="1"/>
  <c r="AL17" i="1"/>
  <c r="AI19" i="1"/>
  <c r="AI22" i="1"/>
  <c r="AI25" i="1"/>
  <c r="AI35" i="1"/>
  <c r="AT7" i="1"/>
  <c r="AI11" i="1"/>
  <c r="F17" i="1"/>
  <c r="AI28" i="1"/>
  <c r="AI32" i="1"/>
  <c r="AI33" i="1"/>
  <c r="AI5" i="1"/>
  <c r="AI13" i="1"/>
  <c r="F14" i="1"/>
  <c r="AI20" i="1"/>
  <c r="AI36" i="1"/>
  <c r="AI39" i="1"/>
  <c r="AI42" i="1"/>
  <c r="AI9" i="1"/>
  <c r="AI15" i="1"/>
  <c r="AT19" i="1"/>
  <c r="AL22" i="1"/>
  <c r="AI29" i="1"/>
  <c r="AI34" i="1"/>
  <c r="AI43" i="1"/>
  <c r="AI8" i="1"/>
  <c r="AI10" i="1"/>
  <c r="AI18" i="1"/>
  <c r="AI23" i="1"/>
  <c r="AI24" i="1"/>
  <c r="AI26" i="1"/>
  <c r="AL13" i="1"/>
  <c r="AT20" i="1"/>
  <c r="AL41" i="1"/>
  <c r="AL12" i="1"/>
  <c r="AL16" i="1"/>
  <c r="AL31" i="1"/>
  <c r="F12" i="1"/>
  <c r="AL28" i="1"/>
  <c r="AL37" i="1"/>
  <c r="AL44" i="1"/>
  <c r="AL11" i="1"/>
  <c r="AL15" i="1"/>
  <c r="AL19" i="1"/>
  <c r="AL26" i="1"/>
  <c r="AL33" i="1"/>
  <c r="AL40" i="1"/>
  <c r="AL42" i="1"/>
  <c r="AL7" i="1"/>
  <c r="AL8" i="1"/>
  <c r="AL21" i="1"/>
  <c r="AL38" i="1"/>
  <c r="F37" i="1"/>
  <c r="AL6" i="1"/>
  <c r="AL14" i="1"/>
  <c r="AL27" i="1"/>
  <c r="AL36" i="1"/>
  <c r="AB20" i="1"/>
  <c r="AB21" i="1"/>
  <c r="AM22" i="1"/>
  <c r="AM30" i="1"/>
  <c r="AB31" i="1"/>
  <c r="AB33" i="1"/>
  <c r="AM39" i="1"/>
  <c r="AB40" i="1"/>
  <c r="F42" i="1"/>
  <c r="AM18" i="1"/>
  <c r="AB23" i="1"/>
  <c r="F28" i="1"/>
  <c r="AM28" i="1"/>
  <c r="AB29" i="1"/>
  <c r="AM32" i="1"/>
  <c r="AM42" i="1"/>
  <c r="AB43" i="1"/>
  <c r="F41" i="1"/>
  <c r="F44" i="1"/>
  <c r="AM44" i="1"/>
  <c r="AB42" i="1"/>
  <c r="AB9" i="1"/>
  <c r="AB17" i="1"/>
  <c r="AM20" i="1"/>
  <c r="AM21" i="1"/>
  <c r="AM23" i="1"/>
  <c r="AM29" i="1"/>
  <c r="AM31" i="1"/>
  <c r="AB32" i="1"/>
  <c r="F33" i="1"/>
  <c r="AM33" i="1"/>
  <c r="AB34" i="1"/>
  <c r="AB36" i="1"/>
  <c r="AM40" i="1"/>
  <c r="F43" i="1"/>
  <c r="AB10" i="1"/>
  <c r="AM12" i="1"/>
  <c r="AM13" i="1"/>
  <c r="AB15" i="1"/>
  <c r="AM19" i="1"/>
  <c r="AM26" i="1"/>
  <c r="AB27" i="1"/>
  <c r="F23" i="1"/>
  <c r="AT23" i="1"/>
  <c r="AL23" i="1"/>
  <c r="F30" i="1"/>
  <c r="AT30" i="1"/>
  <c r="AL30" i="1"/>
  <c r="AL39" i="1"/>
  <c r="F39" i="1"/>
  <c r="AT39" i="1"/>
  <c r="AT10" i="1"/>
  <c r="F10" i="1"/>
  <c r="AL10" i="1"/>
  <c r="AT29" i="1"/>
  <c r="AL29" i="1"/>
  <c r="F29" i="1"/>
  <c r="AL32" i="1"/>
  <c r="F32" i="1"/>
  <c r="AT32" i="1"/>
  <c r="AT24" i="1"/>
  <c r="F24" i="1"/>
  <c r="AL24" i="1"/>
  <c r="F35" i="1"/>
  <c r="AL35" i="1"/>
  <c r="F25" i="1"/>
  <c r="AL25" i="1"/>
  <c r="AT9" i="1"/>
  <c r="F9" i="1"/>
  <c r="AL9" i="1"/>
  <c r="T4" i="2"/>
  <c r="T5" i="1" s="1"/>
  <c r="T5" i="2"/>
  <c r="T6" i="1" s="1"/>
  <c r="T6" i="2"/>
  <c r="T7" i="1" s="1"/>
  <c r="M4" i="2"/>
  <c r="M5" i="1" s="1"/>
  <c r="U4" i="2"/>
  <c r="U5" i="1" s="1"/>
  <c r="M5" i="2"/>
  <c r="M6" i="1" s="1"/>
  <c r="U5" i="2"/>
  <c r="U6" i="1" s="1"/>
  <c r="M7" i="1"/>
  <c r="U6" i="2"/>
  <c r="U7" i="1" s="1"/>
  <c r="T7" i="2"/>
  <c r="T8" i="1" s="1"/>
  <c r="N4" i="2"/>
  <c r="N5" i="1" s="1"/>
  <c r="N5" i="2"/>
  <c r="N6" i="1" s="1"/>
  <c r="N7" i="1"/>
  <c r="M8" i="1"/>
  <c r="U7" i="2"/>
  <c r="U8" i="1" s="1"/>
  <c r="T8" i="2"/>
  <c r="T9" i="1" s="1"/>
  <c r="O4" i="2"/>
  <c r="O5" i="1" s="1"/>
  <c r="O5" i="2"/>
  <c r="O6" i="1" s="1"/>
  <c r="O7" i="1"/>
  <c r="N8" i="1"/>
  <c r="M9" i="1"/>
  <c r="U8" i="2"/>
  <c r="U9" i="1" s="1"/>
  <c r="T9" i="2"/>
  <c r="T10" i="1" s="1"/>
  <c r="T22" i="1"/>
  <c r="T24" i="1"/>
  <c r="P4" i="2"/>
  <c r="P5" i="1" s="1"/>
  <c r="P5" i="2"/>
  <c r="P6" i="1" s="1"/>
  <c r="P6" i="2"/>
  <c r="P7" i="1" s="1"/>
  <c r="O8" i="1"/>
  <c r="Q4" i="2"/>
  <c r="Q5" i="1" s="1"/>
  <c r="Q5" i="2"/>
  <c r="Q6" i="1" s="1"/>
  <c r="Q6" i="2"/>
  <c r="Q7" i="1" s="1"/>
  <c r="P7" i="2"/>
  <c r="P8" i="1" s="1"/>
  <c r="R4" i="2"/>
  <c r="R5" i="1" s="1"/>
  <c r="R5" i="2"/>
  <c r="R6" i="1" s="1"/>
  <c r="R6" i="2"/>
  <c r="R7" i="1" s="1"/>
  <c r="Q7" i="2"/>
  <c r="Q8" i="1" s="1"/>
</calcChain>
</file>

<file path=xl/sharedStrings.xml><?xml version="1.0" encoding="utf-8"?>
<sst xmlns="http://schemas.openxmlformats.org/spreadsheetml/2006/main" count="822" uniqueCount="672">
  <si>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</si>
  <si>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</si>
  <si>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</si>
  <si>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</si>
  <si>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</si>
  <si>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</si>
  <si>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</si>
  <si>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</si>
  <si>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</si>
  <si>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</si>
  <si>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</si>
  <si>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</si>
  <si>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</si>
  <si>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</si>
  <si>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</si>
  <si>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</si>
  <si>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</si>
  <si>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</si>
  <si>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</si>
  <si>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</si>
  <si>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</si>
  <si>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</si>
  <si>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</si>
  <si>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</si>
  <si>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</si>
  <si>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</si>
  <si>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</si>
  <si>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</si>
  <si>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</si>
  <si>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</si>
  <si>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</si>
  <si>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</si>
  <si>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</si>
  <si>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</si>
  <si>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</si>
  <si>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</si>
  <si>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</si>
  <si>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</si>
  <si>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</si>
  <si>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</si>
  <si>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</si>
  <si>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</si>
  <si>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</si>
  <si>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</si>
  <si>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</si>
  <si>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</si>
  <si>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</si>
  <si>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</si>
  <si>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</si>
  <si>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</si>
  <si>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</si>
  <si>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</si>
  <si>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</si>
  <si>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</si>
  <si>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</si>
  <si>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</si>
  <si>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</si>
  <si>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</si>
  <si>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</si>
  <si>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</si>
  <si>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</si>
  <si>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</si>
  <si>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</si>
  <si>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</si>
  <si>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</si>
  <si>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</si>
  <si>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</si>
  <si>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</si>
  <si>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</si>
  <si>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</si>
  <si>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</si>
  <si>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</si>
  <si>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</si>
  <si>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</si>
  <si>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</si>
  <si>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</si>
  <si>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</si>
  <si>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</si>
  <si>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</si>
  <si>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</si>
  <si>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</si>
  <si>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</si>
  <si>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</si>
  <si>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</si>
  <si>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</si>
  <si>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</si>
  <si>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</si>
  <si>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</si>
  <si>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</si>
  <si>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</si>
  <si>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</si>
  <si>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</si>
  <si>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</si>
  <si>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</si>
  <si>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</si>
  <si>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</si>
  <si>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</si>
  <si>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</si>
  <si>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</si>
  <si>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</si>
  <si>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</si>
  <si>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</si>
  <si>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</si>
  <si>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</si>
  <si>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</si>
  <si>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</si>
  <si>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</si>
  <si>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</si>
  <si>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</si>
  <si>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</si>
  <si>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</si>
  <si>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</si>
  <si>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</si>
  <si>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</si>
  <si>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</si>
  <si>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</si>
  <si>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</si>
  <si>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</si>
  <si>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</si>
  <si>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</si>
  <si>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</si>
  <si>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</si>
  <si>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</si>
  <si>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</si>
  <si>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</si>
  <si>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</si>
  <si>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</si>
  <si>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</si>
  <si>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</si>
  <si>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</si>
  <si>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</si>
  <si>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</si>
  <si>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</si>
  <si>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</si>
  <si>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</si>
  <si>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</si>
  <si>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</si>
  <si>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</si>
  <si>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</si>
  <si>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</si>
  <si>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</si>
  <si>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</si>
  <si>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</si>
  <si>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</si>
  <si>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</si>
  <si>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</si>
  <si>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</si>
  <si>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</si>
  <si>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</si>
  <si>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</si>
  <si>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</si>
  <si>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</si>
  <si>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</si>
  <si>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</si>
  <si>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</si>
  <si>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</si>
  <si>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</si>
  <si>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</si>
  <si>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</si>
  <si>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</si>
  <si>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</si>
  <si>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</si>
  <si>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</si>
  <si>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</si>
  <si>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</si>
  <si>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</si>
  <si>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</si>
  <si>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</si>
  <si>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</si>
  <si>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</si>
  <si>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</si>
  <si>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</si>
  <si>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</si>
  <si>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</si>
  <si>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</si>
  <si>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</si>
  <si>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</si>
  <si>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</si>
  <si>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</si>
  <si>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</si>
  <si>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</si>
  <si>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</si>
  <si>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</si>
  <si>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</si>
  <si>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</si>
  <si>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</si>
  <si>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</si>
  <si>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</si>
  <si>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</si>
  <si>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</si>
  <si>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</si>
  <si>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</si>
  <si>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</si>
  <si>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</si>
  <si>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</si>
  <si>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</si>
  <si>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</si>
  <si>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</si>
  <si>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</si>
  <si>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</si>
  <si>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</si>
  <si>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</si>
  <si>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</si>
  <si>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</si>
  <si>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</si>
  <si>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</si>
  <si>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</si>
  <si>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</si>
  <si>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</si>
  <si>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</si>
  <si>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</si>
  <si>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</si>
  <si>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</si>
  <si>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</si>
  <si>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</si>
  <si>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</si>
  <si>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</si>
  <si>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</si>
  <si>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</si>
  <si>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</si>
  <si>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</si>
  <si>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</si>
  <si>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</si>
  <si>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</si>
  <si>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</si>
  <si>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</si>
  <si>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</si>
  <si>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</si>
  <si>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</si>
  <si>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</si>
  <si>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</si>
  <si>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</si>
  <si>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</si>
  <si>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</si>
  <si>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</si>
  <si>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</si>
  <si>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</si>
  <si>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</si>
  <si>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</si>
  <si>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</si>
  <si>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</si>
  <si>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</si>
  <si>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</si>
  <si>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</si>
  <si>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</si>
  <si>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</si>
  <si>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</si>
  <si>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</si>
  <si>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</si>
  <si>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</si>
  <si>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</si>
  <si>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</si>
  <si>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</si>
  <si>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</si>
  <si>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</si>
  <si>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</si>
  <si>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</si>
  <si>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</si>
  <si>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</si>
  <si>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</si>
  <si>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</si>
  <si>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</si>
  <si>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</si>
  <si>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</si>
  <si>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</si>
  <si>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</si>
  <si>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</si>
  <si>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</si>
  <si>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</si>
  <si>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</si>
  <si>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</si>
  <si>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</si>
  <si>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</si>
  <si>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</si>
  <si>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</si>
  <si>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</si>
  <si>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</si>
  <si>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</si>
  <si>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</si>
  <si>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</si>
  <si>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</si>
  <si>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</si>
  <si>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</si>
  <si>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</si>
  <si>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</si>
  <si>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</si>
  <si>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</si>
  <si>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</si>
  <si>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</si>
  <si>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</si>
  <si>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</si>
  <si>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</si>
  <si>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</si>
  <si>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</si>
  <si>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</si>
  <si>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</si>
  <si>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</si>
  <si>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</si>
  <si>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</si>
  <si>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</si>
  <si>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</si>
  <si>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</si>
  <si>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</si>
  <si>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</si>
  <si>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</si>
  <si>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</si>
  <si>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</si>
  <si>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</si>
  <si>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</si>
  <si>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</si>
  <si>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</si>
  <si>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</si>
  <si>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</si>
  <si>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</si>
  <si>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</si>
  <si>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</si>
  <si>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</si>
  <si>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</si>
  <si>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</si>
  <si>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</si>
  <si>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</si>
  <si>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</si>
  <si>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</si>
  <si>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</si>
  <si>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</si>
  <si>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</si>
  <si>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</si>
  <si>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</si>
  <si>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</si>
  <si>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</si>
  <si>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</si>
  <si>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</si>
  <si>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</si>
  <si>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</si>
  <si>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</si>
  <si>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</si>
  <si>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</si>
  <si>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</si>
  <si>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</si>
  <si>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</si>
  <si>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</si>
  <si>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</si>
  <si>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</si>
  <si>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</si>
  <si>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</si>
  <si>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</si>
  <si>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</si>
  <si>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</si>
  <si>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</si>
  <si>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</si>
  <si>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</si>
  <si>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</si>
  <si>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</si>
  <si>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</si>
  <si>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</si>
  <si>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</si>
  <si>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</si>
  <si>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</si>
  <si>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</si>
  <si>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</si>
  <si>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</si>
  <si>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</si>
  <si>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</si>
  <si>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</si>
  <si>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</si>
  <si>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</si>
  <si>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</si>
  <si>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</si>
  <si>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</si>
  <si>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</si>
  <si>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</si>
  <si>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</si>
  <si>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</si>
  <si>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</si>
  <si>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</si>
  <si>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</si>
  <si>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</si>
  <si>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</si>
  <si>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</si>
  <si>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</si>
  <si>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</si>
  <si>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</si>
  <si>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</si>
  <si>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</si>
  <si>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</si>
  <si>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</si>
  <si>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</si>
  <si>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</si>
  <si>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</si>
  <si>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</si>
  <si>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</si>
  <si>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</si>
  <si>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</si>
  <si>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</si>
  <si>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</si>
  <si>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</si>
  <si>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</si>
  <si>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</si>
  <si>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</si>
  <si>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</si>
  <si>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</si>
  <si>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</si>
  <si>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</si>
  <si>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</si>
  <si>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</si>
  <si>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</si>
  <si>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</si>
  <si>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</si>
  <si>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</si>
  <si>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</si>
  <si>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</si>
  <si>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</si>
  <si>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</si>
  <si>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</si>
  <si>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</si>
  <si>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</si>
  <si>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</si>
  <si>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</si>
  <si>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</si>
  <si>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</si>
  <si>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</si>
  <si>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</si>
  <si>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</si>
  <si>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</si>
  <si>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</si>
  <si>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</si>
  <si>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</si>
  <si>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</si>
  <si>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</si>
  <si>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</si>
  <si>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</si>
  <si>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</si>
  <si>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</si>
  <si>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</si>
  <si>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</si>
  <si>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</si>
  <si>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</si>
  <si>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</si>
  <si>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</si>
  <si>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</si>
  <si>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</si>
  <si>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</si>
  <si>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</si>
  <si>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</si>
  <si>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</si>
  <si>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</si>
  <si>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</si>
  <si>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</si>
  <si>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</si>
  <si>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</si>
  <si>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</si>
  <si>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</si>
  <si>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</si>
  <si>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</si>
  <si>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</si>
  <si>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</si>
  <si>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</si>
  <si>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</si>
  <si>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</si>
  <si>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</si>
  <si>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</si>
  <si>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</si>
  <si>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</si>
  <si>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</si>
  <si>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</si>
  <si>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</si>
  <si>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</si>
  <si>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</si>
  <si>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</si>
  <si>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</si>
  <si>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</si>
  <si>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</si>
  <si>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</si>
  <si>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</si>
  <si>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</si>
  <si>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</si>
  <si>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</si>
  <si>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</si>
  <si>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</si>
  <si>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</si>
  <si>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</si>
  <si>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</si>
  <si>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</si>
  <si>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</si>
  <si>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</si>
  <si>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</si>
  <si>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</si>
  <si>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</si>
  <si>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</si>
  <si>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</si>
  <si>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</si>
  <si>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</si>
  <si>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</si>
  <si>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</si>
  <si>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</si>
  <si>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</si>
  <si>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</si>
  <si>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</si>
  <si>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</si>
  <si>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</si>
  <si>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</si>
  <si>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</si>
  <si>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</si>
  <si>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</si>
  <si>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</si>
  <si>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</si>
  <si>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</si>
  <si>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</si>
  <si>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</si>
  <si>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</si>
  <si>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</si>
  <si>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</si>
  <si>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</si>
  <si>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</si>
  <si>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</si>
  <si>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</si>
  <si>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</si>
  <si>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</si>
  <si>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</si>
  <si>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</si>
  <si>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</si>
  <si>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</si>
  <si>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</si>
  <si>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</si>
  <si>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</si>
  <si>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</si>
  <si>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</si>
  <si>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</si>
  <si>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</si>
  <si>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</si>
  <si>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</si>
  <si>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</si>
  <si>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</si>
  <si>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</si>
  <si>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</si>
  <si>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</si>
  <si>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</si>
  <si>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</si>
  <si>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</si>
  <si>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</si>
  <si>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</si>
  <si>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</si>
  <si>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</si>
  <si>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</si>
  <si>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</si>
  <si>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</si>
  <si>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</si>
  <si>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</si>
  <si>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</si>
  <si>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</si>
  <si>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</si>
  <si>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</si>
  <si>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</si>
  <si>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</si>
  <si>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</si>
  <si>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</si>
  <si>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</si>
  <si>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</si>
  <si>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</si>
  <si>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</si>
  <si>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</si>
  <si>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</si>
  <si>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</si>
  <si>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</si>
  <si>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</si>
  <si>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</si>
  <si>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</si>
  <si>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</si>
  <si>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</si>
  <si>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</si>
  <si>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</si>
  <si>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</si>
  <si>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</si>
  <si>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</si>
  <si>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</si>
  <si>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</si>
  <si>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</si>
  <si>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</si>
  <si>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</si>
  <si>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</si>
  <si>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</si>
  <si>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</si>
  <si>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</si>
  <si>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</si>
  <si>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</si>
  <si>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</si>
  <si>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</si>
  <si>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</si>
  <si>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</si>
  <si>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</si>
  <si>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</si>
  <si>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</si>
  <si>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T570 T580 P51s P52s</t>
  </si>
  <si>
    <t>Lenovo T570 parent</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</si>
  <si>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</si>
  <si>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</si>
  <si>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</si>
  <si>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</si>
  <si>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</si>
  <si>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</si>
  <si>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</si>
  <si>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</si>
  <si>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</si>
  <si>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</si>
  <si>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</si>
  <si>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</si>
  <si>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</si>
  <si>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</si>
  <si>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</si>
  <si>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</si>
  <si>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</si>
  <si>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</si>
  <si>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</si>
  <si>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</si>
  <si>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Lenovo T570 BL - DE</t>
  </si>
  <si>
    <t>Lenovo T570 BL - FR</t>
  </si>
  <si>
    <t>Lenovo T570 BL - IT</t>
  </si>
  <si>
    <t>Lenovo T570 BL - ES</t>
  </si>
  <si>
    <t>Lenovo T570 BL - UK</t>
  </si>
  <si>
    <t>Lenovo T570 BL - NOR</t>
  </si>
  <si>
    <t>Lenovo T570 BL - BE</t>
  </si>
  <si>
    <t>Lenovo T570 BL - BG</t>
  </si>
  <si>
    <t>Lenovo T570 BL - CZ</t>
  </si>
  <si>
    <t>Lenovo T570 BL - DK</t>
  </si>
  <si>
    <t>Lenovo T570 BL - HU</t>
  </si>
  <si>
    <t>Lenovo T570 BL - NL</t>
  </si>
  <si>
    <t>Lenovo T570 BL - NO</t>
  </si>
  <si>
    <t>Lenovo T570 BL - PL</t>
  </si>
  <si>
    <t>Lenovo T570 BL - PT</t>
  </si>
  <si>
    <t>Lenovo T570 BL - SE/FI</t>
  </si>
  <si>
    <t>Lenovo T570 BL - CH</t>
  </si>
  <si>
    <t>Lenovo T570 BL - US INT</t>
  </si>
  <si>
    <t>Lenovo T570 BL - RUS</t>
  </si>
  <si>
    <t>Lenovo T570 BL - US</t>
  </si>
  <si>
    <t>Lenovo/T570/BL/DE</t>
  </si>
  <si>
    <t>Lenovo/T570/BL/FR</t>
  </si>
  <si>
    <t>Lenovo/T570/BL/IT</t>
  </si>
  <si>
    <t>Lenovo/T570/BL/ES</t>
  </si>
  <si>
    <t>Lenovo/T570/BL/UK</t>
  </si>
  <si>
    <t>Lenovo/T570/BL/USI</t>
  </si>
  <si>
    <t>Lenovo/T570/BL/US</t>
  </si>
  <si>
    <t>01EN934</t>
  </si>
  <si>
    <t>01EN935</t>
  </si>
  <si>
    <t>01ER508</t>
  </si>
  <si>
    <t>01ER509</t>
  </si>
  <si>
    <t>01EN943</t>
  </si>
  <si>
    <t>01EN947</t>
  </si>
  <si>
    <t>01ER520</t>
  </si>
  <si>
    <t>01EN950</t>
  </si>
  <si>
    <t>01EN954</t>
  </si>
  <si>
    <t>01EN955</t>
  </si>
  <si>
    <t>01ER523</t>
  </si>
  <si>
    <t>01EN940</t>
  </si>
  <si>
    <t>01ER511</t>
  </si>
  <si>
    <t>01ER517</t>
  </si>
  <si>
    <t>01EN938</t>
  </si>
  <si>
    <t>01ER529</t>
  </si>
  <si>
    <t>01ER540</t>
  </si>
  <si>
    <t>01ER530</t>
  </si>
  <si>
    <t>01ER500</t>
  </si>
  <si>
    <t>01ER581</t>
  </si>
  <si>
    <t>01ER547</t>
  </si>
  <si>
    <t>01ER548</t>
  </si>
  <si>
    <t>01ER549</t>
  </si>
  <si>
    <t>01ER591</t>
  </si>
  <si>
    <t>01ER556</t>
  </si>
  <si>
    <t>01ER601</t>
  </si>
  <si>
    <t>01ER602</t>
  </si>
  <si>
    <t>01ER563</t>
  </si>
  <si>
    <t>01ER567</t>
  </si>
  <si>
    <t>01ER568</t>
  </si>
  <si>
    <t>01ER605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</si>
</sst>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1" fontId="0" fillId="0" borderId="0" xfId="0" applyNumberFormat="1" applyAlignment="1">
      <alignment wrapText="1"/>
    </xf>
    <xf numFmtId="0" fontId="0" fillId="14" borderId="3" xfId="0"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A40" zoomScaleNormal="100" workbookViewId="0">
      <selection activeCell="B44" sqref="B4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T570 parent</v>
      </c>
      <c r="C4" s="30" t="s">
        <v>345</v>
      </c>
      <c r="D4" s="31">
        <f>Values!B14</f>
        <v>5714401570998</v>
      </c>
      <c r="E4" s="32" t="s">
        <v>346</v>
      </c>
      <c r="F4" s="29" t="str">
        <f>SUBSTITUTE(Values!B1, "{language}", "") &amp; " " &amp; Values!B3</f>
        <v>Teclado de respuesto  retroiluminado  para Lenovo Thinkpad T570 T580 P51s P52s</v>
      </c>
      <c r="G4" s="30" t="s">
        <v>345</v>
      </c>
      <c r="H4" s="28" t="str">
        <f>Values!B16</f>
        <v>laptop-computer-replacement-parts</v>
      </c>
      <c r="I4" s="28" t="str">
        <f>IF(ISBLANK(Values!E3),"","4730574031")</f>
        <v>4730574031</v>
      </c>
      <c r="J4" s="33" t="str">
        <f>Values!B13</f>
        <v>Lenovo T570 parent</v>
      </c>
      <c r="K4" s="34"/>
      <c r="L4" s="35"/>
      <c r="M4" s="35"/>
      <c r="W4" s="30" t="s">
        <v>347</v>
      </c>
      <c r="X4" s="35"/>
      <c r="Y4" s="36" t="s">
        <v>348</v>
      </c>
      <c r="Z4" s="35"/>
      <c r="AA4" s="37" t="str">
        <f>Values!B20</f>
        <v>PartialUpdate</v>
      </c>
      <c r="DY4" s="32" t="s">
        <v>349</v>
      </c>
      <c r="DZ4" s="32" t="s">
        <v>349</v>
      </c>
      <c r="EA4" s="32" t="s">
        <v>349</v>
      </c>
      <c r="EB4" s="32" t="s">
        <v>349</v>
      </c>
      <c r="EC4" s="32" t="s">
        <v>349</v>
      </c>
      <c r="EV4" s="32" t="s">
        <v>350</v>
      </c>
    </row>
    <row r="5" spans="1:192" ht="48" x14ac:dyDescent="0.2">
      <c r="A5" s="28" t="str">
        <f>IF(ISBLANK(Values!E4),"",IF(Values!$B$37="EU","computercomponent","computer"))</f>
        <v>computercomponent</v>
      </c>
      <c r="B5" s="38" t="str">
        <f>IF(ISBLANK(Values!E4),"",Values!F4)</f>
        <v>Lenovo T570 Regular - DE</v>
      </c>
      <c r="C5" s="33" t="str">
        <f>IF(ISBLANK(Values!E4),"","TellusRem")</f>
        <v>TellusRem</v>
      </c>
      <c r="D5" s="31">
        <f>IF(ISBLANK(Values!E4),"",Values!E4)</f>
        <v>5714401574019</v>
      </c>
      <c r="E5" s="32" t="str">
        <f>IF(ISBLANK(Values!E4),"","EAN")</f>
        <v>EAN</v>
      </c>
      <c r="F5" s="29" t="str">
        <f>IF(ISBLANK(Values!E4),"",IF(Values!J4, SUBSTITUTE(Values!$B$1, "{language}", Values!H4) &amp; " " &amp;Values!$B$3, SUBSTITUTE(Values!$B$2, "{language}", Values!$H4) &amp; " " &amp;Values!$B$3))</f>
        <v>Teclado de respuesto Alemán sin retroiluminación  para Lenovo Thinkpad T570 T580 P51s P52s</v>
      </c>
      <c r="G5" s="33" t="str">
        <f>IF(ISBLANK(Values!E4),"","TellusRem")</f>
        <v>TellusRem</v>
      </c>
      <c r="H5" s="28" t="str">
        <f>IF(ISBLANK(Values!E4),"",Values!$B$16)</f>
        <v>laptop-computer-replacement-parts</v>
      </c>
      <c r="I5" s="28" t="str">
        <f>IF(ISBLANK(Values!E4),"","4730574031")</f>
        <v>4730574031</v>
      </c>
      <c r="J5" s="39" t="str">
        <f>IF(ISBLANK(Values!E4),"",Values!F4 )</f>
        <v>Lenovo T570 Regular - DE</v>
      </c>
      <c r="K5" s="29">
        <f>IF(ISBLANK(Values!E4),"",IF(Values!J4, Values!$B$4, Values!$B$5))</f>
        <v>65.989999999999995</v>
      </c>
      <c r="L5" s="40">
        <f>IF(ISBLANK(Values!E4),"",Values!$B$18)</f>
        <v>5</v>
      </c>
      <c r="M5" s="29" t="str">
        <f>IF(ISBLANK(Values!E4),"",Values!$M4)</f>
        <v>https://download.lenovo.com/Images/Parts/01EN940/01EN940_A.jpg</v>
      </c>
      <c r="N5" s="29" t="str">
        <f>IF(ISBLANK(Values!$F4),"",Values!N4)</f>
        <v>https://download.lenovo.com/Images/Parts/01EN940/01EN940_B.jpg</v>
      </c>
      <c r="O5" s="29" t="str">
        <f>IF(ISBLANK(Values!$F4),"",Values!O4)</f>
        <v>https://download.lenovo.com/Images/Parts/01EN940/01EN940_details.jpg</v>
      </c>
      <c r="P5" s="29" t="str">
        <f>IF(ISBLANK(Values!$F4),"",Values!P4)</f>
        <v/>
      </c>
      <c r="Q5" s="29" t="str">
        <f>IF(ISBLANK(Values!$F4),"",Values!Q4)</f>
        <v/>
      </c>
      <c r="R5" s="29" t="str">
        <f>IF(ISBLANK(Values!$F4),"",Values!R4)</f>
        <v/>
      </c>
      <c r="S5" s="29" t="str">
        <f>IF(ISBLANK(Values!$F4),"",Values!S4)</f>
        <v/>
      </c>
      <c r="T5" s="29" t="str">
        <f>IF(ISBLANK(Values!$F4),"",Values!T4)</f>
        <v/>
      </c>
      <c r="U5" s="29" t="str">
        <f>IF(ISBLANK(Values!$F4),"",Values!U4)</f>
        <v/>
      </c>
      <c r="W5" s="33" t="str">
        <f>IF(ISBLANK(Values!E4),"","Child")</f>
        <v>Child</v>
      </c>
      <c r="X5" s="33" t="str">
        <f>IF(ISBLANK(Values!E4),"",Values!$B$13)</f>
        <v>Lenovo T570 parent</v>
      </c>
      <c r="Y5" s="39" t="str">
        <f>IF(ISBLANK(Values!E4),"","Size-Color")</f>
        <v>Size-Color</v>
      </c>
      <c r="Z5" s="33" t="str">
        <f>IF(ISBLANK(Values!E4),"","variation")</f>
        <v>variation</v>
      </c>
      <c r="AA5" s="37" t="str">
        <f>IF(ISBLANK(Values!E4),"",Values!$B$20)</f>
        <v>PartialUpdate</v>
      </c>
      <c r="AB5" s="2"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5" s="2"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2" t="str">
        <f>IF(ISBLANK(Values!E4),"",SUBSTITUTE(SUBSTITUTE(IF(Values!$J4, Values!$B$26, Values!$B$33), "{language}", Values!$H4), "{flag}", INDEX(options!$E$1:$E$20, Values!$V4)))</f>
        <v>👉 FORMATO – 🇩🇪 Alemán sin retroiluminación.</v>
      </c>
      <c r="AM5" s="2" t="str">
        <f>SUBSTITUTE(IF(ISBLANK(Values!E4),"",Values!$B$27), "{model}", Values!$B$3)</f>
        <v>👉 COMPATIBLE CON: Lenovo T570 T580 P51s P52s. Por favor, revise la imagen y la descripción cuidadosamente antes de comprar cualquier teclado. Esto asegura que obtenga el teclado correcto para su portátil. Instalación fácil.</v>
      </c>
      <c r="AT5" s="29" t="str">
        <f>IF(ISBLANK(Values!E4),"",Values!H4)</f>
        <v>Alemán</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43" t="str">
        <f>IF(AND(Values!$B$37=options!$G$2, Values!$C4), "AMAZON_NA", IF(AND(Values!$B$37=options!$G$1, Values!$D4), "AMAZON_EU", "DEFAULT"))</f>
        <v>DEFAULT</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Dinamarca</v>
      </c>
      <c r="CZ5" s="2" t="str">
        <f>IF(ISBLANK(Values!E4),"","No")</f>
        <v>No</v>
      </c>
      <c r="DA5" s="2" t="str">
        <f>IF(ISBLANK(Values!E4),"","No")</f>
        <v>No</v>
      </c>
      <c r="DO5" s="28" t="str">
        <f>IF(ISBLANK(Values!E4),"","Parts")</f>
        <v>Parts</v>
      </c>
      <c r="DP5" s="28"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2"/>
      <c r="DY5" s="32"/>
      <c r="DZ5" s="32"/>
      <c r="EA5" s="32"/>
      <c r="EB5" s="32"/>
      <c r="EC5" s="32"/>
      <c r="EI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65.989999999999995</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8" t="str">
        <f>IF(ISBLANK(Values!E5),"",Values!F5)</f>
        <v>Lenovo T570 Regular - FR</v>
      </c>
      <c r="C6" s="33" t="str">
        <f>IF(ISBLANK(Values!E5),"","TellusRem")</f>
        <v>TellusRem</v>
      </c>
      <c r="D6" s="31">
        <f>IF(ISBLANK(Values!E5),"",Values!E5)</f>
        <v>5714401574026</v>
      </c>
      <c r="E6" s="32" t="str">
        <f>IF(ISBLANK(Values!E5),"","EAN")</f>
        <v>EAN</v>
      </c>
      <c r="F6" s="29" t="str">
        <f>IF(ISBLANK(Values!E5),"",IF(Values!J5, SUBSTITUTE(Values!$B$1, "{language}", Values!H5) &amp; " " &amp;Values!$B$3, SUBSTITUTE(Values!$B$2, "{language}", Values!$H5) &amp; " " &amp;Values!$B$3))</f>
        <v>Teclado de respuesto Francés sin retroiluminación  para Lenovo Thinkpad T570 T580 P51s P52s</v>
      </c>
      <c r="G6" s="33" t="str">
        <f>IF(ISBLANK(Values!E5),"","TellusRem")</f>
        <v>TellusRem</v>
      </c>
      <c r="H6" s="28" t="str">
        <f>IF(ISBLANK(Values!E5),"",Values!$B$16)</f>
        <v>laptop-computer-replacement-parts</v>
      </c>
      <c r="I6" s="28" t="str">
        <f>IF(ISBLANK(Values!E5),"","4730574031")</f>
        <v>4730574031</v>
      </c>
      <c r="J6" s="39" t="str">
        <f>IF(ISBLANK(Values!E5),"",Values!F5 )</f>
        <v>Lenovo T570 Regular - FR</v>
      </c>
      <c r="K6" s="29">
        <f>IF(ISBLANK(Values!E5),"",IF(Values!J5, Values!$B$4, Values!$B$5))</f>
        <v>65.989999999999995</v>
      </c>
      <c r="L6" s="40">
        <f>IF(ISBLANK(Values!E5),"",Values!$B$18)</f>
        <v>5</v>
      </c>
      <c r="M6" s="29" t="str">
        <f>IF(ISBLANK(Values!E5),"",Values!$M5)</f>
        <v>https://download.lenovo.com/Images/Parts/01ER511/01ER511_A.jpg</v>
      </c>
      <c r="N6" s="29" t="str">
        <f>IF(ISBLANK(Values!$F5),"",Values!N5)</f>
        <v>https://download.lenovo.com/Images/Parts/01ER511/01ER511_B.jpg</v>
      </c>
      <c r="O6" s="29" t="str">
        <f>IF(ISBLANK(Values!$F5),"",Values!O5)</f>
        <v>https://download.lenovo.com/Images/Parts/01ER511/01ER511_details.jpg</v>
      </c>
      <c r="P6" s="29" t="str">
        <f>IF(ISBLANK(Values!$F5),"",Values!P5)</f>
        <v/>
      </c>
      <c r="Q6" s="29" t="str">
        <f>IF(ISBLANK(Values!$F5),"",Values!Q5)</f>
        <v/>
      </c>
      <c r="R6" s="29" t="str">
        <f>IF(ISBLANK(Values!$F5),"",Values!R5)</f>
        <v/>
      </c>
      <c r="S6" s="29" t="str">
        <f>IF(ISBLANK(Values!$F5),"",Values!S5)</f>
        <v/>
      </c>
      <c r="T6" s="29" t="str">
        <f>IF(ISBLANK(Values!$F5),"",Values!T5)</f>
        <v/>
      </c>
      <c r="U6" s="29" t="str">
        <f>IF(ISBLANK(Values!$F5),"",Values!U5)</f>
        <v/>
      </c>
      <c r="W6" s="33" t="str">
        <f>IF(ISBLANK(Values!E5),"","Child")</f>
        <v>Child</v>
      </c>
      <c r="X6" s="33" t="str">
        <f>IF(ISBLANK(Values!E5),"",Values!$B$13)</f>
        <v>Lenovo T570 parent</v>
      </c>
      <c r="Y6" s="39" t="str">
        <f>IF(ISBLANK(Values!E5),"","Size-Color")</f>
        <v>Size-Color</v>
      </c>
      <c r="Z6" s="33" t="str">
        <f>IF(ISBLANK(Values!E5),"","variation")</f>
        <v>variation</v>
      </c>
      <c r="AA6" s="37" t="str">
        <f>IF(ISBLANK(Values!E5),"",Values!$B$20)</f>
        <v>PartialUpdate</v>
      </c>
      <c r="AB6" s="2"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6" s="2"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2" t="str">
        <f>IF(ISBLANK(Values!E5),"",SUBSTITUTE(SUBSTITUTE(IF(Values!$J5, Values!$B$26, Values!$B$33), "{language}", Values!$H5), "{flag}", INDEX(options!$E$1:$E$20, Values!$V5)))</f>
        <v>👉 FORMATO – 🇫🇷 Francés sin retroiluminación.</v>
      </c>
      <c r="AM6" s="2" t="str">
        <f>SUBSTITUTE(IF(ISBLANK(Values!E5),"",Values!$B$27), "{model}", Values!$B$3)</f>
        <v>👉 COMPATIBLE CON: Lenovo T570 T580 P51s P52s. Por favor, revise la imagen y la descripción cuidadosamente antes de comprar cualquier teclado. Esto asegura que obtenga el teclado correcto para su portátil. Instalación fácil.</v>
      </c>
      <c r="AT6" s="29" t="str">
        <f>IF(ISBLANK(Values!E5),"",Values!H5)</f>
        <v>Francés</v>
      </c>
      <c r="AV6" s="2" t="str">
        <f>IF(ISBLANK(Values!E5),"",IF(Values!J5,"Backlit", "Non-Backlit"))</f>
        <v>Non-Backlit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43" t="str">
        <f>IF(AND(Values!$B$37=options!$G$2, Values!$C5), "AMAZON_NA", IF(AND(Values!$B$37=options!$G$1, Values!$D5), "AMAZON_EU", "DEFAULT"))</f>
        <v>DEFAULT</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Dinamarca</v>
      </c>
      <c r="CZ6" s="2" t="str">
        <f>IF(ISBLANK(Values!E5),"","No")</f>
        <v>No</v>
      </c>
      <c r="DA6" s="2" t="str">
        <f>IF(ISBLANK(Values!E5),"","No")</f>
        <v>No</v>
      </c>
      <c r="DO6" s="28" t="str">
        <f>IF(ISBLANK(Values!E5),"","Parts")</f>
        <v>Parts</v>
      </c>
      <c r="DP6" s="28"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2"/>
      <c r="DY6" s="32"/>
      <c r="DZ6" s="32"/>
      <c r="EA6" s="32"/>
      <c r="EB6" s="32"/>
      <c r="EC6" s="32"/>
      <c r="EI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65.989999999999995</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8" t="str">
        <f>IF(ISBLANK(Values!E6),"",Values!F6)</f>
        <v>Lenovo T570 Regular - IT</v>
      </c>
      <c r="C7" s="33" t="str">
        <f>IF(ISBLANK(Values!E6),"","TellusRem")</f>
        <v>TellusRem</v>
      </c>
      <c r="D7" s="31">
        <f>IF(ISBLANK(Values!E6),"",Values!E6)</f>
        <v>5714401574033</v>
      </c>
      <c r="E7" s="32" t="str">
        <f>IF(ISBLANK(Values!E6),"","EAN")</f>
        <v>EAN</v>
      </c>
      <c r="F7" s="29" t="str">
        <f>IF(ISBLANK(Values!E6),"",IF(Values!J6, SUBSTITUTE(Values!$B$1, "{language}", Values!H6) &amp; " " &amp;Values!$B$3, SUBSTITUTE(Values!$B$2, "{language}", Values!$H6) &amp; " " &amp;Values!$B$3))</f>
        <v>Teclado de respuesto Italiano sin retroiluminación  para Lenovo Thinkpad T570 T580 P51s P52s</v>
      </c>
      <c r="G7" s="33" t="str">
        <f>IF(ISBLANK(Values!E6),"","TellusRem")</f>
        <v>TellusRem</v>
      </c>
      <c r="H7" s="28" t="str">
        <f>IF(ISBLANK(Values!E6),"",Values!$B$16)</f>
        <v>laptop-computer-replacement-parts</v>
      </c>
      <c r="I7" s="28" t="str">
        <f>IF(ISBLANK(Values!E6),"","4730574031")</f>
        <v>4730574031</v>
      </c>
      <c r="J7" s="39" t="str">
        <f>IF(ISBLANK(Values!E6),"",Values!F6 )</f>
        <v>Lenovo T570 Regular - IT</v>
      </c>
      <c r="K7" s="29">
        <f>IF(ISBLANK(Values!E6),"",IF(Values!J6, Values!$B$4, Values!$B$5))</f>
        <v>65.989999999999995</v>
      </c>
      <c r="L7" s="40">
        <f>IF(ISBLANK(Values!E6),"",Values!$B$18)</f>
        <v>5</v>
      </c>
      <c r="M7" s="29" t="str">
        <f>IF(ISBLANK(Values!E6),"",Values!$M6)</f>
        <v>https://download.lenovo.com/Images/Parts/01ER517/01ER517_A.jpg</v>
      </c>
      <c r="N7" s="29" t="str">
        <f>IF(ISBLANK(Values!$F6),"",Values!N6)</f>
        <v>https://download.lenovo.com/Images/Parts/01ER517/01ER517_B.jpg</v>
      </c>
      <c r="O7" s="29" t="str">
        <f>IF(ISBLANK(Values!$F6),"",Values!O6)</f>
        <v>https://download.lenovo.com/Images/Parts/01ER517/01ER517_details.jpg</v>
      </c>
      <c r="P7" s="29" t="str">
        <f>IF(ISBLANK(Values!$F6),"",Values!P6)</f>
        <v/>
      </c>
      <c r="Q7" s="29" t="str">
        <f>IF(ISBLANK(Values!$F6),"",Values!Q6)</f>
        <v/>
      </c>
      <c r="R7" s="29" t="str">
        <f>IF(ISBLANK(Values!$F6),"",Values!R6)</f>
        <v/>
      </c>
      <c r="S7" s="29" t="str">
        <f>IF(ISBLANK(Values!$F6),"",Values!S6)</f>
        <v/>
      </c>
      <c r="T7" s="29" t="str">
        <f>IF(ISBLANK(Values!$F6),"",Values!T6)</f>
        <v/>
      </c>
      <c r="U7" s="29" t="str">
        <f>IF(ISBLANK(Values!$F6),"",Values!U6)</f>
        <v/>
      </c>
      <c r="W7" s="33" t="str">
        <f>IF(ISBLANK(Values!E6),"","Child")</f>
        <v>Child</v>
      </c>
      <c r="X7" s="33" t="str">
        <f>IF(ISBLANK(Values!E6),"",Values!$B$13)</f>
        <v>Lenovo T570 parent</v>
      </c>
      <c r="Y7" s="39" t="str">
        <f>IF(ISBLANK(Values!E6),"","Size-Color")</f>
        <v>Size-Color</v>
      </c>
      <c r="Z7" s="33" t="str">
        <f>IF(ISBLANK(Values!E6),"","variation")</f>
        <v>variation</v>
      </c>
      <c r="AA7" s="37" t="str">
        <f>IF(ISBLANK(Values!E6),"",Values!$B$20)</f>
        <v>PartialUpdate</v>
      </c>
      <c r="AB7" s="37"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7" s="2"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2" t="str">
        <f>IF(ISBLANK(Values!E6),"",SUBSTITUTE(SUBSTITUTE(IF(Values!$J6, Values!$B$26, Values!$B$33), "{language}", Values!$H6), "{flag}", INDEX(options!$E$1:$E$20, Values!$V6)))</f>
        <v>👉 FORMATO – 🇮🇹 Italiano sin retroiluminación.</v>
      </c>
      <c r="AM7" s="2" t="str">
        <f>SUBSTITUTE(IF(ISBLANK(Values!E6),"",Values!$B$27), "{model}", Values!$B$3)</f>
        <v>👉 COMPATIBLE CON: Lenovo T570 T580 P51s P52s. Por favor, revise la imagen y la descripción cuidadosamente antes de comprar cualquier teclado. Esto asegura que obtenga el teclado correcto para su portátil. Instalación fácil.</v>
      </c>
      <c r="AT7" s="29" t="str">
        <f>IF(ISBLANK(Values!E6),"",Values!H6)</f>
        <v>Italiano</v>
      </c>
      <c r="AV7" s="37" t="str">
        <f>IF(ISBLANK(Values!E6),"",IF(Values!J6,"Backlit", "Non-Backlit"))</f>
        <v>Non-Backlit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43" t="str">
        <f>IF(AND(Values!$B$37=options!$G$2, Values!$C6), "AMAZON_NA", IF(AND(Values!$B$37=options!$G$1, Values!$D6), "AMAZON_EU", "DEFAULT"))</f>
        <v>DEFAULT</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Dinamarca</v>
      </c>
      <c r="CZ7" s="2" t="str">
        <f>IF(ISBLANK(Values!E6),"","No")</f>
        <v>No</v>
      </c>
      <c r="DA7" s="2" t="str">
        <f>IF(ISBLANK(Values!E6),"","No")</f>
        <v>No</v>
      </c>
      <c r="DO7" s="28" t="str">
        <f>IF(ISBLANK(Values!E6),"","Parts")</f>
        <v>Parts</v>
      </c>
      <c r="DP7" s="28"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2"/>
      <c r="DY7" s="32"/>
      <c r="DZ7" s="32"/>
      <c r="EA7" s="32"/>
      <c r="EB7" s="32"/>
      <c r="EC7" s="32"/>
      <c r="EI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65.989999999999995</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8" t="str">
        <f>IF(ISBLANK(Values!E7),"",Values!F7)</f>
        <v>Lenovo T570 Regular - ES</v>
      </c>
      <c r="C8" s="33" t="str">
        <f>IF(ISBLANK(Values!E7),"","TellusRem")</f>
        <v>TellusRem</v>
      </c>
      <c r="D8" s="31">
        <f>IF(ISBLANK(Values!E7),"",Values!E7)</f>
        <v>5714401574040</v>
      </c>
      <c r="E8" s="32" t="str">
        <f>IF(ISBLANK(Values!E7),"","EAN")</f>
        <v>EAN</v>
      </c>
      <c r="F8" s="29" t="str">
        <f>IF(ISBLANK(Values!E7),"",IF(Values!J7, SUBSTITUTE(Values!$B$1, "{language}", Values!H7) &amp; " " &amp;Values!$B$3, SUBSTITUTE(Values!$B$2, "{language}", Values!$H7) &amp; " " &amp;Values!$B$3))</f>
        <v>Teclado de respuesto Español sin retroiluminación  para Lenovo Thinkpad T570 T580 P51s P52s</v>
      </c>
      <c r="G8" s="33" t="str">
        <f>IF(ISBLANK(Values!E7),"","TellusRem")</f>
        <v>TellusRem</v>
      </c>
      <c r="H8" s="28" t="str">
        <f>IF(ISBLANK(Values!E7),"",Values!$B$16)</f>
        <v>laptop-computer-replacement-parts</v>
      </c>
      <c r="I8" s="28" t="str">
        <f>IF(ISBLANK(Values!E7),"","4730574031")</f>
        <v>4730574031</v>
      </c>
      <c r="J8" s="39" t="str">
        <f>IF(ISBLANK(Values!E7),"",Values!F7 )</f>
        <v>Lenovo T570 Regular - ES</v>
      </c>
      <c r="K8" s="29">
        <f>IF(ISBLANK(Values!E7),"",IF(Values!J7, Values!$B$4, Values!$B$5))</f>
        <v>65.989999999999995</v>
      </c>
      <c r="L8" s="40">
        <f>IF(ISBLANK(Values!E7),"",Values!$B$18)</f>
        <v>5</v>
      </c>
      <c r="M8" s="29" t="str">
        <f>IF(ISBLANK(Values!E7),"",Values!$M7)</f>
        <v>https://download.lenovo.com/Images/Parts/01EN938/01EN938_A.jpg</v>
      </c>
      <c r="N8" s="29" t="str">
        <f>IF(ISBLANK(Values!$F7),"",Values!N7)</f>
        <v>https://download.lenovo.com/Images/Parts/01EN938/01EN938_B.jpg</v>
      </c>
      <c r="O8" s="29" t="str">
        <f>IF(ISBLANK(Values!$F7),"",Values!O7)</f>
        <v>https://download.lenovo.com/Images/Parts/01EN938/01EN938_details.jpg</v>
      </c>
      <c r="P8" s="29" t="str">
        <f>IF(ISBLANK(Values!$F7),"",Values!P7)</f>
        <v/>
      </c>
      <c r="Q8" s="29" t="str">
        <f>IF(ISBLANK(Values!$F7),"",Values!Q7)</f>
        <v/>
      </c>
      <c r="R8" s="29" t="str">
        <f>IF(ISBLANK(Values!$F7),"",Values!R7)</f>
        <v/>
      </c>
      <c r="S8" s="29" t="str">
        <f>IF(ISBLANK(Values!$F7),"",Values!S7)</f>
        <v/>
      </c>
      <c r="T8" s="29" t="str">
        <f>IF(ISBLANK(Values!$F7),"",Values!T7)</f>
        <v/>
      </c>
      <c r="U8" s="29" t="str">
        <f>IF(ISBLANK(Values!$F7),"",Values!U7)</f>
        <v/>
      </c>
      <c r="W8" s="33" t="str">
        <f>IF(ISBLANK(Values!E7),"","Child")</f>
        <v>Child</v>
      </c>
      <c r="X8" s="33" t="str">
        <f>IF(ISBLANK(Values!E7),"",Values!$B$13)</f>
        <v>Lenovo T570 parent</v>
      </c>
      <c r="Y8" s="39" t="str">
        <f>IF(ISBLANK(Values!E7),"","Size-Color")</f>
        <v>Size-Color</v>
      </c>
      <c r="Z8" s="33" t="str">
        <f>IF(ISBLANK(Values!E7),"","variation")</f>
        <v>variation</v>
      </c>
      <c r="AA8" s="37" t="str">
        <f>IF(ISBLANK(Values!E7),"",Values!$B$20)</f>
        <v>PartialUpdate</v>
      </c>
      <c r="AB8" s="37"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8" s="2"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2" t="str">
        <f>IF(ISBLANK(Values!E7),"",SUBSTITUTE(SUBSTITUTE(IF(Values!$J7, Values!$B$26, Values!$B$33), "{language}", Values!$H7), "{flag}", INDEX(options!$E$1:$E$20, Values!$V7)))</f>
        <v>👉 FORMATO – 🇪🇸 Español sin retroiluminación.</v>
      </c>
      <c r="AM8" s="2" t="str">
        <f>SUBSTITUTE(IF(ISBLANK(Values!E7),"",Values!$B$27), "{model}", Values!$B$3)</f>
        <v>👉 COMPATIBLE CON: Lenovo T570 T580 P51s P52s. Por favor, revise la imagen y la descripción cuidadosamente antes de comprar cualquier teclado. Esto asegura que obtenga el teclado correcto para su portátil. Instalación fácil.</v>
      </c>
      <c r="AT8" s="29" t="str">
        <f>IF(ISBLANK(Values!E7),"",Values!H7)</f>
        <v>Español</v>
      </c>
      <c r="AV8" s="37" t="str">
        <f>IF(ISBLANK(Values!E7),"",IF(Values!J7,"Backlit", "Non-Backlit"))</f>
        <v>Non-Backlit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43" t="str">
        <f>IF(AND(Values!$B$37=options!$G$2, Values!$C7), "AMAZON_NA", IF(AND(Values!$B$37=options!$G$1, Values!$D7), "AMAZON_EU", "DEFAULT"))</f>
        <v>DEFAULT</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Dinamarca</v>
      </c>
      <c r="CZ8" s="2" t="str">
        <f>IF(ISBLANK(Values!E7),"","No")</f>
        <v>No</v>
      </c>
      <c r="DA8" s="2" t="str">
        <f>IF(ISBLANK(Values!E7),"","No")</f>
        <v>No</v>
      </c>
      <c r="DO8" s="28" t="str">
        <f>IF(ISBLANK(Values!E7),"","Parts")</f>
        <v>Parts</v>
      </c>
      <c r="DP8" s="28"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2"/>
      <c r="DY8" s="32"/>
      <c r="DZ8" s="32"/>
      <c r="EA8" s="32"/>
      <c r="EB8" s="32"/>
      <c r="EC8" s="32"/>
      <c r="EI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65.989999999999995</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8" t="str">
        <f>IF(ISBLANK(Values!E8),"",Values!F8)</f>
        <v>Lenovo T570 Regular - UK</v>
      </c>
      <c r="C9" s="33" t="str">
        <f>IF(ISBLANK(Values!E8),"","TellusRem")</f>
        <v>TellusRem</v>
      </c>
      <c r="D9" s="31">
        <f>IF(ISBLANK(Values!E8),"",Values!E8)</f>
        <v>5714401574057</v>
      </c>
      <c r="E9" s="32" t="str">
        <f>IF(ISBLANK(Values!E8),"","EAN")</f>
        <v>EAN</v>
      </c>
      <c r="F9" s="29" t="str">
        <f>IF(ISBLANK(Values!E8),"",IF(Values!J8, SUBSTITUTE(Values!$B$1, "{language}", Values!H8) &amp; " " &amp;Values!$B$3, SUBSTITUTE(Values!$B$2, "{language}", Values!$H8) &amp; " " &amp;Values!$B$3))</f>
        <v>Teclado de respuesto Ingles sin retroiluminación  para Lenovo Thinkpad T570 T580 P51s P52s</v>
      </c>
      <c r="G9" s="33" t="str">
        <f>IF(ISBLANK(Values!E8),"","TellusRem")</f>
        <v>TellusRem</v>
      </c>
      <c r="H9" s="28" t="str">
        <f>IF(ISBLANK(Values!E8),"",Values!$B$16)</f>
        <v>laptop-computer-replacement-parts</v>
      </c>
      <c r="I9" s="28" t="str">
        <f>IF(ISBLANK(Values!E8),"","4730574031")</f>
        <v>4730574031</v>
      </c>
      <c r="J9" s="39" t="str">
        <f>IF(ISBLANK(Values!E8),"",Values!F8 )</f>
        <v>Lenovo T570 Regular - UK</v>
      </c>
      <c r="K9" s="29">
        <f>IF(ISBLANK(Values!E8),"",IF(Values!J8, Values!$B$4, Values!$B$5))</f>
        <v>65.989999999999995</v>
      </c>
      <c r="L9" s="40">
        <f>IF(ISBLANK(Values!E8),"",Values!$B$18)</f>
        <v>5</v>
      </c>
      <c r="M9" s="29" t="str">
        <f>IF(ISBLANK(Values!E8),"",Values!$M8)</f>
        <v>https://download.lenovo.com/Images/Parts/01ER529/01ER529_A.jpg</v>
      </c>
      <c r="N9" s="29" t="str">
        <f>IF(ISBLANK(Values!$F8),"",Values!N8)</f>
        <v>https://download.lenovo.com/Images/Parts/01ER529/01ER529_B.jpg</v>
      </c>
      <c r="O9" s="29" t="str">
        <f>IF(ISBLANK(Values!$F8),"",Values!O8)</f>
        <v>https://download.lenovo.com/Images/Parts/01ER529/01ER529_details.jpg</v>
      </c>
      <c r="P9" s="29" t="str">
        <f>IF(ISBLANK(Values!$F8),"",Values!P8)</f>
        <v/>
      </c>
      <c r="Q9" s="29" t="str">
        <f>IF(ISBLANK(Values!$F8),"",Values!Q8)</f>
        <v/>
      </c>
      <c r="R9" s="29" t="str">
        <f>IF(ISBLANK(Values!$F8),"",Values!R8)</f>
        <v/>
      </c>
      <c r="S9" s="29" t="str">
        <f>IF(ISBLANK(Values!$F8),"",Values!S8)</f>
        <v/>
      </c>
      <c r="T9" s="29" t="str">
        <f>IF(ISBLANK(Values!$F8),"",Values!T8)</f>
        <v/>
      </c>
      <c r="U9" s="29" t="str">
        <f>IF(ISBLANK(Values!$F8),"",Values!U8)</f>
        <v/>
      </c>
      <c r="W9" s="33" t="str">
        <f>IF(ISBLANK(Values!E8),"","Child")</f>
        <v>Child</v>
      </c>
      <c r="X9" s="33" t="str">
        <f>IF(ISBLANK(Values!E8),"",Values!$B$13)</f>
        <v>Lenovo T570 parent</v>
      </c>
      <c r="Y9" s="39" t="str">
        <f>IF(ISBLANK(Values!E8),"","Size-Color")</f>
        <v>Size-Color</v>
      </c>
      <c r="Z9" s="33" t="str">
        <f>IF(ISBLANK(Values!E8),"","variation")</f>
        <v>variation</v>
      </c>
      <c r="AA9" s="37" t="str">
        <f>IF(ISBLANK(Values!E8),"",Values!$B$20)</f>
        <v>PartialUpdate</v>
      </c>
      <c r="AB9" s="37"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9" s="2"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2" t="str">
        <f>IF(ISBLANK(Values!E8),"",SUBSTITUTE(SUBSTITUTE(IF(Values!$J8, Values!$B$26, Values!$B$33), "{language}", Values!$H8), "{flag}", INDEX(options!$E$1:$E$20, Values!$V8)))</f>
        <v>👉 FORMATO – 🇬🇧 Ingles sin retroiluminación.</v>
      </c>
      <c r="AM9" s="2" t="str">
        <f>SUBSTITUTE(IF(ISBLANK(Values!E8),"",Values!$B$27), "{model}", Values!$B$3)</f>
        <v>👉 COMPATIBLE CON: Lenovo T570 T580 P51s P52s. Por favor, revise la imagen y la descripción cuidadosamente antes de comprar cualquier teclado. Esto asegura que obtenga el teclado correcto para su portátil. Instalación fácil.</v>
      </c>
      <c r="AT9" s="29" t="str">
        <f>IF(ISBLANK(Values!E8),"",Values!H8)</f>
        <v>Ingles</v>
      </c>
      <c r="AV9" s="37" t="str">
        <f>IF(ISBLANK(Values!E8),"",IF(Values!J8,"Backlit", "Non-Backlit"))</f>
        <v>Non-Backlit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43" t="str">
        <f>IF(AND(Values!$B$37=options!$G$2, Values!$C8), "AMAZON_NA", IF(AND(Values!$B$37=options!$G$1, Values!$D8), "AMAZON_EU", "DEFAULT"))</f>
        <v>DEFAULT</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Dinamarca</v>
      </c>
      <c r="CZ9" s="2" t="str">
        <f>IF(ISBLANK(Values!E8),"","No")</f>
        <v>No</v>
      </c>
      <c r="DA9" s="2" t="str">
        <f>IF(ISBLANK(Values!E8),"","No")</f>
        <v>No</v>
      </c>
      <c r="DO9" s="28" t="str">
        <f>IF(ISBLANK(Values!E8),"","Parts")</f>
        <v>Parts</v>
      </c>
      <c r="DP9" s="28"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2"/>
      <c r="DY9" s="32"/>
      <c r="DZ9" s="32"/>
      <c r="EA9" s="32"/>
      <c r="EB9" s="32"/>
      <c r="EC9" s="32"/>
      <c r="EI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65.989999999999995</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8" t="str">
        <f>IF(ISBLANK(Values!E9),"",Values!F9)</f>
        <v>Lenovo T570 Regular - NOR</v>
      </c>
      <c r="C10" s="33" t="str">
        <f>IF(ISBLANK(Values!E9),"","TellusRem")</f>
        <v>TellusRem</v>
      </c>
      <c r="D10" s="31">
        <f>IF(ISBLANK(Values!E9),"",Values!E9)</f>
        <v>5714401574064</v>
      </c>
      <c r="E10" s="32" t="str">
        <f>IF(ISBLANK(Values!E9),"","EAN")</f>
        <v>EAN</v>
      </c>
      <c r="F10" s="29" t="str">
        <f>IF(ISBLANK(Values!E9),"",IF(Values!J9, SUBSTITUTE(Values!$B$1, "{language}", Values!H9) &amp; " " &amp;Values!$B$3, SUBSTITUTE(Values!$B$2, "{language}", Values!$H9) &amp; " " &amp;Values!$B$3))</f>
        <v>Teclado de respuesto Escandinavo - nórdico sin retroiluminación  para Lenovo Thinkpad T570 T580 P51s P52s</v>
      </c>
      <c r="G10" s="33" t="str">
        <f>IF(ISBLANK(Values!E9),"","TellusRem")</f>
        <v>TellusRem</v>
      </c>
      <c r="H10" s="28" t="str">
        <f>IF(ISBLANK(Values!E9),"",Values!$B$16)</f>
        <v>laptop-computer-replacement-parts</v>
      </c>
      <c r="I10" s="28" t="str">
        <f>IF(ISBLANK(Values!E9),"","4730574031")</f>
        <v>4730574031</v>
      </c>
      <c r="J10" s="39" t="str">
        <f>IF(ISBLANK(Values!E9),"",Values!F9 )</f>
        <v>Lenovo T570 Regular - NOR</v>
      </c>
      <c r="K10" s="29">
        <f>IF(ISBLANK(Values!E9),"",IF(Values!J9, Values!$B$4, Values!$B$5))</f>
        <v>65.989999999999995</v>
      </c>
      <c r="L10" s="40">
        <f>IF(ISBLANK(Values!E9),"",Values!$B$18)</f>
        <v>5</v>
      </c>
      <c r="M10" s="29" t="str">
        <f>IF(ISBLANK(Values!E9),"",Values!$M9)</f>
        <v>https://download.lenovo.com/Images/Parts/01ER540/01ER540_A.jpg</v>
      </c>
      <c r="N10" s="29" t="str">
        <f>IF(ISBLANK(Values!$F9),"",Values!N9)</f>
        <v>https://download.lenovo.com/Images/Parts/01ER540/01ER540_B.jpg</v>
      </c>
      <c r="O10" s="29" t="str">
        <f>IF(ISBLANK(Values!$F9),"",Values!O9)</f>
        <v>https://download.lenovo.com/Images/Parts/01ER540/01ER540_details.jpg</v>
      </c>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Child</v>
      </c>
      <c r="X10" s="33" t="str">
        <f>IF(ISBLANK(Values!E9),"",Values!$B$13)</f>
        <v>Lenovo T570 parent</v>
      </c>
      <c r="Y10" s="39" t="str">
        <f>IF(ISBLANK(Values!E9),"","Size-Color")</f>
        <v>Size-Color</v>
      </c>
      <c r="Z10" s="33" t="str">
        <f>IF(ISBLANK(Values!E9),"","variation")</f>
        <v>variation</v>
      </c>
      <c r="AA10" s="37" t="str">
        <f>IF(ISBLANK(Values!E9),"",Values!$B$20)</f>
        <v>PartialUpdate</v>
      </c>
      <c r="AB10" s="37"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10" s="2"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2" t="str">
        <f>IF(ISBLANK(Values!E9),"",SUBSTITUTE(SUBSTITUTE(IF(Values!$J9, Values!$B$26, Values!$B$33), "{language}", Values!$H9), "{flag}", INDEX(options!$E$1:$E$20, Values!$V9)))</f>
        <v>👉 FORMATO – 🇸🇪 🇫🇮 🇳🇴 🇩🇰 Escandinavo - nórdico sin retroiluminación.</v>
      </c>
      <c r="AM10" s="2" t="str">
        <f>SUBSTITUTE(IF(ISBLANK(Values!E9),"",Values!$B$27), "{model}", Values!$B$3)</f>
        <v>👉 COMPATIBLE CON: Lenovo T570 T580 P51s P52s. Por favor, revise la imagen y la descripción cuidadosamente antes de comprar cualquier teclado. Esto asegura que obtenga el teclado correcto para su portátil. Instalación fácil.</v>
      </c>
      <c r="AT10" s="29" t="str">
        <f>IF(ISBLANK(Values!E9),"",Values!H9)</f>
        <v>Escandinavo - nórdico</v>
      </c>
      <c r="AV10" s="37" t="str">
        <f>IF(ISBLANK(Values!E9),"",IF(Values!J9,"Backlit", "Non-Backlit"))</f>
        <v>Non-Backlit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43" t="str">
        <f>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Dinamarca</v>
      </c>
      <c r="CZ10" s="2" t="str">
        <f>IF(ISBLANK(Values!E9),"","No")</f>
        <v>No</v>
      </c>
      <c r="DA10" s="2" t="str">
        <f>IF(ISBLANK(Values!E9),"","No")</f>
        <v>No</v>
      </c>
      <c r="DO10" s="28" t="str">
        <f>IF(ISBLANK(Values!E9),"","Parts")</f>
        <v>Parts</v>
      </c>
      <c r="DP10" s="28"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2"/>
      <c r="DY10" s="32"/>
      <c r="DZ10" s="32"/>
      <c r="EA10" s="32"/>
      <c r="EB10" s="32"/>
      <c r="EC10" s="32"/>
      <c r="EI10" s="2"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65.989999999999995</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8" t="str">
        <f>IF(ISBLANK(Values!E10),"",Values!F10)</f>
        <v>Lenovo T570 Regular - BE</v>
      </c>
      <c r="C11" s="33" t="str">
        <f>IF(ISBLANK(Values!E10),"","TellusRem")</f>
        <v>TellusRem</v>
      </c>
      <c r="D11" s="31">
        <f>IF(ISBLANK(Values!E10),"",Values!E10)</f>
        <v>5714401574071</v>
      </c>
      <c r="E11" s="32" t="str">
        <f>IF(ISBLANK(Values!E10),"","EAN")</f>
        <v>EAN</v>
      </c>
      <c r="F11" s="29" t="str">
        <f>IF(ISBLANK(Values!E10),"",IF(Values!J10, SUBSTITUTE(Values!$B$1, "{language}", Values!H10) &amp; " " &amp;Values!$B$3, SUBSTITUTE(Values!$B$2, "{language}", Values!$H10) &amp; " " &amp;Values!$B$3))</f>
        <v>Teclado de respuesto Belga sin retroiluminación  para Lenovo Thinkpad T570 T580 P51s P52s</v>
      </c>
      <c r="G11" s="33" t="str">
        <f>IF(ISBLANK(Values!E10),"","TellusRem")</f>
        <v>TellusRem</v>
      </c>
      <c r="H11" s="28" t="str">
        <f>IF(ISBLANK(Values!E10),"",Values!$B$16)</f>
        <v>laptop-computer-replacement-parts</v>
      </c>
      <c r="I11" s="28" t="str">
        <f>IF(ISBLANK(Values!E10),"","4730574031")</f>
        <v>4730574031</v>
      </c>
      <c r="J11" s="39" t="str">
        <f>IF(ISBLANK(Values!E10),"",Values!F10 )</f>
        <v>Lenovo T570 Regular - BE</v>
      </c>
      <c r="K11" s="29">
        <f>IF(ISBLANK(Values!E10),"",IF(Values!J10, Values!$B$4, Values!$B$5))</f>
        <v>65.989999999999995</v>
      </c>
      <c r="L11" s="40">
        <f>IF(ISBLANK(Values!E10),"",Values!$B$18)</f>
        <v>5</v>
      </c>
      <c r="M11" s="29" t="str">
        <f>IF(ISBLANK(Values!E10),"",Values!$M10)</f>
        <v>https://download.lenovo.com/Images/Parts/01EN934/01EN934_A.jpg</v>
      </c>
      <c r="N11" s="29" t="str">
        <f>IF(ISBLANK(Values!$F10),"",Values!N10)</f>
        <v>https://download.lenovo.com/Images/Parts/01EN934/01EN934_B.jpg</v>
      </c>
      <c r="O11" s="29" t="str">
        <f>IF(ISBLANK(Values!$F10),"",Values!O10)</f>
        <v>https://download.lenovo.com/Images/Parts/01EN934/01EN934_details.jpg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T570 parent</v>
      </c>
      <c r="Y11" s="39" t="str">
        <f>IF(ISBLANK(Values!E10),"","Size-Color")</f>
        <v>Size-Color</v>
      </c>
      <c r="Z11" s="33" t="str">
        <f>IF(ISBLANK(Values!E10),"","variation")</f>
        <v>variation</v>
      </c>
      <c r="AA11" s="37" t="str">
        <f>IF(ISBLANK(Values!E10),"",Values!$B$20)</f>
        <v>PartialUpdate</v>
      </c>
      <c r="AB11" s="37"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11" s="2"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2" t="str">
        <f>IF(ISBLANK(Values!E10),"",SUBSTITUTE(SUBSTITUTE(IF(Values!$J10, Values!$B$26, Values!$B$33), "{language}", Values!$H10), "{flag}", INDEX(options!$E$1:$E$20, Values!$V10)))</f>
        <v>👉 FORMATO – 🇧🇪 Belga sin retroiluminación.</v>
      </c>
      <c r="AM11" s="2" t="str">
        <f>SUBSTITUTE(IF(ISBLANK(Values!E10),"",Values!$B$27), "{model}", Values!$B$3)</f>
        <v>👉 COMPATIBLE CON: Lenovo T570 T580 P51s P52s. Por favor, revise la imagen y la descripción cuidadosamente antes de comprar cualquier teclado. Esto asegura que obtenga el teclado correcto para su portátil. Instalación fácil.</v>
      </c>
      <c r="AT11" s="29" t="str">
        <f>IF(ISBLANK(Values!E10),"",Values!H10)</f>
        <v>Belga</v>
      </c>
      <c r="AV11" s="37" t="str">
        <f>IF(ISBLANK(Values!E10),"",IF(Values!J10,"Backlit", "Non-Backlit"))</f>
        <v>Non-Backlit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43" t="str">
        <f>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Dinamarca</v>
      </c>
      <c r="CZ11" s="2" t="str">
        <f>IF(ISBLANK(Values!E10),"","No")</f>
        <v>No</v>
      </c>
      <c r="DA11" s="2" t="str">
        <f>IF(ISBLANK(Values!E10),"","No")</f>
        <v>No</v>
      </c>
      <c r="DO11" s="28" t="str">
        <f>IF(ISBLANK(Values!E10),"","Parts")</f>
        <v>Parts</v>
      </c>
      <c r="DP11" s="28"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2"/>
      <c r="DY11" s="32"/>
      <c r="DZ11" s="32"/>
      <c r="EA11" s="32"/>
      <c r="EB11" s="32"/>
      <c r="EC11" s="32"/>
      <c r="EI11" s="2"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65.989999999999995</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8" t="str">
        <f>IF(ISBLANK(Values!E11),"",Values!F11)</f>
        <v>Lenovo T570 Regular - BG</v>
      </c>
      <c r="C12" s="33" t="str">
        <f>IF(ISBLANK(Values!E11),"","TellusRem")</f>
        <v>TellusRem</v>
      </c>
      <c r="D12" s="31">
        <f>IF(ISBLANK(Values!E11),"",Values!E11)</f>
        <v>5714401574088</v>
      </c>
      <c r="E12" s="32" t="str">
        <f>IF(ISBLANK(Values!E11),"","EAN")</f>
        <v>EAN</v>
      </c>
      <c r="F12" s="29" t="str">
        <f>IF(ISBLANK(Values!E11),"",IF(Values!J11, SUBSTITUTE(Values!$B$1, "{language}", Values!H11) &amp; " " &amp;Values!$B$3, SUBSTITUTE(Values!$B$2, "{language}", Values!$H11) &amp; " " &amp;Values!$B$3))</f>
        <v>Teclado de respuesto Búlgaro sin retroiluminación  para Lenovo Thinkpad T570 T580 P51s P52s</v>
      </c>
      <c r="G12" s="33" t="str">
        <f>IF(ISBLANK(Values!E11),"","TellusRem")</f>
        <v>TellusRem</v>
      </c>
      <c r="H12" s="28" t="str">
        <f>IF(ISBLANK(Values!E11),"",Values!$B$16)</f>
        <v>laptop-computer-replacement-parts</v>
      </c>
      <c r="I12" s="28" t="str">
        <f>IF(ISBLANK(Values!E11),"","4730574031")</f>
        <v>4730574031</v>
      </c>
      <c r="J12" s="39" t="str">
        <f>IF(ISBLANK(Values!E11),"",Values!F11 )</f>
        <v>Lenovo T570 Regular - BG</v>
      </c>
      <c r="K12" s="29">
        <f>IF(ISBLANK(Values!E11),"",IF(Values!J11, Values!$B$4, Values!$B$5))</f>
        <v>65.989999999999995</v>
      </c>
      <c r="L12" s="40">
        <f>IF(ISBLANK(Values!E11),"",Values!$B$18)</f>
        <v>5</v>
      </c>
      <c r="M12" s="29" t="str">
        <f>IF(ISBLANK(Values!E11),"",Values!$M11)</f>
        <v>https://download.lenovo.com/Images/Parts/01EN935/01EN935_A.jpg</v>
      </c>
      <c r="N12" s="29" t="str">
        <f>IF(ISBLANK(Values!$F11),"",Values!N11)</f>
        <v>https://download.lenovo.com/Images/Parts/01EN935/01EN935_B.jpg</v>
      </c>
      <c r="O12" s="29" t="str">
        <f>IF(ISBLANK(Values!$F11),"",Values!O11)</f>
        <v>https://download.lenovo.com/Images/Parts/01EN935/01EN935_details.jpg</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T570 parent</v>
      </c>
      <c r="Y12" s="39" t="str">
        <f>IF(ISBLANK(Values!E11),"","Size-Color")</f>
        <v>Size-Color</v>
      </c>
      <c r="Z12" s="33" t="str">
        <f>IF(ISBLANK(Values!E11),"","variation")</f>
        <v>variation</v>
      </c>
      <c r="AA12" s="37" t="str">
        <f>IF(ISBLANK(Values!E11),"",Values!$B$20)</f>
        <v>PartialUpdate</v>
      </c>
      <c r="AB12" s="37"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12" s="2"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2" t="str">
        <f>IF(ISBLANK(Values!E11),"",SUBSTITUTE(SUBSTITUTE(IF(Values!$J11, Values!$B$26, Values!$B$33), "{language}", Values!$H11), "{flag}", INDEX(options!$E$1:$E$20, Values!$V11)))</f>
        <v>👉 FORMATO – 🇧🇬 Búlgaro sin retroiluminación.</v>
      </c>
      <c r="AM12" s="2" t="str">
        <f>SUBSTITUTE(IF(ISBLANK(Values!E11),"",Values!$B$27), "{model}", Values!$B$3)</f>
        <v>👉 COMPATIBLE CON: Lenovo T570 T580 P51s P52s. Por favor, revise la imagen y la descripción cuidadosamente antes de comprar cualquier teclado. Esto asegura que obtenga el teclado correcto para su portátil. Instalación fácil.</v>
      </c>
      <c r="AT12" s="29" t="str">
        <f>IF(ISBLANK(Values!E11),"",Values!H11)</f>
        <v>Búlgaro</v>
      </c>
      <c r="AV12" s="37" t="str">
        <f>IF(ISBLANK(Values!E11),"",IF(Values!J11,"Backlit", "Non-Backlit"))</f>
        <v>Non-Backlit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43" t="str">
        <f>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Dinamarca</v>
      </c>
      <c r="CZ12" s="2" t="str">
        <f>IF(ISBLANK(Values!E11),"","No")</f>
        <v>No</v>
      </c>
      <c r="DA12" s="2" t="str">
        <f>IF(ISBLANK(Values!E11),"","No")</f>
        <v>No</v>
      </c>
      <c r="DO12" s="28" t="str">
        <f>IF(ISBLANK(Values!E11),"","Parts")</f>
        <v>Parts</v>
      </c>
      <c r="DP12" s="28"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2"/>
      <c r="DY12" s="32"/>
      <c r="DZ12" s="32"/>
      <c r="EA12" s="32"/>
      <c r="EB12" s="32"/>
      <c r="EC12" s="32"/>
      <c r="EI12" s="2"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65.989999999999995</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8" t="str">
        <f>IF(ISBLANK(Values!E12),"",Values!F12)</f>
        <v>Lenovo T570 Regular - CZ</v>
      </c>
      <c r="C13" s="33" t="str">
        <f>IF(ISBLANK(Values!E12),"","TellusRem")</f>
        <v>TellusRem</v>
      </c>
      <c r="D13" s="31">
        <f>IF(ISBLANK(Values!E12),"",Values!E12)</f>
        <v>5714401574095</v>
      </c>
      <c r="E13" s="32" t="str">
        <f>IF(ISBLANK(Values!E12),"","EAN")</f>
        <v>EAN</v>
      </c>
      <c r="F13" s="29" t="str">
        <f>IF(ISBLANK(Values!E12),"",IF(Values!J12, SUBSTITUTE(Values!$B$1, "{language}", Values!H12) &amp; " " &amp;Values!$B$3, SUBSTITUTE(Values!$B$2, "{language}", Values!$H12) &amp; " " &amp;Values!$B$3))</f>
        <v>Teclado de respuesto Checo sin retroiluminación  para Lenovo Thinkpad T570 T580 P51s P52s</v>
      </c>
      <c r="G13" s="33" t="str">
        <f>IF(ISBLANK(Values!E12),"","TellusRem")</f>
        <v>TellusRem</v>
      </c>
      <c r="H13" s="28" t="str">
        <f>IF(ISBLANK(Values!E12),"",Values!$B$16)</f>
        <v>laptop-computer-replacement-parts</v>
      </c>
      <c r="I13" s="28" t="str">
        <f>IF(ISBLANK(Values!E12),"","4730574031")</f>
        <v>4730574031</v>
      </c>
      <c r="J13" s="39" t="str">
        <f>IF(ISBLANK(Values!E12),"",Values!F12 )</f>
        <v>Lenovo T570 Regular - CZ</v>
      </c>
      <c r="K13" s="29">
        <f>IF(ISBLANK(Values!E12),"",IF(Values!J12, Values!$B$4, Values!$B$5))</f>
        <v>65.989999999999995</v>
      </c>
      <c r="L13" s="40">
        <f>IF(ISBLANK(Values!E12),"",Values!$B$18)</f>
        <v>5</v>
      </c>
      <c r="M13" s="29" t="str">
        <f>IF(ISBLANK(Values!E12),"",Values!$M12)</f>
        <v>https://download.lenovo.com/Images/Parts/01ER508/01ER508_A.jpg</v>
      </c>
      <c r="N13" s="29" t="str">
        <f>IF(ISBLANK(Values!$F12),"",Values!N12)</f>
        <v>https://download.lenovo.com/Images/Parts/01ER508/01ER508_B.jpg</v>
      </c>
      <c r="O13" s="29" t="str">
        <f>IF(ISBLANK(Values!$F12),"",Values!O12)</f>
        <v>https://download.lenovo.com/Images/Parts/01ER508/01ER508_details.jpg</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T570 parent</v>
      </c>
      <c r="Y13" s="39" t="str">
        <f>IF(ISBLANK(Values!E12),"","Size-Color")</f>
        <v>Size-Color</v>
      </c>
      <c r="Z13" s="33" t="str">
        <f>IF(ISBLANK(Values!E12),"","variation")</f>
        <v>variation</v>
      </c>
      <c r="AA13" s="37" t="str">
        <f>IF(ISBLANK(Values!E12),"",Values!$B$20)</f>
        <v>PartialUpdate</v>
      </c>
      <c r="AB13" s="37"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13" s="2"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2" t="str">
        <f>IF(ISBLANK(Values!E12),"",SUBSTITUTE(SUBSTITUTE(IF(Values!$J12, Values!$B$26, Values!$B$33), "{language}", Values!$H12), "{flag}", INDEX(options!$E$1:$E$20, Values!$V12)))</f>
        <v>👉 FORMATO – 🇨🇿 Checo sin retroiluminación.</v>
      </c>
      <c r="AM13" s="2" t="str">
        <f>SUBSTITUTE(IF(ISBLANK(Values!E12),"",Values!$B$27), "{model}", Values!$B$3)</f>
        <v>👉 COMPATIBLE CON: Lenovo T570 T580 P51s P52s. Por favor, revise la imagen y la descripción cuidadosamente antes de comprar cualquier teclado. Esto asegura que obtenga el teclado correcto para su portátil. Instalación fácil.</v>
      </c>
      <c r="AT13" s="29" t="str">
        <f>IF(ISBLANK(Values!E12),"",Values!H12)</f>
        <v>Checo</v>
      </c>
      <c r="AV13" s="37" t="str">
        <f>IF(ISBLANK(Values!E12),"",IF(Values!J12,"Backlit", "Non-Backlit"))</f>
        <v>Non-Backlit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43" t="str">
        <f>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Dinamarca</v>
      </c>
      <c r="CZ13" s="2" t="str">
        <f>IF(ISBLANK(Values!E12),"","No")</f>
        <v>No</v>
      </c>
      <c r="DA13" s="2" t="str">
        <f>IF(ISBLANK(Values!E12),"","No")</f>
        <v>No</v>
      </c>
      <c r="DO13" s="28" t="str">
        <f>IF(ISBLANK(Values!E12),"","Parts")</f>
        <v>Parts</v>
      </c>
      <c r="DP13" s="28"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2"/>
      <c r="DY13" s="32"/>
      <c r="DZ13" s="32"/>
      <c r="EA13" s="32"/>
      <c r="EB13" s="32"/>
      <c r="EC13" s="32"/>
      <c r="EI13" s="2"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65.989999999999995</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8" t="str">
        <f>IF(ISBLANK(Values!E13),"",Values!F13)</f>
        <v>Lenovo T570 Regular - DK</v>
      </c>
      <c r="C14" s="33" t="str">
        <f>IF(ISBLANK(Values!E13),"","TellusRem")</f>
        <v>TellusRem</v>
      </c>
      <c r="D14" s="31">
        <f>IF(ISBLANK(Values!E13),"",Values!E13)</f>
        <v>5714401574101</v>
      </c>
      <c r="E14" s="32" t="str">
        <f>IF(ISBLANK(Values!E13),"","EAN")</f>
        <v>EAN</v>
      </c>
      <c r="F14" s="29" t="str">
        <f>IF(ISBLANK(Values!E13),"",IF(Values!J13, SUBSTITUTE(Values!$B$1, "{language}", Values!H13) &amp; " " &amp;Values!$B$3, SUBSTITUTE(Values!$B$2, "{language}", Values!$H13) &amp; " " &amp;Values!$B$3))</f>
        <v>Teclado de respuesto Danés sin retroiluminación  para Lenovo Thinkpad T570 T580 P51s P52s</v>
      </c>
      <c r="G14" s="33" t="str">
        <f>IF(ISBLANK(Values!E13),"","TellusRem")</f>
        <v>TellusRem</v>
      </c>
      <c r="H14" s="28" t="str">
        <f>IF(ISBLANK(Values!E13),"",Values!$B$16)</f>
        <v>laptop-computer-replacement-parts</v>
      </c>
      <c r="I14" s="28" t="str">
        <f>IF(ISBLANK(Values!E13),"","4730574031")</f>
        <v>4730574031</v>
      </c>
      <c r="J14" s="39" t="str">
        <f>IF(ISBLANK(Values!E13),"",Values!F13 )</f>
        <v>Lenovo T570 Regular - DK</v>
      </c>
      <c r="K14" s="29">
        <f>IF(ISBLANK(Values!E13),"",IF(Values!J13, Values!$B$4, Values!$B$5))</f>
        <v>65.989999999999995</v>
      </c>
      <c r="L14" s="40">
        <f>IF(ISBLANK(Values!E13),"",Values!$B$18)</f>
        <v>5</v>
      </c>
      <c r="M14" s="29" t="str">
        <f>IF(ISBLANK(Values!E13),"",Values!$M13)</f>
        <v>https://download.lenovo.com/Images/Parts/01ER509/01ER509_A.jpg</v>
      </c>
      <c r="N14" s="29" t="str">
        <f>IF(ISBLANK(Values!$F13),"",Values!N13)</f>
        <v>https://download.lenovo.com/Images/Parts/01ER509/01ER509_B.jpg</v>
      </c>
      <c r="O14" s="29" t="str">
        <f>IF(ISBLANK(Values!$F13),"",Values!O13)</f>
        <v>https://download.lenovo.com/Images/Parts/01ER509/01ER509_details.jpg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T570 parent</v>
      </c>
      <c r="Y14" s="39" t="str">
        <f>IF(ISBLANK(Values!E13),"","Size-Color")</f>
        <v>Size-Color</v>
      </c>
      <c r="Z14" s="33" t="str">
        <f>IF(ISBLANK(Values!E13),"","variation")</f>
        <v>variation</v>
      </c>
      <c r="AA14" s="37" t="str">
        <f>IF(ISBLANK(Values!E13),"",Values!$B$20)</f>
        <v>PartialUpdate</v>
      </c>
      <c r="AB14" s="37"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14" s="2"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2" t="str">
        <f>IF(ISBLANK(Values!E13),"",SUBSTITUTE(SUBSTITUTE(IF(Values!$J13, Values!$B$26, Values!$B$33), "{language}", Values!$H13), "{flag}", INDEX(options!$E$1:$E$20, Values!$V13)))</f>
        <v>👉 FORMATO – 🇩🇰 Danés sin retroiluminación.</v>
      </c>
      <c r="AM14" s="2" t="str">
        <f>SUBSTITUTE(IF(ISBLANK(Values!E13),"",Values!$B$27), "{model}", Values!$B$3)</f>
        <v>👉 COMPATIBLE CON: Lenovo T570 T580 P51s P52s. Por favor, revise la imagen y la descripción cuidadosamente antes de comprar cualquier teclado. Esto asegura que obtenga el teclado correcto para su portátil. Instalación fácil.</v>
      </c>
      <c r="AT14" s="29" t="str">
        <f>IF(ISBLANK(Values!E13),"",Values!H13)</f>
        <v>Danés</v>
      </c>
      <c r="AV14" s="37" t="str">
        <f>IF(ISBLANK(Values!E13),"",IF(Values!J13,"Backlit", "Non-Backlit"))</f>
        <v>Non-Backlit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43" t="str">
        <f>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Dinamarca</v>
      </c>
      <c r="CZ14" s="2" t="str">
        <f>IF(ISBLANK(Values!E13),"","No")</f>
        <v>No</v>
      </c>
      <c r="DA14" s="2" t="str">
        <f>IF(ISBLANK(Values!E13),"","No")</f>
        <v>No</v>
      </c>
      <c r="DO14" s="28" t="str">
        <f>IF(ISBLANK(Values!E13),"","Parts")</f>
        <v>Parts</v>
      </c>
      <c r="DP14" s="28"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2"/>
      <c r="DY14" s="32"/>
      <c r="DZ14" s="32"/>
      <c r="EA14" s="32"/>
      <c r="EB14" s="32"/>
      <c r="EC14" s="32"/>
      <c r="EI14" s="2"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65.989999999999995</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8" t="str">
        <f>IF(ISBLANK(Values!E14),"",Values!F14)</f>
        <v>Lenovo T570 Regular - HU</v>
      </c>
      <c r="C15" s="33" t="str">
        <f>IF(ISBLANK(Values!E14),"","TellusRem")</f>
        <v>TellusRem</v>
      </c>
      <c r="D15" s="31">
        <f>IF(ISBLANK(Values!E14),"",Values!E14)</f>
        <v>5714401574118</v>
      </c>
      <c r="E15" s="32" t="str">
        <f>IF(ISBLANK(Values!E14),"","EAN")</f>
        <v>EAN</v>
      </c>
      <c r="F15" s="29" t="str">
        <f>IF(ISBLANK(Values!E14),"",IF(Values!J14, SUBSTITUTE(Values!$B$1, "{language}", Values!H14) &amp; " " &amp;Values!$B$3, SUBSTITUTE(Values!$B$2, "{language}", Values!$H14) &amp; " " &amp;Values!$B$3))</f>
        <v>Teclado de respuesto Húngaro sin retroiluminación  para Lenovo Thinkpad T570 T580 P51s P52s</v>
      </c>
      <c r="G15" s="33" t="str">
        <f>IF(ISBLANK(Values!E14),"","TellusRem")</f>
        <v>TellusRem</v>
      </c>
      <c r="H15" s="28" t="str">
        <f>IF(ISBLANK(Values!E14),"",Values!$B$16)</f>
        <v>laptop-computer-replacement-parts</v>
      </c>
      <c r="I15" s="28" t="str">
        <f>IF(ISBLANK(Values!E14),"","4730574031")</f>
        <v>4730574031</v>
      </c>
      <c r="J15" s="39" t="str">
        <f>IF(ISBLANK(Values!E14),"",Values!F14 )</f>
        <v>Lenovo T570 Regular - HU</v>
      </c>
      <c r="K15" s="29">
        <f>IF(ISBLANK(Values!E14),"",IF(Values!J14, Values!$B$4, Values!$B$5))</f>
        <v>65.989999999999995</v>
      </c>
      <c r="L15" s="40">
        <f>IF(ISBLANK(Values!E14),"",Values!$B$18)</f>
        <v>5</v>
      </c>
      <c r="M15" s="29" t="str">
        <f>IF(ISBLANK(Values!E14),"",Values!$M14)</f>
        <v>https://download.lenovo.com/Images/Parts/01EN943/01EN943_A.jpg</v>
      </c>
      <c r="N15" s="29" t="str">
        <f>IF(ISBLANK(Values!$F14),"",Values!N14)</f>
        <v>https://download.lenovo.com/Images/Parts/01EN943/01EN943_B.jpg</v>
      </c>
      <c r="O15" s="29" t="str">
        <f>IF(ISBLANK(Values!$F14),"",Values!O14)</f>
        <v>https://download.lenovo.com/Images/Parts/01EN943/01EN943_details.jpg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T570 parent</v>
      </c>
      <c r="Y15" s="39" t="str">
        <f>IF(ISBLANK(Values!E14),"","Size-Color")</f>
        <v>Size-Color</v>
      </c>
      <c r="Z15" s="33" t="str">
        <f>IF(ISBLANK(Values!E14),"","variation")</f>
        <v>variation</v>
      </c>
      <c r="AA15" s="37" t="str">
        <f>IF(ISBLANK(Values!E14),"",Values!$B$20)</f>
        <v>PartialUpdate</v>
      </c>
      <c r="AB15" s="37"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15" s="2"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2" t="str">
        <f>IF(ISBLANK(Values!E14),"",SUBSTITUTE(SUBSTITUTE(IF(Values!$J14, Values!$B$26, Values!$B$33), "{language}", Values!$H14), "{flag}", INDEX(options!$E$1:$E$20, Values!$V14)))</f>
        <v>👉 FORMATO – 🇭🇺 Húngaro sin retroiluminación.</v>
      </c>
      <c r="AM15" s="2" t="str">
        <f>SUBSTITUTE(IF(ISBLANK(Values!E14),"",Values!$B$27), "{model}", Values!$B$3)</f>
        <v>👉 COMPATIBLE CON: Lenovo T570 T580 P51s P52s. Por favor, revise la imagen y la descripción cuidadosamente antes de comprar cualquier teclado. Esto asegura que obtenga el teclado correcto para su portátil. Instalación fácil.</v>
      </c>
      <c r="AT15" s="29" t="str">
        <f>IF(ISBLANK(Values!E14),"",Values!H14)</f>
        <v>Húngaro</v>
      </c>
      <c r="AV15" s="37" t="str">
        <f>IF(ISBLANK(Values!E14),"",IF(Values!J14,"Backlit", "Non-Backlit"))</f>
        <v>Non-Backlit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43" t="str">
        <f>IF(AND(Values!$B$37=options!$G$2, Values!$C14), "AMAZON_NA", IF(AND(Values!$B$37=options!$G$1, Values!$D14), "AMAZON_EU", "DEFAULT"))</f>
        <v>DEFAULT</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Dinamarca</v>
      </c>
      <c r="CZ15" s="2" t="str">
        <f>IF(ISBLANK(Values!E14),"","No")</f>
        <v>No</v>
      </c>
      <c r="DA15" s="2" t="str">
        <f>IF(ISBLANK(Values!E14),"","No")</f>
        <v>No</v>
      </c>
      <c r="DO15" s="28" t="str">
        <f>IF(ISBLANK(Values!E14),"","Parts")</f>
        <v>Parts</v>
      </c>
      <c r="DP15" s="28"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2"/>
      <c r="DY15" s="32"/>
      <c r="DZ15" s="32"/>
      <c r="EA15" s="32"/>
      <c r="EB15" s="32"/>
      <c r="EC15" s="32"/>
      <c r="EI15" s="2"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65.989999999999995</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8" t="str">
        <f>IF(ISBLANK(Values!E15),"",Values!F15)</f>
        <v>Lenovo T570 Regular - NL</v>
      </c>
      <c r="C16" s="33" t="str">
        <f>IF(ISBLANK(Values!E15),"","TellusRem")</f>
        <v>TellusRem</v>
      </c>
      <c r="D16" s="31">
        <f>IF(ISBLANK(Values!E15),"",Values!E15)</f>
        <v>5714401574125</v>
      </c>
      <c r="E16" s="32" t="str">
        <f>IF(ISBLANK(Values!E15),"","EAN")</f>
        <v>EAN</v>
      </c>
      <c r="F16" s="29" t="str">
        <f>IF(ISBLANK(Values!E15),"",IF(Values!J15, SUBSTITUTE(Values!$B$1, "{language}", Values!H15) &amp; " " &amp;Values!$B$3, SUBSTITUTE(Values!$B$2, "{language}", Values!$H15) &amp; " " &amp;Values!$B$3))</f>
        <v>Teclado de respuesto Holandés sin retroiluminación  para Lenovo Thinkpad T570 T580 P51s P52s</v>
      </c>
      <c r="G16" s="33" t="str">
        <f>IF(ISBLANK(Values!E15),"","TellusRem")</f>
        <v>TellusRem</v>
      </c>
      <c r="H16" s="28" t="str">
        <f>IF(ISBLANK(Values!E15),"",Values!$B$16)</f>
        <v>laptop-computer-replacement-parts</v>
      </c>
      <c r="I16" s="28" t="str">
        <f>IF(ISBLANK(Values!E15),"","4730574031")</f>
        <v>4730574031</v>
      </c>
      <c r="J16" s="39" t="str">
        <f>IF(ISBLANK(Values!E15),"",Values!F15 )</f>
        <v>Lenovo T570 Regular - NL</v>
      </c>
      <c r="K16" s="29">
        <f>IF(ISBLANK(Values!E15),"",IF(Values!J15, Values!$B$4, Values!$B$5))</f>
        <v>65.989999999999995</v>
      </c>
      <c r="L16" s="40">
        <f>IF(ISBLANK(Values!E15),"",Values!$B$18)</f>
        <v>5</v>
      </c>
      <c r="M16" s="29" t="str">
        <f>IF(ISBLANK(Values!E15),"",Values!$M15)</f>
        <v>https://download.lenovo.com/Images/Parts/01EN947/01EN947_A.jpg</v>
      </c>
      <c r="N16" s="29" t="str">
        <f>IF(ISBLANK(Values!$F15),"",Values!N15)</f>
        <v>https://download.lenovo.com/Images/Parts/01EN947/01EN947_B.jpg</v>
      </c>
      <c r="O16" s="29" t="str">
        <f>IF(ISBLANK(Values!$F15),"",Values!O15)</f>
        <v>https://download.lenovo.com/Images/Parts/01EN947/01EN947_details.jpg</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T570 parent</v>
      </c>
      <c r="Y16" s="39" t="str">
        <f>IF(ISBLANK(Values!E15),"","Size-Color")</f>
        <v>Size-Color</v>
      </c>
      <c r="Z16" s="33" t="str">
        <f>IF(ISBLANK(Values!E15),"","variation")</f>
        <v>variation</v>
      </c>
      <c r="AA16" s="37" t="str">
        <f>IF(ISBLANK(Values!E15),"",Values!$B$20)</f>
        <v>PartialUpdate</v>
      </c>
      <c r="AB16" s="37"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16" s="2"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2" t="str">
        <f>IF(ISBLANK(Values!E15),"",SUBSTITUTE(SUBSTITUTE(IF(Values!$J15, Values!$B$26, Values!$B$33), "{language}", Values!$H15), "{flag}", INDEX(options!$E$1:$E$20, Values!$V15)))</f>
        <v>👉 FORMATO – 🇳🇱 Holandés sin retroiluminación.</v>
      </c>
      <c r="AM16" s="2" t="str">
        <f>SUBSTITUTE(IF(ISBLANK(Values!E15),"",Values!$B$27), "{model}", Values!$B$3)</f>
        <v>👉 COMPATIBLE CON: Lenovo T570 T580 P51s P52s. Por favor, revise la imagen y la descripción cuidadosamente antes de comprar cualquier teclado. Esto asegura que obtenga el teclado correcto para su portátil. Instalación fácil.</v>
      </c>
      <c r="AT16" s="29" t="str">
        <f>IF(ISBLANK(Values!E15),"",Values!H15)</f>
        <v>Holandés</v>
      </c>
      <c r="AV16" s="37" t="str">
        <f>IF(ISBLANK(Values!E15),"",IF(Values!J15,"Backlit", "Non-Backlit"))</f>
        <v>Non-Backlit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43" t="str">
        <f>IF(AND(Values!$B$37=options!$G$2, Values!$C15), "AMAZON_NA", IF(AND(Values!$B$37=options!$G$1, Values!$D15), "AMAZON_EU", "DEFAULT"))</f>
        <v>DEFAULT</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Dinamarca</v>
      </c>
      <c r="CZ16" s="2" t="str">
        <f>IF(ISBLANK(Values!E15),"","No")</f>
        <v>No</v>
      </c>
      <c r="DA16" s="2" t="str">
        <f>IF(ISBLANK(Values!E15),"","No")</f>
        <v>No</v>
      </c>
      <c r="DO16" s="28" t="str">
        <f>IF(ISBLANK(Values!E15),"","Parts")</f>
        <v>Parts</v>
      </c>
      <c r="DP16" s="28"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2"/>
      <c r="DY16" s="32"/>
      <c r="DZ16" s="32"/>
      <c r="EA16" s="32"/>
      <c r="EB16" s="32"/>
      <c r="EC16" s="32"/>
      <c r="EI16" s="2"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65.989999999999995</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8" t="str">
        <f>IF(ISBLANK(Values!E16),"",Values!F16)</f>
        <v>Lenovo T570 Regular - NO</v>
      </c>
      <c r="C17" s="33" t="str">
        <f>IF(ISBLANK(Values!E16),"","TellusRem")</f>
        <v>TellusRem</v>
      </c>
      <c r="D17" s="31">
        <f>IF(ISBLANK(Values!E16),"",Values!E16)</f>
        <v>5714401574132</v>
      </c>
      <c r="E17" s="32" t="str">
        <f>IF(ISBLANK(Values!E16),"","EAN")</f>
        <v>EAN</v>
      </c>
      <c r="F17" s="29" t="str">
        <f>IF(ISBLANK(Values!E16),"",IF(Values!J16, SUBSTITUTE(Values!$B$1, "{language}", Values!H16) &amp; " " &amp;Values!$B$3, SUBSTITUTE(Values!$B$2, "{language}", Values!$H16) &amp; " " &amp;Values!$B$3))</f>
        <v>Teclado de respuesto Noruego sin retroiluminación  para Lenovo Thinkpad T570 T580 P51s P52s</v>
      </c>
      <c r="G17" s="33" t="str">
        <f>IF(ISBLANK(Values!E16),"","TellusRem")</f>
        <v>TellusRem</v>
      </c>
      <c r="H17" s="28" t="str">
        <f>IF(ISBLANK(Values!E16),"",Values!$B$16)</f>
        <v>laptop-computer-replacement-parts</v>
      </c>
      <c r="I17" s="28" t="str">
        <f>IF(ISBLANK(Values!E16),"","4730574031")</f>
        <v>4730574031</v>
      </c>
      <c r="J17" s="39" t="str">
        <f>IF(ISBLANK(Values!E16),"",Values!F16 )</f>
        <v>Lenovo T570 Regular - NO</v>
      </c>
      <c r="K17" s="29">
        <f>IF(ISBLANK(Values!E16),"",IF(Values!J16, Values!$B$4, Values!$B$5))</f>
        <v>65.989999999999995</v>
      </c>
      <c r="L17" s="40">
        <f>IF(ISBLANK(Values!E16),"",Values!$B$18)</f>
        <v>5</v>
      </c>
      <c r="M17" s="29" t="str">
        <f>IF(ISBLANK(Values!E16),"",Values!$M16)</f>
        <v>https://download.lenovo.com/Images/Parts/01ER520/01ER520_A.jpg</v>
      </c>
      <c r="N17" s="29" t="str">
        <f>IF(ISBLANK(Values!$F16),"",Values!N16)</f>
        <v>https://download.lenovo.com/Images/Parts/01ER520/01ER520_B.jpg</v>
      </c>
      <c r="O17" s="29" t="str">
        <f>IF(ISBLANK(Values!$F16),"",Values!O16)</f>
        <v>https://download.lenovo.com/Images/Parts/01ER520/01ER520_details.jpg</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T570 parent</v>
      </c>
      <c r="Y17" s="39" t="str">
        <f>IF(ISBLANK(Values!E16),"","Size-Color")</f>
        <v>Size-Color</v>
      </c>
      <c r="Z17" s="33" t="str">
        <f>IF(ISBLANK(Values!E16),"","variation")</f>
        <v>variation</v>
      </c>
      <c r="AA17" s="37" t="str">
        <f>IF(ISBLANK(Values!E16),"",Values!$B$20)</f>
        <v>PartialUpdate</v>
      </c>
      <c r="AB17" s="37"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17" s="2"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2" t="str">
        <f>IF(ISBLANK(Values!E16),"",SUBSTITUTE(SUBSTITUTE(IF(Values!$J16, Values!$B$26, Values!$B$33), "{language}", Values!$H16), "{flag}", INDEX(options!$E$1:$E$20, Values!$V16)))</f>
        <v>👉 FORMATO – 🇳🇴 Noruego sin retroiluminación.</v>
      </c>
      <c r="AM17" s="2" t="str">
        <f>SUBSTITUTE(IF(ISBLANK(Values!E16),"",Values!$B$27), "{model}", Values!$B$3)</f>
        <v>👉 COMPATIBLE CON: Lenovo T570 T580 P51s P52s. Por favor, revise la imagen y la descripción cuidadosamente antes de comprar cualquier teclado. Esto asegura que obtenga el teclado correcto para su portátil. Instalación fácil.</v>
      </c>
      <c r="AT17" s="29" t="str">
        <f>IF(ISBLANK(Values!E16),"",Values!H16)</f>
        <v>Noruego</v>
      </c>
      <c r="AV17" s="37" t="str">
        <f>IF(ISBLANK(Values!E16),"",IF(Values!J16,"Backlit", "Non-Backlit"))</f>
        <v>Non-Backlit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43" t="str">
        <f>IF(AND(Values!$B$37=options!$G$2, Values!$C16), "AMAZON_NA", IF(AND(Values!$B$37=options!$G$1, Values!$D16), "AMAZON_EU", "DEFAULT"))</f>
        <v>DEFAULT</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Dinamarca</v>
      </c>
      <c r="CZ17" s="2" t="str">
        <f>IF(ISBLANK(Values!E16),"","No")</f>
        <v>No</v>
      </c>
      <c r="DA17" s="2" t="str">
        <f>IF(ISBLANK(Values!E16),"","No")</f>
        <v>No</v>
      </c>
      <c r="DO17" s="28" t="str">
        <f>IF(ISBLANK(Values!E16),"","Parts")</f>
        <v>Parts</v>
      </c>
      <c r="DP17" s="28"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2"/>
      <c r="DY17" s="32"/>
      <c r="DZ17" s="32"/>
      <c r="EA17" s="32"/>
      <c r="EB17" s="32"/>
      <c r="EC17" s="32"/>
      <c r="EI17" s="2"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65.989999999999995</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8" t="str">
        <f>IF(ISBLANK(Values!E17),"",Values!F17)</f>
        <v>Lenovo T570 Regular - PL</v>
      </c>
      <c r="C18" s="33" t="str">
        <f>IF(ISBLANK(Values!E17),"","TellusRem")</f>
        <v>TellusRem</v>
      </c>
      <c r="D18" s="31">
        <f>IF(ISBLANK(Values!E17),"",Values!E17)</f>
        <v>5714401574149</v>
      </c>
      <c r="E18" s="32" t="str">
        <f>IF(ISBLANK(Values!E17),"","EAN")</f>
        <v>EAN</v>
      </c>
      <c r="F18" s="29" t="str">
        <f>IF(ISBLANK(Values!E17),"",IF(Values!J17, SUBSTITUTE(Values!$B$1, "{language}", Values!H17) &amp; " " &amp;Values!$B$3, SUBSTITUTE(Values!$B$2, "{language}", Values!$H17) &amp; " " &amp;Values!$B$3))</f>
        <v>Teclado de respuesto Polaco sin retroiluminación  para Lenovo Thinkpad T570 T580 P51s P52s</v>
      </c>
      <c r="G18" s="33" t="str">
        <f>IF(ISBLANK(Values!E17),"","TellusRem")</f>
        <v>TellusRem</v>
      </c>
      <c r="H18" s="28" t="str">
        <f>IF(ISBLANK(Values!E17),"",Values!$B$16)</f>
        <v>laptop-computer-replacement-parts</v>
      </c>
      <c r="I18" s="28" t="str">
        <f>IF(ISBLANK(Values!E17),"","4730574031")</f>
        <v>4730574031</v>
      </c>
      <c r="J18" s="39" t="str">
        <f>IF(ISBLANK(Values!E17),"",Values!F17 )</f>
        <v>Lenovo T570 Regular - PL</v>
      </c>
      <c r="K18" s="29">
        <f>IF(ISBLANK(Values!E17),"",IF(Values!J17, Values!$B$4, Values!$B$5))</f>
        <v>65.989999999999995</v>
      </c>
      <c r="L18" s="40">
        <f>IF(ISBLANK(Values!E17),"",Values!$B$18)</f>
        <v>5</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T570 parent</v>
      </c>
      <c r="Y18" s="39" t="str">
        <f>IF(ISBLANK(Values!E17),"","Size-Color")</f>
        <v>Size-Color</v>
      </c>
      <c r="Z18" s="33" t="str">
        <f>IF(ISBLANK(Values!E17),"","variation")</f>
        <v>variation</v>
      </c>
      <c r="AA18" s="37" t="str">
        <f>IF(ISBLANK(Values!E17),"",Values!$B$20)</f>
        <v>PartialUpdate</v>
      </c>
      <c r="AB18" s="37"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18" s="2"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2" t="str">
        <f>IF(ISBLANK(Values!E17),"",SUBSTITUTE(SUBSTITUTE(IF(Values!$J17, Values!$B$26, Values!$B$33), "{language}", Values!$H17), "{flag}", INDEX(options!$E$1:$E$20, Values!$V17)))</f>
        <v>👉 FORMATO – 🇵🇱 Polaco sin retroiluminación.</v>
      </c>
      <c r="AM18" s="2" t="str">
        <f>SUBSTITUTE(IF(ISBLANK(Values!E17),"",Values!$B$27), "{model}", Values!$B$3)</f>
        <v>👉 COMPATIBLE CON: Lenovo T570 T580 P51s P52s. Por favor, revise la imagen y la descripción cuidadosamente antes de comprar cualquier teclado. Esto asegura que obtenga el teclado correcto para su portátil. Instalación fácil.</v>
      </c>
      <c r="AT18" s="29" t="str">
        <f>IF(ISBLANK(Values!E17),"",Values!H17)</f>
        <v>Polaco</v>
      </c>
      <c r="AV18" s="37" t="str">
        <f>IF(ISBLANK(Values!E17),"",IF(Values!J17,"Backlit", "Non-Backlit"))</f>
        <v>Non-Backlit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43" t="str">
        <f>IF(AND(Values!$B$37=options!$G$2, Values!$C17), "AMAZON_NA", IF(AND(Values!$B$37=options!$G$1, Values!$D17), "AMAZON_EU", "DEFAULT"))</f>
        <v>DEFAULT</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Dinamarca</v>
      </c>
      <c r="CZ18" s="2" t="str">
        <f>IF(ISBLANK(Values!E17),"","No")</f>
        <v>No</v>
      </c>
      <c r="DA18" s="2" t="str">
        <f>IF(ISBLANK(Values!E17),"","No")</f>
        <v>No</v>
      </c>
      <c r="DO18" s="28" t="str">
        <f>IF(ISBLANK(Values!E17),"","Parts")</f>
        <v>Parts</v>
      </c>
      <c r="DP18" s="28"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2"/>
      <c r="DY18" s="32"/>
      <c r="DZ18" s="32"/>
      <c r="EA18" s="32"/>
      <c r="EB18" s="32"/>
      <c r="EC18" s="32"/>
      <c r="EI18" s="2"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65.989999999999995</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8" t="str">
        <f>IF(ISBLANK(Values!E18),"",Values!F18)</f>
        <v>Lenovo T570 Regular - PT</v>
      </c>
      <c r="C19" s="33" t="str">
        <f>IF(ISBLANK(Values!E18),"","TellusRem")</f>
        <v>TellusRem</v>
      </c>
      <c r="D19" s="31">
        <f>IF(ISBLANK(Values!E18),"",Values!E18)</f>
        <v>5714401574156</v>
      </c>
      <c r="E19" s="32" t="str">
        <f>IF(ISBLANK(Values!E18),"","EAN")</f>
        <v>EAN</v>
      </c>
      <c r="F19" s="29" t="str">
        <f>IF(ISBLANK(Values!E18),"",IF(Values!J18, SUBSTITUTE(Values!$B$1, "{language}", Values!H18) &amp; " " &amp;Values!$B$3, SUBSTITUTE(Values!$B$2, "{language}", Values!$H18) &amp; " " &amp;Values!$B$3))</f>
        <v>Teclado de respuesto Portugués sin retroiluminación  para Lenovo Thinkpad T570 T580 P51s P52s</v>
      </c>
      <c r="G19" s="33" t="str">
        <f>IF(ISBLANK(Values!E18),"","TellusRem")</f>
        <v>TellusRem</v>
      </c>
      <c r="H19" s="28" t="str">
        <f>IF(ISBLANK(Values!E18),"",Values!$B$16)</f>
        <v>laptop-computer-replacement-parts</v>
      </c>
      <c r="I19" s="28" t="str">
        <f>IF(ISBLANK(Values!E18),"","4730574031")</f>
        <v>4730574031</v>
      </c>
      <c r="J19" s="39" t="str">
        <f>IF(ISBLANK(Values!E18),"",Values!F18 )</f>
        <v>Lenovo T570 Regular - PT</v>
      </c>
      <c r="K19" s="29">
        <f>IF(ISBLANK(Values!E18),"",IF(Values!J18, Values!$B$4, Values!$B$5))</f>
        <v>65.989999999999995</v>
      </c>
      <c r="L19" s="40">
        <f>IF(ISBLANK(Values!E18),"",Values!$B$18)</f>
        <v>5</v>
      </c>
      <c r="M19" s="29" t="str">
        <f>IF(ISBLANK(Values!E18),"",Values!$M18)</f>
        <v>https://download.lenovo.com/Images/Parts/01EN950/01EN950_A.jpg</v>
      </c>
      <c r="N19" s="29" t="str">
        <f>IF(ISBLANK(Values!$F18),"",Values!N18)</f>
        <v>https://download.lenovo.com/Images/Parts/01EN950/01EN950_B.jpg</v>
      </c>
      <c r="O19" s="29" t="str">
        <f>IF(ISBLANK(Values!$F18),"",Values!O18)</f>
        <v>https://download.lenovo.com/Images/Parts/01EN950/01EN950_details.jpg</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T570 parent</v>
      </c>
      <c r="Y19" s="39" t="str">
        <f>IF(ISBLANK(Values!E18),"","Size-Color")</f>
        <v>Size-Color</v>
      </c>
      <c r="Z19" s="33" t="str">
        <f>IF(ISBLANK(Values!E18),"","variation")</f>
        <v>variation</v>
      </c>
      <c r="AA19" s="37" t="str">
        <f>IF(ISBLANK(Values!E18),"",Values!$B$20)</f>
        <v>PartialUpdate</v>
      </c>
      <c r="AB19" s="37"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19" s="2"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2" t="str">
        <f>IF(ISBLANK(Values!E18),"",SUBSTITUTE(SUBSTITUTE(IF(Values!$J18, Values!$B$26, Values!$B$33), "{language}", Values!$H18), "{flag}", INDEX(options!$E$1:$E$20, Values!$V18)))</f>
        <v>👉 FORMATO – 🇵🇹 Portugués sin retroiluminación.</v>
      </c>
      <c r="AM19" s="2" t="str">
        <f>SUBSTITUTE(IF(ISBLANK(Values!E18),"",Values!$B$27), "{model}", Values!$B$3)</f>
        <v>👉 COMPATIBLE CON: Lenovo T570 T580 P51s P52s. Por favor, revise la imagen y la descripción cuidadosamente antes de comprar cualquier teclado. Esto asegura que obtenga el teclado correcto para su portátil. Instalación fácil.</v>
      </c>
      <c r="AT19" s="29" t="str">
        <f>IF(ISBLANK(Values!E18),"",Values!H18)</f>
        <v>Portugués</v>
      </c>
      <c r="AV19" s="37" t="str">
        <f>IF(ISBLANK(Values!E18),"",IF(Values!J18,"Backlit", "Non-Backlit"))</f>
        <v>Non-Backlit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43" t="str">
        <f>IF(AND(Values!$B$37=options!$G$2, Values!$C18), "AMAZON_NA", IF(AND(Values!$B$37=options!$G$1, Values!$D18), "AMAZON_EU", "DEFAULT"))</f>
        <v>DEFAULT</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Dinamarca</v>
      </c>
      <c r="CZ19" s="2" t="str">
        <f>IF(ISBLANK(Values!E18),"","No")</f>
        <v>No</v>
      </c>
      <c r="DA19" s="2" t="str">
        <f>IF(ISBLANK(Values!E18),"","No")</f>
        <v>No</v>
      </c>
      <c r="DO19" s="28" t="str">
        <f>IF(ISBLANK(Values!E18),"","Parts")</f>
        <v>Parts</v>
      </c>
      <c r="DP19" s="28"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2"/>
      <c r="DY19" s="32"/>
      <c r="DZ19" s="32"/>
      <c r="EA19" s="32"/>
      <c r="EB19" s="32"/>
      <c r="EC19" s="32"/>
      <c r="EI19" s="2"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65.989999999999995</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8" t="str">
        <f>IF(ISBLANK(Values!E19),"",Values!F19)</f>
        <v>Lenovo T570 Regular - SE/FI</v>
      </c>
      <c r="C20" s="33" t="str">
        <f>IF(ISBLANK(Values!E19),"","TellusRem")</f>
        <v>TellusRem</v>
      </c>
      <c r="D20" s="31">
        <f>IF(ISBLANK(Values!E19),"",Values!E19)</f>
        <v>5714401574163</v>
      </c>
      <c r="E20" s="32" t="str">
        <f>IF(ISBLANK(Values!E19),"","EAN")</f>
        <v>EAN</v>
      </c>
      <c r="F20" s="29" t="str">
        <f>IF(ISBLANK(Values!E19),"",IF(Values!J19, SUBSTITUTE(Values!$B$1, "{language}", Values!H19) &amp; " " &amp;Values!$B$3, SUBSTITUTE(Values!$B$2, "{language}", Values!$H19) &amp; " " &amp;Values!$B$3))</f>
        <v>Teclado de respuesto Sueco – Finlandes sin retroiluminación  para Lenovo Thinkpad T570 T580 P51s P52s</v>
      </c>
      <c r="G20" s="33" t="str">
        <f>IF(ISBLANK(Values!E19),"","TellusRem")</f>
        <v>TellusRem</v>
      </c>
      <c r="H20" s="28" t="str">
        <f>IF(ISBLANK(Values!E19),"",Values!$B$16)</f>
        <v>laptop-computer-replacement-parts</v>
      </c>
      <c r="I20" s="28" t="str">
        <f>IF(ISBLANK(Values!E19),"","4730574031")</f>
        <v>4730574031</v>
      </c>
      <c r="J20" s="39" t="str">
        <f>IF(ISBLANK(Values!E19),"",Values!F19 )</f>
        <v>Lenovo T570 Regular - SE/FI</v>
      </c>
      <c r="K20" s="29">
        <f>IF(ISBLANK(Values!E19),"",IF(Values!J19, Values!$B$4, Values!$B$5))</f>
        <v>65.989999999999995</v>
      </c>
      <c r="L20" s="40">
        <f>IF(ISBLANK(Values!E19),"",Values!$B$18)</f>
        <v>5</v>
      </c>
      <c r="M20" s="29" t="str">
        <f>IF(ISBLANK(Values!E19),"",Values!$M19)</f>
        <v>https://download.lenovo.com/Images/Parts/01EN954/01EN954_A.jpg</v>
      </c>
      <c r="N20" s="29" t="str">
        <f>IF(ISBLANK(Values!$F19),"",Values!N19)</f>
        <v>https://download.lenovo.com/Images/Parts/01EN954/01EN954_B.jpg</v>
      </c>
      <c r="O20" s="29" t="str">
        <f>IF(ISBLANK(Values!$F19),"",Values!O19)</f>
        <v>https://download.lenovo.com/Images/Parts/01EN954/01EN954_details.jpg</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T570 parent</v>
      </c>
      <c r="Y20" s="39" t="str">
        <f>IF(ISBLANK(Values!E19),"","Size-Color")</f>
        <v>Size-Color</v>
      </c>
      <c r="Z20" s="33" t="str">
        <f>IF(ISBLANK(Values!E19),"","variation")</f>
        <v>variation</v>
      </c>
      <c r="AA20" s="37" t="str">
        <f>IF(ISBLANK(Values!E19),"",Values!$B$20)</f>
        <v>PartialUpdate</v>
      </c>
      <c r="AB20" s="37"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20" s="2"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2" t="str">
        <f>IF(ISBLANK(Values!E19),"",SUBSTITUTE(SUBSTITUTE(IF(Values!$J19, Values!$B$26, Values!$B$33), "{language}", Values!$H19), "{flag}", INDEX(options!$E$1:$E$20, Values!$V19)))</f>
        <v>👉 FORMATO – 🇸🇪 🇫🇮 Sueco – Finlandes sin retroiluminación.</v>
      </c>
      <c r="AM20" s="2" t="str">
        <f>SUBSTITUTE(IF(ISBLANK(Values!E19),"",Values!$B$27), "{model}", Values!$B$3)</f>
        <v>👉 COMPATIBLE CON: Lenovo T570 T580 P51s P52s. Por favor, revise la imagen y la descripción cuidadosamente antes de comprar cualquier teclado. Esto asegura que obtenga el teclado correcto para su portátil. Instalación fácil.</v>
      </c>
      <c r="AT20" s="29" t="str">
        <f>IF(ISBLANK(Values!E19),"",Values!H19)</f>
        <v>Sueco – Finlandes</v>
      </c>
      <c r="AV20" s="37" t="str">
        <f>IF(ISBLANK(Values!E19),"",IF(Values!J19,"Backlit", "Non-Backlit"))</f>
        <v>Non-Backlit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43" t="str">
        <f>IF(AND(Values!$B$37=options!$G$2, Values!$C19), "AMAZON_NA", IF(AND(Values!$B$37=options!$G$1, Values!$D19), "AMAZON_EU", "DEFAULT"))</f>
        <v>DEFAULT</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Dinamarca</v>
      </c>
      <c r="CZ20" s="2" t="str">
        <f>IF(ISBLANK(Values!E19),"","No")</f>
        <v>No</v>
      </c>
      <c r="DA20" s="2" t="str">
        <f>IF(ISBLANK(Values!E19),"","No")</f>
        <v>No</v>
      </c>
      <c r="DO20" s="28" t="str">
        <f>IF(ISBLANK(Values!E19),"","Parts")</f>
        <v>Parts</v>
      </c>
      <c r="DP20" s="28"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2"/>
      <c r="DY20" s="32"/>
      <c r="DZ20" s="32"/>
      <c r="EA20" s="32"/>
      <c r="EB20" s="32"/>
      <c r="EC20" s="32"/>
      <c r="EI20" s="2"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65.989999999999995</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8" t="str">
        <f>IF(ISBLANK(Values!E20),"",Values!F20)</f>
        <v>Lenovo T570 Regular - CH</v>
      </c>
      <c r="C21" s="33" t="str">
        <f>IF(ISBLANK(Values!E20),"","TellusRem")</f>
        <v>TellusRem</v>
      </c>
      <c r="D21" s="31">
        <f>IF(ISBLANK(Values!E20),"",Values!E20)</f>
        <v>5714401574170</v>
      </c>
      <c r="E21" s="32" t="str">
        <f>IF(ISBLANK(Values!E20),"","EAN")</f>
        <v>EAN</v>
      </c>
      <c r="F21" s="29" t="str">
        <f>IF(ISBLANK(Values!E20),"",IF(Values!J20, SUBSTITUTE(Values!$B$1, "{language}", Values!H20) &amp; " " &amp;Values!$B$3, SUBSTITUTE(Values!$B$2, "{language}", Values!$H20) &amp; " " &amp;Values!$B$3))</f>
        <v>Teclado de respuesto Suizo sin retroiluminación  para Lenovo Thinkpad T570 T580 P51s P52s</v>
      </c>
      <c r="G21" s="33" t="str">
        <f>IF(ISBLANK(Values!E20),"","TellusRem")</f>
        <v>TellusRem</v>
      </c>
      <c r="H21" s="28" t="str">
        <f>IF(ISBLANK(Values!E20),"",Values!$B$16)</f>
        <v>laptop-computer-replacement-parts</v>
      </c>
      <c r="I21" s="28" t="str">
        <f>IF(ISBLANK(Values!E20),"","4730574031")</f>
        <v>4730574031</v>
      </c>
      <c r="J21" s="39" t="str">
        <f>IF(ISBLANK(Values!E20),"",Values!F20 )</f>
        <v>Lenovo T570 Regular - CH</v>
      </c>
      <c r="K21" s="29">
        <f>IF(ISBLANK(Values!E20),"",IF(Values!J20, Values!$B$4, Values!$B$5))</f>
        <v>65.989999999999995</v>
      </c>
      <c r="L21" s="40">
        <f>IF(ISBLANK(Values!E20),"",Values!$B$18)</f>
        <v>5</v>
      </c>
      <c r="M21" s="29" t="str">
        <f>IF(ISBLANK(Values!E20),"",Values!$M20)</f>
        <v>https://download.lenovo.com/Images/Parts/01EN955/01EN955_A.jpg</v>
      </c>
      <c r="N21" s="29" t="str">
        <f>IF(ISBLANK(Values!$F20),"",Values!N20)</f>
        <v>https://download.lenovo.com/Images/Parts/01EN955/01EN955_B.jpg</v>
      </c>
      <c r="O21" s="29" t="str">
        <f>IF(ISBLANK(Values!$F20),"",Values!O20)</f>
        <v>https://download.lenovo.com/Images/Parts/01EN955/01EN955_details.jpg</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T570 parent</v>
      </c>
      <c r="Y21" s="39" t="str">
        <f>IF(ISBLANK(Values!E20),"","Size-Color")</f>
        <v>Size-Color</v>
      </c>
      <c r="Z21" s="33" t="str">
        <f>IF(ISBLANK(Values!E20),"","variation")</f>
        <v>variation</v>
      </c>
      <c r="AA21" s="37" t="str">
        <f>IF(ISBLANK(Values!E20),"",Values!$B$20)</f>
        <v>PartialUpdate</v>
      </c>
      <c r="AB21" s="37"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21" s="2"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2" t="str">
        <f>IF(ISBLANK(Values!E20),"",SUBSTITUTE(SUBSTITUTE(IF(Values!$J20, Values!$B$26, Values!$B$33), "{language}", Values!$H20), "{flag}", INDEX(options!$E$1:$E$20, Values!$V20)))</f>
        <v>👉 FORMATO – 🇨🇭 Suizo sin retroiluminación.</v>
      </c>
      <c r="AM21" s="2" t="str">
        <f>SUBSTITUTE(IF(ISBLANK(Values!E20),"",Values!$B$27), "{model}", Values!$B$3)</f>
        <v>👉 COMPATIBLE CON: Lenovo T570 T580 P51s P52s. Por favor, revise la imagen y la descripción cuidadosamente antes de comprar cualquier teclado. Esto asegura que obtenga el teclado correcto para su portátil. Instalación fácil.</v>
      </c>
      <c r="AT21" s="29" t="str">
        <f>IF(ISBLANK(Values!E20),"",Values!H20)</f>
        <v>Suizo</v>
      </c>
      <c r="AV21" s="37" t="str">
        <f>IF(ISBLANK(Values!E20),"",IF(Values!J20,"Backlit", "Non-Backlit"))</f>
        <v>Non-Backlit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43" t="str">
        <f>IF(AND(Values!$B$37=options!$G$2, Values!$C20), "AMAZON_NA", IF(AND(Values!$B$37=options!$G$1, Values!$D20), "AMAZON_EU", "DEFAULT"))</f>
        <v>DEFAULT</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Dinamarca</v>
      </c>
      <c r="CZ21" s="2" t="str">
        <f>IF(ISBLANK(Values!E20),"","No")</f>
        <v>No</v>
      </c>
      <c r="DA21" s="2" t="str">
        <f>IF(ISBLANK(Values!E20),"","No")</f>
        <v>No</v>
      </c>
      <c r="DO21" s="28" t="str">
        <f>IF(ISBLANK(Values!E20),"","Parts")</f>
        <v>Parts</v>
      </c>
      <c r="DP21" s="28"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2"/>
      <c r="DY21" s="32"/>
      <c r="DZ21" s="32"/>
      <c r="EA21" s="32"/>
      <c r="EB21" s="32"/>
      <c r="EC21" s="32"/>
      <c r="EI21" s="2"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65.989999999999995</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8" t="str">
        <f>IF(ISBLANK(Values!E21),"",Values!F21)</f>
        <v>Lenovo T570 Regular - US INT</v>
      </c>
      <c r="C22" s="33" t="str">
        <f>IF(ISBLANK(Values!E21),"","TellusRem")</f>
        <v>TellusRem</v>
      </c>
      <c r="D22" s="31">
        <f>IF(ISBLANK(Values!E21),"",Values!E21)</f>
        <v>5714401574187</v>
      </c>
      <c r="E22" s="32" t="str">
        <f>IF(ISBLANK(Values!E21),"","EAN")</f>
        <v>EAN</v>
      </c>
      <c r="F22" s="29" t="str">
        <f>IF(ISBLANK(Values!E21),"",IF(Values!J21, SUBSTITUTE(Values!$B$1, "{language}", Values!H21) &amp; " " &amp;Values!$B$3, SUBSTITUTE(Values!$B$2, "{language}", Values!$H21) &amp; " " &amp;Values!$B$3))</f>
        <v>Teclado de respuesto US internacional sin retroiluminación  para Lenovo Thinkpad T570 T580 P51s P52s</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65.989999999999995</v>
      </c>
      <c r="L22" s="40">
        <f>IF(ISBLANK(Values!E21),"",Values!$B$18)</f>
        <v>5</v>
      </c>
      <c r="M22" s="29" t="str">
        <f>IF(ISBLANK(Values!E21),"",Values!$M21)</f>
        <v>https://download.lenovo.com/Images/Parts/01ER530/01ER530_A.jpg</v>
      </c>
      <c r="N22" s="29" t="str">
        <f>IF(ISBLANK(Values!$F21),"",Values!N21)</f>
        <v>https://download.lenovo.com/Images/Parts/01ER530/01ER530_B.jpg</v>
      </c>
      <c r="O22" s="29" t="str">
        <f>IF(ISBLANK(Values!$F21),"",Values!O21)</f>
        <v>https://download.lenovo.com/Images/Parts/01ER530/01ER530_details.jpg</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Child</v>
      </c>
      <c r="X22" s="33" t="str">
        <f>IF(ISBLANK(Values!E21),"",Values!$B$13)</f>
        <v>Lenovo T570 parent</v>
      </c>
      <c r="Y22" s="39" t="str">
        <f>IF(ISBLANK(Values!E21),"","Size-Color")</f>
        <v>Size-Color</v>
      </c>
      <c r="Z22" s="33" t="str">
        <f>IF(ISBLANK(Values!E21),"","variation")</f>
        <v>variation</v>
      </c>
      <c r="AA22" s="37" t="str">
        <f>IF(ISBLANK(Values!E21),"",Values!$B$20)</f>
        <v>PartialUpdate</v>
      </c>
      <c r="AB22" s="37"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22" s="2"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2" t="str">
        <f>IF(ISBLANK(Values!E21),"",SUBSTITUTE(SUBSTITUTE(IF(Values!$J21, Values!$B$26, Values!$B$33), "{language}", Values!$H21), "{flag}", INDEX(options!$E$1:$E$20, Values!$V21)))</f>
        <v>👉 FORMATO – 🇺🇸 with € symbol US internacional sin retroiluminación.</v>
      </c>
      <c r="AM22" s="2" t="str">
        <f>SUBSTITUTE(IF(ISBLANK(Values!E21),"",Values!$B$27), "{model}", Values!$B$3)</f>
        <v>👉 COMPATIBLE CON: Lenovo T570 T580 P51s P52s. Por favor, revise la imagen y la descripción cuidadosamente antes de comprar cualquier teclado. Esto asegura que obtenga el teclado correcto para su portátil. Instalación fácil.</v>
      </c>
      <c r="AT22" s="29" t="str">
        <f>IF(ISBLANK(Values!E21),"",Values!H21)</f>
        <v>US internacional</v>
      </c>
      <c r="AV22" s="37" t="str">
        <f>IF(ISBLANK(Values!E21),"",IF(Values!J21,"Backlit", "Non-Backlit"))</f>
        <v>Non-Backlit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43" t="str">
        <f>IF(AND(Values!$B$37=options!$G$2, Values!$C21), "AMAZON_NA", IF(AND(Values!$B$37=options!$G$1, Values!$D21), "AMAZON_EU", "DEFAULT"))</f>
        <v>DEFAULT</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Dinamarca</v>
      </c>
      <c r="CZ22" s="2" t="str">
        <f>IF(ISBLANK(Values!E21),"","No")</f>
        <v>No</v>
      </c>
      <c r="DA22" s="2" t="str">
        <f>IF(ISBLANK(Values!E21),"","No")</f>
        <v>No</v>
      </c>
      <c r="DO22" s="28" t="str">
        <f>IF(ISBLANK(Values!E21),"","Parts")</f>
        <v>Parts</v>
      </c>
      <c r="DP22" s="28"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2"/>
      <c r="DY22" s="32"/>
      <c r="DZ22" s="32"/>
      <c r="EA22" s="32"/>
      <c r="EB22" s="32"/>
      <c r="EC22" s="32"/>
      <c r="EI22" s="2"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65.989999999999995</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4" customFormat="1" ht="48" x14ac:dyDescent="0.2">
      <c r="A23" s="28" t="str">
        <f>IF(ISBLANK(Values!E22),"",IF(Values!$B$37="EU","computercomponent","computer"))</f>
        <v>computercomponent</v>
      </c>
      <c r="B23" s="38" t="str">
        <f>IF(ISBLANK(Values!E22),"",Values!F22)</f>
        <v>Lenovo T570 Regular - RUS</v>
      </c>
      <c r="C23" s="33" t="str">
        <f>IF(ISBLANK(Values!E22),"","TellusRem")</f>
        <v>TellusRem</v>
      </c>
      <c r="D23" s="31">
        <f>IF(ISBLANK(Values!E22),"",Values!E22)</f>
        <v>5714401574194</v>
      </c>
      <c r="E23" s="32" t="str">
        <f>IF(ISBLANK(Values!E22),"","EAN")</f>
        <v>EAN</v>
      </c>
      <c r="F23" s="29" t="str">
        <f>IF(ISBLANK(Values!E22),"",IF(Values!J22, SUBSTITUTE(Values!$B$1, "{language}", Values!H22) &amp; " " &amp;Values!$B$3, SUBSTITUTE(Values!$B$2, "{language}", Values!$H22) &amp; " " &amp;Values!$B$3))</f>
        <v>Teclado de respuesto Ruso sin retroiluminación  para Lenovo Thinkpad T570 T580 P51s P52s</v>
      </c>
      <c r="G23" s="33" t="str">
        <f>IF(ISBLANK(Values!E22),"","TellusRem")</f>
        <v>TellusRem</v>
      </c>
      <c r="H23" s="28" t="str">
        <f>IF(ISBLANK(Values!E22),"",Values!$B$16)</f>
        <v>laptop-computer-replacement-parts</v>
      </c>
      <c r="I23" s="28" t="str">
        <f>IF(ISBLANK(Values!E22),"","4730574031")</f>
        <v>4730574031</v>
      </c>
      <c r="J23" s="39" t="str">
        <f>IF(ISBLANK(Values!E22),"",Values!F22 )</f>
        <v>Lenovo T570 Regular - RUS</v>
      </c>
      <c r="K23" s="29">
        <f>IF(ISBLANK(Values!E22),"",IF(Values!J22, Values!$B$4, Values!$B$5))</f>
        <v>65.989999999999995</v>
      </c>
      <c r="L23" s="40">
        <f>IF(ISBLANK(Values!E22),"",Values!$B$18)</f>
        <v>5</v>
      </c>
      <c r="M23" s="29" t="str">
        <f>IF(ISBLANK(Values!E22),"",Values!$M22)</f>
        <v>https://download.lenovo.com/Images/Parts/01ER523/01ER523_A.jpg</v>
      </c>
      <c r="N23" s="29" t="str">
        <f>IF(ISBLANK(Values!$F22),"",Values!N22)</f>
        <v>https://download.lenovo.com/Images/Parts/01ER523/01ER523_B.jpg</v>
      </c>
      <c r="O23" s="29" t="str">
        <f>IF(ISBLANK(Values!$F22),"",Values!O22)</f>
        <v>https://download.lenovo.com/Images/Parts/01ER523/01ER523_details.jpg</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Child</v>
      </c>
      <c r="X23" s="33" t="str">
        <f>IF(ISBLANK(Values!E22),"",Values!$B$13)</f>
        <v>Lenovo T570 parent</v>
      </c>
      <c r="Y23" s="39" t="str">
        <f>IF(ISBLANK(Values!E22),"","Size-Color")</f>
        <v>Size-Color</v>
      </c>
      <c r="Z23" s="33" t="str">
        <f>IF(ISBLANK(Values!E22),"","variation")</f>
        <v>variation</v>
      </c>
      <c r="AA23" s="37" t="str">
        <f>IF(ISBLANK(Values!E22),"",Values!$B$20)</f>
        <v>PartialUpdate</v>
      </c>
      <c r="AB23" s="37"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2"/>
      <c r="AD23" s="2"/>
      <c r="AE23" s="2"/>
      <c r="AF23" s="2"/>
      <c r="AG23" s="2"/>
      <c r="AH23" s="2"/>
      <c r="AI23" s="41"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23" s="2"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2" t="str">
        <f>IF(ISBLANK(Values!E22),"",SUBSTITUTE(SUBSTITUTE(IF(Values!$J22, Values!$B$26, Values!$B$33), "{language}", Values!$H22), "{flag}", INDEX(options!$E$1:$E$20, Values!$V22)))</f>
        <v>👉 FORMATO – 🇷🇺 Ruso sin retroiluminación.</v>
      </c>
      <c r="AM23" s="2" t="str">
        <f>SUBSTITUTE(IF(ISBLANK(Values!E22),"",Values!$B$27), "{model}", Values!$B$3)</f>
        <v>👉 COMPATIBLE CON: Lenovo T570 T580 P51s P52s. Por favor, revise la imagen y la descripción cuidadosamente antes de comprar cualquier teclado. Esto asegura que obtenga el teclado correcto para su portátil. Instalación fácil.</v>
      </c>
      <c r="AN23" s="2"/>
      <c r="AO23" s="2"/>
      <c r="AP23" s="2"/>
      <c r="AQ23" s="2"/>
      <c r="AR23" s="2"/>
      <c r="AS23" s="2"/>
      <c r="AT23" s="29" t="str">
        <f>IF(ISBLANK(Values!E22),"",Values!H22)</f>
        <v>Ruso</v>
      </c>
      <c r="AU23" s="2"/>
      <c r="AV23" s="37" t="str">
        <f>IF(ISBLANK(Values!E22),"",IF(Values!J22,"Backlit", "Non-Backlit"))</f>
        <v>Non-Backlit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43" t="str">
        <f>IF(AND(Values!$B$37=options!$G$2, Values!$C22), "AMAZON_NA", IF(AND(Values!$B$37=options!$G$1, Values!$D22), "AMAZON_EU", "DEFAULT"))</f>
        <v>DEFAULT</v>
      </c>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Dinamarca</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2"/>
      <c r="DR23" s="2"/>
      <c r="DS23" s="32"/>
      <c r="DT23" s="2"/>
      <c r="DU23" s="2"/>
      <c r="DV23" s="2"/>
      <c r="DW23" s="2"/>
      <c r="DX23" s="2"/>
      <c r="DY23" s="32"/>
      <c r="DZ23" s="32"/>
      <c r="EA23" s="32"/>
      <c r="EB23" s="32"/>
      <c r="EC23" s="32"/>
      <c r="ED23" s="2"/>
      <c r="EE23" s="2"/>
      <c r="EF23" s="2"/>
      <c r="EG23" s="2"/>
      <c r="EH23" s="2"/>
      <c r="EI23" s="2"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65.989999999999995</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computercomponent</v>
      </c>
      <c r="B24" s="38" t="str">
        <f>IF(ISBLANK(Values!E23),"",Values!F23)</f>
        <v>Lenovo T570 Regular - US</v>
      </c>
      <c r="C24" s="33" t="str">
        <f>IF(ISBLANK(Values!E23),"","TellusRem")</f>
        <v>TellusRem</v>
      </c>
      <c r="D24" s="31">
        <f>IF(ISBLANK(Values!E23),"",Values!E23)</f>
        <v>5714401574200</v>
      </c>
      <c r="E24" s="32" t="str">
        <f>IF(ISBLANK(Values!E23),"","EAN")</f>
        <v>EAN</v>
      </c>
      <c r="F24" s="29" t="str">
        <f>IF(ISBLANK(Values!E23),"",IF(Values!J23, SUBSTITUTE(Values!$B$1, "{language}", Values!H23) &amp; " " &amp;Values!$B$3, SUBSTITUTE(Values!$B$2, "{language}", Values!$H23) &amp; " " &amp;Values!$B$3))</f>
        <v>Teclado de respuesto US sin retroiluminación  para Lenovo Thinkpad T570 T580 P51s P52s</v>
      </c>
      <c r="G24" s="45" t="s">
        <v>352</v>
      </c>
      <c r="H24" s="28" t="str">
        <f>IF(ISBLANK(Values!E23),"",Values!$B$16)</f>
        <v>laptop-computer-replacement-parts</v>
      </c>
      <c r="I24" s="28" t="str">
        <f>IF(ISBLANK(Values!E23),"","4730574031")</f>
        <v>4730574031</v>
      </c>
      <c r="J24" s="39" t="str">
        <f>IF(ISBLANK(Values!E23),"",Values!F23 )</f>
        <v>Lenovo T570 Regular - US</v>
      </c>
      <c r="K24" s="29">
        <f>IF(ISBLANK(Values!E23),"",IF(Values!J23, Values!$B$4, Values!$B$5))</f>
        <v>65.989999999999995</v>
      </c>
      <c r="L24" s="40">
        <f>IF(ISBLANK(Values!E23),"",Values!$B$18)</f>
        <v>5</v>
      </c>
      <c r="M24" s="29" t="str">
        <f>IF(ISBLANK(Values!E23),"",Values!$M23)</f>
        <v>https://download.lenovo.com/Images/Parts/01ER500/01ER500_A.jpg</v>
      </c>
      <c r="N24" s="29" t="str">
        <f>IF(ISBLANK(Values!$F23),"",Values!N23)</f>
        <v>https://download.lenovo.com/Images/Parts/01ER500/01ER500_B.jpg</v>
      </c>
      <c r="O24" s="29" t="str">
        <f>IF(ISBLANK(Values!$F23),"",Values!O23)</f>
        <v>https://download.lenovo.com/Images/Parts/01ER500/01ER500_details.jpg</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Child</v>
      </c>
      <c r="X24" s="33" t="str">
        <f>IF(ISBLANK(Values!E23),"",Values!$B$13)</f>
        <v>Lenovo T570 parent</v>
      </c>
      <c r="Y24" s="39" t="str">
        <f>IF(ISBLANK(Values!E23),"","Size-Color")</f>
        <v>Size-Color</v>
      </c>
      <c r="Z24" s="33" t="str">
        <f>IF(ISBLANK(Values!E23),"","variation")</f>
        <v>variation</v>
      </c>
      <c r="AA24" s="37" t="str">
        <f>IF(ISBLANK(Values!E23),"",Values!$B$20)</f>
        <v>PartialUpdate</v>
      </c>
      <c r="AB24" s="37"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2"/>
      <c r="AD24" s="2"/>
      <c r="AE24" s="2"/>
      <c r="AF24" s="2"/>
      <c r="AG24" s="2"/>
      <c r="AH24" s="2"/>
      <c r="AI24" s="41"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24" s="2"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2" t="str">
        <f>IF(ISBLANK(Values!E23),"",SUBSTITUTE(SUBSTITUTE(IF(Values!$J23, Values!$B$26, Values!$B$33), "{language}", Values!$H23), "{flag}", INDEX(options!$E$1:$E$20, Values!$V23)))</f>
        <v>👉 FORMATO – 🇺🇸 US sin retroiluminación.</v>
      </c>
      <c r="AM24" s="2" t="str">
        <f>SUBSTITUTE(IF(ISBLANK(Values!E23),"",Values!$B$27), "{model}", Values!$B$3)</f>
        <v>👉 COMPATIBLE CON: Lenovo T570 T580 P51s P52s. Por favor, revise la imagen y la descripción cuidadosamente antes de comprar cualquier teclado. Esto asegura que obtenga el teclado correcto para su portátil. Instalación fácil.</v>
      </c>
      <c r="AN24" s="2"/>
      <c r="AO24" s="2"/>
      <c r="AP24" s="2"/>
      <c r="AQ24" s="2"/>
      <c r="AR24" s="2"/>
      <c r="AS24" s="2"/>
      <c r="AT24" s="29" t="str">
        <f>IF(ISBLANK(Values!E23),"",Values!H23)</f>
        <v>US</v>
      </c>
      <c r="AU24" s="2"/>
      <c r="AV24" s="37" t="str">
        <f>IF(ISBLANK(Values!E23),"",IF(Values!J23,"Backlit", "Non-Backlit"))</f>
        <v>Non-Backlit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43" t="str">
        <f>IF(AND(Values!$B$37=options!$G$2, Values!$C23), "AMAZON_NA", IF(AND(Values!$B$37=options!$G$1, Values!$D23), "AMAZON_EU", "DEFAULT"))</f>
        <v>DEFAULT</v>
      </c>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Dinamarca</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2"/>
      <c r="DR24" s="2"/>
      <c r="DS24" s="32"/>
      <c r="DT24" s="2"/>
      <c r="DU24" s="2"/>
      <c r="DV24" s="2"/>
      <c r="DW24" s="2"/>
      <c r="DX24" s="2"/>
      <c r="DY24" s="32"/>
      <c r="DZ24" s="32"/>
      <c r="EA24" s="32"/>
      <c r="EB24" s="32"/>
      <c r="EC24" s="32"/>
      <c r="ED24" s="2"/>
      <c r="EE24" s="2"/>
      <c r="EF24" s="2"/>
      <c r="EG24" s="2"/>
      <c r="EH24" s="2"/>
      <c r="EI24" s="2"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IF(ISBLANK(Values!E23),"","3")</f>
        <v>3</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65.989999999999995</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4" customFormat="1" ht="48" x14ac:dyDescent="0.2">
      <c r="A25" s="28" t="str">
        <f>IF(ISBLANK(Values!E24),"",IF(Values!$B$37="EU","computercomponent","computer"))</f>
        <v>computercomponent</v>
      </c>
      <c r="B25" s="38" t="str">
        <f>IF(ISBLANK(Values!E24),"",Values!F24)</f>
        <v>Lenovo T570 BL - DE</v>
      </c>
      <c r="C25" s="33" t="str">
        <f>IF(ISBLANK(Values!E24),"","TellusRem")</f>
        <v>TellusRem</v>
      </c>
      <c r="D25" s="31">
        <f>IF(ISBLANK(Values!E24),"",Values!E24)</f>
        <v>5714401570011</v>
      </c>
      <c r="E25" s="32" t="str">
        <f>IF(ISBLANK(Values!E24),"","EAN")</f>
        <v>EAN</v>
      </c>
      <c r="F25" s="29" t="str">
        <f>IF(ISBLANK(Values!E24),"",IF(Values!J24, SUBSTITUTE(Values!$B$1, "{language}", Values!H24) &amp; " " &amp;Values!$B$3, SUBSTITUTE(Values!$B$2, "{language}", Values!$H24) &amp; " " &amp;Values!$B$3))</f>
        <v>Teclado de respuesto Alemán retroiluminado  para Lenovo Thinkpad T570 T580 P51s P52s</v>
      </c>
      <c r="G25" s="33" t="str">
        <f>IF(ISBLANK(Values!E24),"","TellusRem")</f>
        <v>TellusRem</v>
      </c>
      <c r="H25" s="28" t="str">
        <f>IF(ISBLANK(Values!E24),"",Values!$B$16)</f>
        <v>laptop-computer-replacement-parts</v>
      </c>
      <c r="I25" s="28" t="str">
        <f>IF(ISBLANK(Values!E24),"","4730574031")</f>
        <v>4730574031</v>
      </c>
      <c r="J25" s="39" t="str">
        <f>IF(ISBLANK(Values!E24),"",Values!F24 )</f>
        <v>Lenovo T570 BL - DE</v>
      </c>
      <c r="K25" s="29">
        <f>IF(ISBLANK(Values!E24),"",IF(Values!J24, Values!$B$4, Values!$B$5))</f>
        <v>49.99</v>
      </c>
      <c r="L25" s="40">
        <f>IF(ISBLANK(Values!E24),"",Values!$B$18)</f>
        <v>5</v>
      </c>
      <c r="M25" s="29" t="str">
        <f>IF(ISBLANK(Values!E24),"",Values!$M24)</f>
        <v>https://raw.githubusercontent.com/PatrickVibild/TellusAmazonPictures/master/pictures/Lenovo/T570/BL/DE/1.jpg</v>
      </c>
      <c r="N25" s="29" t="str">
        <f>IF(ISBLANK(Values!$F24),"",Values!N24)</f>
        <v>https://raw.githubusercontent.com/PatrickVibild/TellusAmazonPictures/master/pictures/Lenovo/T570/BL/DE/2.jpg</v>
      </c>
      <c r="O25" s="29" t="str">
        <f>IF(ISBLANK(Values!$F24),"",Values!O24)</f>
        <v>https://raw.githubusercontent.com/PatrickVibild/TellusAmazonPictures/master/pictures/Lenovo/T570/BL/DE/3.jpg</v>
      </c>
      <c r="P25" s="29" t="str">
        <f>IF(ISBLANK(Values!$F24),"",Values!P24)</f>
        <v>https://raw.githubusercontent.com/PatrickVibild/TellusAmazonPictures/master/pictures/Lenovo/T570/BL/DE/4.jpg</v>
      </c>
      <c r="Q25" s="29" t="str">
        <f>IF(ISBLANK(Values!$F24),"",Values!Q24)</f>
        <v>https://raw.githubusercontent.com/PatrickVibild/TellusAmazonPictures/master/pictures/Lenovo/T570/BL/DE/5.jpg</v>
      </c>
      <c r="R25" s="29" t="str">
        <f>IF(ISBLANK(Values!$F24),"",Values!R24)</f>
        <v>https://raw.githubusercontent.com/PatrickVibild/TellusAmazonPictures/master/pictures/Lenovo/T570/BL/DE/6.jpg</v>
      </c>
      <c r="S25" s="29" t="str">
        <f>IF(ISBLANK(Values!$F24),"",Values!S24)</f>
        <v>https://raw.githubusercontent.com/PatrickVibild/TellusAmazonPictures/master/pictures/Lenovo/T570/BL/DE/7.jpg</v>
      </c>
      <c r="T25" s="29" t="str">
        <f>IF(ISBLANK(Values!$F24),"",Values!T24)</f>
        <v>https://raw.githubusercontent.com/PatrickVibild/TellusAmazonPictures/master/pictures/Lenovo/T570/BL/DE/8.jpg</v>
      </c>
      <c r="U25" s="29" t="str">
        <f>IF(ISBLANK(Values!$F24),"",Values!U24)</f>
        <v>https://raw.githubusercontent.com/PatrickVibild/TellusAmazonPictures/master/pictures/Lenovo/T570/BL/DE/9.jpg</v>
      </c>
      <c r="V25" s="2"/>
      <c r="W25" s="33" t="str">
        <f>IF(ISBLANK(Values!E24),"","Child")</f>
        <v>Child</v>
      </c>
      <c r="X25" s="33" t="str">
        <f>IF(ISBLANK(Values!E24),"",Values!$B$13)</f>
        <v>Lenovo T570 parent</v>
      </c>
      <c r="Y25" s="39" t="str">
        <f>IF(ISBLANK(Values!E24),"","Size-Color")</f>
        <v>Size-Color</v>
      </c>
      <c r="Z25" s="33" t="str">
        <f>IF(ISBLANK(Values!E24),"","variation")</f>
        <v>variation</v>
      </c>
      <c r="AA25" s="37" t="str">
        <f>IF(ISBLANK(Values!E24),"",Values!$B$20)</f>
        <v>PartialUpdate</v>
      </c>
      <c r="AB25" s="37"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2"/>
      <c r="AD25" s="2"/>
      <c r="AE25" s="2"/>
      <c r="AF25" s="2"/>
      <c r="AG25" s="2"/>
      <c r="AH25" s="2"/>
      <c r="AI25" s="41" t="str">
        <f>IF(ISBLANK(Values!E24),"",IF(Values!I24,Values!$B$23,Values!$B$33))</f>
        <v>👉 REFORMADO: AHORRE DINERO - Reemplazo del teclado para portátil Lenovo, misma calidad que los teclados OEM. TellusRem es el distribuidor líder de teclados en el mundo desde 2011. Teclado de reemplazo perfecto, fácil de reemplazar e instalar.</v>
      </c>
      <c r="AJ25" s="4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25" s="2"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2" t="str">
        <f>IF(ISBLANK(Values!E24),"",SUBSTITUTE(SUBSTITUTE(IF(Values!$J24, Values!$B$26, Values!$B$33), "{language}", Values!$H24), "{flag}", INDEX(options!$E$1:$E$20, Values!$V24)))</f>
        <v>👉 FORMATO – 🇩🇪 Alemán con retroiluminación.</v>
      </c>
      <c r="AM25" s="2" t="str">
        <f>SUBSTITUTE(IF(ISBLANK(Values!E24),"",Values!$B$27), "{model}", Values!$B$3)</f>
        <v>👉 COMPATIBLE CON: Lenovo T570 T580 P51s P52s. Por favor, revise la imagen y la descripción cuidadosamente antes de comprar cualquier teclado. Esto asegura que obtenga el teclado correcto para su portátil. Instalación fácil.</v>
      </c>
      <c r="AN25" s="2"/>
      <c r="AO25" s="2"/>
      <c r="AP25" s="2"/>
      <c r="AQ25" s="2"/>
      <c r="AR25" s="2"/>
      <c r="AS25" s="2"/>
      <c r="AT25" s="29" t="str">
        <f>IF(ISBLANK(Values!E24),"",Values!H24)</f>
        <v>Alemán</v>
      </c>
      <c r="AU25" s="2"/>
      <c r="AV25" s="37" t="str">
        <f>IF(ISBLANK(Values!E24),"",IF(Values!J24,"Backlit", "Non-Backlit"))</f>
        <v>Backlit</v>
      </c>
      <c r="AW25" s="2"/>
      <c r="AX25" s="2"/>
      <c r="AY25" s="2"/>
      <c r="AZ25" s="2"/>
      <c r="BA25" s="2"/>
      <c r="BB25" s="2"/>
      <c r="BC25" s="2"/>
      <c r="BD25" s="2"/>
      <c r="BE25" s="28" t="str">
        <f>IF(ISBLANK(Values!E24),"","Professional Audience")</f>
        <v>Professional Audience</v>
      </c>
      <c r="BF25" s="28" t="str">
        <f>IF(ISBLANK(Values!E24),"","Consumer Audience")</f>
        <v>Consumer Audience</v>
      </c>
      <c r="BG25" s="28" t="str">
        <f>IF(ISBLANK(Values!E24),"","Adults")</f>
        <v>Adults</v>
      </c>
      <c r="BH25" s="28"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c r="CP25" s="37" t="str">
        <f>IF(ISBLANK(Values!E24),"",Values!$B$7)</f>
        <v>41</v>
      </c>
      <c r="CQ25" s="37" t="str">
        <f>IF(ISBLANK(Values!E24),"",Values!$B$8)</f>
        <v>17</v>
      </c>
      <c r="CR25" s="37"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Dinamarca</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8" t="str">
        <f>IF(ISBLANK(Values!E24),"","Parts")</f>
        <v>Parts</v>
      </c>
      <c r="DP25" s="28"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2"/>
      <c r="DR25" s="2"/>
      <c r="DS25" s="32"/>
      <c r="DT25" s="2"/>
      <c r="DU25" s="2"/>
      <c r="DV25" s="2"/>
      <c r="DW25" s="2"/>
      <c r="DX25" s="2"/>
      <c r="DY25" s="32"/>
      <c r="DZ25" s="32"/>
      <c r="EA25" s="32"/>
      <c r="EB25" s="32"/>
      <c r="EC25" s="32"/>
      <c r="ED25" s="2"/>
      <c r="EE25" s="2"/>
      <c r="EF25" s="2"/>
      <c r="EG25" s="2"/>
      <c r="EH25" s="2"/>
      <c r="EI25" s="2"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2"/>
      <c r="EK25" s="2"/>
      <c r="EL25" s="2"/>
      <c r="EM25" s="2"/>
      <c r="EN25" s="2"/>
      <c r="EO25" s="2"/>
      <c r="EP25" s="2"/>
      <c r="EQ25" s="2"/>
      <c r="ER25" s="2"/>
      <c r="ES25" s="2" t="str">
        <f>IF(ISBLANK(Values!E24),"","Amazon Tellus UPS")</f>
        <v>Amazon Tellus UPS</v>
      </c>
      <c r="ET25" s="2"/>
      <c r="EU25" s="2"/>
      <c r="EV25" s="32" t="str">
        <f>IF(ISBLANK(Values!E24),"","New")</f>
        <v>New</v>
      </c>
      <c r="EW25" s="2"/>
      <c r="EX25" s="2"/>
      <c r="EY25" s="2"/>
      <c r="EZ25" s="2"/>
      <c r="FA25" s="2"/>
      <c r="FB25" s="2"/>
      <c r="FC25" s="2"/>
      <c r="FD25" s="2"/>
      <c r="FE25" s="2" t="str">
        <f>IF(ISBLANK(Values!E24),"","3")</f>
        <v>3</v>
      </c>
      <c r="FF25" s="2"/>
      <c r="FG25" s="2"/>
      <c r="FH25" s="2" t="str">
        <f>IF(ISBLANK(Values!E24),"","FALSE")</f>
        <v>FALSE</v>
      </c>
      <c r="FI25" s="37" t="str">
        <f>IF(ISBLANK(Values!E24),"","FALSE")</f>
        <v>FALSE</v>
      </c>
      <c r="FJ25" s="37" t="str">
        <f>IF(ISBLANK(Values!E24),"","FALSE")</f>
        <v>FALSE</v>
      </c>
      <c r="FK25" s="2"/>
      <c r="FL25" s="2"/>
      <c r="FM25" s="2" t="str">
        <f>IF(ISBLANK(Values!E24),"","1")</f>
        <v>1</v>
      </c>
      <c r="FN25" s="2"/>
      <c r="FO25" s="29">
        <f>IF(ISBLANK(Values!E24),"",IF(Values!J24, Values!$B$4, Values!$B$5))</f>
        <v>49.99</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row>
    <row r="26" spans="1:192" s="44" customFormat="1" ht="48" x14ac:dyDescent="0.2">
      <c r="A26" s="28" t="str">
        <f>IF(ISBLANK(Values!E25),"",IF(Values!$B$37="EU","computercomponent","computer"))</f>
        <v>computercomponent</v>
      </c>
      <c r="B26" s="38" t="str">
        <f>IF(ISBLANK(Values!E25),"",Values!F25)</f>
        <v>Lenovo T570 BL - FR</v>
      </c>
      <c r="C26" s="33" t="str">
        <f>IF(ISBLANK(Values!E25),"","TellusRem")</f>
        <v>TellusRem</v>
      </c>
      <c r="D26" s="31">
        <f>IF(ISBLANK(Values!E25),"",Values!E25)</f>
        <v>5714401570028</v>
      </c>
      <c r="E26" s="32" t="str">
        <f>IF(ISBLANK(Values!E25),"","EAN")</f>
        <v>EAN</v>
      </c>
      <c r="F26" s="29" t="str">
        <f>IF(ISBLANK(Values!E25),"",IF(Values!J25, SUBSTITUTE(Values!$B$1, "{language}", Values!H25) &amp; " " &amp;Values!$B$3, SUBSTITUTE(Values!$B$2, "{language}", Values!$H25) &amp; " " &amp;Values!$B$3))</f>
        <v>Teclado de respuesto Francés retroiluminado  para Lenovo Thinkpad T570 T580 P51s P52s</v>
      </c>
      <c r="G26" s="33" t="str">
        <f>IF(ISBLANK(Values!E25),"","TellusRem")</f>
        <v>TellusRem</v>
      </c>
      <c r="H26" s="28" t="str">
        <f>IF(ISBLANK(Values!E25),"",Values!$B$16)</f>
        <v>laptop-computer-replacement-parts</v>
      </c>
      <c r="I26" s="28" t="str">
        <f>IF(ISBLANK(Values!E25),"","4730574031")</f>
        <v>4730574031</v>
      </c>
      <c r="J26" s="39" t="str">
        <f>IF(ISBLANK(Values!E25),"",Values!F25 )</f>
        <v>Lenovo T570 BL - FR</v>
      </c>
      <c r="K26" s="29">
        <f>IF(ISBLANK(Values!E25),"",IF(Values!J25, Values!$B$4, Values!$B$5))</f>
        <v>49.99</v>
      </c>
      <c r="L26" s="40">
        <f>IF(ISBLANK(Values!E25),"",Values!$B$18)</f>
        <v>5</v>
      </c>
      <c r="M26" s="29" t="str">
        <f>IF(ISBLANK(Values!E25),"",Values!$M25)</f>
        <v>https://raw.githubusercontent.com/PatrickVibild/TellusAmazonPictures/master/pictures/Lenovo/T570/BL/FR/1.jpg</v>
      </c>
      <c r="N26" s="29" t="str">
        <f>IF(ISBLANK(Values!$F25),"",Values!N25)</f>
        <v>https://raw.githubusercontent.com/PatrickVibild/TellusAmazonPictures/master/pictures/Lenovo/T570/BL/FR/2.jpg</v>
      </c>
      <c r="O26" s="29" t="str">
        <f>IF(ISBLANK(Values!$F25),"",Values!O25)</f>
        <v>https://raw.githubusercontent.com/PatrickVibild/TellusAmazonPictures/master/pictures/Lenovo/T570/BL/FR/3.jpg</v>
      </c>
      <c r="P26" s="29" t="str">
        <f>IF(ISBLANK(Values!$F25),"",Values!P25)</f>
        <v>https://raw.githubusercontent.com/PatrickVibild/TellusAmazonPictures/master/pictures/Lenovo/T570/BL/FR/4.jpg</v>
      </c>
      <c r="Q26" s="29" t="str">
        <f>IF(ISBLANK(Values!$F25),"",Values!Q25)</f>
        <v>https://raw.githubusercontent.com/PatrickVibild/TellusAmazonPictures/master/pictures/Lenovo/T570/BL/FR/5.jpg</v>
      </c>
      <c r="R26" s="29" t="str">
        <f>IF(ISBLANK(Values!$F25),"",Values!R25)</f>
        <v>https://raw.githubusercontent.com/PatrickVibild/TellusAmazonPictures/master/pictures/Lenovo/T570/BL/FR/6.jpg</v>
      </c>
      <c r="S26" s="29" t="str">
        <f>IF(ISBLANK(Values!$F25),"",Values!S25)</f>
        <v>https://raw.githubusercontent.com/PatrickVibild/TellusAmazonPictures/master/pictures/Lenovo/T570/BL/FR/7.jpg</v>
      </c>
      <c r="T26" s="29" t="str">
        <f>IF(ISBLANK(Values!$F25),"",Values!T25)</f>
        <v>https://raw.githubusercontent.com/PatrickVibild/TellusAmazonPictures/master/pictures/Lenovo/T570/BL/FR/8.jpg</v>
      </c>
      <c r="U26" s="29" t="str">
        <f>IF(ISBLANK(Values!$F25),"",Values!U25)</f>
        <v>https://raw.githubusercontent.com/PatrickVibild/TellusAmazonPictures/master/pictures/Lenovo/T570/BL/FR/9.jpg</v>
      </c>
      <c r="V26" s="2"/>
      <c r="W26" s="33" t="str">
        <f>IF(ISBLANK(Values!E25),"","Child")</f>
        <v>Child</v>
      </c>
      <c r="X26" s="33" t="str">
        <f>IF(ISBLANK(Values!E25),"",Values!$B$13)</f>
        <v>Lenovo T570 parent</v>
      </c>
      <c r="Y26" s="39" t="str">
        <f>IF(ISBLANK(Values!E25),"","Size-Color")</f>
        <v>Size-Color</v>
      </c>
      <c r="Z26" s="33" t="str">
        <f>IF(ISBLANK(Values!E25),"","variation")</f>
        <v>variation</v>
      </c>
      <c r="AA26" s="37" t="str">
        <f>IF(ISBLANK(Values!E25),"",Values!$B$20)</f>
        <v>PartialUpdate</v>
      </c>
      <c r="AB26" s="37"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2"/>
      <c r="AD26" s="2"/>
      <c r="AE26" s="2"/>
      <c r="AF26" s="2"/>
      <c r="AG26" s="2"/>
      <c r="AH26" s="2"/>
      <c r="AI26" s="41" t="str">
        <f>IF(ISBLANK(Values!E25),"",IF(Values!I25,Values!$B$23,Values!$B$33))</f>
        <v>👉 REFORMADO: AHORRE DINERO - Reemplazo del teclado para portátil Lenovo, misma calidad que los teclados OEM. TellusRem es el distribuidor líder de teclados en el mundo desde 2011. Teclado de reemplazo perfecto, fácil de reemplazar e instalar.</v>
      </c>
      <c r="AJ26" s="4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26" s="2"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2" t="str">
        <f>IF(ISBLANK(Values!E25),"",SUBSTITUTE(SUBSTITUTE(IF(Values!$J25, Values!$B$26, Values!$B$33), "{language}", Values!$H25), "{flag}", INDEX(options!$E$1:$E$20, Values!$V25)))</f>
        <v>👉 FORMATO – 🇫🇷 Francés con retroiluminación.</v>
      </c>
      <c r="AM26" s="2" t="str">
        <f>SUBSTITUTE(IF(ISBLANK(Values!E25),"",Values!$B$27), "{model}", Values!$B$3)</f>
        <v>👉 COMPATIBLE CON: Lenovo T570 T580 P51s P52s. Por favor, revise la imagen y la descripción cuidadosamente antes de comprar cualquier teclado. Esto asegura que obtenga el teclado correcto para su portátil. Instalación fácil.</v>
      </c>
      <c r="AN26" s="2"/>
      <c r="AO26" s="2"/>
      <c r="AP26" s="2"/>
      <c r="AQ26" s="2"/>
      <c r="AR26" s="2"/>
      <c r="AS26" s="2"/>
      <c r="AT26" s="29" t="str">
        <f>IF(ISBLANK(Values!E25),"",Values!H25)</f>
        <v>Francés</v>
      </c>
      <c r="AU26" s="2"/>
      <c r="AV26" s="37" t="str">
        <f>IF(ISBLANK(Values!E25),"",IF(Values!J25,"Backlit", "Non-Backlit"))</f>
        <v>Backlit</v>
      </c>
      <c r="AW26" s="2"/>
      <c r="AX26" s="2"/>
      <c r="AY26" s="2"/>
      <c r="AZ26" s="2"/>
      <c r="BA26" s="2"/>
      <c r="BB26" s="2"/>
      <c r="BC26" s="2"/>
      <c r="BD26" s="2"/>
      <c r="BE26" s="28" t="str">
        <f>IF(ISBLANK(Values!E25),"","Professional Audience")</f>
        <v>Professional Audience</v>
      </c>
      <c r="BF26" s="28" t="str">
        <f>IF(ISBLANK(Values!E25),"","Consumer Audience")</f>
        <v>Consumer Audience</v>
      </c>
      <c r="BG26" s="28" t="str">
        <f>IF(ISBLANK(Values!E25),"","Adults")</f>
        <v>Adults</v>
      </c>
      <c r="BH26" s="28"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c r="CP26" s="37" t="str">
        <f>IF(ISBLANK(Values!E25),"",Values!$B$7)</f>
        <v>41</v>
      </c>
      <c r="CQ26" s="37" t="str">
        <f>IF(ISBLANK(Values!E25),"",Values!$B$8)</f>
        <v>17</v>
      </c>
      <c r="CR26" s="37"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Dinamarca</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8" t="str">
        <f>IF(ISBLANK(Values!E25),"","Parts")</f>
        <v>Parts</v>
      </c>
      <c r="DP26" s="28"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2"/>
      <c r="DR26" s="2"/>
      <c r="DS26" s="32"/>
      <c r="DT26" s="2"/>
      <c r="DU26" s="2"/>
      <c r="DV26" s="2"/>
      <c r="DW26" s="2"/>
      <c r="DX26" s="2"/>
      <c r="DY26" s="32"/>
      <c r="DZ26" s="32"/>
      <c r="EA26" s="32"/>
      <c r="EB26" s="32"/>
      <c r="EC26" s="32"/>
      <c r="ED26" s="2"/>
      <c r="EE26" s="2"/>
      <c r="EF26" s="2"/>
      <c r="EG26" s="2"/>
      <c r="EH26" s="2"/>
      <c r="EI26" s="2"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2"/>
      <c r="EK26" s="2"/>
      <c r="EL26" s="2"/>
      <c r="EM26" s="2"/>
      <c r="EN26" s="2"/>
      <c r="EO26" s="2"/>
      <c r="EP26" s="2"/>
      <c r="EQ26" s="2"/>
      <c r="ER26" s="2"/>
      <c r="ES26" s="2" t="str">
        <f>IF(ISBLANK(Values!E25),"","Amazon Tellus UPS")</f>
        <v>Amazon Tellus UPS</v>
      </c>
      <c r="ET26" s="2"/>
      <c r="EU26" s="2"/>
      <c r="EV26" s="32" t="str">
        <f>IF(ISBLANK(Values!E25),"","New")</f>
        <v>New</v>
      </c>
      <c r="EW26" s="2"/>
      <c r="EX26" s="2"/>
      <c r="EY26" s="2"/>
      <c r="EZ26" s="2"/>
      <c r="FA26" s="2"/>
      <c r="FB26" s="2"/>
      <c r="FC26" s="2"/>
      <c r="FD26" s="2"/>
      <c r="FE26" s="2" t="str">
        <f>IF(ISBLANK(Values!E25),"","3")</f>
        <v>3</v>
      </c>
      <c r="FF26" s="2"/>
      <c r="FG26" s="2"/>
      <c r="FH26" s="2" t="str">
        <f>IF(ISBLANK(Values!E25),"","FALSE")</f>
        <v>FALSE</v>
      </c>
      <c r="FI26" s="37" t="str">
        <f>IF(ISBLANK(Values!E25),"","FALSE")</f>
        <v>FALSE</v>
      </c>
      <c r="FJ26" s="37" t="str">
        <f>IF(ISBLANK(Values!E25),"","FALSE")</f>
        <v>FALSE</v>
      </c>
      <c r="FK26" s="2"/>
      <c r="FL26" s="2"/>
      <c r="FM26" s="2" t="str">
        <f>IF(ISBLANK(Values!E25),"","1")</f>
        <v>1</v>
      </c>
      <c r="FN26" s="2"/>
      <c r="FO26" s="29">
        <f>IF(ISBLANK(Values!E25),"",IF(Values!J25, Values!$B$4, Values!$B$5))</f>
        <v>49.99</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row>
    <row r="27" spans="1:192" s="44" customFormat="1" ht="48" x14ac:dyDescent="0.2">
      <c r="A27" s="28" t="str">
        <f>IF(ISBLANK(Values!E26),"",IF(Values!$B$37="EU","computercomponent","computer"))</f>
        <v>computercomponent</v>
      </c>
      <c r="B27" s="38" t="str">
        <f>IF(ISBLANK(Values!E26),"",Values!F26)</f>
        <v>Lenovo T570 BL - IT</v>
      </c>
      <c r="C27" s="33" t="str">
        <f>IF(ISBLANK(Values!E26),"","TellusRem")</f>
        <v>TellusRem</v>
      </c>
      <c r="D27" s="31">
        <f>IF(ISBLANK(Values!E26),"",Values!E26)</f>
        <v>5714401570035</v>
      </c>
      <c r="E27" s="32" t="str">
        <f>IF(ISBLANK(Values!E26),"","EAN")</f>
        <v>EAN</v>
      </c>
      <c r="F27" s="29" t="str">
        <f>IF(ISBLANK(Values!E26),"",IF(Values!J26, SUBSTITUTE(Values!$B$1, "{language}", Values!H26) &amp; " " &amp;Values!$B$3, SUBSTITUTE(Values!$B$2, "{language}", Values!$H26) &amp; " " &amp;Values!$B$3))</f>
        <v>Teclado de respuesto Italiano retroiluminado  para Lenovo Thinkpad T570 T580 P51s P52s</v>
      </c>
      <c r="G27" s="33" t="str">
        <f>IF(ISBLANK(Values!E26),"","TellusRem")</f>
        <v>TellusRem</v>
      </c>
      <c r="H27" s="28" t="str">
        <f>IF(ISBLANK(Values!E26),"",Values!$B$16)</f>
        <v>laptop-computer-replacement-parts</v>
      </c>
      <c r="I27" s="28" t="str">
        <f>IF(ISBLANK(Values!E26),"","4730574031")</f>
        <v>4730574031</v>
      </c>
      <c r="J27" s="39" t="str">
        <f>IF(ISBLANK(Values!E26),"",Values!F26 )</f>
        <v>Lenovo T570 BL - IT</v>
      </c>
      <c r="K27" s="29">
        <f>IF(ISBLANK(Values!E26),"",IF(Values!J26, Values!$B$4, Values!$B$5))</f>
        <v>49.99</v>
      </c>
      <c r="L27" s="40">
        <f>IF(ISBLANK(Values!E26),"",Values!$B$18)</f>
        <v>5</v>
      </c>
      <c r="M27" s="29" t="str">
        <f>IF(ISBLANK(Values!E26),"",Values!$M26)</f>
        <v>https://raw.githubusercontent.com/PatrickVibild/TellusAmazonPictures/master/pictures/Lenovo/T570/BL/IT/1.jpg</v>
      </c>
      <c r="N27" s="29" t="str">
        <f>IF(ISBLANK(Values!$F26),"",Values!N26)</f>
        <v>https://raw.githubusercontent.com/PatrickVibild/TellusAmazonPictures/master/pictures/Lenovo/T570/BL/IT/2.jpg</v>
      </c>
      <c r="O27" s="29" t="str">
        <f>IF(ISBLANK(Values!$F26),"",Values!O26)</f>
        <v>https://raw.githubusercontent.com/PatrickVibild/TellusAmazonPictures/master/pictures/Lenovo/T570/BL/IT/3.jpg</v>
      </c>
      <c r="P27" s="29" t="str">
        <f>IF(ISBLANK(Values!$F26),"",Values!P26)</f>
        <v>https://raw.githubusercontent.com/PatrickVibild/TellusAmazonPictures/master/pictures/Lenovo/T570/BL/IT/4.jpg</v>
      </c>
      <c r="Q27" s="29" t="str">
        <f>IF(ISBLANK(Values!$F26),"",Values!Q26)</f>
        <v>https://raw.githubusercontent.com/PatrickVibild/TellusAmazonPictures/master/pictures/Lenovo/T570/BL/IT/5.jpg</v>
      </c>
      <c r="R27" s="29" t="str">
        <f>IF(ISBLANK(Values!$F26),"",Values!R26)</f>
        <v>https://raw.githubusercontent.com/PatrickVibild/TellusAmazonPictures/master/pictures/Lenovo/T570/BL/IT/6.jpg</v>
      </c>
      <c r="S27" s="29" t="str">
        <f>IF(ISBLANK(Values!$F26),"",Values!S26)</f>
        <v>https://raw.githubusercontent.com/PatrickVibild/TellusAmazonPictures/master/pictures/Lenovo/T570/BL/IT/7.jpg</v>
      </c>
      <c r="T27" s="29" t="str">
        <f>IF(ISBLANK(Values!$F26),"",Values!T26)</f>
        <v>https://raw.githubusercontent.com/PatrickVibild/TellusAmazonPictures/master/pictures/Lenovo/T570/BL/IT/8.jpg</v>
      </c>
      <c r="U27" s="29" t="str">
        <f>IF(ISBLANK(Values!$F26),"",Values!U26)</f>
        <v>https://raw.githubusercontent.com/PatrickVibild/TellusAmazonPictures/master/pictures/Lenovo/T570/BL/IT/9.jpg</v>
      </c>
      <c r="V27" s="2"/>
      <c r="W27" s="33" t="str">
        <f>IF(ISBLANK(Values!E26),"","Child")</f>
        <v>Child</v>
      </c>
      <c r="X27" s="33" t="str">
        <f>IF(ISBLANK(Values!E26),"",Values!$B$13)</f>
        <v>Lenovo T570 parent</v>
      </c>
      <c r="Y27" s="39" t="str">
        <f>IF(ISBLANK(Values!E26),"","Size-Color")</f>
        <v>Size-Color</v>
      </c>
      <c r="Z27" s="33" t="str">
        <f>IF(ISBLANK(Values!E26),"","variation")</f>
        <v>variation</v>
      </c>
      <c r="AA27" s="37" t="str">
        <f>IF(ISBLANK(Values!E26),"",Values!$B$20)</f>
        <v>PartialUpdate</v>
      </c>
      <c r="AB27" s="37"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2"/>
      <c r="AD27" s="2"/>
      <c r="AE27" s="2"/>
      <c r="AF27" s="2"/>
      <c r="AG27" s="2"/>
      <c r="AH27" s="2"/>
      <c r="AI27" s="41" t="str">
        <f>IF(ISBLANK(Values!E26),"",IF(Values!I26,Values!$B$23,Values!$B$33))</f>
        <v>👉 REFORMADO: AHORRE DINERO - Reemplazo del teclado para portátil Lenovo, misma calidad que los teclados OEM. TellusRem es el distribuidor líder de teclados en el mundo desde 2011. Teclado de reemplazo perfecto, fácil de reemplazar e instalar.</v>
      </c>
      <c r="AJ27" s="4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27" s="2"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2" t="str">
        <f>IF(ISBLANK(Values!E26),"",SUBSTITUTE(SUBSTITUTE(IF(Values!$J26, Values!$B$26, Values!$B$33), "{language}", Values!$H26), "{flag}", INDEX(options!$E$1:$E$20, Values!$V26)))</f>
        <v>👉 FORMATO – 🇮🇹 Italiano con retroiluminación.</v>
      </c>
      <c r="AM27" s="2" t="str">
        <f>SUBSTITUTE(IF(ISBLANK(Values!E26),"",Values!$B$27), "{model}", Values!$B$3)</f>
        <v>👉 COMPATIBLE CON: Lenovo T570 T580 P51s P52s. Por favor, revise la imagen y la descripción cuidadosamente antes de comprar cualquier teclado. Esto asegura que obtenga el teclado correcto para su portátil. Instalación fácil.</v>
      </c>
      <c r="AN27" s="2"/>
      <c r="AO27" s="2"/>
      <c r="AP27" s="2"/>
      <c r="AQ27" s="2"/>
      <c r="AR27" s="2"/>
      <c r="AS27" s="2"/>
      <c r="AT27" s="29" t="str">
        <f>IF(ISBLANK(Values!E26),"",Values!H26)</f>
        <v>Italiano</v>
      </c>
      <c r="AU27" s="2"/>
      <c r="AV27" s="37" t="str">
        <f>IF(ISBLANK(Values!E26),"",IF(Values!J26,"Backlit", "Non-Backlit"))</f>
        <v>Backlit</v>
      </c>
      <c r="AW27" s="2"/>
      <c r="AX27" s="2"/>
      <c r="AY27" s="2"/>
      <c r="AZ27" s="2"/>
      <c r="BA27" s="2"/>
      <c r="BB27" s="2"/>
      <c r="BC27" s="2"/>
      <c r="BD27" s="2"/>
      <c r="BE27" s="28" t="str">
        <f>IF(ISBLANK(Values!E26),"","Professional Audience")</f>
        <v>Professional Audience</v>
      </c>
      <c r="BF27" s="28" t="str">
        <f>IF(ISBLANK(Values!E26),"","Consumer Audience")</f>
        <v>Consumer Audience</v>
      </c>
      <c r="BG27" s="28" t="str">
        <f>IF(ISBLANK(Values!E26),"","Adults")</f>
        <v>Adults</v>
      </c>
      <c r="BH27" s="28"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c r="CP27" s="37" t="str">
        <f>IF(ISBLANK(Values!E26),"",Values!$B$7)</f>
        <v>41</v>
      </c>
      <c r="CQ27" s="37" t="str">
        <f>IF(ISBLANK(Values!E26),"",Values!$B$8)</f>
        <v>17</v>
      </c>
      <c r="CR27" s="37"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Dinamarca</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8" t="str">
        <f>IF(ISBLANK(Values!E26),"","Parts")</f>
        <v>Parts</v>
      </c>
      <c r="DP27" s="28"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2"/>
      <c r="DR27" s="2"/>
      <c r="DS27" s="32"/>
      <c r="DT27" s="2"/>
      <c r="DU27" s="2"/>
      <c r="DV27" s="2"/>
      <c r="DW27" s="2"/>
      <c r="DX27" s="2"/>
      <c r="DY27" s="32"/>
      <c r="DZ27" s="32"/>
      <c r="EA27" s="32"/>
      <c r="EB27" s="32"/>
      <c r="EC27" s="32"/>
      <c r="ED27" s="2"/>
      <c r="EE27" s="2"/>
      <c r="EF27" s="2"/>
      <c r="EG27" s="2"/>
      <c r="EH27" s="2"/>
      <c r="EI27" s="2"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2"/>
      <c r="EK27" s="2"/>
      <c r="EL27" s="2"/>
      <c r="EM27" s="2"/>
      <c r="EN27" s="2"/>
      <c r="EO27" s="2"/>
      <c r="EP27" s="2"/>
      <c r="EQ27" s="2"/>
      <c r="ER27" s="2"/>
      <c r="ES27" s="2" t="str">
        <f>IF(ISBLANK(Values!E26),"","Amazon Tellus UPS")</f>
        <v>Amazon Tellus UPS</v>
      </c>
      <c r="ET27" s="2"/>
      <c r="EU27" s="2"/>
      <c r="EV27" s="32" t="str">
        <f>IF(ISBLANK(Values!E26),"","New")</f>
        <v>New</v>
      </c>
      <c r="EW27" s="2"/>
      <c r="EX27" s="2"/>
      <c r="EY27" s="2"/>
      <c r="EZ27" s="2"/>
      <c r="FA27" s="2"/>
      <c r="FB27" s="2"/>
      <c r="FC27" s="2"/>
      <c r="FD27" s="2"/>
      <c r="FE27" s="2" t="str">
        <f>IF(ISBLANK(Values!E26),"","3")</f>
        <v>3</v>
      </c>
      <c r="FF27" s="2"/>
      <c r="FG27" s="2"/>
      <c r="FH27" s="2" t="str">
        <f>IF(ISBLANK(Values!E26),"","FALSE")</f>
        <v>FALSE</v>
      </c>
      <c r="FI27" s="37" t="str">
        <f>IF(ISBLANK(Values!E26),"","FALSE")</f>
        <v>FALSE</v>
      </c>
      <c r="FJ27" s="37" t="str">
        <f>IF(ISBLANK(Values!E26),"","FALSE")</f>
        <v>FALSE</v>
      </c>
      <c r="FK27" s="2"/>
      <c r="FL27" s="2"/>
      <c r="FM27" s="2" t="str">
        <f>IF(ISBLANK(Values!E26),"","1")</f>
        <v>1</v>
      </c>
      <c r="FN27" s="2"/>
      <c r="FO27" s="29">
        <f>IF(ISBLANK(Values!E26),"",IF(Values!J26, Values!$B$4, Values!$B$5))</f>
        <v>49.99</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row>
    <row r="28" spans="1:192" s="44" customFormat="1" ht="48" x14ac:dyDescent="0.2">
      <c r="A28" s="28" t="str">
        <f>IF(ISBLANK(Values!E27),"",IF(Values!$B$37="EU","computercomponent","computer"))</f>
        <v>computercomponent</v>
      </c>
      <c r="B28" s="38" t="str">
        <f>IF(ISBLANK(Values!E27),"",Values!F27)</f>
        <v>Lenovo T570 BL - ES</v>
      </c>
      <c r="C28" s="33" t="str">
        <f>IF(ISBLANK(Values!E27),"","TellusRem")</f>
        <v>TellusRem</v>
      </c>
      <c r="D28" s="31">
        <f>IF(ISBLANK(Values!E27),"",Values!E27)</f>
        <v>5714401570042</v>
      </c>
      <c r="E28" s="32" t="str">
        <f>IF(ISBLANK(Values!E27),"","EAN")</f>
        <v>EAN</v>
      </c>
      <c r="F28" s="29" t="str">
        <f>IF(ISBLANK(Values!E27),"",IF(Values!J27, SUBSTITUTE(Values!$B$1, "{language}", Values!H27) &amp; " " &amp;Values!$B$3, SUBSTITUTE(Values!$B$2, "{language}", Values!$H27) &amp; " " &amp;Values!$B$3))</f>
        <v>Teclado de respuesto Español retroiluminado  para Lenovo Thinkpad T570 T580 P51s P52s</v>
      </c>
      <c r="G28" s="33" t="str">
        <f>IF(ISBLANK(Values!E27),"","TellusRem")</f>
        <v>TellusRem</v>
      </c>
      <c r="H28" s="28" t="str">
        <f>IF(ISBLANK(Values!E27),"",Values!$B$16)</f>
        <v>laptop-computer-replacement-parts</v>
      </c>
      <c r="I28" s="28" t="str">
        <f>IF(ISBLANK(Values!E27),"","4730574031")</f>
        <v>4730574031</v>
      </c>
      <c r="J28" s="39" t="str">
        <f>IF(ISBLANK(Values!E27),"",Values!F27 )</f>
        <v>Lenovo T570 BL - ES</v>
      </c>
      <c r="K28" s="29">
        <f>IF(ISBLANK(Values!E27),"",IF(Values!J27, Values!$B$4, Values!$B$5))</f>
        <v>49.99</v>
      </c>
      <c r="L28" s="40">
        <f>IF(ISBLANK(Values!E27),"",Values!$B$18)</f>
        <v>5</v>
      </c>
      <c r="M28" s="29" t="str">
        <f>IF(ISBLANK(Values!E27),"",Values!$M27)</f>
        <v>https://raw.githubusercontent.com/PatrickVibild/TellusAmazonPictures/master/pictures/Lenovo/T570/BL/ES/1.jpg</v>
      </c>
      <c r="N28" s="29" t="str">
        <f>IF(ISBLANK(Values!$F27),"",Values!N27)</f>
        <v>https://raw.githubusercontent.com/PatrickVibild/TellusAmazonPictures/master/pictures/Lenovo/T570/BL/ES/2.jpg</v>
      </c>
      <c r="O28" s="29" t="str">
        <f>IF(ISBLANK(Values!$F27),"",Values!O27)</f>
        <v>https://raw.githubusercontent.com/PatrickVibild/TellusAmazonPictures/master/pictures/Lenovo/T570/BL/ES/3.jpg</v>
      </c>
      <c r="P28" s="29" t="str">
        <f>IF(ISBLANK(Values!$F27),"",Values!P27)</f>
        <v>https://raw.githubusercontent.com/PatrickVibild/TellusAmazonPictures/master/pictures/Lenovo/T570/BL/ES/4.jpg</v>
      </c>
      <c r="Q28" s="29" t="str">
        <f>IF(ISBLANK(Values!$F27),"",Values!Q27)</f>
        <v>https://raw.githubusercontent.com/PatrickVibild/TellusAmazonPictures/master/pictures/Lenovo/T570/BL/ES/5.jpg</v>
      </c>
      <c r="R28" s="29" t="str">
        <f>IF(ISBLANK(Values!$F27),"",Values!R27)</f>
        <v>https://raw.githubusercontent.com/PatrickVibild/TellusAmazonPictures/master/pictures/Lenovo/T570/BL/ES/6.jpg</v>
      </c>
      <c r="S28" s="29" t="str">
        <f>IF(ISBLANK(Values!$F27),"",Values!S27)</f>
        <v>https://raw.githubusercontent.com/PatrickVibild/TellusAmazonPictures/master/pictures/Lenovo/T570/BL/ES/7.jpg</v>
      </c>
      <c r="T28" s="29" t="str">
        <f>IF(ISBLANK(Values!$F27),"",Values!T27)</f>
        <v>https://raw.githubusercontent.com/PatrickVibild/TellusAmazonPictures/master/pictures/Lenovo/T570/BL/ES/8.jpg</v>
      </c>
      <c r="U28" s="29" t="str">
        <f>IF(ISBLANK(Values!$F27),"",Values!U27)</f>
        <v>https://raw.githubusercontent.com/PatrickVibild/TellusAmazonPictures/master/pictures/Lenovo/T570/BL/ES/9.jpg</v>
      </c>
      <c r="V28" s="2"/>
      <c r="W28" s="33" t="str">
        <f>IF(ISBLANK(Values!E27),"","Child")</f>
        <v>Child</v>
      </c>
      <c r="X28" s="33" t="str">
        <f>IF(ISBLANK(Values!E27),"",Values!$B$13)</f>
        <v>Lenovo T570 parent</v>
      </c>
      <c r="Y28" s="39" t="str">
        <f>IF(ISBLANK(Values!E27),"","Size-Color")</f>
        <v>Size-Color</v>
      </c>
      <c r="Z28" s="33" t="str">
        <f>IF(ISBLANK(Values!E27),"","variation")</f>
        <v>variation</v>
      </c>
      <c r="AA28" s="37" t="str">
        <f>IF(ISBLANK(Values!E27),"",Values!$B$20)</f>
        <v>PartialUpdate</v>
      </c>
      <c r="AB28" s="37"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2"/>
      <c r="AD28" s="2"/>
      <c r="AE28" s="2"/>
      <c r="AF28" s="2"/>
      <c r="AG28" s="2"/>
      <c r="AH28" s="2"/>
      <c r="AI28" s="41" t="str">
        <f>IF(ISBLANK(Values!E27),"",IF(Values!I27,Values!$B$23,Values!$B$33))</f>
        <v>👉 REFORMADO: AHORRE DINERO - Reemplazo del teclado para portátil Lenovo, misma calidad que los teclados OEM. TellusRem es el distribuidor líder de teclados en el mundo desde 2011. Teclado de reemplazo perfecto, fácil de reemplazar e instalar.</v>
      </c>
      <c r="AJ28" s="4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28" s="2"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2" t="str">
        <f>IF(ISBLANK(Values!E27),"",SUBSTITUTE(SUBSTITUTE(IF(Values!$J27, Values!$B$26, Values!$B$33), "{language}", Values!$H27), "{flag}", INDEX(options!$E$1:$E$20, Values!$V27)))</f>
        <v>👉 FORMATO – 🇪🇸 Español con retroiluminación.</v>
      </c>
      <c r="AM28" s="2" t="str">
        <f>SUBSTITUTE(IF(ISBLANK(Values!E27),"",Values!$B$27), "{model}", Values!$B$3)</f>
        <v>👉 COMPATIBLE CON: Lenovo T570 T580 P51s P52s. Por favor, revise la imagen y la descripción cuidadosamente antes de comprar cualquier teclado. Esto asegura que obtenga el teclado correcto para su portátil. Instalación fácil.</v>
      </c>
      <c r="AN28" s="2"/>
      <c r="AO28" s="2"/>
      <c r="AP28" s="2"/>
      <c r="AQ28" s="2"/>
      <c r="AR28" s="2"/>
      <c r="AS28" s="2"/>
      <c r="AT28" s="29" t="str">
        <f>IF(ISBLANK(Values!E27),"",Values!H27)</f>
        <v>Español</v>
      </c>
      <c r="AU28" s="2"/>
      <c r="AV28" s="37" t="str">
        <f>IF(ISBLANK(Values!E27),"",IF(Values!J27,"Backlit", "Non-Backlit"))</f>
        <v>Backlit</v>
      </c>
      <c r="AW28" s="2"/>
      <c r="AX28" s="2"/>
      <c r="AY28" s="2"/>
      <c r="AZ28" s="2"/>
      <c r="BA28" s="2"/>
      <c r="BB28" s="2"/>
      <c r="BC28" s="2"/>
      <c r="BD28" s="2"/>
      <c r="BE28" s="28" t="str">
        <f>IF(ISBLANK(Values!E27),"","Professional Audience")</f>
        <v>Professional Audience</v>
      </c>
      <c r="BF28" s="28" t="str">
        <f>IF(ISBLANK(Values!E27),"","Consumer Audience")</f>
        <v>Consumer Audience</v>
      </c>
      <c r="BG28" s="28" t="str">
        <f>IF(ISBLANK(Values!E27),"","Adults")</f>
        <v>Adults</v>
      </c>
      <c r="BH28" s="28"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c r="CP28" s="37" t="str">
        <f>IF(ISBLANK(Values!E27),"",Values!$B$7)</f>
        <v>41</v>
      </c>
      <c r="CQ28" s="37" t="str">
        <f>IF(ISBLANK(Values!E27),"",Values!$B$8)</f>
        <v>17</v>
      </c>
      <c r="CR28" s="37"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Dinamarca</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8" t="str">
        <f>IF(ISBLANK(Values!E27),"","Parts")</f>
        <v>Parts</v>
      </c>
      <c r="DP28" s="28"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2"/>
      <c r="DR28" s="2"/>
      <c r="DS28" s="32"/>
      <c r="DT28" s="2"/>
      <c r="DU28" s="2"/>
      <c r="DV28" s="2"/>
      <c r="DW28" s="2"/>
      <c r="DX28" s="2"/>
      <c r="DY28" s="32"/>
      <c r="DZ28" s="32"/>
      <c r="EA28" s="32"/>
      <c r="EB28" s="32"/>
      <c r="EC28" s="32"/>
      <c r="ED28" s="2"/>
      <c r="EE28" s="2"/>
      <c r="EF28" s="2"/>
      <c r="EG28" s="2"/>
      <c r="EH28" s="2"/>
      <c r="EI28" s="2"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2"/>
      <c r="EK28" s="2"/>
      <c r="EL28" s="2"/>
      <c r="EM28" s="2"/>
      <c r="EN28" s="2"/>
      <c r="EO28" s="2"/>
      <c r="EP28" s="2"/>
      <c r="EQ28" s="2"/>
      <c r="ER28" s="2"/>
      <c r="ES28" s="2" t="str">
        <f>IF(ISBLANK(Values!E27),"","Amazon Tellus UPS")</f>
        <v>Amazon Tellus UPS</v>
      </c>
      <c r="ET28" s="2"/>
      <c r="EU28" s="2"/>
      <c r="EV28" s="32" t="str">
        <f>IF(ISBLANK(Values!E27),"","New")</f>
        <v>New</v>
      </c>
      <c r="EW28" s="2"/>
      <c r="EX28" s="2"/>
      <c r="EY28" s="2"/>
      <c r="EZ28" s="2"/>
      <c r="FA28" s="2"/>
      <c r="FB28" s="2"/>
      <c r="FC28" s="2"/>
      <c r="FD28" s="2"/>
      <c r="FE28" s="2" t="str">
        <f>IF(ISBLANK(Values!E27),"","3")</f>
        <v>3</v>
      </c>
      <c r="FF28" s="2"/>
      <c r="FG28" s="2"/>
      <c r="FH28" s="2" t="str">
        <f>IF(ISBLANK(Values!E27),"","FALSE")</f>
        <v>FALSE</v>
      </c>
      <c r="FI28" s="37" t="str">
        <f>IF(ISBLANK(Values!E27),"","FALSE")</f>
        <v>FALSE</v>
      </c>
      <c r="FJ28" s="37" t="str">
        <f>IF(ISBLANK(Values!E27),"","FALSE")</f>
        <v>FALSE</v>
      </c>
      <c r="FK28" s="2"/>
      <c r="FL28" s="2"/>
      <c r="FM28" s="2" t="str">
        <f>IF(ISBLANK(Values!E27),"","1")</f>
        <v>1</v>
      </c>
      <c r="FN28" s="2"/>
      <c r="FO28" s="29">
        <f>IF(ISBLANK(Values!E27),"",IF(Values!J27, Values!$B$4, Values!$B$5))</f>
        <v>49.99</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row>
    <row r="29" spans="1:192" s="44" customFormat="1" ht="48" x14ac:dyDescent="0.2">
      <c r="A29" s="28" t="str">
        <f>IF(ISBLANK(Values!E28),"",IF(Values!$B$37="EU","computercomponent","computer"))</f>
        <v>computercomponent</v>
      </c>
      <c r="B29" s="38" t="str">
        <f>IF(ISBLANK(Values!E28),"",Values!F28)</f>
        <v>Lenovo T570 BL - UK</v>
      </c>
      <c r="C29" s="33" t="str">
        <f>IF(ISBLANK(Values!E28),"","TellusRem")</f>
        <v>TellusRem</v>
      </c>
      <c r="D29" s="31">
        <f>IF(ISBLANK(Values!E28),"",Values!E28)</f>
        <v>5714401570059</v>
      </c>
      <c r="E29" s="32" t="str">
        <f>IF(ISBLANK(Values!E28),"","EAN")</f>
        <v>EAN</v>
      </c>
      <c r="F29" s="29" t="str">
        <f>IF(ISBLANK(Values!E28),"",IF(Values!J28, SUBSTITUTE(Values!$B$1, "{language}", Values!H28) &amp; " " &amp;Values!$B$3, SUBSTITUTE(Values!$B$2, "{language}", Values!$H28) &amp; " " &amp;Values!$B$3))</f>
        <v>Teclado de respuesto Ingles retroiluminado  para Lenovo Thinkpad T570 T580 P51s P52s</v>
      </c>
      <c r="G29" s="33" t="str">
        <f>IF(ISBLANK(Values!E28),"","TellusRem")</f>
        <v>TellusRem</v>
      </c>
      <c r="H29" s="28" t="str">
        <f>IF(ISBLANK(Values!E28),"",Values!$B$16)</f>
        <v>laptop-computer-replacement-parts</v>
      </c>
      <c r="I29" s="28" t="str">
        <f>IF(ISBLANK(Values!E28),"","4730574031")</f>
        <v>4730574031</v>
      </c>
      <c r="J29" s="39" t="str">
        <f>IF(ISBLANK(Values!E28),"",Values!F28 )</f>
        <v>Lenovo T570 BL - UK</v>
      </c>
      <c r="K29" s="29">
        <f>IF(ISBLANK(Values!E28),"",IF(Values!J28, Values!$B$4, Values!$B$5))</f>
        <v>49.99</v>
      </c>
      <c r="L29" s="40">
        <f>IF(ISBLANK(Values!E28),"",Values!$B$18)</f>
        <v>5</v>
      </c>
      <c r="M29" s="29" t="str">
        <f>IF(ISBLANK(Values!E28),"",Values!$M28)</f>
        <v>https://raw.githubusercontent.com/PatrickVibild/TellusAmazonPictures/master/pictures/Lenovo/T570/BL/UK/1.jpg</v>
      </c>
      <c r="N29" s="29" t="str">
        <f>IF(ISBLANK(Values!$F28),"",Values!N28)</f>
        <v>https://raw.githubusercontent.com/PatrickVibild/TellusAmazonPictures/master/pictures/Lenovo/T570/BL/UK/2.jpg</v>
      </c>
      <c r="O29" s="29" t="str">
        <f>IF(ISBLANK(Values!$F28),"",Values!O28)</f>
        <v>https://raw.githubusercontent.com/PatrickVibild/TellusAmazonPictures/master/pictures/Lenovo/T570/BL/UK/3.jpg</v>
      </c>
      <c r="P29" s="29" t="str">
        <f>IF(ISBLANK(Values!$F28),"",Values!P28)</f>
        <v>https://raw.githubusercontent.com/PatrickVibild/TellusAmazonPictures/master/pictures/Lenovo/T570/BL/UK/4.jpg</v>
      </c>
      <c r="Q29" s="29" t="str">
        <f>IF(ISBLANK(Values!$F28),"",Values!Q28)</f>
        <v>https://raw.githubusercontent.com/PatrickVibild/TellusAmazonPictures/master/pictures/Lenovo/T570/BL/UK/5.jpg</v>
      </c>
      <c r="R29" s="29" t="str">
        <f>IF(ISBLANK(Values!$F28),"",Values!R28)</f>
        <v>https://raw.githubusercontent.com/PatrickVibild/TellusAmazonPictures/master/pictures/Lenovo/T570/BL/UK/6.jpg</v>
      </c>
      <c r="S29" s="29" t="str">
        <f>IF(ISBLANK(Values!$F28),"",Values!S28)</f>
        <v>https://raw.githubusercontent.com/PatrickVibild/TellusAmazonPictures/master/pictures/Lenovo/T570/BL/UK/7.jpg</v>
      </c>
      <c r="T29" s="29" t="str">
        <f>IF(ISBLANK(Values!$F28),"",Values!T28)</f>
        <v>https://raw.githubusercontent.com/PatrickVibild/TellusAmazonPictures/master/pictures/Lenovo/T570/BL/UK/8.jpg</v>
      </c>
      <c r="U29" s="29" t="str">
        <f>IF(ISBLANK(Values!$F28),"",Values!U28)</f>
        <v>https://raw.githubusercontent.com/PatrickVibild/TellusAmazonPictures/master/pictures/Lenovo/T570/BL/UK/9.jpg</v>
      </c>
      <c r="V29" s="2"/>
      <c r="W29" s="33" t="str">
        <f>IF(ISBLANK(Values!E28),"","Child")</f>
        <v>Child</v>
      </c>
      <c r="X29" s="33" t="str">
        <f>IF(ISBLANK(Values!E28),"",Values!$B$13)</f>
        <v>Lenovo T570 parent</v>
      </c>
      <c r="Y29" s="39" t="str">
        <f>IF(ISBLANK(Values!E28),"","Size-Color")</f>
        <v>Size-Color</v>
      </c>
      <c r="Z29" s="33" t="str">
        <f>IF(ISBLANK(Values!E28),"","variation")</f>
        <v>variation</v>
      </c>
      <c r="AA29" s="37" t="str">
        <f>IF(ISBLANK(Values!E28),"",Values!$B$20)</f>
        <v>PartialUpdate</v>
      </c>
      <c r="AB29" s="37"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2"/>
      <c r="AD29" s="2"/>
      <c r="AE29" s="2"/>
      <c r="AF29" s="2"/>
      <c r="AG29" s="2"/>
      <c r="AH29" s="2"/>
      <c r="AI29" s="41" t="str">
        <f>IF(ISBLANK(Values!E28),"",IF(Values!I28,Values!$B$23,Values!$B$33))</f>
        <v>👉 REFORMADO: AHORRE DINERO - Reemplazo del teclado para portátil Lenovo, misma calidad que los teclados OEM. TellusRem es el distribuidor líder de teclados en el mundo desde 2011. Teclado de reemplazo perfecto, fácil de reemplazar e instalar.</v>
      </c>
      <c r="AJ29" s="4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29" s="2"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2" t="str">
        <f>IF(ISBLANK(Values!E28),"",SUBSTITUTE(SUBSTITUTE(IF(Values!$J28, Values!$B$26, Values!$B$33), "{language}", Values!$H28), "{flag}", INDEX(options!$E$1:$E$20, Values!$V28)))</f>
        <v>👉 FORMATO – 🇬🇧 Ingles con retroiluminación.</v>
      </c>
      <c r="AM29" s="2" t="str">
        <f>SUBSTITUTE(IF(ISBLANK(Values!E28),"",Values!$B$27), "{model}", Values!$B$3)</f>
        <v>👉 COMPATIBLE CON: Lenovo T570 T580 P51s P52s. Por favor, revise la imagen y la descripción cuidadosamente antes de comprar cualquier teclado. Esto asegura que obtenga el teclado correcto para su portátil. Instalación fácil.</v>
      </c>
      <c r="AN29" s="2"/>
      <c r="AO29" s="2"/>
      <c r="AP29" s="2"/>
      <c r="AQ29" s="2"/>
      <c r="AR29" s="2"/>
      <c r="AS29" s="2"/>
      <c r="AT29" s="29" t="str">
        <f>IF(ISBLANK(Values!E28),"",Values!H28)</f>
        <v>Ingles</v>
      </c>
      <c r="AU29" s="2"/>
      <c r="AV29" s="37" t="str">
        <f>IF(ISBLANK(Values!E28),"",IF(Values!J28,"Backlit", "Non-Backlit"))</f>
        <v>Backlit</v>
      </c>
      <c r="AW29" s="2"/>
      <c r="AX29" s="2"/>
      <c r="AY29" s="2"/>
      <c r="AZ29" s="2"/>
      <c r="BA29" s="2"/>
      <c r="BB29" s="2"/>
      <c r="BC29" s="2"/>
      <c r="BD29" s="2"/>
      <c r="BE29" s="28" t="str">
        <f>IF(ISBLANK(Values!E28),"","Professional Audience")</f>
        <v>Professional Audience</v>
      </c>
      <c r="BF29" s="28" t="str">
        <f>IF(ISBLANK(Values!E28),"","Consumer Audience")</f>
        <v>Consumer Audience</v>
      </c>
      <c r="BG29" s="28" t="str">
        <f>IF(ISBLANK(Values!E28),"","Adults")</f>
        <v>Adults</v>
      </c>
      <c r="BH29" s="28"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c r="CP29" s="37" t="str">
        <f>IF(ISBLANK(Values!E28),"",Values!$B$7)</f>
        <v>41</v>
      </c>
      <c r="CQ29" s="37" t="str">
        <f>IF(ISBLANK(Values!E28),"",Values!$B$8)</f>
        <v>17</v>
      </c>
      <c r="CR29" s="37"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Dinamarca</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8" t="str">
        <f>IF(ISBLANK(Values!E28),"","Parts")</f>
        <v>Parts</v>
      </c>
      <c r="DP29" s="28"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2"/>
      <c r="DR29" s="2"/>
      <c r="DS29" s="32"/>
      <c r="DT29" s="2"/>
      <c r="DU29" s="2"/>
      <c r="DV29" s="2"/>
      <c r="DW29" s="2"/>
      <c r="DX29" s="2"/>
      <c r="DY29" s="32"/>
      <c r="DZ29" s="32"/>
      <c r="EA29" s="32"/>
      <c r="EB29" s="32"/>
      <c r="EC29" s="32"/>
      <c r="ED29" s="2"/>
      <c r="EE29" s="2"/>
      <c r="EF29" s="2"/>
      <c r="EG29" s="2"/>
      <c r="EH29" s="2"/>
      <c r="EI29" s="2"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2"/>
      <c r="EK29" s="2"/>
      <c r="EL29" s="2"/>
      <c r="EM29" s="2"/>
      <c r="EN29" s="2"/>
      <c r="EO29" s="2"/>
      <c r="EP29" s="2"/>
      <c r="EQ29" s="2"/>
      <c r="ER29" s="2"/>
      <c r="ES29" s="2" t="str">
        <f>IF(ISBLANK(Values!E28),"","Amazon Tellus UPS")</f>
        <v>Amazon Tellus UPS</v>
      </c>
      <c r="ET29" s="2"/>
      <c r="EU29" s="2"/>
      <c r="EV29" s="32" t="str">
        <f>IF(ISBLANK(Values!E28),"","New")</f>
        <v>New</v>
      </c>
      <c r="EW29" s="2"/>
      <c r="EX29" s="2"/>
      <c r="EY29" s="2"/>
      <c r="EZ29" s="2"/>
      <c r="FA29" s="2"/>
      <c r="FB29" s="2"/>
      <c r="FC29" s="2"/>
      <c r="FD29" s="2"/>
      <c r="FE29" s="2" t="str">
        <f>IF(ISBLANK(Values!E28),"","3")</f>
        <v>3</v>
      </c>
      <c r="FF29" s="2"/>
      <c r="FG29" s="2"/>
      <c r="FH29" s="2" t="str">
        <f>IF(ISBLANK(Values!E28),"","FALSE")</f>
        <v>FALSE</v>
      </c>
      <c r="FI29" s="37" t="str">
        <f>IF(ISBLANK(Values!E28),"","FALSE")</f>
        <v>FALSE</v>
      </c>
      <c r="FJ29" s="37" t="str">
        <f>IF(ISBLANK(Values!E28),"","FALSE")</f>
        <v>FALSE</v>
      </c>
      <c r="FK29" s="2"/>
      <c r="FL29" s="2"/>
      <c r="FM29" s="2" t="str">
        <f>IF(ISBLANK(Values!E28),"","1")</f>
        <v>1</v>
      </c>
      <c r="FN29" s="2"/>
      <c r="FO29" s="29">
        <f>IF(ISBLANK(Values!E28),"",IF(Values!J28, Values!$B$4, Values!$B$5))</f>
        <v>49.99</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row>
    <row r="30" spans="1:192" s="44" customFormat="1" ht="48" x14ac:dyDescent="0.2">
      <c r="A30" s="28" t="str">
        <f>IF(ISBLANK(Values!E29),"",IF(Values!$B$37="EU","computercomponent","computer"))</f>
        <v>computercomponent</v>
      </c>
      <c r="B30" s="38" t="str">
        <f>IF(ISBLANK(Values!E29),"",Values!F29)</f>
        <v>Lenovo T570 BL - NOR</v>
      </c>
      <c r="C30" s="33" t="str">
        <f>IF(ISBLANK(Values!E29),"","TellusRem")</f>
        <v>TellusRem</v>
      </c>
      <c r="D30" s="31">
        <f>IF(ISBLANK(Values!E29),"",Values!E29)</f>
        <v>5714401570066</v>
      </c>
      <c r="E30" s="32" t="str">
        <f>IF(ISBLANK(Values!E29),"","EAN")</f>
        <v>EAN</v>
      </c>
      <c r="F30" s="29" t="str">
        <f>IF(ISBLANK(Values!E29),"",IF(Values!J29, SUBSTITUTE(Values!$B$1, "{language}", Values!H29) &amp; " " &amp;Values!$B$3, SUBSTITUTE(Values!$B$2, "{language}", Values!$H29) &amp; " " &amp;Values!$B$3))</f>
        <v>Teclado de respuesto Escandinavo - nórdico retroiluminado  para Lenovo Thinkpad T570 T580 P51s P52s</v>
      </c>
      <c r="G30" s="33" t="str">
        <f>IF(ISBLANK(Values!E29),"","TellusRem")</f>
        <v>TellusRem</v>
      </c>
      <c r="H30" s="28" t="str">
        <f>IF(ISBLANK(Values!E29),"",Values!$B$16)</f>
        <v>laptop-computer-replacement-parts</v>
      </c>
      <c r="I30" s="28" t="str">
        <f>IF(ISBLANK(Values!E29),"","4730574031")</f>
        <v>4730574031</v>
      </c>
      <c r="J30" s="39" t="str">
        <f>IF(ISBLANK(Values!E29),"",Values!F29 )</f>
        <v>Lenovo T570 BL - NOR</v>
      </c>
      <c r="K30" s="29">
        <f>IF(ISBLANK(Values!E29),"",IF(Values!J29, Values!$B$4, Values!$B$5))</f>
        <v>49.99</v>
      </c>
      <c r="L30" s="40">
        <f>IF(ISBLANK(Values!E29),"",Values!$B$18)</f>
        <v>5</v>
      </c>
      <c r="M30" s="29" t="str">
        <f>IF(ISBLANK(Values!E29),"",Values!$M29)</f>
        <v>https://download.lenovo.com/Images/Parts/01ER581/01ER581_A.jpg</v>
      </c>
      <c r="N30" s="29" t="str">
        <f>IF(ISBLANK(Values!$F29),"",Values!N29)</f>
        <v>https://download.lenovo.com/Images/Parts/01ER581/01ER581_B.jpg</v>
      </c>
      <c r="O30" s="29" t="str">
        <f>IF(ISBLANK(Values!$F29),"",Values!O29)</f>
        <v>https://download.lenovo.com/Images/Parts/01ER581/01ER581_details.jpg</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Child</v>
      </c>
      <c r="X30" s="33" t="str">
        <f>IF(ISBLANK(Values!E29),"",Values!$B$13)</f>
        <v>Lenovo T570 parent</v>
      </c>
      <c r="Y30" s="39" t="str">
        <f>IF(ISBLANK(Values!E29),"","Size-Color")</f>
        <v>Size-Color</v>
      </c>
      <c r="Z30" s="33" t="str">
        <f>IF(ISBLANK(Values!E29),"","variation")</f>
        <v>variation</v>
      </c>
      <c r="AA30" s="37" t="str">
        <f>IF(ISBLANK(Values!E29),"",Values!$B$20)</f>
        <v>PartialUpdate</v>
      </c>
      <c r="AB30" s="37"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2"/>
      <c r="AD30" s="2"/>
      <c r="AE30" s="2"/>
      <c r="AF30" s="2"/>
      <c r="AG30" s="2"/>
      <c r="AH30" s="2"/>
      <c r="AI30" s="41" t="str">
        <f>IF(ISBLANK(Values!E29),"",IF(Values!I29,Values!$B$23,Values!$B$33))</f>
        <v>👉 REFORMADO: AHORRE DINERO - Reemplazo del teclado para portátil Lenovo, misma calidad que los teclados OEM. TellusRem es el distribuidor líder de teclados en el mundo desde 2011. Teclado de reemplazo perfecto, fácil de reemplazar e instalar.</v>
      </c>
      <c r="AJ30" s="4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30" s="2"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2" t="str">
        <f>IF(ISBLANK(Values!E29),"",SUBSTITUTE(SUBSTITUTE(IF(Values!$J29, Values!$B$26, Values!$B$33), "{language}", Values!$H29), "{flag}", INDEX(options!$E$1:$E$20, Values!$V29)))</f>
        <v>👉 FORMATO – 🇸🇪 🇫🇮 🇳🇴 🇩🇰 Escandinavo - nórdico con retroiluminación.</v>
      </c>
      <c r="AM30" s="2" t="str">
        <f>SUBSTITUTE(IF(ISBLANK(Values!E29),"",Values!$B$27), "{model}", Values!$B$3)</f>
        <v>👉 COMPATIBLE CON: Lenovo T570 T580 P51s P52s. Por favor, revise la imagen y la descripción cuidadosamente antes de comprar cualquier teclado. Esto asegura que obtenga el teclado correcto para su portátil. Instalación fácil.</v>
      </c>
      <c r="AN30" s="2"/>
      <c r="AO30" s="2"/>
      <c r="AP30" s="2"/>
      <c r="AQ30" s="2"/>
      <c r="AR30" s="2"/>
      <c r="AS30" s="2"/>
      <c r="AT30" s="29" t="str">
        <f>IF(ISBLANK(Values!E29),"",Values!H29)</f>
        <v>Escandinavo - nórdico</v>
      </c>
      <c r="AU30" s="2"/>
      <c r="AV30" s="37" t="str">
        <f>IF(ISBLANK(Values!E29),"",IF(Values!J29,"Backlit", "Non-Backlit"))</f>
        <v>Backlit</v>
      </c>
      <c r="AW30" s="2"/>
      <c r="AX30" s="2"/>
      <c r="AY30" s="2"/>
      <c r="AZ30" s="2"/>
      <c r="BA30" s="2"/>
      <c r="BB30" s="2"/>
      <c r="BC30" s="2"/>
      <c r="BD30" s="2"/>
      <c r="BE30" s="28" t="str">
        <f>IF(ISBLANK(Values!E29),"","Professional Audience")</f>
        <v>Professional Audience</v>
      </c>
      <c r="BF30" s="28" t="str">
        <f>IF(ISBLANK(Values!E29),"","Consumer Audience")</f>
        <v>Consumer Audience</v>
      </c>
      <c r="BG30" s="28" t="str">
        <f>IF(ISBLANK(Values!E29),"","Adults")</f>
        <v>Adults</v>
      </c>
      <c r="BH30" s="28"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c r="CP30" s="37" t="str">
        <f>IF(ISBLANK(Values!E29),"",Values!$B$7)</f>
        <v>41</v>
      </c>
      <c r="CQ30" s="37" t="str">
        <f>IF(ISBLANK(Values!E29),"",Values!$B$8)</f>
        <v>17</v>
      </c>
      <c r="CR30" s="37"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Dinamarca</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8" t="str">
        <f>IF(ISBLANK(Values!E29),"","Parts")</f>
        <v>Parts</v>
      </c>
      <c r="DP30" s="28"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2"/>
      <c r="DR30" s="2"/>
      <c r="DS30" s="32"/>
      <c r="DT30" s="2"/>
      <c r="DU30" s="2"/>
      <c r="DV30" s="2"/>
      <c r="DW30" s="2"/>
      <c r="DX30" s="2"/>
      <c r="DY30" s="32"/>
      <c r="DZ30" s="32"/>
      <c r="EA30" s="32"/>
      <c r="EB30" s="32"/>
      <c r="EC30" s="32"/>
      <c r="ED30" s="2"/>
      <c r="EE30" s="2"/>
      <c r="EF30" s="2"/>
      <c r="EG30" s="2"/>
      <c r="EH30" s="2"/>
      <c r="EI30" s="2"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2"/>
      <c r="EK30" s="2"/>
      <c r="EL30" s="2"/>
      <c r="EM30" s="2"/>
      <c r="EN30" s="2"/>
      <c r="EO30" s="2"/>
      <c r="EP30" s="2"/>
      <c r="EQ30" s="2"/>
      <c r="ER30" s="2"/>
      <c r="ES30" s="2" t="str">
        <f>IF(ISBLANK(Values!E29),"","Amazon Tellus UPS")</f>
        <v>Amazon Tellus UPS</v>
      </c>
      <c r="ET30" s="2"/>
      <c r="EU30" s="2"/>
      <c r="EV30" s="32" t="str">
        <f>IF(ISBLANK(Values!E29),"","New")</f>
        <v>New</v>
      </c>
      <c r="EW30" s="2"/>
      <c r="EX30" s="2"/>
      <c r="EY30" s="2"/>
      <c r="EZ30" s="2"/>
      <c r="FA30" s="2"/>
      <c r="FB30" s="2"/>
      <c r="FC30" s="2"/>
      <c r="FD30" s="2"/>
      <c r="FE30" s="2" t="str">
        <f>IF(ISBLANK(Values!E29),"","3")</f>
        <v>3</v>
      </c>
      <c r="FF30" s="2"/>
      <c r="FG30" s="2"/>
      <c r="FH30" s="2" t="str">
        <f>IF(ISBLANK(Values!E29),"","FALSE")</f>
        <v>FALSE</v>
      </c>
      <c r="FI30" s="37" t="str">
        <f>IF(ISBLANK(Values!E29),"","FALSE")</f>
        <v>FALSE</v>
      </c>
      <c r="FJ30" s="37" t="str">
        <f>IF(ISBLANK(Values!E29),"","FALSE")</f>
        <v>FALSE</v>
      </c>
      <c r="FK30" s="2"/>
      <c r="FL30" s="2"/>
      <c r="FM30" s="2" t="str">
        <f>IF(ISBLANK(Values!E29),"","1")</f>
        <v>1</v>
      </c>
      <c r="FN30" s="2"/>
      <c r="FO30" s="29">
        <f>IF(ISBLANK(Values!E29),"",IF(Values!J29, Values!$B$4, Values!$B$5))</f>
        <v>49.99</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row>
    <row r="31" spans="1:192" s="44" customFormat="1" ht="48" x14ac:dyDescent="0.2">
      <c r="A31" s="28" t="str">
        <f>IF(ISBLANK(Values!E30),"",IF(Values!$B$37="EU","computercomponent","computer"))</f>
        <v>computercomponent</v>
      </c>
      <c r="B31" s="38" t="str">
        <f>IF(ISBLANK(Values!E30),"",Values!F30)</f>
        <v>Lenovo T570 BL - BE</v>
      </c>
      <c r="C31" s="33" t="str">
        <f>IF(ISBLANK(Values!E30),"","TellusRem")</f>
        <v>TellusRem</v>
      </c>
      <c r="D31" s="31">
        <f>IF(ISBLANK(Values!E30),"",Values!E30)</f>
        <v>5714401570073</v>
      </c>
      <c r="E31" s="32" t="str">
        <f>IF(ISBLANK(Values!E30),"","EAN")</f>
        <v>EAN</v>
      </c>
      <c r="F31" s="29" t="str">
        <f>IF(ISBLANK(Values!E30),"",IF(Values!J30, SUBSTITUTE(Values!$B$1, "{language}", Values!H30) &amp; " " &amp;Values!$B$3, SUBSTITUTE(Values!$B$2, "{language}", Values!$H30) &amp; " " &amp;Values!$B$3))</f>
        <v>Teclado de respuesto Belga retroiluminado  para Lenovo Thinkpad T570 T580 P51s P52s</v>
      </c>
      <c r="G31" s="33" t="str">
        <f>IF(ISBLANK(Values!E30),"","TellusRem")</f>
        <v>TellusRem</v>
      </c>
      <c r="H31" s="28" t="str">
        <f>IF(ISBLANK(Values!E30),"",Values!$B$16)</f>
        <v>laptop-computer-replacement-parts</v>
      </c>
      <c r="I31" s="28" t="str">
        <f>IF(ISBLANK(Values!E30),"","4730574031")</f>
        <v>4730574031</v>
      </c>
      <c r="J31" s="39" t="str">
        <f>IF(ISBLANK(Values!E30),"",Values!F30 )</f>
        <v>Lenovo T570 BL - BE</v>
      </c>
      <c r="K31" s="29">
        <f>IF(ISBLANK(Values!E30),"",IF(Values!J30, Values!$B$4, Values!$B$5))</f>
        <v>49.99</v>
      </c>
      <c r="L31" s="40">
        <f>IF(ISBLANK(Values!E30),"",Values!$B$18)</f>
        <v>5</v>
      </c>
      <c r="M31" s="29" t="str">
        <f>IF(ISBLANK(Values!E30),"",Values!$M30)</f>
        <v>https://download.lenovo.com/Images/Parts/01ER547/01ER547_A.jpg</v>
      </c>
      <c r="N31" s="29" t="str">
        <f>IF(ISBLANK(Values!$F30),"",Values!N30)</f>
        <v>https://download.lenovo.com/Images/Parts/01ER547/01ER547_B.jpg</v>
      </c>
      <c r="O31" s="29" t="str">
        <f>IF(ISBLANK(Values!$F30),"",Values!O30)</f>
        <v>https://download.lenovo.com/Images/Parts/01ER547/01ER547_details.jpg</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Child</v>
      </c>
      <c r="X31" s="33" t="str">
        <f>IF(ISBLANK(Values!E30),"",Values!$B$13)</f>
        <v>Lenovo T570 parent</v>
      </c>
      <c r="Y31" s="39" t="str">
        <f>IF(ISBLANK(Values!E30),"","Size-Color")</f>
        <v>Size-Color</v>
      </c>
      <c r="Z31" s="33" t="str">
        <f>IF(ISBLANK(Values!E30),"","variation")</f>
        <v>variation</v>
      </c>
      <c r="AA31" s="37" t="str">
        <f>IF(ISBLANK(Values!E30),"",Values!$B$20)</f>
        <v>PartialUpdate</v>
      </c>
      <c r="AB31" s="37"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2"/>
      <c r="AD31" s="2"/>
      <c r="AE31" s="2"/>
      <c r="AF31" s="2"/>
      <c r="AG31" s="2"/>
      <c r="AH31" s="2"/>
      <c r="AI31" s="41" t="str">
        <f>IF(ISBLANK(Values!E30),"",IF(Values!I30,Values!$B$23,Values!$B$33))</f>
        <v>👉 REFORMADO: AHORRE DINERO - Reemplazo del teclado para portátil Lenovo, misma calidad que los teclados OEM. TellusRem es el distribuidor líder de teclados en el mundo desde 2011. Teclado de reemplazo perfecto, fácil de reemplazar e instalar.</v>
      </c>
      <c r="AJ31" s="4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31" s="2"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2" t="str">
        <f>IF(ISBLANK(Values!E30),"",SUBSTITUTE(SUBSTITUTE(IF(Values!$J30, Values!$B$26, Values!$B$33), "{language}", Values!$H30), "{flag}", INDEX(options!$E$1:$E$20, Values!$V30)))</f>
        <v>👉 FORMATO – 🇧🇪 Belga con retroiluminación.</v>
      </c>
      <c r="AM31" s="2" t="str">
        <f>SUBSTITUTE(IF(ISBLANK(Values!E30),"",Values!$B$27), "{model}", Values!$B$3)</f>
        <v>👉 COMPATIBLE CON: Lenovo T570 T580 P51s P52s. Por favor, revise la imagen y la descripción cuidadosamente antes de comprar cualquier teclado. Esto asegura que obtenga el teclado correcto para su portátil. Instalación fácil.</v>
      </c>
      <c r="AN31" s="2"/>
      <c r="AO31" s="2"/>
      <c r="AP31" s="2"/>
      <c r="AQ31" s="2"/>
      <c r="AR31" s="2"/>
      <c r="AS31" s="2"/>
      <c r="AT31" s="29" t="str">
        <f>IF(ISBLANK(Values!E30),"",Values!H30)</f>
        <v>Belga</v>
      </c>
      <c r="AU31" s="2"/>
      <c r="AV31" s="37" t="str">
        <f>IF(ISBLANK(Values!E30),"",IF(Values!J30,"Backlit", "Non-Backlit"))</f>
        <v>Backlit</v>
      </c>
      <c r="AW31" s="2"/>
      <c r="AX31" s="2"/>
      <c r="AY31" s="2"/>
      <c r="AZ31" s="2"/>
      <c r="BA31" s="2"/>
      <c r="BB31" s="2"/>
      <c r="BC31" s="2"/>
      <c r="BD31" s="2"/>
      <c r="BE31" s="28" t="str">
        <f>IF(ISBLANK(Values!E30),"","Professional Audience")</f>
        <v>Professional Audience</v>
      </c>
      <c r="BF31" s="28" t="str">
        <f>IF(ISBLANK(Values!E30),"","Consumer Audience")</f>
        <v>Consumer Audience</v>
      </c>
      <c r="BG31" s="28" t="str">
        <f>IF(ISBLANK(Values!E30),"","Adults")</f>
        <v>Adults</v>
      </c>
      <c r="BH31" s="28"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c r="CP31" s="37" t="str">
        <f>IF(ISBLANK(Values!E30),"",Values!$B$7)</f>
        <v>41</v>
      </c>
      <c r="CQ31" s="37" t="str">
        <f>IF(ISBLANK(Values!E30),"",Values!$B$8)</f>
        <v>17</v>
      </c>
      <c r="CR31" s="37"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Dinamarca</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8" t="str">
        <f>IF(ISBLANK(Values!E30),"","Parts")</f>
        <v>Parts</v>
      </c>
      <c r="DP31" s="28"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2"/>
      <c r="DR31" s="2"/>
      <c r="DS31" s="32"/>
      <c r="DT31" s="2"/>
      <c r="DU31" s="2"/>
      <c r="DV31" s="2"/>
      <c r="DW31" s="2"/>
      <c r="DX31" s="2"/>
      <c r="DY31" s="32"/>
      <c r="DZ31" s="32"/>
      <c r="EA31" s="32"/>
      <c r="EB31" s="32"/>
      <c r="EC31" s="32"/>
      <c r="ED31" s="2"/>
      <c r="EE31" s="2"/>
      <c r="EF31" s="2"/>
      <c r="EG31" s="2"/>
      <c r="EH31" s="2"/>
      <c r="EI31" s="2"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2"/>
      <c r="EK31" s="2"/>
      <c r="EL31" s="2"/>
      <c r="EM31" s="2"/>
      <c r="EN31" s="2"/>
      <c r="EO31" s="2"/>
      <c r="EP31" s="2"/>
      <c r="EQ31" s="2"/>
      <c r="ER31" s="2"/>
      <c r="ES31" s="2" t="str">
        <f>IF(ISBLANK(Values!E30),"","Amazon Tellus UPS")</f>
        <v>Amazon Tellus UPS</v>
      </c>
      <c r="ET31" s="2"/>
      <c r="EU31" s="2"/>
      <c r="EV31" s="32" t="str">
        <f>IF(ISBLANK(Values!E30),"","New")</f>
        <v>New</v>
      </c>
      <c r="EW31" s="2"/>
      <c r="EX31" s="2"/>
      <c r="EY31" s="2"/>
      <c r="EZ31" s="2"/>
      <c r="FA31" s="2"/>
      <c r="FB31" s="2"/>
      <c r="FC31" s="2"/>
      <c r="FD31" s="2"/>
      <c r="FE31" s="2" t="str">
        <f>IF(ISBLANK(Values!E30),"","3")</f>
        <v>3</v>
      </c>
      <c r="FF31" s="2"/>
      <c r="FG31" s="2"/>
      <c r="FH31" s="2" t="str">
        <f>IF(ISBLANK(Values!E30),"","FALSE")</f>
        <v>FALSE</v>
      </c>
      <c r="FI31" s="37" t="str">
        <f>IF(ISBLANK(Values!E30),"","FALSE")</f>
        <v>FALSE</v>
      </c>
      <c r="FJ31" s="37" t="str">
        <f>IF(ISBLANK(Values!E30),"","FALSE")</f>
        <v>FALSE</v>
      </c>
      <c r="FK31" s="2"/>
      <c r="FL31" s="2"/>
      <c r="FM31" s="2" t="str">
        <f>IF(ISBLANK(Values!E30),"","1")</f>
        <v>1</v>
      </c>
      <c r="FN31" s="2"/>
      <c r="FO31" s="29">
        <f>IF(ISBLANK(Values!E30),"",IF(Values!J30, Values!$B$4, Values!$B$5))</f>
        <v>49.99</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row>
    <row r="32" spans="1:192" s="44" customFormat="1" ht="48" x14ac:dyDescent="0.2">
      <c r="A32" s="28" t="str">
        <f>IF(ISBLANK(Values!E31),"",IF(Values!$B$37="EU","computercomponent","computer"))</f>
        <v>computercomponent</v>
      </c>
      <c r="B32" s="38" t="str">
        <f>IF(ISBLANK(Values!E31),"",Values!F31)</f>
        <v>Lenovo T570 BL - BG</v>
      </c>
      <c r="C32" s="33" t="str">
        <f>IF(ISBLANK(Values!E31),"","TellusRem")</f>
        <v>TellusRem</v>
      </c>
      <c r="D32" s="31">
        <f>IF(ISBLANK(Values!E31),"",Values!E31)</f>
        <v>5714401570080</v>
      </c>
      <c r="E32" s="32" t="str">
        <f>IF(ISBLANK(Values!E31),"","EAN")</f>
        <v>EAN</v>
      </c>
      <c r="F32" s="29" t="str">
        <f>IF(ISBLANK(Values!E31),"",IF(Values!J31, SUBSTITUTE(Values!$B$1, "{language}", Values!H31) &amp; " " &amp;Values!$B$3, SUBSTITUTE(Values!$B$2, "{language}", Values!$H31) &amp; " " &amp;Values!$B$3))</f>
        <v>Teclado de respuesto Búlgaro retroiluminado  para Lenovo Thinkpad T570 T580 P51s P52s</v>
      </c>
      <c r="G32" s="33" t="str">
        <f>IF(ISBLANK(Values!E31),"","TellusRem")</f>
        <v>TellusRem</v>
      </c>
      <c r="H32" s="28" t="str">
        <f>IF(ISBLANK(Values!E31),"",Values!$B$16)</f>
        <v>laptop-computer-replacement-parts</v>
      </c>
      <c r="I32" s="28" t="str">
        <f>IF(ISBLANK(Values!E31),"","4730574031")</f>
        <v>4730574031</v>
      </c>
      <c r="J32" s="39" t="str">
        <f>IF(ISBLANK(Values!E31),"",Values!F31 )</f>
        <v>Lenovo T570 BL - BG</v>
      </c>
      <c r="K32" s="29">
        <f>IF(ISBLANK(Values!E31),"",IF(Values!J31, Values!$B$4, Values!$B$5))</f>
        <v>49.99</v>
      </c>
      <c r="L32" s="40">
        <f>IF(ISBLANK(Values!E31),"",Values!$B$18)</f>
        <v>5</v>
      </c>
      <c r="M32" s="29" t="str">
        <f>IF(ISBLANK(Values!E31),"",Values!$M31)</f>
        <v>https://download.lenovo.com/Images/Parts/01ER548/01ER548_A.jpg</v>
      </c>
      <c r="N32" s="29" t="str">
        <f>IF(ISBLANK(Values!$F31),"",Values!N31)</f>
        <v>https://download.lenovo.com/Images/Parts/01ER548/01ER548_B.jpg</v>
      </c>
      <c r="O32" s="29" t="str">
        <f>IF(ISBLANK(Values!$F31),"",Values!O31)</f>
        <v>https://download.lenovo.com/Images/Parts/01ER548/01ER548_details.jpg</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Child</v>
      </c>
      <c r="X32" s="33" t="str">
        <f>IF(ISBLANK(Values!E31),"",Values!$B$13)</f>
        <v>Lenovo T570 parent</v>
      </c>
      <c r="Y32" s="39" t="str">
        <f>IF(ISBLANK(Values!E31),"","Size-Color")</f>
        <v>Size-Color</v>
      </c>
      <c r="Z32" s="33" t="str">
        <f>IF(ISBLANK(Values!E31),"","variation")</f>
        <v>variation</v>
      </c>
      <c r="AA32" s="37" t="str">
        <f>IF(ISBLANK(Values!E31),"",Values!$B$20)</f>
        <v>PartialUpdate</v>
      </c>
      <c r="AB32" s="37"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2"/>
      <c r="AD32" s="2"/>
      <c r="AE32" s="2"/>
      <c r="AF32" s="2"/>
      <c r="AG32" s="2"/>
      <c r="AH32" s="2"/>
      <c r="AI32" s="41" t="str">
        <f>IF(ISBLANK(Values!E31),"",IF(Values!I31,Values!$B$23,Values!$B$33))</f>
        <v>👉 REFORMADO: AHORRE DINERO - Reemplazo del teclado para portátil Lenovo, misma calidad que los teclados OEM. TellusRem es el distribuidor líder de teclados en el mundo desde 2011. Teclado de reemplazo perfecto, fácil de reemplazar e instalar.</v>
      </c>
      <c r="AJ32" s="4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32" s="2"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2" t="str">
        <f>IF(ISBLANK(Values!E31),"",SUBSTITUTE(SUBSTITUTE(IF(Values!$J31, Values!$B$26, Values!$B$33), "{language}", Values!$H31), "{flag}", INDEX(options!$E$1:$E$20, Values!$V31)))</f>
        <v>👉 FORMATO – 🇧🇬 Búlgaro con retroiluminación.</v>
      </c>
      <c r="AM32" s="2" t="str">
        <f>SUBSTITUTE(IF(ISBLANK(Values!E31),"",Values!$B$27), "{model}", Values!$B$3)</f>
        <v>👉 COMPATIBLE CON: Lenovo T570 T580 P51s P52s. Por favor, revise la imagen y la descripción cuidadosamente antes de comprar cualquier teclado. Esto asegura que obtenga el teclado correcto para su portátil. Instalación fácil.</v>
      </c>
      <c r="AN32" s="2"/>
      <c r="AO32" s="2"/>
      <c r="AP32" s="2"/>
      <c r="AQ32" s="2"/>
      <c r="AR32" s="2"/>
      <c r="AS32" s="2"/>
      <c r="AT32" s="29" t="str">
        <f>IF(ISBLANK(Values!E31),"",Values!H31)</f>
        <v>Búlgaro</v>
      </c>
      <c r="AU32" s="2"/>
      <c r="AV32" s="37" t="str">
        <f>IF(ISBLANK(Values!E31),"",IF(Values!J31,"Backlit", "Non-Backlit"))</f>
        <v>Backlit</v>
      </c>
      <c r="AW32" s="2"/>
      <c r="AX32" s="2"/>
      <c r="AY32" s="2"/>
      <c r="AZ32" s="2"/>
      <c r="BA32" s="2"/>
      <c r="BB32" s="2"/>
      <c r="BC32" s="2"/>
      <c r="BD32" s="2"/>
      <c r="BE32" s="28" t="str">
        <f>IF(ISBLANK(Values!E31),"","Professional Audience")</f>
        <v>Professional Audience</v>
      </c>
      <c r="BF32" s="28" t="str">
        <f>IF(ISBLANK(Values!E31),"","Consumer Audience")</f>
        <v>Consumer Audience</v>
      </c>
      <c r="BG32" s="28" t="str">
        <f>IF(ISBLANK(Values!E31),"","Adults")</f>
        <v>Adults</v>
      </c>
      <c r="BH32" s="28"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c r="CP32" s="37" t="str">
        <f>IF(ISBLANK(Values!E31),"",Values!$B$7)</f>
        <v>41</v>
      </c>
      <c r="CQ32" s="37" t="str">
        <f>IF(ISBLANK(Values!E31),"",Values!$B$8)</f>
        <v>17</v>
      </c>
      <c r="CR32" s="37"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Dinamarca</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8" t="str">
        <f>IF(ISBLANK(Values!E31),"","Parts")</f>
        <v>Parts</v>
      </c>
      <c r="DP32" s="28"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2"/>
      <c r="DR32" s="2"/>
      <c r="DS32" s="32"/>
      <c r="DT32" s="2"/>
      <c r="DU32" s="2"/>
      <c r="DV32" s="2"/>
      <c r="DW32" s="2"/>
      <c r="DX32" s="2"/>
      <c r="DY32" s="32"/>
      <c r="DZ32" s="32"/>
      <c r="EA32" s="32"/>
      <c r="EB32" s="32"/>
      <c r="EC32" s="32"/>
      <c r="ED32" s="2"/>
      <c r="EE32" s="2"/>
      <c r="EF32" s="2"/>
      <c r="EG32" s="2"/>
      <c r="EH32" s="2"/>
      <c r="EI32" s="2"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2"/>
      <c r="EK32" s="2"/>
      <c r="EL32" s="2"/>
      <c r="EM32" s="2"/>
      <c r="EN32" s="2"/>
      <c r="EO32" s="2"/>
      <c r="EP32" s="2"/>
      <c r="EQ32" s="2"/>
      <c r="ER32" s="2"/>
      <c r="ES32" s="2" t="str">
        <f>IF(ISBLANK(Values!E31),"","Amazon Tellus UPS")</f>
        <v>Amazon Tellus UPS</v>
      </c>
      <c r="ET32" s="2"/>
      <c r="EU32" s="2"/>
      <c r="EV32" s="32" t="str">
        <f>IF(ISBLANK(Values!E31),"","New")</f>
        <v>New</v>
      </c>
      <c r="EW32" s="2"/>
      <c r="EX32" s="2"/>
      <c r="EY32" s="2"/>
      <c r="EZ32" s="2"/>
      <c r="FA32" s="2"/>
      <c r="FB32" s="2"/>
      <c r="FC32" s="2"/>
      <c r="FD32" s="2"/>
      <c r="FE32" s="2" t="str">
        <f>IF(ISBLANK(Values!E31),"","3")</f>
        <v>3</v>
      </c>
      <c r="FF32" s="2"/>
      <c r="FG32" s="2"/>
      <c r="FH32" s="2" t="str">
        <f>IF(ISBLANK(Values!E31),"","FALSE")</f>
        <v>FALSE</v>
      </c>
      <c r="FI32" s="37" t="str">
        <f>IF(ISBLANK(Values!E31),"","FALSE")</f>
        <v>FALSE</v>
      </c>
      <c r="FJ32" s="37" t="str">
        <f>IF(ISBLANK(Values!E31),"","FALSE")</f>
        <v>FALSE</v>
      </c>
      <c r="FK32" s="2"/>
      <c r="FL32" s="2"/>
      <c r="FM32" s="2" t="str">
        <f>IF(ISBLANK(Values!E31),"","1")</f>
        <v>1</v>
      </c>
      <c r="FN32" s="2"/>
      <c r="FO32" s="29">
        <f>IF(ISBLANK(Values!E31),"",IF(Values!J31, Values!$B$4, Values!$B$5))</f>
        <v>49.99</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row>
    <row r="33" spans="1:192" s="44" customFormat="1" ht="48" x14ac:dyDescent="0.2">
      <c r="A33" s="28" t="str">
        <f>IF(ISBLANK(Values!E32),"",IF(Values!$B$37="EU","computercomponent","computer"))</f>
        <v>computercomponent</v>
      </c>
      <c r="B33" s="38" t="str">
        <f>IF(ISBLANK(Values!E32),"",Values!F32)</f>
        <v>Lenovo T570 BL - CZ</v>
      </c>
      <c r="C33" s="33" t="str">
        <f>IF(ISBLANK(Values!E32),"","TellusRem")</f>
        <v>TellusRem</v>
      </c>
      <c r="D33" s="31">
        <f>IF(ISBLANK(Values!E32),"",Values!E32)</f>
        <v>5714401570097</v>
      </c>
      <c r="E33" s="32" t="str">
        <f>IF(ISBLANK(Values!E32),"","EAN")</f>
        <v>EAN</v>
      </c>
      <c r="F33" s="29" t="str">
        <f>IF(ISBLANK(Values!E32),"",IF(Values!J32, SUBSTITUTE(Values!$B$1, "{language}", Values!H32) &amp; " " &amp;Values!$B$3, SUBSTITUTE(Values!$B$2, "{language}", Values!$H32) &amp; " " &amp;Values!$B$3))</f>
        <v>Teclado de respuesto Checo retroiluminado  para Lenovo Thinkpad T570 T580 P51s P52s</v>
      </c>
      <c r="G33" s="33" t="str">
        <f>IF(ISBLANK(Values!E32),"","TellusRem")</f>
        <v>TellusRem</v>
      </c>
      <c r="H33" s="28" t="str">
        <f>IF(ISBLANK(Values!E32),"",Values!$B$16)</f>
        <v>laptop-computer-replacement-parts</v>
      </c>
      <c r="I33" s="28" t="str">
        <f>IF(ISBLANK(Values!E32),"","4730574031")</f>
        <v>4730574031</v>
      </c>
      <c r="J33" s="39" t="str">
        <f>IF(ISBLANK(Values!E32),"",Values!F32 )</f>
        <v>Lenovo T570 BL - CZ</v>
      </c>
      <c r="K33" s="29">
        <f>IF(ISBLANK(Values!E32),"",IF(Values!J32, Values!$B$4, Values!$B$5))</f>
        <v>49.99</v>
      </c>
      <c r="L33" s="40">
        <f>IF(ISBLANK(Values!E32),"",Values!$B$18)</f>
        <v>5</v>
      </c>
      <c r="M33" s="29" t="str">
        <f>IF(ISBLANK(Values!E32),"",Values!$M32)</f>
        <v>https://download.lenovo.com/Images/Parts/01ER549/01ER549_A.jpg</v>
      </c>
      <c r="N33" s="29" t="str">
        <f>IF(ISBLANK(Values!$F32),"",Values!N32)</f>
        <v>https://download.lenovo.com/Images/Parts/01ER549/01ER549_B.jpg</v>
      </c>
      <c r="O33" s="29" t="str">
        <f>IF(ISBLANK(Values!$F32),"",Values!O32)</f>
        <v>https://download.lenovo.com/Images/Parts/01ER549/01ER549_details.jpg</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Child</v>
      </c>
      <c r="X33" s="33" t="str">
        <f>IF(ISBLANK(Values!E32),"",Values!$B$13)</f>
        <v>Lenovo T570 parent</v>
      </c>
      <c r="Y33" s="39" t="str">
        <f>IF(ISBLANK(Values!E32),"","Size-Color")</f>
        <v>Size-Color</v>
      </c>
      <c r="Z33" s="33" t="str">
        <f>IF(ISBLANK(Values!E32),"","variation")</f>
        <v>variation</v>
      </c>
      <c r="AA33" s="37" t="str">
        <f>IF(ISBLANK(Values!E32),"",Values!$B$20)</f>
        <v>PartialUpdate</v>
      </c>
      <c r="AB33" s="37"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2"/>
      <c r="AD33" s="2"/>
      <c r="AE33" s="2"/>
      <c r="AF33" s="2"/>
      <c r="AG33" s="2"/>
      <c r="AH33" s="2"/>
      <c r="AI33" s="41" t="str">
        <f>IF(ISBLANK(Values!E32),"",IF(Values!I32,Values!$B$23,Values!$B$33))</f>
        <v>👉 REFORMADO: AHORRE DINERO - Reemplazo del teclado para portátil Lenovo, misma calidad que los teclados OEM. TellusRem es el distribuidor líder de teclados en el mundo desde 2011. Teclado de reemplazo perfecto, fácil de reemplazar e instalar.</v>
      </c>
      <c r="AJ33" s="4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33" s="2"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2" t="str">
        <f>IF(ISBLANK(Values!E32),"",SUBSTITUTE(SUBSTITUTE(IF(Values!$J32, Values!$B$26, Values!$B$33), "{language}", Values!$H32), "{flag}", INDEX(options!$E$1:$E$20, Values!$V32)))</f>
        <v>👉 FORMATO – 🇨🇿 Checo con retroiluminación.</v>
      </c>
      <c r="AM33" s="2" t="str">
        <f>SUBSTITUTE(IF(ISBLANK(Values!E32),"",Values!$B$27), "{model}", Values!$B$3)</f>
        <v>👉 COMPATIBLE CON: Lenovo T570 T580 P51s P52s. Por favor, revise la imagen y la descripción cuidadosamente antes de comprar cualquier teclado. Esto asegura que obtenga el teclado correcto para su portátil. Instalación fácil.</v>
      </c>
      <c r="AN33" s="2"/>
      <c r="AO33" s="2"/>
      <c r="AP33" s="2"/>
      <c r="AQ33" s="2"/>
      <c r="AR33" s="2"/>
      <c r="AS33" s="2"/>
      <c r="AT33" s="29" t="str">
        <f>IF(ISBLANK(Values!E32),"",Values!H32)</f>
        <v>Checo</v>
      </c>
      <c r="AU33" s="2"/>
      <c r="AV33" s="37" t="str">
        <f>IF(ISBLANK(Values!E32),"",IF(Values!J32,"Backlit", "Non-Backlit"))</f>
        <v>Backlit</v>
      </c>
      <c r="AW33" s="2"/>
      <c r="AX33" s="2"/>
      <c r="AY33" s="2"/>
      <c r="AZ33" s="2"/>
      <c r="BA33" s="2"/>
      <c r="BB33" s="2"/>
      <c r="BC33" s="2"/>
      <c r="BD33" s="2"/>
      <c r="BE33" s="28" t="str">
        <f>IF(ISBLANK(Values!E32),"","Professional Audience")</f>
        <v>Professional Audience</v>
      </c>
      <c r="BF33" s="28" t="str">
        <f>IF(ISBLANK(Values!E32),"","Consumer Audience")</f>
        <v>Consumer Audience</v>
      </c>
      <c r="BG33" s="28" t="str">
        <f>IF(ISBLANK(Values!E32),"","Adults")</f>
        <v>Adults</v>
      </c>
      <c r="BH33" s="28"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c r="CP33" s="37" t="str">
        <f>IF(ISBLANK(Values!E32),"",Values!$B$7)</f>
        <v>41</v>
      </c>
      <c r="CQ33" s="37" t="str">
        <f>IF(ISBLANK(Values!E32),"",Values!$B$8)</f>
        <v>17</v>
      </c>
      <c r="CR33" s="37"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Dinamarca</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8" t="str">
        <f>IF(ISBLANK(Values!E32),"","Parts")</f>
        <v>Parts</v>
      </c>
      <c r="DP33" s="28"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2"/>
      <c r="DR33" s="2"/>
      <c r="DS33" s="32"/>
      <c r="DT33" s="2"/>
      <c r="DU33" s="2"/>
      <c r="DV33" s="2"/>
      <c r="DW33" s="2"/>
      <c r="DX33" s="2"/>
      <c r="DY33" s="32"/>
      <c r="DZ33" s="32"/>
      <c r="EA33" s="32"/>
      <c r="EB33" s="32"/>
      <c r="EC33" s="32"/>
      <c r="ED33" s="2"/>
      <c r="EE33" s="2"/>
      <c r="EF33" s="2"/>
      <c r="EG33" s="2"/>
      <c r="EH33" s="2"/>
      <c r="EI33" s="2"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2"/>
      <c r="EK33" s="2"/>
      <c r="EL33" s="2"/>
      <c r="EM33" s="2"/>
      <c r="EN33" s="2"/>
      <c r="EO33" s="2"/>
      <c r="EP33" s="2"/>
      <c r="EQ33" s="2"/>
      <c r="ER33" s="2"/>
      <c r="ES33" s="2" t="str">
        <f>IF(ISBLANK(Values!E32),"","Amazon Tellus UPS")</f>
        <v>Amazon Tellus UPS</v>
      </c>
      <c r="ET33" s="2"/>
      <c r="EU33" s="2"/>
      <c r="EV33" s="32" t="str">
        <f>IF(ISBLANK(Values!E32),"","New")</f>
        <v>New</v>
      </c>
      <c r="EW33" s="2"/>
      <c r="EX33" s="2"/>
      <c r="EY33" s="2"/>
      <c r="EZ33" s="2"/>
      <c r="FA33" s="2"/>
      <c r="FB33" s="2"/>
      <c r="FC33" s="2"/>
      <c r="FD33" s="2"/>
      <c r="FE33" s="2" t="str">
        <f>IF(ISBLANK(Values!E32),"","3")</f>
        <v>3</v>
      </c>
      <c r="FF33" s="2"/>
      <c r="FG33" s="2"/>
      <c r="FH33" s="2" t="str">
        <f>IF(ISBLANK(Values!E32),"","FALSE")</f>
        <v>FALSE</v>
      </c>
      <c r="FI33" s="37" t="str">
        <f>IF(ISBLANK(Values!E32),"","FALSE")</f>
        <v>FALSE</v>
      </c>
      <c r="FJ33" s="37" t="str">
        <f>IF(ISBLANK(Values!E32),"","FALSE")</f>
        <v>FALSE</v>
      </c>
      <c r="FK33" s="2"/>
      <c r="FL33" s="2"/>
      <c r="FM33" s="2" t="str">
        <f>IF(ISBLANK(Values!E32),"","1")</f>
        <v>1</v>
      </c>
      <c r="FN33" s="2"/>
      <c r="FO33" s="29">
        <f>IF(ISBLANK(Values!E32),"",IF(Values!J32, Values!$B$4, Values!$B$5))</f>
        <v>49.99</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row>
    <row r="34" spans="1:192" s="44" customFormat="1" ht="48" x14ac:dyDescent="0.2">
      <c r="A34" s="28" t="str">
        <f>IF(ISBLANK(Values!E33),"",IF(Values!$B$37="EU","computercomponent","computer"))</f>
        <v>computercomponent</v>
      </c>
      <c r="B34" s="38" t="str">
        <f>IF(ISBLANK(Values!E33),"",Values!F33)</f>
        <v>Lenovo T570 BL - DK</v>
      </c>
      <c r="C34" s="33" t="str">
        <f>IF(ISBLANK(Values!E33),"","TellusRem")</f>
        <v>TellusRem</v>
      </c>
      <c r="D34" s="31">
        <f>IF(ISBLANK(Values!E33),"",Values!E33)</f>
        <v>5714401570103</v>
      </c>
      <c r="E34" s="32" t="str">
        <f>IF(ISBLANK(Values!E33),"","EAN")</f>
        <v>EAN</v>
      </c>
      <c r="F34" s="29" t="str">
        <f>IF(ISBLANK(Values!E33),"",IF(Values!J33, SUBSTITUTE(Values!$B$1, "{language}", Values!H33) &amp; " " &amp;Values!$B$3, SUBSTITUTE(Values!$B$2, "{language}", Values!$H33) &amp; " " &amp;Values!$B$3))</f>
        <v>Teclado de respuesto Danés retroiluminado  para Lenovo Thinkpad T570 T580 P51s P52s</v>
      </c>
      <c r="G34" s="33" t="str">
        <f>IF(ISBLANK(Values!E33),"","TellusRem")</f>
        <v>TellusRem</v>
      </c>
      <c r="H34" s="28" t="str">
        <f>IF(ISBLANK(Values!E33),"",Values!$B$16)</f>
        <v>laptop-computer-replacement-parts</v>
      </c>
      <c r="I34" s="28" t="str">
        <f>IF(ISBLANK(Values!E33),"","4730574031")</f>
        <v>4730574031</v>
      </c>
      <c r="J34" s="39" t="str">
        <f>IF(ISBLANK(Values!E33),"",Values!F33 )</f>
        <v>Lenovo T570 BL - DK</v>
      </c>
      <c r="K34" s="29">
        <f>IF(ISBLANK(Values!E33),"",IF(Values!J33, Values!$B$4, Values!$B$5))</f>
        <v>49.99</v>
      </c>
      <c r="L34" s="40">
        <f>IF(ISBLANK(Values!E33),"",Values!$B$18)</f>
        <v>5</v>
      </c>
      <c r="M34" s="29" t="str">
        <f>IF(ISBLANK(Values!E33),"",Values!$M33)</f>
        <v>https://download.lenovo.com/Images/Parts/01ER591/01ER591_A.jpg</v>
      </c>
      <c r="N34" s="29" t="str">
        <f>IF(ISBLANK(Values!$F33),"",Values!N33)</f>
        <v>https://download.lenovo.com/Images/Parts/01ER591/01ER591_B.jpg</v>
      </c>
      <c r="O34" s="29" t="str">
        <f>IF(ISBLANK(Values!$F33),"",Values!O33)</f>
        <v>https://download.lenovo.com/Images/Parts/01ER591/01ER591_details.jpg</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Child</v>
      </c>
      <c r="X34" s="33" t="str">
        <f>IF(ISBLANK(Values!E33),"",Values!$B$13)</f>
        <v>Lenovo T570 parent</v>
      </c>
      <c r="Y34" s="39" t="str">
        <f>IF(ISBLANK(Values!E33),"","Size-Color")</f>
        <v>Size-Color</v>
      </c>
      <c r="Z34" s="33" t="str">
        <f>IF(ISBLANK(Values!E33),"","variation")</f>
        <v>variation</v>
      </c>
      <c r="AA34" s="37" t="str">
        <f>IF(ISBLANK(Values!E33),"",Values!$B$20)</f>
        <v>PartialUpdate</v>
      </c>
      <c r="AB34" s="37"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2"/>
      <c r="AD34" s="2"/>
      <c r="AE34" s="2"/>
      <c r="AF34" s="2"/>
      <c r="AG34" s="2"/>
      <c r="AH34" s="2"/>
      <c r="AI34" s="41" t="str">
        <f>IF(ISBLANK(Values!E33),"",IF(Values!I33,Values!$B$23,Values!$B$33))</f>
        <v>👉 REFORMADO: AHORRE DINERO - Reemplazo del teclado para portátil Lenovo, misma calidad que los teclados OEM. TellusRem es el distribuidor líder de teclados en el mundo desde 2011. Teclado de reemplazo perfecto, fácil de reemplazar e instalar.</v>
      </c>
      <c r="AJ34" s="4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34" s="2"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2" t="str">
        <f>IF(ISBLANK(Values!E33),"",SUBSTITUTE(SUBSTITUTE(IF(Values!$J33, Values!$B$26, Values!$B$33), "{language}", Values!$H33), "{flag}", INDEX(options!$E$1:$E$20, Values!$V33)))</f>
        <v>👉 FORMATO – 🇩🇰 Danés con retroiluminación.</v>
      </c>
      <c r="AM34" s="2" t="str">
        <f>SUBSTITUTE(IF(ISBLANK(Values!E33),"",Values!$B$27), "{model}", Values!$B$3)</f>
        <v>👉 COMPATIBLE CON: Lenovo T570 T580 P51s P52s. Por favor, revise la imagen y la descripción cuidadosamente antes de comprar cualquier teclado. Esto asegura que obtenga el teclado correcto para su portátil. Instalación fácil.</v>
      </c>
      <c r="AN34" s="2"/>
      <c r="AO34" s="2"/>
      <c r="AP34" s="2"/>
      <c r="AQ34" s="2"/>
      <c r="AR34" s="2"/>
      <c r="AS34" s="2"/>
      <c r="AT34" s="29" t="str">
        <f>IF(ISBLANK(Values!E33),"",Values!H33)</f>
        <v>Danés</v>
      </c>
      <c r="AU34" s="2"/>
      <c r="AV34" s="37" t="str">
        <f>IF(ISBLANK(Values!E33),"",IF(Values!J33,"Backlit", "Non-Backlit"))</f>
        <v>Backlit</v>
      </c>
      <c r="AW34" s="2"/>
      <c r="AX34" s="2"/>
      <c r="AY34" s="2"/>
      <c r="AZ34" s="2"/>
      <c r="BA34" s="2"/>
      <c r="BB34" s="2"/>
      <c r="BC34" s="2"/>
      <c r="BD34" s="2"/>
      <c r="BE34" s="28" t="str">
        <f>IF(ISBLANK(Values!E33),"","Professional Audience")</f>
        <v>Professional Audience</v>
      </c>
      <c r="BF34" s="28" t="str">
        <f>IF(ISBLANK(Values!E33),"","Consumer Audience")</f>
        <v>Consumer Audience</v>
      </c>
      <c r="BG34" s="28" t="str">
        <f>IF(ISBLANK(Values!E33),"","Adults")</f>
        <v>Adults</v>
      </c>
      <c r="BH34" s="28"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c r="CP34" s="37" t="str">
        <f>IF(ISBLANK(Values!E33),"",Values!$B$7)</f>
        <v>41</v>
      </c>
      <c r="CQ34" s="37" t="str">
        <f>IF(ISBLANK(Values!E33),"",Values!$B$8)</f>
        <v>17</v>
      </c>
      <c r="CR34" s="37"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Dinamarca</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8" t="str">
        <f>IF(ISBLANK(Values!E33),"","Parts")</f>
        <v>Parts</v>
      </c>
      <c r="DP34" s="28"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2"/>
      <c r="DR34" s="2"/>
      <c r="DS34" s="32"/>
      <c r="DT34" s="2"/>
      <c r="DU34" s="2"/>
      <c r="DV34" s="2"/>
      <c r="DW34" s="2"/>
      <c r="DX34" s="2"/>
      <c r="DY34" s="32"/>
      <c r="DZ34" s="32"/>
      <c r="EA34" s="32"/>
      <c r="EB34" s="32"/>
      <c r="EC34" s="32"/>
      <c r="ED34" s="2"/>
      <c r="EE34" s="2"/>
      <c r="EF34" s="2"/>
      <c r="EG34" s="2"/>
      <c r="EH34" s="2"/>
      <c r="EI34" s="2"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2"/>
      <c r="EK34" s="2"/>
      <c r="EL34" s="2"/>
      <c r="EM34" s="2"/>
      <c r="EN34" s="2"/>
      <c r="EO34" s="2"/>
      <c r="EP34" s="2"/>
      <c r="EQ34" s="2"/>
      <c r="ER34" s="2"/>
      <c r="ES34" s="2" t="str">
        <f>IF(ISBLANK(Values!E33),"","Amazon Tellus UPS")</f>
        <v>Amazon Tellus UPS</v>
      </c>
      <c r="ET34" s="2"/>
      <c r="EU34" s="2"/>
      <c r="EV34" s="32" t="str">
        <f>IF(ISBLANK(Values!E33),"","New")</f>
        <v>New</v>
      </c>
      <c r="EW34" s="2"/>
      <c r="EX34" s="2"/>
      <c r="EY34" s="2"/>
      <c r="EZ34" s="2"/>
      <c r="FA34" s="2"/>
      <c r="FB34" s="2"/>
      <c r="FC34" s="2"/>
      <c r="FD34" s="2"/>
      <c r="FE34" s="2" t="str">
        <f>IF(ISBLANK(Values!E33),"","3")</f>
        <v>3</v>
      </c>
      <c r="FF34" s="2"/>
      <c r="FG34" s="2"/>
      <c r="FH34" s="2" t="str">
        <f>IF(ISBLANK(Values!E33),"","FALSE")</f>
        <v>FALSE</v>
      </c>
      <c r="FI34" s="37" t="str">
        <f>IF(ISBLANK(Values!E33),"","FALSE")</f>
        <v>FALSE</v>
      </c>
      <c r="FJ34" s="37" t="str">
        <f>IF(ISBLANK(Values!E33),"","FALSE")</f>
        <v>FALSE</v>
      </c>
      <c r="FK34" s="2"/>
      <c r="FL34" s="2"/>
      <c r="FM34" s="2" t="str">
        <f>IF(ISBLANK(Values!E33),"","1")</f>
        <v>1</v>
      </c>
      <c r="FN34" s="2"/>
      <c r="FO34" s="29">
        <f>IF(ISBLANK(Values!E33),"",IF(Values!J33, Values!$B$4, Values!$B$5))</f>
        <v>49.99</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row>
    <row r="35" spans="1:192" s="44" customFormat="1" ht="48" x14ac:dyDescent="0.2">
      <c r="A35" s="28" t="str">
        <f>IF(ISBLANK(Values!E34),"",IF(Values!$B$37="EU","computercomponent","computer"))</f>
        <v>computercomponent</v>
      </c>
      <c r="B35" s="38" t="str">
        <f>IF(ISBLANK(Values!E34),"",Values!F34)</f>
        <v>Lenovo T570 BL - HU</v>
      </c>
      <c r="C35" s="33" t="str">
        <f>IF(ISBLANK(Values!E34),"","TellusRem")</f>
        <v>TellusRem</v>
      </c>
      <c r="D35" s="31">
        <f>IF(ISBLANK(Values!E34),"",Values!E34)</f>
        <v>5714401570110</v>
      </c>
      <c r="E35" s="32" t="str">
        <f>IF(ISBLANK(Values!E34),"","EAN")</f>
        <v>EAN</v>
      </c>
      <c r="F35" s="29" t="str">
        <f>IF(ISBLANK(Values!E34),"",IF(Values!J34, SUBSTITUTE(Values!$B$1, "{language}", Values!H34) &amp; " " &amp;Values!$B$3, SUBSTITUTE(Values!$B$2, "{language}", Values!$H34) &amp; " " &amp;Values!$B$3))</f>
        <v>Teclado de respuesto Húngaro retroiluminado  para Lenovo Thinkpad T570 T580 P51s P52s</v>
      </c>
      <c r="G35" s="33" t="str">
        <f>IF(ISBLANK(Values!E34),"","TellusRem")</f>
        <v>TellusRem</v>
      </c>
      <c r="H35" s="28" t="str">
        <f>IF(ISBLANK(Values!E34),"",Values!$B$16)</f>
        <v>laptop-computer-replacement-parts</v>
      </c>
      <c r="I35" s="28" t="str">
        <f>IF(ISBLANK(Values!E34),"","4730574031")</f>
        <v>4730574031</v>
      </c>
      <c r="J35" s="39" t="str">
        <f>IF(ISBLANK(Values!E34),"",Values!F34 )</f>
        <v>Lenovo T570 BL - HU</v>
      </c>
      <c r="K35" s="29">
        <f>IF(ISBLANK(Values!E34),"",IF(Values!J34, Values!$B$4, Values!$B$5))</f>
        <v>49.99</v>
      </c>
      <c r="L35" s="40">
        <f>IF(ISBLANK(Values!E34),"",Values!$B$18)</f>
        <v>5</v>
      </c>
      <c r="M35" s="29" t="str">
        <f>IF(ISBLANK(Values!E34),"",Values!$M34)</f>
        <v>https://download.lenovo.com/Images/Parts/01ER556/01ER556_A.jpg</v>
      </c>
      <c r="N35" s="29" t="str">
        <f>IF(ISBLANK(Values!$F34),"",Values!N34)</f>
        <v>https://download.lenovo.com/Images/Parts/01ER556/01ER556_B.jpg</v>
      </c>
      <c r="O35" s="29" t="str">
        <f>IF(ISBLANK(Values!$F34),"",Values!O34)</f>
        <v>https://download.lenovo.com/Images/Parts/01ER556/01ER556_details.jpg</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Child</v>
      </c>
      <c r="X35" s="33" t="str">
        <f>IF(ISBLANK(Values!E34),"",Values!$B$13)</f>
        <v>Lenovo T570 parent</v>
      </c>
      <c r="Y35" s="39" t="str">
        <f>IF(ISBLANK(Values!E34),"","Size-Color")</f>
        <v>Size-Color</v>
      </c>
      <c r="Z35" s="33" t="str">
        <f>IF(ISBLANK(Values!E34),"","variation")</f>
        <v>variation</v>
      </c>
      <c r="AA35" s="37" t="str">
        <f>IF(ISBLANK(Values!E34),"",Values!$B$20)</f>
        <v>PartialUpdate</v>
      </c>
      <c r="AB35" s="37"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2"/>
      <c r="AD35" s="2"/>
      <c r="AE35" s="2"/>
      <c r="AF35" s="2"/>
      <c r="AG35" s="2"/>
      <c r="AH35" s="2"/>
      <c r="AI35" s="41" t="str">
        <f>IF(ISBLANK(Values!E34),"",IF(Values!I34,Values!$B$23,Values!$B$33))</f>
        <v>👉 REFORMADO: AHORRE DINERO - Reemplazo del teclado para portátil Lenovo, misma calidad que los teclados OEM. TellusRem es el distribuidor líder de teclados en el mundo desde 2011. Teclado de reemplazo perfecto, fácil de reemplazar e instalar.</v>
      </c>
      <c r="AJ35" s="4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35" s="2"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2" t="str">
        <f>IF(ISBLANK(Values!E34),"",SUBSTITUTE(SUBSTITUTE(IF(Values!$J34, Values!$B$26, Values!$B$33), "{language}", Values!$H34), "{flag}", INDEX(options!$E$1:$E$20, Values!$V34)))</f>
        <v>👉 FORMATO – 🇭🇺 Húngaro con retroiluminación.</v>
      </c>
      <c r="AM35" s="2" t="str">
        <f>SUBSTITUTE(IF(ISBLANK(Values!E34),"",Values!$B$27), "{model}", Values!$B$3)</f>
        <v>👉 COMPATIBLE CON: Lenovo T570 T580 P51s P52s. Por favor, revise la imagen y la descripción cuidadosamente antes de comprar cualquier teclado. Esto asegura que obtenga el teclado correcto para su portátil. Instalación fácil.</v>
      </c>
      <c r="AN35" s="2"/>
      <c r="AO35" s="2"/>
      <c r="AP35" s="2"/>
      <c r="AQ35" s="2"/>
      <c r="AR35" s="2"/>
      <c r="AS35" s="2"/>
      <c r="AT35" s="29" t="str">
        <f>IF(ISBLANK(Values!E34),"",Values!H34)</f>
        <v>Húngaro</v>
      </c>
      <c r="AU35" s="2"/>
      <c r="AV35" s="37" t="str">
        <f>IF(ISBLANK(Values!E34),"",IF(Values!J34,"Backlit", "Non-Backlit"))</f>
        <v>Backlit</v>
      </c>
      <c r="AW35" s="2"/>
      <c r="AX35" s="2"/>
      <c r="AY35" s="2"/>
      <c r="AZ35" s="2"/>
      <c r="BA35" s="2"/>
      <c r="BB35" s="2"/>
      <c r="BC35" s="2"/>
      <c r="BD35" s="2"/>
      <c r="BE35" s="28" t="str">
        <f>IF(ISBLANK(Values!E34),"","Professional Audience")</f>
        <v>Professional Audience</v>
      </c>
      <c r="BF35" s="28" t="str">
        <f>IF(ISBLANK(Values!E34),"","Consumer Audience")</f>
        <v>Consumer Audience</v>
      </c>
      <c r="BG35" s="28" t="str">
        <f>IF(ISBLANK(Values!E34),"","Adults")</f>
        <v>Adults</v>
      </c>
      <c r="BH35" s="28"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c r="CP35" s="37" t="str">
        <f>IF(ISBLANK(Values!E34),"",Values!$B$7)</f>
        <v>41</v>
      </c>
      <c r="CQ35" s="37" t="str">
        <f>IF(ISBLANK(Values!E34),"",Values!$B$8)</f>
        <v>17</v>
      </c>
      <c r="CR35" s="37"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Dinamarca</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8" t="str">
        <f>IF(ISBLANK(Values!E34),"","Parts")</f>
        <v>Parts</v>
      </c>
      <c r="DP35" s="28"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2"/>
      <c r="DR35" s="2"/>
      <c r="DS35" s="32"/>
      <c r="DT35" s="2"/>
      <c r="DU35" s="2"/>
      <c r="DV35" s="2"/>
      <c r="DW35" s="2"/>
      <c r="DX35" s="2"/>
      <c r="DY35" s="32"/>
      <c r="DZ35" s="32"/>
      <c r="EA35" s="32"/>
      <c r="EB35" s="32"/>
      <c r="EC35" s="32"/>
      <c r="ED35" s="2"/>
      <c r="EE35" s="2"/>
      <c r="EF35" s="2"/>
      <c r="EG35" s="2"/>
      <c r="EH35" s="2"/>
      <c r="EI35" s="2"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2"/>
      <c r="EK35" s="2"/>
      <c r="EL35" s="2"/>
      <c r="EM35" s="2"/>
      <c r="EN35" s="2"/>
      <c r="EO35" s="2"/>
      <c r="EP35" s="2"/>
      <c r="EQ35" s="2"/>
      <c r="ER35" s="2"/>
      <c r="ES35" s="2" t="str">
        <f>IF(ISBLANK(Values!E34),"","Amazon Tellus UPS")</f>
        <v>Amazon Tellus UPS</v>
      </c>
      <c r="ET35" s="2"/>
      <c r="EU35" s="2"/>
      <c r="EV35" s="32" t="str">
        <f>IF(ISBLANK(Values!E34),"","New")</f>
        <v>New</v>
      </c>
      <c r="EW35" s="2"/>
      <c r="EX35" s="2"/>
      <c r="EY35" s="2"/>
      <c r="EZ35" s="2"/>
      <c r="FA35" s="2"/>
      <c r="FB35" s="2"/>
      <c r="FC35" s="2"/>
      <c r="FD35" s="2"/>
      <c r="FE35" s="2" t="str">
        <f>IF(ISBLANK(Values!E34),"","3")</f>
        <v>3</v>
      </c>
      <c r="FF35" s="2"/>
      <c r="FG35" s="2"/>
      <c r="FH35" s="2" t="str">
        <f>IF(ISBLANK(Values!E34),"","FALSE")</f>
        <v>FALSE</v>
      </c>
      <c r="FI35" s="37" t="str">
        <f>IF(ISBLANK(Values!E34),"","FALSE")</f>
        <v>FALSE</v>
      </c>
      <c r="FJ35" s="37" t="str">
        <f>IF(ISBLANK(Values!E34),"","FALSE")</f>
        <v>FALSE</v>
      </c>
      <c r="FK35" s="2"/>
      <c r="FL35" s="2"/>
      <c r="FM35" s="2" t="str">
        <f>IF(ISBLANK(Values!E34),"","1")</f>
        <v>1</v>
      </c>
      <c r="FN35" s="2"/>
      <c r="FO35" s="29">
        <f>IF(ISBLANK(Values!E34),"",IF(Values!J34, Values!$B$4, Values!$B$5))</f>
        <v>49.99</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row>
    <row r="36" spans="1:192" s="44" customFormat="1" ht="48" x14ac:dyDescent="0.2">
      <c r="A36" s="28" t="str">
        <f>IF(ISBLANK(Values!E35),"",IF(Values!$B$37="EU","computercomponent","computer"))</f>
        <v>computercomponent</v>
      </c>
      <c r="B36" s="38" t="str">
        <f>IF(ISBLANK(Values!E35),"",Values!F35)</f>
        <v>Lenovo T570 BL - NL</v>
      </c>
      <c r="C36" s="33" t="str">
        <f>IF(ISBLANK(Values!E35),"","TellusRem")</f>
        <v>TellusRem</v>
      </c>
      <c r="D36" s="31">
        <f>IF(ISBLANK(Values!E35),"",Values!E35)</f>
        <v>5714401570127</v>
      </c>
      <c r="E36" s="32" t="str">
        <f>IF(ISBLANK(Values!E35),"","EAN")</f>
        <v>EAN</v>
      </c>
      <c r="F36" s="29" t="str">
        <f>IF(ISBLANK(Values!E35),"",IF(Values!J35, SUBSTITUTE(Values!$B$1, "{language}", Values!H35) &amp; " " &amp;Values!$B$3, SUBSTITUTE(Values!$B$2, "{language}", Values!$H35) &amp; " " &amp;Values!$B$3))</f>
        <v>Teclado de respuesto Holandés retroiluminado  para Lenovo Thinkpad T570 T580 P51s P52s</v>
      </c>
      <c r="G36" s="33" t="str">
        <f>IF(ISBLANK(Values!E35),"","TellusRem")</f>
        <v>TellusRem</v>
      </c>
      <c r="H36" s="28" t="str">
        <f>IF(ISBLANK(Values!E35),"",Values!$B$16)</f>
        <v>laptop-computer-replacement-parts</v>
      </c>
      <c r="I36" s="28" t="str">
        <f>IF(ISBLANK(Values!E35),"","4730574031")</f>
        <v>4730574031</v>
      </c>
      <c r="J36" s="39" t="str">
        <f>IF(ISBLANK(Values!E35),"",Values!F35 )</f>
        <v>Lenovo T570 BL - NL</v>
      </c>
      <c r="K36" s="29">
        <f>IF(ISBLANK(Values!E35),"",IF(Values!J35, Values!$B$4, Values!$B$5))</f>
        <v>49.99</v>
      </c>
      <c r="L36" s="40">
        <f>IF(ISBLANK(Values!E35),"",Values!$B$18)</f>
        <v>5</v>
      </c>
      <c r="M36" s="29" t="str">
        <f>IF(ISBLANK(Values!E35),"",Values!$M35)</f>
        <v>https://download.lenovo.com/Images/Parts/01ER601/01ER601_A.jpg</v>
      </c>
      <c r="N36" s="29" t="str">
        <f>IF(ISBLANK(Values!$F35),"",Values!N35)</f>
        <v>https://download.lenovo.com/Images/Parts/01ER601/01ER601_B.jpg</v>
      </c>
      <c r="O36" s="29" t="str">
        <f>IF(ISBLANK(Values!$F35),"",Values!O35)</f>
        <v>https://download.lenovo.com/Images/Parts/01ER601/01ER601_details.jpg</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Child</v>
      </c>
      <c r="X36" s="33" t="str">
        <f>IF(ISBLANK(Values!E35),"",Values!$B$13)</f>
        <v>Lenovo T570 parent</v>
      </c>
      <c r="Y36" s="39" t="str">
        <f>IF(ISBLANK(Values!E35),"","Size-Color")</f>
        <v>Size-Color</v>
      </c>
      <c r="Z36" s="33" t="str">
        <f>IF(ISBLANK(Values!E35),"","variation")</f>
        <v>variation</v>
      </c>
      <c r="AA36" s="37" t="str">
        <f>IF(ISBLANK(Values!E35),"",Values!$B$20)</f>
        <v>PartialUpdate</v>
      </c>
      <c r="AB36" s="37"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2"/>
      <c r="AD36" s="2"/>
      <c r="AE36" s="2"/>
      <c r="AF36" s="2"/>
      <c r="AG36" s="2"/>
      <c r="AH36" s="2"/>
      <c r="AI36" s="41" t="str">
        <f>IF(ISBLANK(Values!E35),"",IF(Values!I35,Values!$B$23,Values!$B$33))</f>
        <v>👉 REFORMADO: AHORRE DINERO - Reemplazo del teclado para portátil Lenovo, misma calidad que los teclados OEM. TellusRem es el distribuidor líder de teclados en el mundo desde 2011. Teclado de reemplazo perfecto, fácil de reemplazar e instalar.</v>
      </c>
      <c r="AJ36" s="4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36" s="2"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2" t="str">
        <f>IF(ISBLANK(Values!E35),"",SUBSTITUTE(SUBSTITUTE(IF(Values!$J35, Values!$B$26, Values!$B$33), "{language}", Values!$H35), "{flag}", INDEX(options!$E$1:$E$20, Values!$V35)))</f>
        <v>👉 FORMATO – 🇳🇱 Holandés con retroiluminación.</v>
      </c>
      <c r="AM36" s="2" t="str">
        <f>SUBSTITUTE(IF(ISBLANK(Values!E35),"",Values!$B$27), "{model}", Values!$B$3)</f>
        <v>👉 COMPATIBLE CON: Lenovo T570 T580 P51s P52s. Por favor, revise la imagen y la descripción cuidadosamente antes de comprar cualquier teclado. Esto asegura que obtenga el teclado correcto para su portátil. Instalación fácil.</v>
      </c>
      <c r="AN36" s="2"/>
      <c r="AO36" s="2"/>
      <c r="AP36" s="2"/>
      <c r="AQ36" s="2"/>
      <c r="AR36" s="2"/>
      <c r="AS36" s="2"/>
      <c r="AT36" s="29" t="str">
        <f>IF(ISBLANK(Values!E35),"",Values!H35)</f>
        <v>Holandés</v>
      </c>
      <c r="AU36" s="2"/>
      <c r="AV36" s="37" t="str">
        <f>IF(ISBLANK(Values!E35),"",IF(Values!J35,"Backlit", "Non-Backlit"))</f>
        <v>Backlit</v>
      </c>
      <c r="AW36" s="2"/>
      <c r="AX36" s="2"/>
      <c r="AY36" s="2"/>
      <c r="AZ36" s="2"/>
      <c r="BA36" s="2"/>
      <c r="BB36" s="2"/>
      <c r="BC36" s="2"/>
      <c r="BD36" s="2"/>
      <c r="BE36" s="28" t="str">
        <f>IF(ISBLANK(Values!E35),"","Professional Audience")</f>
        <v>Professional Audience</v>
      </c>
      <c r="BF36" s="28" t="str">
        <f>IF(ISBLANK(Values!E35),"","Consumer Audience")</f>
        <v>Consumer Audience</v>
      </c>
      <c r="BG36" s="28" t="str">
        <f>IF(ISBLANK(Values!E35),"","Adults")</f>
        <v>Adults</v>
      </c>
      <c r="BH36" s="28"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c r="CP36" s="37" t="str">
        <f>IF(ISBLANK(Values!E35),"",Values!$B$7)</f>
        <v>41</v>
      </c>
      <c r="CQ36" s="37" t="str">
        <f>IF(ISBLANK(Values!E35),"",Values!$B$8)</f>
        <v>17</v>
      </c>
      <c r="CR36" s="37"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Dinamarca</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8" t="str">
        <f>IF(ISBLANK(Values!E35),"","Parts")</f>
        <v>Parts</v>
      </c>
      <c r="DP36" s="28"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2"/>
      <c r="DR36" s="2"/>
      <c r="DS36" s="32"/>
      <c r="DT36" s="2"/>
      <c r="DU36" s="2"/>
      <c r="DV36" s="2"/>
      <c r="DW36" s="2"/>
      <c r="DX36" s="2"/>
      <c r="DY36" s="32"/>
      <c r="DZ36" s="32"/>
      <c r="EA36" s="32"/>
      <c r="EB36" s="32"/>
      <c r="EC36" s="32"/>
      <c r="ED36" s="2"/>
      <c r="EE36" s="2"/>
      <c r="EF36" s="2"/>
      <c r="EG36" s="2"/>
      <c r="EH36" s="2"/>
      <c r="EI36" s="2"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2"/>
      <c r="EK36" s="2"/>
      <c r="EL36" s="2"/>
      <c r="EM36" s="2"/>
      <c r="EN36" s="2"/>
      <c r="EO36" s="2"/>
      <c r="EP36" s="2"/>
      <c r="EQ36" s="2"/>
      <c r="ER36" s="2"/>
      <c r="ES36" s="2" t="str">
        <f>IF(ISBLANK(Values!E35),"","Amazon Tellus UPS")</f>
        <v>Amazon Tellus UPS</v>
      </c>
      <c r="ET36" s="2"/>
      <c r="EU36" s="2"/>
      <c r="EV36" s="32" t="str">
        <f>IF(ISBLANK(Values!E35),"","New")</f>
        <v>New</v>
      </c>
      <c r="EW36" s="2"/>
      <c r="EX36" s="2"/>
      <c r="EY36" s="2"/>
      <c r="EZ36" s="2"/>
      <c r="FA36" s="2"/>
      <c r="FB36" s="2"/>
      <c r="FC36" s="2"/>
      <c r="FD36" s="2"/>
      <c r="FE36" s="2" t="str">
        <f>IF(ISBLANK(Values!E35),"","3")</f>
        <v>3</v>
      </c>
      <c r="FF36" s="2"/>
      <c r="FG36" s="2"/>
      <c r="FH36" s="2" t="str">
        <f>IF(ISBLANK(Values!E35),"","FALSE")</f>
        <v>FALSE</v>
      </c>
      <c r="FI36" s="37" t="str">
        <f>IF(ISBLANK(Values!E35),"","FALSE")</f>
        <v>FALSE</v>
      </c>
      <c r="FJ36" s="37" t="str">
        <f>IF(ISBLANK(Values!E35),"","FALSE")</f>
        <v>FALSE</v>
      </c>
      <c r="FK36" s="2"/>
      <c r="FL36" s="2"/>
      <c r="FM36" s="2" t="str">
        <f>IF(ISBLANK(Values!E35),"","1")</f>
        <v>1</v>
      </c>
      <c r="FN36" s="2"/>
      <c r="FO36" s="29">
        <f>IF(ISBLANK(Values!E35),"",IF(Values!J35, Values!$B$4, Values!$B$5))</f>
        <v>49.99</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row>
    <row r="37" spans="1:192" s="44" customFormat="1" ht="48" x14ac:dyDescent="0.2">
      <c r="A37" s="28" t="str">
        <f>IF(ISBLANK(Values!E36),"",IF(Values!$B$37="EU","computercomponent","computer"))</f>
        <v>computercomponent</v>
      </c>
      <c r="B37" s="38" t="str">
        <f>IF(ISBLANK(Values!E36),"",Values!F36)</f>
        <v>Lenovo T570 BL - NO</v>
      </c>
      <c r="C37" s="33" t="str">
        <f>IF(ISBLANK(Values!E36),"","TellusRem")</f>
        <v>TellusRem</v>
      </c>
      <c r="D37" s="31">
        <f>IF(ISBLANK(Values!E36),"",Values!E36)</f>
        <v>5714401570134</v>
      </c>
      <c r="E37" s="32" t="str">
        <f>IF(ISBLANK(Values!E36),"","EAN")</f>
        <v>EAN</v>
      </c>
      <c r="F37" s="29" t="str">
        <f>IF(ISBLANK(Values!E36),"",IF(Values!J36, SUBSTITUTE(Values!$B$1, "{language}", Values!H36) &amp; " " &amp;Values!$B$3, SUBSTITUTE(Values!$B$2, "{language}", Values!$H36) &amp; " " &amp;Values!$B$3))</f>
        <v>Teclado de respuesto Noruego retroiluminado  para Lenovo Thinkpad T570 T580 P51s P52s</v>
      </c>
      <c r="G37" s="33" t="str">
        <f>IF(ISBLANK(Values!E36),"","TellusRem")</f>
        <v>TellusRem</v>
      </c>
      <c r="H37" s="28" t="str">
        <f>IF(ISBLANK(Values!E36),"",Values!$B$16)</f>
        <v>laptop-computer-replacement-parts</v>
      </c>
      <c r="I37" s="28" t="str">
        <f>IF(ISBLANK(Values!E36),"","4730574031")</f>
        <v>4730574031</v>
      </c>
      <c r="J37" s="39" t="str">
        <f>IF(ISBLANK(Values!E36),"",Values!F36 )</f>
        <v>Lenovo T570 BL - NO</v>
      </c>
      <c r="K37" s="29">
        <f>IF(ISBLANK(Values!E36),"",IF(Values!J36, Values!$B$4, Values!$B$5))</f>
        <v>49.99</v>
      </c>
      <c r="L37" s="40">
        <f>IF(ISBLANK(Values!E36),"",Values!$B$18)</f>
        <v>5</v>
      </c>
      <c r="M37" s="29" t="str">
        <f>IF(ISBLANK(Values!E36),"",Values!$M36)</f>
        <v>https://download.lenovo.com/Images/Parts/01ER602/01ER602_A.jpg</v>
      </c>
      <c r="N37" s="29" t="str">
        <f>IF(ISBLANK(Values!$F36),"",Values!N36)</f>
        <v>https://download.lenovo.com/Images/Parts/01ER602/01ER602_B.jpg</v>
      </c>
      <c r="O37" s="29" t="str">
        <f>IF(ISBLANK(Values!$F36),"",Values!O36)</f>
        <v>https://download.lenovo.com/Images/Parts/01ER602/01ER602_details.jpg</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Child</v>
      </c>
      <c r="X37" s="33" t="str">
        <f>IF(ISBLANK(Values!E36),"",Values!$B$13)</f>
        <v>Lenovo T570 parent</v>
      </c>
      <c r="Y37" s="39" t="str">
        <f>IF(ISBLANK(Values!E36),"","Size-Color")</f>
        <v>Size-Color</v>
      </c>
      <c r="Z37" s="33" t="str">
        <f>IF(ISBLANK(Values!E36),"","variation")</f>
        <v>variation</v>
      </c>
      <c r="AA37" s="37" t="str">
        <f>IF(ISBLANK(Values!E36),"",Values!$B$20)</f>
        <v>PartialUpdate</v>
      </c>
      <c r="AB37" s="37"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2"/>
      <c r="AD37" s="2"/>
      <c r="AE37" s="2"/>
      <c r="AF37" s="2"/>
      <c r="AG37" s="2"/>
      <c r="AH37" s="2"/>
      <c r="AI37" s="41" t="str">
        <f>IF(ISBLANK(Values!E36),"",IF(Values!I36,Values!$B$23,Values!$B$33))</f>
        <v>👉 REFORMADO: AHORRE DINERO - Reemplazo del teclado para portátil Lenovo, misma calidad que los teclados OEM. TellusRem es el distribuidor líder de teclados en el mundo desde 2011. Teclado de reemplazo perfecto, fácil de reemplazar e instalar.</v>
      </c>
      <c r="AJ37" s="4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37" s="2"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2" t="str">
        <f>IF(ISBLANK(Values!E36),"",SUBSTITUTE(SUBSTITUTE(IF(Values!$J36, Values!$B$26, Values!$B$33), "{language}", Values!$H36), "{flag}", INDEX(options!$E$1:$E$20, Values!$V36)))</f>
        <v>👉 FORMATO – 🇳🇴 Noruego con retroiluminación.</v>
      </c>
      <c r="AM37" s="2" t="str">
        <f>SUBSTITUTE(IF(ISBLANK(Values!E36),"",Values!$B$27), "{model}", Values!$B$3)</f>
        <v>👉 COMPATIBLE CON: Lenovo T570 T580 P51s P52s. Por favor, revise la imagen y la descripción cuidadosamente antes de comprar cualquier teclado. Esto asegura que obtenga el teclado correcto para su portátil. Instalación fácil.</v>
      </c>
      <c r="AN37" s="2"/>
      <c r="AO37" s="2"/>
      <c r="AP37" s="2"/>
      <c r="AQ37" s="2"/>
      <c r="AR37" s="2"/>
      <c r="AS37" s="2"/>
      <c r="AT37" s="29" t="str">
        <f>IF(ISBLANK(Values!E36),"",Values!H36)</f>
        <v>Noruego</v>
      </c>
      <c r="AU37" s="2"/>
      <c r="AV37" s="37" t="str">
        <f>IF(ISBLANK(Values!E36),"",IF(Values!J36,"Backlit", "Non-Backlit"))</f>
        <v>Backlit</v>
      </c>
      <c r="AW37" s="2"/>
      <c r="AX37" s="2"/>
      <c r="AY37" s="2"/>
      <c r="AZ37" s="2"/>
      <c r="BA37" s="2"/>
      <c r="BB37" s="2"/>
      <c r="BC37" s="2"/>
      <c r="BD37" s="2"/>
      <c r="BE37" s="28" t="str">
        <f>IF(ISBLANK(Values!E36),"","Professional Audience")</f>
        <v>Professional Audience</v>
      </c>
      <c r="BF37" s="28" t="str">
        <f>IF(ISBLANK(Values!E36),"","Consumer Audience")</f>
        <v>Consumer Audience</v>
      </c>
      <c r="BG37" s="28" t="str">
        <f>IF(ISBLANK(Values!E36),"","Adults")</f>
        <v>Adults</v>
      </c>
      <c r="BH37" s="28"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c r="CP37" s="37" t="str">
        <f>IF(ISBLANK(Values!E36),"",Values!$B$7)</f>
        <v>41</v>
      </c>
      <c r="CQ37" s="37" t="str">
        <f>IF(ISBLANK(Values!E36),"",Values!$B$8)</f>
        <v>17</v>
      </c>
      <c r="CR37" s="37"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Dinamarca</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8" t="str">
        <f>IF(ISBLANK(Values!E36),"","Parts")</f>
        <v>Parts</v>
      </c>
      <c r="DP37" s="28"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2"/>
      <c r="DR37" s="2"/>
      <c r="DS37" s="32"/>
      <c r="DT37" s="2"/>
      <c r="DU37" s="2"/>
      <c r="DV37" s="2"/>
      <c r="DW37" s="2"/>
      <c r="DX37" s="2"/>
      <c r="DY37" s="32"/>
      <c r="DZ37" s="32"/>
      <c r="EA37" s="32"/>
      <c r="EB37" s="32"/>
      <c r="EC37" s="32"/>
      <c r="ED37" s="2"/>
      <c r="EE37" s="2"/>
      <c r="EF37" s="2"/>
      <c r="EG37" s="2"/>
      <c r="EH37" s="2"/>
      <c r="EI37" s="2"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2"/>
      <c r="EK37" s="2"/>
      <c r="EL37" s="2"/>
      <c r="EM37" s="2"/>
      <c r="EN37" s="2"/>
      <c r="EO37" s="2"/>
      <c r="EP37" s="2"/>
      <c r="EQ37" s="2"/>
      <c r="ER37" s="2"/>
      <c r="ES37" s="2" t="str">
        <f>IF(ISBLANK(Values!E36),"","Amazon Tellus UPS")</f>
        <v>Amazon Tellus UPS</v>
      </c>
      <c r="ET37" s="2"/>
      <c r="EU37" s="2"/>
      <c r="EV37" s="32" t="str">
        <f>IF(ISBLANK(Values!E36),"","New")</f>
        <v>New</v>
      </c>
      <c r="EW37" s="2"/>
      <c r="EX37" s="2"/>
      <c r="EY37" s="2"/>
      <c r="EZ37" s="2"/>
      <c r="FA37" s="2"/>
      <c r="FB37" s="2"/>
      <c r="FC37" s="2"/>
      <c r="FD37" s="2"/>
      <c r="FE37" s="2" t="str">
        <f>IF(ISBLANK(Values!E36),"","3")</f>
        <v>3</v>
      </c>
      <c r="FF37" s="2"/>
      <c r="FG37" s="2"/>
      <c r="FH37" s="2" t="str">
        <f>IF(ISBLANK(Values!E36),"","FALSE")</f>
        <v>FALSE</v>
      </c>
      <c r="FI37" s="37" t="str">
        <f>IF(ISBLANK(Values!E36),"","FALSE")</f>
        <v>FALSE</v>
      </c>
      <c r="FJ37" s="37" t="str">
        <f>IF(ISBLANK(Values!E36),"","FALSE")</f>
        <v>FALSE</v>
      </c>
      <c r="FK37" s="2"/>
      <c r="FL37" s="2"/>
      <c r="FM37" s="2" t="str">
        <f>IF(ISBLANK(Values!E36),"","1")</f>
        <v>1</v>
      </c>
      <c r="FN37" s="2"/>
      <c r="FO37" s="29">
        <f>IF(ISBLANK(Values!E36),"",IF(Values!J36, Values!$B$4, Values!$B$5))</f>
        <v>49.99</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row>
    <row r="38" spans="1:192" s="44" customFormat="1" ht="48" x14ac:dyDescent="0.2">
      <c r="A38" s="28" t="str">
        <f>IF(ISBLANK(Values!E37),"",IF(Values!$B$37="EU","computercomponent","computer"))</f>
        <v>computercomponent</v>
      </c>
      <c r="B38" s="38" t="str">
        <f>IF(ISBLANK(Values!E37),"",Values!F37)</f>
        <v>Lenovo T570 BL - PL</v>
      </c>
      <c r="C38" s="33" t="str">
        <f>IF(ISBLANK(Values!E37),"","TellusRem")</f>
        <v>TellusRem</v>
      </c>
      <c r="D38" s="31">
        <f>IF(ISBLANK(Values!E37),"",Values!E37)</f>
        <v>5714401570141</v>
      </c>
      <c r="E38" s="32" t="str">
        <f>IF(ISBLANK(Values!E37),"","EAN")</f>
        <v>EAN</v>
      </c>
      <c r="F38" s="29" t="str">
        <f>IF(ISBLANK(Values!E37),"",IF(Values!J37, SUBSTITUTE(Values!$B$1, "{language}", Values!H37) &amp; " " &amp;Values!$B$3, SUBSTITUTE(Values!$B$2, "{language}", Values!$H37) &amp; " " &amp;Values!$B$3))</f>
        <v>Teclado de respuesto Polaco retroiluminado  para Lenovo Thinkpad T570 T580 P51s P52s</v>
      </c>
      <c r="G38" s="33" t="str">
        <f>IF(ISBLANK(Values!E37),"","TellusRem")</f>
        <v>TellusRem</v>
      </c>
      <c r="H38" s="28" t="str">
        <f>IF(ISBLANK(Values!E37),"",Values!$B$16)</f>
        <v>laptop-computer-replacement-parts</v>
      </c>
      <c r="I38" s="28" t="str">
        <f>IF(ISBLANK(Values!E37),"","4730574031")</f>
        <v>4730574031</v>
      </c>
      <c r="J38" s="39" t="str">
        <f>IF(ISBLANK(Values!E37),"",Values!F37 )</f>
        <v>Lenovo T570 BL - PL</v>
      </c>
      <c r="K38" s="29">
        <f>IF(ISBLANK(Values!E37),"",IF(Values!J37, Values!$B$4, Values!$B$5))</f>
        <v>49.99</v>
      </c>
      <c r="L38" s="40">
        <f>IF(ISBLANK(Values!E37),"",Values!$B$18)</f>
        <v>5</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Child</v>
      </c>
      <c r="X38" s="33" t="str">
        <f>IF(ISBLANK(Values!E37),"",Values!$B$13)</f>
        <v>Lenovo T570 parent</v>
      </c>
      <c r="Y38" s="39" t="str">
        <f>IF(ISBLANK(Values!E37),"","Size-Color")</f>
        <v>Size-Color</v>
      </c>
      <c r="Z38" s="33" t="str">
        <f>IF(ISBLANK(Values!E37),"","variation")</f>
        <v>variation</v>
      </c>
      <c r="AA38" s="37" t="str">
        <f>IF(ISBLANK(Values!E37),"",Values!$B$20)</f>
        <v>PartialUpdate</v>
      </c>
      <c r="AB38" s="37"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2"/>
      <c r="AD38" s="2"/>
      <c r="AE38" s="2"/>
      <c r="AF38" s="2"/>
      <c r="AG38" s="2"/>
      <c r="AH38" s="2"/>
      <c r="AI38" s="41" t="str">
        <f>IF(ISBLANK(Values!E37),"",IF(Values!I37,Values!$B$23,Values!$B$33))</f>
        <v>👉 REFORMADO: AHORRE DINERO - Reemplazo del teclado para portátil Lenovo, misma calidad que los teclados OEM. TellusRem es el distribuidor líder de teclados en el mundo desde 2011. Teclado de reemplazo perfecto, fácil de reemplazar e instalar.</v>
      </c>
      <c r="AJ38" s="4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38" s="2"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2" t="str">
        <f>IF(ISBLANK(Values!E37),"",SUBSTITUTE(SUBSTITUTE(IF(Values!$J37, Values!$B$26, Values!$B$33), "{language}", Values!$H37), "{flag}", INDEX(options!$E$1:$E$20, Values!$V37)))</f>
        <v>👉 FORMATO – 🇵🇱 Polaco con retroiluminación.</v>
      </c>
      <c r="AM38" s="2" t="str">
        <f>SUBSTITUTE(IF(ISBLANK(Values!E37),"",Values!$B$27), "{model}", Values!$B$3)</f>
        <v>👉 COMPATIBLE CON: Lenovo T570 T580 P51s P52s. Por favor, revise la imagen y la descripción cuidadosamente antes de comprar cualquier teclado. Esto asegura que obtenga el teclado correcto para su portátil. Instalación fácil.</v>
      </c>
      <c r="AN38" s="2"/>
      <c r="AO38" s="2"/>
      <c r="AP38" s="2"/>
      <c r="AQ38" s="2"/>
      <c r="AR38" s="2"/>
      <c r="AS38" s="2"/>
      <c r="AT38" s="29" t="str">
        <f>IF(ISBLANK(Values!E37),"",Values!H37)</f>
        <v>Polaco</v>
      </c>
      <c r="AU38" s="2"/>
      <c r="AV38" s="37" t="str">
        <f>IF(ISBLANK(Values!E37),"",IF(Values!J37,"Backlit", "Non-Backlit"))</f>
        <v>Backlit</v>
      </c>
      <c r="AW38" s="2"/>
      <c r="AX38" s="2"/>
      <c r="AY38" s="2"/>
      <c r="AZ38" s="2"/>
      <c r="BA38" s="2"/>
      <c r="BB38" s="2"/>
      <c r="BC38" s="2"/>
      <c r="BD38" s="2"/>
      <c r="BE38" s="28" t="str">
        <f>IF(ISBLANK(Values!E37),"","Professional Audience")</f>
        <v>Professional Audience</v>
      </c>
      <c r="BF38" s="28" t="str">
        <f>IF(ISBLANK(Values!E37),"","Consumer Audience")</f>
        <v>Consumer Audience</v>
      </c>
      <c r="BG38" s="28" t="str">
        <f>IF(ISBLANK(Values!E37),"","Adults")</f>
        <v>Adults</v>
      </c>
      <c r="BH38" s="28"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c r="CP38" s="37" t="str">
        <f>IF(ISBLANK(Values!E37),"",Values!$B$7)</f>
        <v>41</v>
      </c>
      <c r="CQ38" s="37" t="str">
        <f>IF(ISBLANK(Values!E37),"",Values!$B$8)</f>
        <v>17</v>
      </c>
      <c r="CR38" s="37"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Dinamarca</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8" t="str">
        <f>IF(ISBLANK(Values!E37),"","Parts")</f>
        <v>Parts</v>
      </c>
      <c r="DP38" s="28"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2"/>
      <c r="DR38" s="2"/>
      <c r="DS38" s="32"/>
      <c r="DT38" s="2"/>
      <c r="DU38" s="2"/>
      <c r="DV38" s="2"/>
      <c r="DW38" s="2"/>
      <c r="DX38" s="2"/>
      <c r="DY38" s="32"/>
      <c r="DZ38" s="32"/>
      <c r="EA38" s="32"/>
      <c r="EB38" s="32"/>
      <c r="EC38" s="32"/>
      <c r="ED38" s="2"/>
      <c r="EE38" s="2"/>
      <c r="EF38" s="2"/>
      <c r="EG38" s="2"/>
      <c r="EH38" s="2"/>
      <c r="EI38" s="2"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2"/>
      <c r="EK38" s="2"/>
      <c r="EL38" s="2"/>
      <c r="EM38" s="2"/>
      <c r="EN38" s="2"/>
      <c r="EO38" s="2"/>
      <c r="EP38" s="2"/>
      <c r="EQ38" s="2"/>
      <c r="ER38" s="2"/>
      <c r="ES38" s="2" t="str">
        <f>IF(ISBLANK(Values!E37),"","Amazon Tellus UPS")</f>
        <v>Amazon Tellus UPS</v>
      </c>
      <c r="ET38" s="2"/>
      <c r="EU38" s="2"/>
      <c r="EV38" s="32" t="str">
        <f>IF(ISBLANK(Values!E37),"","New")</f>
        <v>New</v>
      </c>
      <c r="EW38" s="2"/>
      <c r="EX38" s="2"/>
      <c r="EY38" s="2"/>
      <c r="EZ38" s="2"/>
      <c r="FA38" s="2"/>
      <c r="FB38" s="2"/>
      <c r="FC38" s="2"/>
      <c r="FD38" s="2"/>
      <c r="FE38" s="2" t="str">
        <f>IF(ISBLANK(Values!E37),"","3")</f>
        <v>3</v>
      </c>
      <c r="FF38" s="2"/>
      <c r="FG38" s="2"/>
      <c r="FH38" s="2" t="str">
        <f>IF(ISBLANK(Values!E37),"","FALSE")</f>
        <v>FALSE</v>
      </c>
      <c r="FI38" s="37" t="str">
        <f>IF(ISBLANK(Values!E37),"","FALSE")</f>
        <v>FALSE</v>
      </c>
      <c r="FJ38" s="37" t="str">
        <f>IF(ISBLANK(Values!E37),"","FALSE")</f>
        <v>FALSE</v>
      </c>
      <c r="FK38" s="2"/>
      <c r="FL38" s="2"/>
      <c r="FM38" s="2" t="str">
        <f>IF(ISBLANK(Values!E37),"","1")</f>
        <v>1</v>
      </c>
      <c r="FN38" s="2"/>
      <c r="FO38" s="29">
        <f>IF(ISBLANK(Values!E37),"",IF(Values!J37, Values!$B$4, Values!$B$5))</f>
        <v>49.99</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row>
    <row r="39" spans="1:192" s="44" customFormat="1" ht="48" x14ac:dyDescent="0.2">
      <c r="A39" s="28" t="str">
        <f>IF(ISBLANK(Values!E38),"",IF(Values!$B$37="EU","computercomponent","computer"))</f>
        <v>computercomponent</v>
      </c>
      <c r="B39" s="38" t="str">
        <f>IF(ISBLANK(Values!E38),"",Values!F38)</f>
        <v>Lenovo T570 BL - PT</v>
      </c>
      <c r="C39" s="33" t="str">
        <f>IF(ISBLANK(Values!E38),"","TellusRem")</f>
        <v>TellusRem</v>
      </c>
      <c r="D39" s="31">
        <f>IF(ISBLANK(Values!E38),"",Values!E38)</f>
        <v>5714401570158</v>
      </c>
      <c r="E39" s="32" t="str">
        <f>IF(ISBLANK(Values!E38),"","EAN")</f>
        <v>EAN</v>
      </c>
      <c r="F39" s="29" t="str">
        <f>IF(ISBLANK(Values!E38),"",IF(Values!J38, SUBSTITUTE(Values!$B$1, "{language}", Values!H38) &amp; " " &amp;Values!$B$3, SUBSTITUTE(Values!$B$2, "{language}", Values!$H38) &amp; " " &amp;Values!$B$3))</f>
        <v>Teclado de respuesto Portugués retroiluminado  para Lenovo Thinkpad T570 T580 P51s P52s</v>
      </c>
      <c r="G39" s="33" t="str">
        <f>IF(ISBLANK(Values!E38),"","TellusRem")</f>
        <v>TellusRem</v>
      </c>
      <c r="H39" s="28" t="str">
        <f>IF(ISBLANK(Values!E38),"",Values!$B$16)</f>
        <v>laptop-computer-replacement-parts</v>
      </c>
      <c r="I39" s="28" t="str">
        <f>IF(ISBLANK(Values!E38),"","4730574031")</f>
        <v>4730574031</v>
      </c>
      <c r="J39" s="39" t="str">
        <f>IF(ISBLANK(Values!E38),"",Values!F38 )</f>
        <v>Lenovo T570 BL - PT</v>
      </c>
      <c r="K39" s="29">
        <f>IF(ISBLANK(Values!E38),"",IF(Values!J38, Values!$B$4, Values!$B$5))</f>
        <v>49.99</v>
      </c>
      <c r="L39" s="40">
        <f>IF(ISBLANK(Values!E38),"",Values!$B$18)</f>
        <v>5</v>
      </c>
      <c r="M39" s="29" t="str">
        <f>IF(ISBLANK(Values!E38),"",Values!$M38)</f>
        <v>https://download.lenovo.com/Images/Parts/01ER563/01ER563_A.jpg</v>
      </c>
      <c r="N39" s="29" t="str">
        <f>IF(ISBLANK(Values!$F38),"",Values!N38)</f>
        <v>https://download.lenovo.com/Images/Parts/01ER563/01ER563_B.jpg</v>
      </c>
      <c r="O39" s="29" t="str">
        <f>IF(ISBLANK(Values!$F38),"",Values!O38)</f>
        <v>https://download.lenovo.com/Images/Parts/01ER563/01ER563_details.jpg</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Child</v>
      </c>
      <c r="X39" s="33" t="str">
        <f>IF(ISBLANK(Values!E38),"",Values!$B$13)</f>
        <v>Lenovo T570 parent</v>
      </c>
      <c r="Y39" s="39" t="str">
        <f>IF(ISBLANK(Values!E38),"","Size-Color")</f>
        <v>Size-Color</v>
      </c>
      <c r="Z39" s="33" t="str">
        <f>IF(ISBLANK(Values!E38),"","variation")</f>
        <v>variation</v>
      </c>
      <c r="AA39" s="37" t="str">
        <f>IF(ISBLANK(Values!E38),"",Values!$B$20)</f>
        <v>PartialUpdate</v>
      </c>
      <c r="AB39" s="37"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2"/>
      <c r="AD39" s="2"/>
      <c r="AE39" s="2"/>
      <c r="AF39" s="2"/>
      <c r="AG39" s="2"/>
      <c r="AH39" s="2"/>
      <c r="AI39" s="41" t="str">
        <f>IF(ISBLANK(Values!E38),"",IF(Values!I38,Values!$B$23,Values!$B$33))</f>
        <v>👉 REFORMADO: AHORRE DINERO - Reemplazo del teclado para portátil Lenovo, misma calidad que los teclados OEM. TellusRem es el distribuidor líder de teclados en el mundo desde 2011. Teclado de reemplazo perfecto, fácil de reemplazar e instalar.</v>
      </c>
      <c r="AJ39" s="4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39" s="2"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2" t="str">
        <f>IF(ISBLANK(Values!E38),"",SUBSTITUTE(SUBSTITUTE(IF(Values!$J38, Values!$B$26, Values!$B$33), "{language}", Values!$H38), "{flag}", INDEX(options!$E$1:$E$20, Values!$V38)))</f>
        <v>👉 FORMATO – 🇵🇹 Portugués con retroiluminación.</v>
      </c>
      <c r="AM39" s="2" t="str">
        <f>SUBSTITUTE(IF(ISBLANK(Values!E38),"",Values!$B$27), "{model}", Values!$B$3)</f>
        <v>👉 COMPATIBLE CON: Lenovo T570 T580 P51s P52s. Por favor, revise la imagen y la descripción cuidadosamente antes de comprar cualquier teclado. Esto asegura que obtenga el teclado correcto para su portátil. Instalación fácil.</v>
      </c>
      <c r="AN39" s="2"/>
      <c r="AO39" s="2"/>
      <c r="AP39" s="2"/>
      <c r="AQ39" s="2"/>
      <c r="AR39" s="2"/>
      <c r="AS39" s="2"/>
      <c r="AT39" s="29" t="str">
        <f>IF(ISBLANK(Values!E38),"",Values!H38)</f>
        <v>Portugués</v>
      </c>
      <c r="AU39" s="2"/>
      <c r="AV39" s="37" t="str">
        <f>IF(ISBLANK(Values!E38),"",IF(Values!J38,"Backlit", "Non-Backlit"))</f>
        <v>Backlit</v>
      </c>
      <c r="AW39" s="2"/>
      <c r="AX39" s="2"/>
      <c r="AY39" s="2"/>
      <c r="AZ39" s="2"/>
      <c r="BA39" s="2"/>
      <c r="BB39" s="2"/>
      <c r="BC39" s="2"/>
      <c r="BD39" s="2"/>
      <c r="BE39" s="28" t="str">
        <f>IF(ISBLANK(Values!E38),"","Professional Audience")</f>
        <v>Professional Audience</v>
      </c>
      <c r="BF39" s="28" t="str">
        <f>IF(ISBLANK(Values!E38),"","Consumer Audience")</f>
        <v>Consumer Audience</v>
      </c>
      <c r="BG39" s="28" t="str">
        <f>IF(ISBLANK(Values!E38),"","Adults")</f>
        <v>Adults</v>
      </c>
      <c r="BH39" s="28"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c r="CP39" s="37" t="str">
        <f>IF(ISBLANK(Values!E38),"",Values!$B$7)</f>
        <v>41</v>
      </c>
      <c r="CQ39" s="37" t="str">
        <f>IF(ISBLANK(Values!E38),"",Values!$B$8)</f>
        <v>17</v>
      </c>
      <c r="CR39" s="37"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Dinamarca</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8" t="str">
        <f>IF(ISBLANK(Values!E38),"","Parts")</f>
        <v>Parts</v>
      </c>
      <c r="DP39" s="28"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2"/>
      <c r="DR39" s="2"/>
      <c r="DS39" s="32"/>
      <c r="DT39" s="2"/>
      <c r="DU39" s="2"/>
      <c r="DV39" s="2"/>
      <c r="DW39" s="2"/>
      <c r="DX39" s="2"/>
      <c r="DY39" s="32"/>
      <c r="DZ39" s="32"/>
      <c r="EA39" s="32"/>
      <c r="EB39" s="32"/>
      <c r="EC39" s="32"/>
      <c r="ED39" s="2"/>
      <c r="EE39" s="2"/>
      <c r="EF39" s="2"/>
      <c r="EG39" s="2"/>
      <c r="EH39" s="2"/>
      <c r="EI39" s="2"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2"/>
      <c r="EK39" s="2"/>
      <c r="EL39" s="2"/>
      <c r="EM39" s="2"/>
      <c r="EN39" s="2"/>
      <c r="EO39" s="2"/>
      <c r="EP39" s="2"/>
      <c r="EQ39" s="2"/>
      <c r="ER39" s="2"/>
      <c r="ES39" s="2" t="str">
        <f>IF(ISBLANK(Values!E38),"","Amazon Tellus UPS")</f>
        <v>Amazon Tellus UPS</v>
      </c>
      <c r="ET39" s="2"/>
      <c r="EU39" s="2"/>
      <c r="EV39" s="32" t="str">
        <f>IF(ISBLANK(Values!E38),"","New")</f>
        <v>New</v>
      </c>
      <c r="EW39" s="2"/>
      <c r="EX39" s="2"/>
      <c r="EY39" s="2"/>
      <c r="EZ39" s="2"/>
      <c r="FA39" s="2"/>
      <c r="FB39" s="2"/>
      <c r="FC39" s="2"/>
      <c r="FD39" s="2"/>
      <c r="FE39" s="2" t="str">
        <f>IF(ISBLANK(Values!E38),"","3")</f>
        <v>3</v>
      </c>
      <c r="FF39" s="2"/>
      <c r="FG39" s="2"/>
      <c r="FH39" s="2" t="str">
        <f>IF(ISBLANK(Values!E38),"","FALSE")</f>
        <v>FALSE</v>
      </c>
      <c r="FI39" s="37" t="str">
        <f>IF(ISBLANK(Values!E38),"","FALSE")</f>
        <v>FALSE</v>
      </c>
      <c r="FJ39" s="37" t="str">
        <f>IF(ISBLANK(Values!E38),"","FALSE")</f>
        <v>FALSE</v>
      </c>
      <c r="FK39" s="2"/>
      <c r="FL39" s="2"/>
      <c r="FM39" s="2" t="str">
        <f>IF(ISBLANK(Values!E38),"","1")</f>
        <v>1</v>
      </c>
      <c r="FN39" s="2"/>
      <c r="FO39" s="29">
        <f>IF(ISBLANK(Values!E38),"",IF(Values!J38, Values!$B$4, Values!$B$5))</f>
        <v>49.99</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row>
    <row r="40" spans="1:192" s="44" customFormat="1" ht="48" x14ac:dyDescent="0.2">
      <c r="A40" s="28" t="str">
        <f>IF(ISBLANK(Values!E39),"",IF(Values!$B$37="EU","computercomponent","computer"))</f>
        <v>computercomponent</v>
      </c>
      <c r="B40" s="38" t="str">
        <f>IF(ISBLANK(Values!E39),"",Values!F39)</f>
        <v>Lenovo T570 BL - SE/FI</v>
      </c>
      <c r="C40" s="33" t="str">
        <f>IF(ISBLANK(Values!E39),"","TellusRem")</f>
        <v>TellusRem</v>
      </c>
      <c r="D40" s="31">
        <f>IF(ISBLANK(Values!E39),"",Values!E39)</f>
        <v>5714401570165</v>
      </c>
      <c r="E40" s="32" t="str">
        <f>IF(ISBLANK(Values!E39),"","EAN")</f>
        <v>EAN</v>
      </c>
      <c r="F40" s="29" t="str">
        <f>IF(ISBLANK(Values!E39),"",IF(Values!J39, SUBSTITUTE(Values!$B$1, "{language}", Values!H39) &amp; " " &amp;Values!$B$3, SUBSTITUTE(Values!$B$2, "{language}", Values!$H39) &amp; " " &amp;Values!$B$3))</f>
        <v>Teclado de respuesto Sueco – Finlandes retroiluminado  para Lenovo Thinkpad T570 T580 P51s P52s</v>
      </c>
      <c r="G40" s="33" t="str">
        <f>IF(ISBLANK(Values!E39),"","TellusRem")</f>
        <v>TellusRem</v>
      </c>
      <c r="H40" s="28" t="str">
        <f>IF(ISBLANK(Values!E39),"",Values!$B$16)</f>
        <v>laptop-computer-replacement-parts</v>
      </c>
      <c r="I40" s="28" t="str">
        <f>IF(ISBLANK(Values!E39),"","4730574031")</f>
        <v>4730574031</v>
      </c>
      <c r="J40" s="39" t="str">
        <f>IF(ISBLANK(Values!E39),"",Values!F39 )</f>
        <v>Lenovo T570 BL - SE/FI</v>
      </c>
      <c r="K40" s="29">
        <f>IF(ISBLANK(Values!E39),"",IF(Values!J39, Values!$B$4, Values!$B$5))</f>
        <v>49.99</v>
      </c>
      <c r="L40" s="40">
        <f>IF(ISBLANK(Values!E39),"",Values!$B$18)</f>
        <v>5</v>
      </c>
      <c r="M40" s="29" t="str">
        <f>IF(ISBLANK(Values!E39),"",Values!$M39)</f>
        <v>https://download.lenovo.com/Images/Parts/01ER567/01ER567_A.jpg</v>
      </c>
      <c r="N40" s="29" t="str">
        <f>IF(ISBLANK(Values!$F39),"",Values!N39)</f>
        <v>https://download.lenovo.com/Images/Parts/01ER567/01ER567_B.jpg</v>
      </c>
      <c r="O40" s="29" t="str">
        <f>IF(ISBLANK(Values!$F39),"",Values!O39)</f>
        <v>https://download.lenovo.com/Images/Parts/01ER567/01ER567_details.jpg</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Child</v>
      </c>
      <c r="X40" s="33" t="str">
        <f>IF(ISBLANK(Values!E39),"",Values!$B$13)</f>
        <v>Lenovo T570 parent</v>
      </c>
      <c r="Y40" s="39" t="str">
        <f>IF(ISBLANK(Values!E39),"","Size-Color")</f>
        <v>Size-Color</v>
      </c>
      <c r="Z40" s="33" t="str">
        <f>IF(ISBLANK(Values!E39),"","variation")</f>
        <v>variation</v>
      </c>
      <c r="AA40" s="37" t="str">
        <f>IF(ISBLANK(Values!E39),"",Values!$B$20)</f>
        <v>PartialUpdate</v>
      </c>
      <c r="AB40" s="37"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2"/>
      <c r="AD40" s="2"/>
      <c r="AE40" s="2"/>
      <c r="AF40" s="2"/>
      <c r="AG40" s="2"/>
      <c r="AH40" s="2"/>
      <c r="AI40" s="41" t="str">
        <f>IF(ISBLANK(Values!E39),"",IF(Values!I39,Values!$B$23,Values!$B$33))</f>
        <v>👉 REFORMADO: AHORRE DINERO - Reemplazo del teclado para portátil Lenovo, misma calidad que los teclados OEM. TellusRem es el distribuidor líder de teclados en el mundo desde 2011. Teclado de reemplazo perfecto, fácil de reemplazar e instalar.</v>
      </c>
      <c r="AJ40" s="4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40" s="2"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2" t="str">
        <f>IF(ISBLANK(Values!E39),"",SUBSTITUTE(SUBSTITUTE(IF(Values!$J39, Values!$B$26, Values!$B$33), "{language}", Values!$H39), "{flag}", INDEX(options!$E$1:$E$20, Values!$V39)))</f>
        <v>👉 FORMATO – 🇸🇪 🇫🇮 Sueco – Finlandes con retroiluminación.</v>
      </c>
      <c r="AM40" s="2" t="str">
        <f>SUBSTITUTE(IF(ISBLANK(Values!E39),"",Values!$B$27), "{model}", Values!$B$3)</f>
        <v>👉 COMPATIBLE CON: Lenovo T570 T580 P51s P52s. Por favor, revise la imagen y la descripción cuidadosamente antes de comprar cualquier teclado. Esto asegura que obtenga el teclado correcto para su portátil. Instalación fácil.</v>
      </c>
      <c r="AN40" s="2"/>
      <c r="AO40" s="2"/>
      <c r="AP40" s="2"/>
      <c r="AQ40" s="2"/>
      <c r="AR40" s="2"/>
      <c r="AS40" s="2"/>
      <c r="AT40" s="29" t="str">
        <f>IF(ISBLANK(Values!E39),"",Values!H39)</f>
        <v>Sueco – Finlandes</v>
      </c>
      <c r="AU40" s="2"/>
      <c r="AV40" s="37" t="str">
        <f>IF(ISBLANK(Values!E39),"",IF(Values!J39,"Backlit", "Non-Backlit"))</f>
        <v>Backlit</v>
      </c>
      <c r="AW40" s="2"/>
      <c r="AX40" s="2"/>
      <c r="AY40" s="2"/>
      <c r="AZ40" s="2"/>
      <c r="BA40" s="2"/>
      <c r="BB40" s="2"/>
      <c r="BC40" s="2"/>
      <c r="BD40" s="2"/>
      <c r="BE40" s="28" t="str">
        <f>IF(ISBLANK(Values!E39),"","Professional Audience")</f>
        <v>Professional Audience</v>
      </c>
      <c r="BF40" s="28" t="str">
        <f>IF(ISBLANK(Values!E39),"","Consumer Audience")</f>
        <v>Consumer Audience</v>
      </c>
      <c r="BG40" s="28" t="str">
        <f>IF(ISBLANK(Values!E39),"","Adults")</f>
        <v>Adults</v>
      </c>
      <c r="BH40" s="28"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c r="CP40" s="37" t="str">
        <f>IF(ISBLANK(Values!E39),"",Values!$B$7)</f>
        <v>41</v>
      </c>
      <c r="CQ40" s="37" t="str">
        <f>IF(ISBLANK(Values!E39),"",Values!$B$8)</f>
        <v>17</v>
      </c>
      <c r="CR40" s="37"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Dinamarca</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8" t="str">
        <f>IF(ISBLANK(Values!E39),"","Parts")</f>
        <v>Parts</v>
      </c>
      <c r="DP40" s="28"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2"/>
      <c r="DR40" s="2"/>
      <c r="DS40" s="32"/>
      <c r="DT40" s="2"/>
      <c r="DU40" s="2"/>
      <c r="DV40" s="2"/>
      <c r="DW40" s="2"/>
      <c r="DX40" s="2"/>
      <c r="DY40" s="32"/>
      <c r="DZ40" s="32"/>
      <c r="EA40" s="32"/>
      <c r="EB40" s="32"/>
      <c r="EC40" s="32"/>
      <c r="ED40" s="2"/>
      <c r="EE40" s="2"/>
      <c r="EF40" s="2"/>
      <c r="EG40" s="2"/>
      <c r="EH40" s="2"/>
      <c r="EI40" s="2"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2"/>
      <c r="EK40" s="2"/>
      <c r="EL40" s="2"/>
      <c r="EM40" s="2"/>
      <c r="EN40" s="2"/>
      <c r="EO40" s="2"/>
      <c r="EP40" s="2"/>
      <c r="EQ40" s="2"/>
      <c r="ER40" s="2"/>
      <c r="ES40" s="2" t="str">
        <f>IF(ISBLANK(Values!E39),"","Amazon Tellus UPS")</f>
        <v>Amazon Tellus UPS</v>
      </c>
      <c r="ET40" s="2"/>
      <c r="EU40" s="2"/>
      <c r="EV40" s="32" t="str">
        <f>IF(ISBLANK(Values!E39),"","New")</f>
        <v>New</v>
      </c>
      <c r="EW40" s="2"/>
      <c r="EX40" s="2"/>
      <c r="EY40" s="2"/>
      <c r="EZ40" s="2"/>
      <c r="FA40" s="2"/>
      <c r="FB40" s="2"/>
      <c r="FC40" s="2"/>
      <c r="FD40" s="2"/>
      <c r="FE40" s="2" t="str">
        <f>IF(ISBLANK(Values!E39),"","3")</f>
        <v>3</v>
      </c>
      <c r="FF40" s="2"/>
      <c r="FG40" s="2"/>
      <c r="FH40" s="2" t="str">
        <f>IF(ISBLANK(Values!E39),"","FALSE")</f>
        <v>FALSE</v>
      </c>
      <c r="FI40" s="37" t="str">
        <f>IF(ISBLANK(Values!E39),"","FALSE")</f>
        <v>FALSE</v>
      </c>
      <c r="FJ40" s="37" t="str">
        <f>IF(ISBLANK(Values!E39),"","FALSE")</f>
        <v>FALSE</v>
      </c>
      <c r="FK40" s="2"/>
      <c r="FL40" s="2"/>
      <c r="FM40" s="2" t="str">
        <f>IF(ISBLANK(Values!E39),"","1")</f>
        <v>1</v>
      </c>
      <c r="FN40" s="2"/>
      <c r="FO40" s="29">
        <f>IF(ISBLANK(Values!E39),"",IF(Values!J39, Values!$B$4, Values!$B$5))</f>
        <v>49.99</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row>
    <row r="41" spans="1:192" s="44" customFormat="1" ht="48" x14ac:dyDescent="0.2">
      <c r="A41" s="28" t="str">
        <f>IF(ISBLANK(Values!E40),"",IF(Values!$B$37="EU","computercomponent","computer"))</f>
        <v>computercomponent</v>
      </c>
      <c r="B41" s="38" t="str">
        <f>IF(ISBLANK(Values!E40),"",Values!F40)</f>
        <v>Lenovo T570 BL - CH</v>
      </c>
      <c r="C41" s="33" t="str">
        <f>IF(ISBLANK(Values!E40),"","TellusRem")</f>
        <v>TellusRem</v>
      </c>
      <c r="D41" s="31">
        <f>IF(ISBLANK(Values!E40),"",Values!E40)</f>
        <v>5714401570172</v>
      </c>
      <c r="E41" s="32" t="str">
        <f>IF(ISBLANK(Values!E40),"","EAN")</f>
        <v>EAN</v>
      </c>
      <c r="F41" s="29" t="str">
        <f>IF(ISBLANK(Values!E40),"",IF(Values!J40, SUBSTITUTE(Values!$B$1, "{language}", Values!H40) &amp; " " &amp;Values!$B$3, SUBSTITUTE(Values!$B$2, "{language}", Values!$H40) &amp; " " &amp;Values!$B$3))</f>
        <v>Teclado de respuesto Suizo retroiluminado  para Lenovo Thinkpad T570 T580 P51s P52s</v>
      </c>
      <c r="G41" s="33" t="str">
        <f>IF(ISBLANK(Values!E40),"","TellusRem")</f>
        <v>TellusRem</v>
      </c>
      <c r="H41" s="28" t="str">
        <f>IF(ISBLANK(Values!E40),"",Values!$B$16)</f>
        <v>laptop-computer-replacement-parts</v>
      </c>
      <c r="I41" s="28" t="str">
        <f>IF(ISBLANK(Values!E40),"","4730574031")</f>
        <v>4730574031</v>
      </c>
      <c r="J41" s="39" t="str">
        <f>IF(ISBLANK(Values!E40),"",Values!F40 )</f>
        <v>Lenovo T570 BL - CH</v>
      </c>
      <c r="K41" s="29">
        <f>IF(ISBLANK(Values!E40),"",IF(Values!J40, Values!$B$4, Values!$B$5))</f>
        <v>49.99</v>
      </c>
      <c r="L41" s="40">
        <f>IF(ISBLANK(Values!E40),"",Values!$B$18)</f>
        <v>5</v>
      </c>
      <c r="M41" s="29" t="str">
        <f>IF(ISBLANK(Values!E40),"",Values!$M40)</f>
        <v>https://download.lenovo.com/Images/Parts/01ER568/01ER568_A.jpg</v>
      </c>
      <c r="N41" s="29" t="str">
        <f>IF(ISBLANK(Values!$F40),"",Values!N40)</f>
        <v>https://download.lenovo.com/Images/Parts/01ER568/01ER568_B.jpg</v>
      </c>
      <c r="O41" s="29" t="str">
        <f>IF(ISBLANK(Values!$F40),"",Values!O40)</f>
        <v>https://download.lenovo.com/Images/Parts/01ER568/01ER568_details.jpg</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Child</v>
      </c>
      <c r="X41" s="33" t="str">
        <f>IF(ISBLANK(Values!E40),"",Values!$B$13)</f>
        <v>Lenovo T570 parent</v>
      </c>
      <c r="Y41" s="39" t="str">
        <f>IF(ISBLANK(Values!E40),"","Size-Color")</f>
        <v>Size-Color</v>
      </c>
      <c r="Z41" s="33" t="str">
        <f>IF(ISBLANK(Values!E40),"","variation")</f>
        <v>variation</v>
      </c>
      <c r="AA41" s="37" t="str">
        <f>IF(ISBLANK(Values!E40),"",Values!$B$20)</f>
        <v>PartialUpdate</v>
      </c>
      <c r="AB41" s="37"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2"/>
      <c r="AD41" s="2"/>
      <c r="AE41" s="2"/>
      <c r="AF41" s="2"/>
      <c r="AG41" s="2"/>
      <c r="AH41" s="2"/>
      <c r="AI41" s="41" t="str">
        <f>IF(ISBLANK(Values!E40),"",IF(Values!I40,Values!$B$23,Values!$B$33))</f>
        <v>👉 REFORMADO: AHORRE DINERO - Reemplazo del teclado para portátil Lenovo, misma calidad que los teclados OEM. TellusRem es el distribuidor líder de teclados en el mundo desde 2011. Teclado de reemplazo perfecto, fácil de reemplazar e instalar.</v>
      </c>
      <c r="AJ41" s="4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41" s="2"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2" t="str">
        <f>IF(ISBLANK(Values!E40),"",SUBSTITUTE(SUBSTITUTE(IF(Values!$J40, Values!$B$26, Values!$B$33), "{language}", Values!$H40), "{flag}", INDEX(options!$E$1:$E$20, Values!$V40)))</f>
        <v>👉 FORMATO – 🇨🇭 Suizo con retroiluminación.</v>
      </c>
      <c r="AM41" s="2" t="str">
        <f>SUBSTITUTE(IF(ISBLANK(Values!E40),"",Values!$B$27), "{model}", Values!$B$3)</f>
        <v>👉 COMPATIBLE CON: Lenovo T570 T580 P51s P52s. Por favor, revise la imagen y la descripción cuidadosamente antes de comprar cualquier teclado. Esto asegura que obtenga el teclado correcto para su portátil. Instalación fácil.</v>
      </c>
      <c r="AN41" s="2"/>
      <c r="AO41" s="2"/>
      <c r="AP41" s="2"/>
      <c r="AQ41" s="2"/>
      <c r="AR41" s="2"/>
      <c r="AS41" s="2"/>
      <c r="AT41" s="29" t="str">
        <f>IF(ISBLANK(Values!E40),"",Values!H40)</f>
        <v>Suizo</v>
      </c>
      <c r="AU41" s="2"/>
      <c r="AV41" s="37" t="str">
        <f>IF(ISBLANK(Values!E40),"",IF(Values!J40,"Backlit", "Non-Backlit"))</f>
        <v>Backlit</v>
      </c>
      <c r="AW41" s="2"/>
      <c r="AX41" s="2"/>
      <c r="AY41" s="2"/>
      <c r="AZ41" s="2"/>
      <c r="BA41" s="2"/>
      <c r="BB41" s="2"/>
      <c r="BC41" s="2"/>
      <c r="BD41" s="2"/>
      <c r="BE41" s="28" t="str">
        <f>IF(ISBLANK(Values!E40),"","Professional Audience")</f>
        <v>Professional Audience</v>
      </c>
      <c r="BF41" s="28" t="str">
        <f>IF(ISBLANK(Values!E40),"","Consumer Audience")</f>
        <v>Consumer Audience</v>
      </c>
      <c r="BG41" s="28" t="str">
        <f>IF(ISBLANK(Values!E40),"","Adults")</f>
        <v>Adults</v>
      </c>
      <c r="BH41" s="28"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c r="CP41" s="37" t="str">
        <f>IF(ISBLANK(Values!E40),"",Values!$B$7)</f>
        <v>41</v>
      </c>
      <c r="CQ41" s="37" t="str">
        <f>IF(ISBLANK(Values!E40),"",Values!$B$8)</f>
        <v>17</v>
      </c>
      <c r="CR41" s="37"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Dinamarca</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8" t="str">
        <f>IF(ISBLANK(Values!E40),"","Parts")</f>
        <v>Parts</v>
      </c>
      <c r="DP41" s="28"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2"/>
      <c r="DR41" s="2"/>
      <c r="DS41" s="32"/>
      <c r="DT41" s="2"/>
      <c r="DU41" s="2"/>
      <c r="DV41" s="2"/>
      <c r="DW41" s="2"/>
      <c r="DX41" s="2"/>
      <c r="DY41" s="32"/>
      <c r="DZ41" s="32"/>
      <c r="EA41" s="32"/>
      <c r="EB41" s="32"/>
      <c r="EC41" s="32"/>
      <c r="ED41" s="2"/>
      <c r="EE41" s="2"/>
      <c r="EF41" s="2"/>
      <c r="EG41" s="2"/>
      <c r="EH41" s="2"/>
      <c r="EI41" s="2"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2"/>
      <c r="EK41" s="2"/>
      <c r="EL41" s="2"/>
      <c r="EM41" s="2"/>
      <c r="EN41" s="2"/>
      <c r="EO41" s="2"/>
      <c r="EP41" s="2"/>
      <c r="EQ41" s="2"/>
      <c r="ER41" s="2"/>
      <c r="ES41" s="2" t="str">
        <f>IF(ISBLANK(Values!E40),"","Amazon Tellus UPS")</f>
        <v>Amazon Tellus UPS</v>
      </c>
      <c r="ET41" s="2"/>
      <c r="EU41" s="2"/>
      <c r="EV41" s="32" t="str">
        <f>IF(ISBLANK(Values!E40),"","New")</f>
        <v>New</v>
      </c>
      <c r="EW41" s="2"/>
      <c r="EX41" s="2"/>
      <c r="EY41" s="2"/>
      <c r="EZ41" s="2"/>
      <c r="FA41" s="2"/>
      <c r="FB41" s="2"/>
      <c r="FC41" s="2"/>
      <c r="FD41" s="2"/>
      <c r="FE41" s="2" t="str">
        <f>IF(ISBLANK(Values!E40),"","3")</f>
        <v>3</v>
      </c>
      <c r="FF41" s="2"/>
      <c r="FG41" s="2"/>
      <c r="FH41" s="2" t="str">
        <f>IF(ISBLANK(Values!E40),"","FALSE")</f>
        <v>FALSE</v>
      </c>
      <c r="FI41" s="37" t="str">
        <f>IF(ISBLANK(Values!E40),"","FALSE")</f>
        <v>FALSE</v>
      </c>
      <c r="FJ41" s="37" t="str">
        <f>IF(ISBLANK(Values!E40),"","FALSE")</f>
        <v>FALSE</v>
      </c>
      <c r="FK41" s="2"/>
      <c r="FL41" s="2"/>
      <c r="FM41" s="2" t="str">
        <f>IF(ISBLANK(Values!E40),"","1")</f>
        <v>1</v>
      </c>
      <c r="FN41" s="2"/>
      <c r="FO41" s="29">
        <f>IF(ISBLANK(Values!E40),"",IF(Values!J40, Values!$B$4, Values!$B$5))</f>
        <v>49.99</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row>
    <row r="42" spans="1:192" ht="48" x14ac:dyDescent="0.2">
      <c r="A42" s="28" t="str">
        <f>IF(ISBLANK(Values!E41),"",IF(Values!$B$37="EU","computercomponent","computer"))</f>
        <v>computercomponent</v>
      </c>
      <c r="B42" s="38" t="str">
        <f>IF(ISBLANK(Values!E41),"",Values!F41)</f>
        <v>Lenovo T570 BL - US INT</v>
      </c>
      <c r="C42" s="33" t="str">
        <f>IF(ISBLANK(Values!E41),"","TellusRem")</f>
        <v>TellusRem</v>
      </c>
      <c r="D42" s="31">
        <f>IF(ISBLANK(Values!E41),"",Values!E41)</f>
        <v>5714401570189</v>
      </c>
      <c r="E42" s="32" t="str">
        <f>IF(ISBLANK(Values!E41),"","EAN")</f>
        <v>EAN</v>
      </c>
      <c r="F42" s="29" t="str">
        <f>IF(ISBLANK(Values!E41),"",IF(Values!J41, SUBSTITUTE(Values!$B$1, "{language}", Values!H41) &amp; " " &amp;Values!$B$3, SUBSTITUTE(Values!$B$2, "{language}", Values!$H41) &amp; " " &amp;Values!$B$3))</f>
        <v>Teclado de respuesto US internacional retroiluminado  para Lenovo Thinkpad T570 T580 P51s P52s</v>
      </c>
      <c r="G42" s="33" t="str">
        <f>IF(ISBLANK(Values!E41),"","TellusRem")</f>
        <v>TellusRem</v>
      </c>
      <c r="H42" s="28" t="str">
        <f>IF(ISBLANK(Values!E41),"",Values!$B$16)</f>
        <v>laptop-computer-replacement-parts</v>
      </c>
      <c r="I42" s="28" t="str">
        <f>IF(ISBLANK(Values!E41),"","4730574031")</f>
        <v>4730574031</v>
      </c>
      <c r="J42" s="39" t="str">
        <f>IF(ISBLANK(Values!E41),"",Values!F41 )</f>
        <v>Lenovo T570 BL - US INT</v>
      </c>
      <c r="K42" s="29">
        <f>IF(ISBLANK(Values!E41),"",IF(Values!J41, Values!$B$4, Values!$B$5))</f>
        <v>49.99</v>
      </c>
      <c r="L42" s="40">
        <f>IF(ISBLANK(Values!E41),"",Values!$B$18)</f>
        <v>5</v>
      </c>
      <c r="M42" s="29" t="str">
        <f>IF(ISBLANK(Values!E41),"",Values!$M41)</f>
        <v>https://raw.githubusercontent.com/PatrickVibild/TellusAmazonPictures/master/pictures/Lenovo/T570/BL/USI/1.jpg</v>
      </c>
      <c r="N42" s="29" t="str">
        <f>IF(ISBLANK(Values!$F41),"",Values!N41)</f>
        <v>https://raw.githubusercontent.com/PatrickVibild/TellusAmazonPictures/master/pictures/Lenovo/T570/BL/USI/2.jpg</v>
      </c>
      <c r="O42" s="29" t="str">
        <f>IF(ISBLANK(Values!$F41),"",Values!O41)</f>
        <v>https://raw.githubusercontent.com/PatrickVibild/TellusAmazonPictures/master/pictures/Lenovo/T570/BL/USI/3.jpg</v>
      </c>
      <c r="P42" s="29" t="str">
        <f>IF(ISBLANK(Values!$F41),"",Values!P41)</f>
        <v>https://raw.githubusercontent.com/PatrickVibild/TellusAmazonPictures/master/pictures/Lenovo/T570/BL/USI/4.jpg</v>
      </c>
      <c r="Q42" s="29" t="str">
        <f>IF(ISBLANK(Values!$F41),"",Values!Q41)</f>
        <v>https://raw.githubusercontent.com/PatrickVibild/TellusAmazonPictures/master/pictures/Lenovo/T570/BL/USI/5.jpg</v>
      </c>
      <c r="R42" s="29" t="str">
        <f>IF(ISBLANK(Values!$F41),"",Values!R41)</f>
        <v>https://raw.githubusercontent.com/PatrickVibild/TellusAmazonPictures/master/pictures/Lenovo/T570/BL/USI/6.jpg</v>
      </c>
      <c r="S42" s="29" t="str">
        <f>IF(ISBLANK(Values!$F41),"",Values!S41)</f>
        <v>https://raw.githubusercontent.com/PatrickVibild/TellusAmazonPictures/master/pictures/Lenovo/T570/BL/USI/7.jpg</v>
      </c>
      <c r="T42" s="29" t="str">
        <f>IF(ISBLANK(Values!$F41),"",Values!T41)</f>
        <v>https://raw.githubusercontent.com/PatrickVibild/TellusAmazonPictures/master/pictures/Lenovo/T570/BL/USI/8.jpg</v>
      </c>
      <c r="U42" s="29" t="str">
        <f>IF(ISBLANK(Values!$F41),"",Values!U41)</f>
        <v>https://raw.githubusercontent.com/PatrickVibild/TellusAmazonPictures/master/pictures/Lenovo/T570/BL/USI/9.jpg</v>
      </c>
      <c r="W42" s="33" t="str">
        <f>IF(ISBLANK(Values!E41),"","Child")</f>
        <v>Child</v>
      </c>
      <c r="X42" s="33" t="str">
        <f>IF(ISBLANK(Values!E41),"",Values!$B$13)</f>
        <v>Lenovo T570 parent</v>
      </c>
      <c r="Y42" s="39" t="str">
        <f>IF(ISBLANK(Values!E41),"","Size-Color")</f>
        <v>Size-Color</v>
      </c>
      <c r="Z42" s="33" t="str">
        <f>IF(ISBLANK(Values!E41),"","variation")</f>
        <v>variation</v>
      </c>
      <c r="AA42" s="37" t="str">
        <f>IF(ISBLANK(Values!E41),"",Values!$B$20)</f>
        <v>PartialUpdate</v>
      </c>
      <c r="AB42" s="37"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1" t="str">
        <f>IF(ISBLANK(Values!E41),"",IF(Values!I41,Values!$B$23,Values!$B$33))</f>
        <v>👉 REFORMADO: AHORRE DINERO - Reemplazo del teclado para portátil Lenovo, misma calidad que los teclados OEM. TellusRem es el distribuidor líder de teclados en el mundo desde 2011. Teclado de reemplazo perfecto, fácil de reemplazar e instalar.</v>
      </c>
      <c r="AJ42" s="4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42" s="2"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2" t="str">
        <f>IF(ISBLANK(Values!E41),"",SUBSTITUTE(SUBSTITUTE(IF(Values!$J41, Values!$B$26, Values!$B$33), "{language}", Values!$H41), "{flag}", INDEX(options!$E$1:$E$20, Values!$V41)))</f>
        <v>👉 FORMATO – 🇺🇸 with € symbol US internacional con retroiluminación.</v>
      </c>
      <c r="AM42" s="2" t="str">
        <f>SUBSTITUTE(IF(ISBLANK(Values!E41),"",Values!$B$27), "{model}", Values!$B$3)</f>
        <v>👉 COMPATIBLE CON: Lenovo T570 T580 P51s P52s. Por favor, revise la imagen y la descripción cuidadosamente antes de comprar cualquier teclado. Esto asegura que obtenga el teclado correcto para su portátil. Instalación fácil.</v>
      </c>
      <c r="AT42" s="29" t="str">
        <f>IF(ISBLANK(Values!E41),"",Values!H41)</f>
        <v>US internacional</v>
      </c>
      <c r="AV42" s="37" t="str">
        <f>IF(ISBLANK(Values!E41),"",IF(Values!J41,"Backlit", "Non-Backlit"))</f>
        <v>Backlit</v>
      </c>
      <c r="BE42" s="28" t="str">
        <f>IF(ISBLANK(Values!E41),"","Professional Audience")</f>
        <v>Professional Audience</v>
      </c>
      <c r="BF42" s="28" t="str">
        <f>IF(ISBLANK(Values!E41),"","Consumer Audience")</f>
        <v>Consumer Audience</v>
      </c>
      <c r="BG42" s="28" t="str">
        <f>IF(ISBLANK(Values!E41),"","Adults")</f>
        <v>Adults</v>
      </c>
      <c r="BH42" s="28"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P42" s="37" t="str">
        <f>IF(ISBLANK(Values!E41),"",Values!$B$7)</f>
        <v>41</v>
      </c>
      <c r="CQ42" s="37" t="str">
        <f>IF(ISBLANK(Values!E41),"",Values!$B$8)</f>
        <v>17</v>
      </c>
      <c r="CR42" s="37"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Dinamarca</v>
      </c>
      <c r="CZ42" s="2" t="str">
        <f>IF(ISBLANK(Values!E41),"","No")</f>
        <v>No</v>
      </c>
      <c r="DA42" s="2" t="str">
        <f>IF(ISBLANK(Values!E41),"","No")</f>
        <v>No</v>
      </c>
      <c r="DO42" s="28" t="str">
        <f>IF(ISBLANK(Values!E41),"","Parts")</f>
        <v>Parts</v>
      </c>
      <c r="DP42" s="28"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S42" s="32"/>
      <c r="DY42" s="32"/>
      <c r="DZ42" s="32"/>
      <c r="EA42" s="32"/>
      <c r="EB42" s="32"/>
      <c r="EC42" s="32"/>
      <c r="EI42" s="2"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2" t="str">
        <f>IF(ISBLANK(Values!E41),"","Amazon Tellus UPS")</f>
        <v>Amazon Tellus UPS</v>
      </c>
      <c r="EV42" s="32" t="str">
        <f>IF(ISBLANK(Values!E41),"","New")</f>
        <v>New</v>
      </c>
      <c r="FE42" s="2" t="str">
        <f>IF(ISBLANK(Values!E41),"","3")</f>
        <v>3</v>
      </c>
      <c r="FH42" s="2" t="str">
        <f>IF(ISBLANK(Values!E41),"","FALSE")</f>
        <v>FALSE</v>
      </c>
      <c r="FI42" s="37" t="str">
        <f>IF(ISBLANK(Values!E41),"","FALSE")</f>
        <v>FALSE</v>
      </c>
      <c r="FJ42" s="37" t="str">
        <f>IF(ISBLANK(Values!E41),"","FALSE")</f>
        <v>FALSE</v>
      </c>
      <c r="FM42" s="2" t="str">
        <f>IF(ISBLANK(Values!E41),"","1")</f>
        <v>1</v>
      </c>
      <c r="FO42" s="29">
        <f>IF(ISBLANK(Values!E41),"",IF(Values!J41, Values!$B$4, Values!$B$5))</f>
        <v>49.99</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row>
    <row r="43" spans="1:192" ht="48" x14ac:dyDescent="0.2">
      <c r="A43" s="28" t="str">
        <f>IF(ISBLANK(Values!E42),"",IF(Values!$B$37="EU","computercomponent","computer"))</f>
        <v>computercomponent</v>
      </c>
      <c r="B43" s="38" t="str">
        <f>IF(ISBLANK(Values!E42),"",Values!F42)</f>
        <v>Lenovo T570 BL - RUS</v>
      </c>
      <c r="C43" s="33" t="str">
        <f>IF(ISBLANK(Values!E42),"","TellusRem")</f>
        <v>TellusRem</v>
      </c>
      <c r="D43" s="31">
        <f>IF(ISBLANK(Values!E42),"",Values!E42)</f>
        <v>5714401570196</v>
      </c>
      <c r="E43" s="32" t="str">
        <f>IF(ISBLANK(Values!E42),"","EAN")</f>
        <v>EAN</v>
      </c>
      <c r="F43" s="29" t="str">
        <f>IF(ISBLANK(Values!E42),"",IF(Values!J42, SUBSTITUTE(Values!$B$1, "{language}", Values!H42) &amp; " " &amp;Values!$B$3, SUBSTITUTE(Values!$B$2, "{language}", Values!$H42) &amp; " " &amp;Values!$B$3))</f>
        <v>Teclado de respuesto Ruso retroiluminado  para Lenovo Thinkpad T570 T580 P51s P52s</v>
      </c>
      <c r="G43" s="33" t="str">
        <f>IF(ISBLANK(Values!E42),"","TellusRem")</f>
        <v>TellusRem</v>
      </c>
      <c r="H43" s="28" t="str">
        <f>IF(ISBLANK(Values!E42),"",Values!$B$16)</f>
        <v>laptop-computer-replacement-parts</v>
      </c>
      <c r="I43" s="28" t="str">
        <f>IF(ISBLANK(Values!E42),"","4730574031")</f>
        <v>4730574031</v>
      </c>
      <c r="J43" s="39" t="str">
        <f>IF(ISBLANK(Values!E42),"",Values!F42 )</f>
        <v>Lenovo T570 BL - RUS</v>
      </c>
      <c r="K43" s="29">
        <f>IF(ISBLANK(Values!E42),"",IF(Values!J42, Values!$B$4, Values!$B$5))</f>
        <v>49.99</v>
      </c>
      <c r="L43" s="40">
        <f>IF(ISBLANK(Values!E42),"",Values!$B$18)</f>
        <v>5</v>
      </c>
      <c r="M43" s="29" t="str">
        <f>IF(ISBLANK(Values!E42),"",Values!$M42)</f>
        <v>https://download.lenovo.com/Images/Parts/01ER605/01ER605_A.jpg</v>
      </c>
      <c r="N43" s="29" t="str">
        <f>IF(ISBLANK(Values!$F42),"",Values!N42)</f>
        <v>https://download.lenovo.com/Images/Parts/01ER605/01ER605_B.jpg</v>
      </c>
      <c r="O43" s="29" t="str">
        <f>IF(ISBLANK(Values!$F42),"",Values!O42)</f>
        <v>https://download.lenovo.com/Images/Parts/01ER605/01ER605_details.jpg</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Child</v>
      </c>
      <c r="X43" s="33" t="str">
        <f>IF(ISBLANK(Values!E42),"",Values!$B$13)</f>
        <v>Lenovo T570 parent</v>
      </c>
      <c r="Y43" s="39" t="str">
        <f>IF(ISBLANK(Values!E42),"","Size-Color")</f>
        <v>Size-Color</v>
      </c>
      <c r="Z43" s="33" t="str">
        <f>IF(ISBLANK(Values!E42),"","variation")</f>
        <v>variation</v>
      </c>
      <c r="AA43" s="37" t="str">
        <f>IF(ISBLANK(Values!E42),"",Values!$B$20)</f>
        <v>PartialUpdate</v>
      </c>
      <c r="AB43" s="37"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41" t="str">
        <f>IF(ISBLANK(Values!E42),"",IF(Values!I42,Values!$B$23,Values!$B$33))</f>
        <v>👉 REFORMADO: AHORRE DINERO - Reemplazo del teclado para portátil Lenovo, misma calidad que los teclados OEM. TellusRem es el distribuidor líder de teclados en el mundo desde 2011. Teclado de reemplazo perfecto, fácil de reemplazar e instalar.</v>
      </c>
      <c r="AJ43" s="42"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43" s="2"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2" t="str">
        <f>IF(ISBLANK(Values!E42),"",SUBSTITUTE(SUBSTITUTE(IF(Values!$J42, Values!$B$26, Values!$B$33), "{language}", Values!$H42), "{flag}", INDEX(options!$E$1:$E$20, Values!$V42)))</f>
        <v>👉 FORMATO – 🇷🇺 Ruso con retroiluminación.</v>
      </c>
      <c r="AM43" s="2" t="str">
        <f>SUBSTITUTE(IF(ISBLANK(Values!E42),"",Values!$B$27), "{model}", Values!$B$3)</f>
        <v>👉 COMPATIBLE CON: Lenovo T570 T580 P51s P52s. Por favor, revise la imagen y la descripción cuidadosamente antes de comprar cualquier teclado. Esto asegura que obtenga el teclado correcto para su portátil. Instalación fácil.</v>
      </c>
      <c r="AT43" s="29" t="str">
        <f>IF(ISBLANK(Values!E42),"",Values!H42)</f>
        <v>Ruso</v>
      </c>
      <c r="AV43" s="37" t="str">
        <f>IF(ISBLANK(Values!E42),"",IF(Values!J42,"Backlit", "Non-Backlit"))</f>
        <v>Backlit</v>
      </c>
      <c r="BE43" s="28" t="str">
        <f>IF(ISBLANK(Values!E42),"","Professional Audience")</f>
        <v>Professional Audience</v>
      </c>
      <c r="BF43" s="28" t="str">
        <f>IF(ISBLANK(Values!E42),"","Consumer Audience")</f>
        <v>Consumer Audience</v>
      </c>
      <c r="BG43" s="28" t="str">
        <f>IF(ISBLANK(Values!E42),"","Adults")</f>
        <v>Adults</v>
      </c>
      <c r="BH43" s="28" t="str">
        <f>IF(ISBLANK(Values!E42),"","People")</f>
        <v>People</v>
      </c>
      <c r="CG43" s="2">
        <f>IF(ISBLANK(Values!E42),"",Values!$B$11)</f>
        <v>150</v>
      </c>
      <c r="CH43" s="2" t="str">
        <f>IF(ISBLANK(Values!E42),"","GR")</f>
        <v>GR</v>
      </c>
      <c r="CI43" s="2" t="str">
        <f>IF(ISBLANK(Values!E42),"",Values!$B$7)</f>
        <v>41</v>
      </c>
      <c r="CJ43" s="2" t="str">
        <f>IF(ISBLANK(Values!E42),"",Values!$B$8)</f>
        <v>17</v>
      </c>
      <c r="CK43" s="2" t="str">
        <f>IF(ISBLANK(Values!E42),"",Values!$B$9)</f>
        <v>5</v>
      </c>
      <c r="CL43" s="2" t="str">
        <f>IF(ISBLANK(Values!E42),"","CM")</f>
        <v>CM</v>
      </c>
      <c r="CP43" s="37" t="str">
        <f>IF(ISBLANK(Values!E42),"",Values!$B$7)</f>
        <v>41</v>
      </c>
      <c r="CQ43" s="37" t="str">
        <f>IF(ISBLANK(Values!E42),"",Values!$B$8)</f>
        <v>17</v>
      </c>
      <c r="CR43" s="37" t="str">
        <f>IF(ISBLANK(Values!E42),"",Values!$B$9)</f>
        <v>5</v>
      </c>
      <c r="CS43" s="2">
        <f>IF(ISBLANK(Values!E42),"",Values!$B$11)</f>
        <v>150</v>
      </c>
      <c r="CT43" s="2" t="str">
        <f>IF(ISBLANK(Values!E42),"","GR")</f>
        <v>GR</v>
      </c>
      <c r="CU43" s="2" t="str">
        <f>IF(ISBLANK(Values!E42),"","CM")</f>
        <v>CM</v>
      </c>
      <c r="CV43" s="2" t="str">
        <f>IF(ISBLANK(Values!E42),"",IF(Values!$B$36=options!$F$1,"Denmark", IF(Values!$B$36=options!$F$2, "Danemark",IF(Values!$B$36=options!$F$3, "Dänemark",IF(Values!$B$36=options!$F$4, "Danimarca",IF(Values!$B$36=options!$F$5, "Dinamarca",IF(Values!$B$36=options!$F$6, "Denemarken","" ) ) ) ) )))</f>
        <v>Dinamarca</v>
      </c>
      <c r="CZ43" s="2" t="str">
        <f>IF(ISBLANK(Values!E42),"","No")</f>
        <v>No</v>
      </c>
      <c r="DA43" s="2" t="str">
        <f>IF(ISBLANK(Values!E42),"","No")</f>
        <v>No</v>
      </c>
      <c r="DO43" s="28" t="str">
        <f>IF(ISBLANK(Values!E42),"","Parts")</f>
        <v>Parts</v>
      </c>
      <c r="DP43" s="28"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S43" s="32"/>
      <c r="DY43" s="32"/>
      <c r="DZ43" s="32"/>
      <c r="EA43" s="32"/>
      <c r="EB43" s="32"/>
      <c r="EC43" s="32"/>
      <c r="EI43" s="2"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2" t="str">
        <f>IF(ISBLANK(Values!E42),"","Amazon Tellus UPS")</f>
        <v>Amazon Tellus UPS</v>
      </c>
      <c r="EV43" s="32" t="str">
        <f>IF(ISBLANK(Values!E42),"","New")</f>
        <v>New</v>
      </c>
      <c r="FE43" s="2" t="str">
        <f>IF(ISBLANK(Values!E42),"","3")</f>
        <v>3</v>
      </c>
      <c r="FH43" s="2" t="str">
        <f>IF(ISBLANK(Values!E42),"","FALSE")</f>
        <v>FALSE</v>
      </c>
      <c r="FI43" s="37" t="str">
        <f>IF(ISBLANK(Values!E42),"","FALSE")</f>
        <v>FALSE</v>
      </c>
      <c r="FJ43" s="37" t="str">
        <f>IF(ISBLANK(Values!E42),"","FALSE")</f>
        <v>FALSE</v>
      </c>
      <c r="FM43" s="2" t="str">
        <f>IF(ISBLANK(Values!E42),"","1")</f>
        <v>1</v>
      </c>
      <c r="FO43" s="29">
        <f>IF(ISBLANK(Values!E42),"",IF(Values!J42, Values!$B$4, Values!$B$5))</f>
        <v>49.99</v>
      </c>
      <c r="FP43" s="2" t="str">
        <f>IF(ISBLANK(Values!E42),"","Percent")</f>
        <v>Percent</v>
      </c>
      <c r="FQ43" s="2" t="str">
        <f>IF(ISBLANK(Values!E42),"","2")</f>
        <v>2</v>
      </c>
      <c r="FR43" s="2" t="str">
        <f>IF(ISBLANK(Values!E42),"","3")</f>
        <v>3</v>
      </c>
      <c r="FS43" s="2" t="str">
        <f>IF(ISBLANK(Values!E42),"","5")</f>
        <v>5</v>
      </c>
      <c r="FT43" s="2" t="str">
        <f>IF(ISBLANK(Values!E42),"","6")</f>
        <v>6</v>
      </c>
      <c r="FU43" s="2" t="str">
        <f>IF(ISBLANK(Values!E42),"","10")</f>
        <v>10</v>
      </c>
      <c r="FV43" s="2" t="str">
        <f>IF(ISBLANK(Values!E42),"","10")</f>
        <v>10</v>
      </c>
    </row>
    <row r="44" spans="1:192" ht="48" x14ac:dyDescent="0.2">
      <c r="A44" s="28" t="str">
        <f>IF(ISBLANK(Values!E43),"",IF(Values!$B$37="EU","computercomponent","computer"))</f>
        <v>computercomponent</v>
      </c>
      <c r="B44" s="38" t="str">
        <f>IF(ISBLANK(Values!E43),"",Values!F43)</f>
        <v>Lenovo T570 BL - US</v>
      </c>
      <c r="C44" s="33" t="str">
        <f>IF(ISBLANK(Values!E43),"","TellusRem")</f>
        <v>TellusRem</v>
      </c>
      <c r="D44" s="31">
        <f>IF(ISBLANK(Values!E43),"",Values!E43)</f>
        <v>5714401570202</v>
      </c>
      <c r="E44" s="32" t="str">
        <f>IF(ISBLANK(Values!E43),"","EAN")</f>
        <v>EAN</v>
      </c>
      <c r="F44" s="29" t="str">
        <f>IF(ISBLANK(Values!E43),"",IF(Values!J43, SUBSTITUTE(Values!$B$1, "{language}", Values!H43) &amp; " " &amp;Values!$B$3, SUBSTITUTE(Values!$B$2, "{language}", Values!$H43) &amp; " " &amp;Values!$B$3))</f>
        <v>Teclado de respuesto US retroiluminado  para Lenovo Thinkpad T570 T580 P51s P52s</v>
      </c>
      <c r="G44" s="33" t="str">
        <f>IF(ISBLANK(Values!E43),"","TellusRem")</f>
        <v>TellusRem</v>
      </c>
      <c r="H44" s="28" t="str">
        <f>IF(ISBLANK(Values!E43),"",Values!$B$16)</f>
        <v>laptop-computer-replacement-parts</v>
      </c>
      <c r="I44" s="28" t="str">
        <f>IF(ISBLANK(Values!E43),"","4730574031")</f>
        <v>4730574031</v>
      </c>
      <c r="J44" s="39" t="str">
        <f>IF(ISBLANK(Values!E43),"",Values!F43 )</f>
        <v>Lenovo T570 BL - US</v>
      </c>
      <c r="K44" s="29">
        <f>IF(ISBLANK(Values!E43),"",IF(Values!J43, Values!$B$4, Values!$B$5))</f>
        <v>49.99</v>
      </c>
      <c r="L44" s="40">
        <f>IF(ISBLANK(Values!E43),"",Values!$B$18)</f>
        <v>5</v>
      </c>
      <c r="M44" s="29" t="str">
        <f>IF(ISBLANK(Values!E43),"",Values!$M43)</f>
        <v>https://raw.githubusercontent.com/PatrickVibild/TellusAmazonPictures/master/pictures/Lenovo/T570/BL/US/1.jpg</v>
      </c>
      <c r="N44" s="29" t="str">
        <f>IF(ISBLANK(Values!$F43),"",Values!N43)</f>
        <v>https://raw.githubusercontent.com/PatrickVibild/TellusAmazonPictures/master/pictures/Lenovo/T570/BL/US/2.jpg</v>
      </c>
      <c r="O44" s="29" t="str">
        <f>IF(ISBLANK(Values!$F43),"",Values!O43)</f>
        <v>https://raw.githubusercontent.com/PatrickVibild/TellusAmazonPictures/master/pictures/Lenovo/T570/BL/US/3.jpg</v>
      </c>
      <c r="P44" s="29" t="str">
        <f>IF(ISBLANK(Values!$F43),"",Values!P43)</f>
        <v>https://raw.githubusercontent.com/PatrickVibild/TellusAmazonPictures/master/pictures/Lenovo/T570/BL/US/4.jpg</v>
      </c>
      <c r="Q44" s="29" t="str">
        <f>IF(ISBLANK(Values!$F43),"",Values!Q43)</f>
        <v>https://raw.githubusercontent.com/PatrickVibild/TellusAmazonPictures/master/pictures/Lenovo/T570/BL/US/5.jpg</v>
      </c>
      <c r="R44" s="29" t="str">
        <f>IF(ISBLANK(Values!$F43),"",Values!R43)</f>
        <v>https://raw.githubusercontent.com/PatrickVibild/TellusAmazonPictures/master/pictures/Lenovo/T570/BL/US/6.jpg</v>
      </c>
      <c r="S44" s="29" t="str">
        <f>IF(ISBLANK(Values!$F43),"",Values!S43)</f>
        <v>https://raw.githubusercontent.com/PatrickVibild/TellusAmazonPictures/master/pictures/Lenovo/T570/BL/US/7.jpg</v>
      </c>
      <c r="T44" s="29" t="str">
        <f>IF(ISBLANK(Values!$F43),"",Values!T43)</f>
        <v>https://raw.githubusercontent.com/PatrickVibild/TellusAmazonPictures/master/pictures/Lenovo/T570/BL/US/8.jpg</v>
      </c>
      <c r="U44" s="29" t="str">
        <f>IF(ISBLANK(Values!$F43),"",Values!U43)</f>
        <v>https://raw.githubusercontent.com/PatrickVibild/TellusAmazonPictures/master/pictures/Lenovo/T570/BL/US/9.jpg</v>
      </c>
      <c r="W44" s="33" t="str">
        <f>IF(ISBLANK(Values!E43),"","Child")</f>
        <v>Child</v>
      </c>
      <c r="X44" s="33" t="str">
        <f>IF(ISBLANK(Values!E43),"",Values!$B$13)</f>
        <v>Lenovo T570 parent</v>
      </c>
      <c r="Y44" s="39" t="str">
        <f>IF(ISBLANK(Values!E43),"","Size-Color")</f>
        <v>Size-Color</v>
      </c>
      <c r="Z44" s="33" t="str">
        <f>IF(ISBLANK(Values!E43),"","variation")</f>
        <v>variation</v>
      </c>
      <c r="AA44" s="37" t="str">
        <f>IF(ISBLANK(Values!E43),"",Values!$B$20)</f>
        <v>PartialUpdate</v>
      </c>
      <c r="AB44" s="37"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41" t="str">
        <f>IF(ISBLANK(Values!E43),"",IF(Values!I43,Values!$B$23,Values!$B$33))</f>
        <v>👉 REFORMADO: AHORRE DINERO - Reemplazo del teclado para portátil Lenovo, misma calidad que los teclados OEM. TellusRem es el distribuidor líder de teclados en el mundo desde 2011. Teclado de reemplazo perfecto, fácil de reemplazar e instalar.</v>
      </c>
      <c r="AJ44" s="42"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T570 T580 P51s P52s</v>
      </c>
      <c r="AK44" s="2"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2" t="str">
        <f>IF(ISBLANK(Values!E43),"",SUBSTITUTE(SUBSTITUTE(IF(Values!$J43, Values!$B$26, Values!$B$33), "{language}", Values!$H43), "{flag}", INDEX(options!$E$1:$E$20, Values!$V43)))</f>
        <v>👉 FORMATO – 🇺🇸 US con retroiluminación.</v>
      </c>
      <c r="AM44" s="2" t="str">
        <f>SUBSTITUTE(IF(ISBLANK(Values!E43),"",Values!$B$27), "{model}", Values!$B$3)</f>
        <v>👉 COMPATIBLE CON: Lenovo T570 T580 P51s P52s. Por favor, revise la imagen y la descripción cuidadosamente antes de comprar cualquier teclado. Esto asegura que obtenga el teclado correcto para su portátil. Instalación fácil.</v>
      </c>
      <c r="AT44" s="29" t="str">
        <f>IF(ISBLANK(Values!E43),"",Values!H43)</f>
        <v>US</v>
      </c>
      <c r="AV44" s="37" t="str">
        <f>IF(ISBLANK(Values!E43),"",IF(Values!J43,"Backlit", "Non-Backlit"))</f>
        <v>Backlit</v>
      </c>
      <c r="BE44" s="28" t="str">
        <f>IF(ISBLANK(Values!E43),"","Professional Audience")</f>
        <v>Professional Audience</v>
      </c>
      <c r="BF44" s="28" t="str">
        <f>IF(ISBLANK(Values!E43),"","Consumer Audience")</f>
        <v>Consumer Audience</v>
      </c>
      <c r="BG44" s="28" t="str">
        <f>IF(ISBLANK(Values!E43),"","Adults")</f>
        <v>Adults</v>
      </c>
      <c r="BH44" s="28" t="str">
        <f>IF(ISBLANK(Values!E43),"","People")</f>
        <v>People</v>
      </c>
      <c r="CG44" s="2">
        <f>IF(ISBLANK(Values!E43),"",Values!$B$11)</f>
        <v>150</v>
      </c>
      <c r="CH44" s="2" t="str">
        <f>IF(ISBLANK(Values!E43),"","GR")</f>
        <v>GR</v>
      </c>
      <c r="CI44" s="2" t="str">
        <f>IF(ISBLANK(Values!E43),"",Values!$B$7)</f>
        <v>41</v>
      </c>
      <c r="CJ44" s="2" t="str">
        <f>IF(ISBLANK(Values!E43),"",Values!$B$8)</f>
        <v>17</v>
      </c>
      <c r="CK44" s="2" t="str">
        <f>IF(ISBLANK(Values!E43),"",Values!$B$9)</f>
        <v>5</v>
      </c>
      <c r="CL44" s="2" t="str">
        <f>IF(ISBLANK(Values!E43),"","CM")</f>
        <v>CM</v>
      </c>
      <c r="CP44" s="37" t="str">
        <f>IF(ISBLANK(Values!E43),"",Values!$B$7)</f>
        <v>41</v>
      </c>
      <c r="CQ44" s="37" t="str">
        <f>IF(ISBLANK(Values!E43),"",Values!$B$8)</f>
        <v>17</v>
      </c>
      <c r="CR44" s="37" t="str">
        <f>IF(ISBLANK(Values!E43),"",Values!$B$9)</f>
        <v>5</v>
      </c>
      <c r="CS44" s="2">
        <f>IF(ISBLANK(Values!E43),"",Values!$B$11)</f>
        <v>150</v>
      </c>
      <c r="CT44" s="2" t="str">
        <f>IF(ISBLANK(Values!E43),"","GR")</f>
        <v>GR</v>
      </c>
      <c r="CU44" s="2" t="str">
        <f>IF(ISBLANK(Values!E43),"","CM")</f>
        <v>CM</v>
      </c>
      <c r="CV44" s="2" t="str">
        <f>IF(ISBLANK(Values!E43),"",IF(Values!$B$36=options!$F$1,"Denmark", IF(Values!$B$36=options!$F$2, "Danemark",IF(Values!$B$36=options!$F$3, "Dänemark",IF(Values!$B$36=options!$F$4, "Danimarca",IF(Values!$B$36=options!$F$5, "Dinamarca",IF(Values!$B$36=options!$F$6, "Denemarken","" ) ) ) ) )))</f>
        <v>Dinamarca</v>
      </c>
      <c r="CZ44" s="2" t="str">
        <f>IF(ISBLANK(Values!E43),"","No")</f>
        <v>No</v>
      </c>
      <c r="DA44" s="2" t="str">
        <f>IF(ISBLANK(Values!E43),"","No")</f>
        <v>No</v>
      </c>
      <c r="DO44" s="28" t="str">
        <f>IF(ISBLANK(Values!E43),"","Parts")</f>
        <v>Parts</v>
      </c>
      <c r="DP44" s="28"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S44" s="32"/>
      <c r="DY44" s="32"/>
      <c r="DZ44" s="32"/>
      <c r="EA44" s="32"/>
      <c r="EB44" s="32"/>
      <c r="EC44" s="32"/>
      <c r="EI44" s="2"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2" t="str">
        <f>IF(ISBLANK(Values!E43),"","Amazon Tellus UPS")</f>
        <v>Amazon Tellus UPS</v>
      </c>
      <c r="EV44" s="32" t="str">
        <f>IF(ISBLANK(Values!E43),"","New")</f>
        <v>New</v>
      </c>
      <c r="FE44" s="2" t="str">
        <f>IF(ISBLANK(Values!E43),"","3")</f>
        <v>3</v>
      </c>
      <c r="FH44" s="2" t="str">
        <f>IF(ISBLANK(Values!E43),"","FALSE")</f>
        <v>FALSE</v>
      </c>
      <c r="FI44" s="37" t="str">
        <f>IF(ISBLANK(Values!E43),"","FALSE")</f>
        <v>FALSE</v>
      </c>
      <c r="FJ44" s="37" t="str">
        <f>IF(ISBLANK(Values!E43),"","FALSE")</f>
        <v>FALSE</v>
      </c>
      <c r="FM44" s="2" t="str">
        <f>IF(ISBLANK(Values!E43),"","1")</f>
        <v>1</v>
      </c>
      <c r="FO44" s="29">
        <f>IF(ISBLANK(Values!E43),"",IF(Values!J43, Values!$B$4, Values!$B$5))</f>
        <v>49.99</v>
      </c>
      <c r="FP44" s="2" t="str">
        <f>IF(ISBLANK(Values!E43),"","Percent")</f>
        <v>Percent</v>
      </c>
      <c r="FQ44" s="2" t="str">
        <f>IF(ISBLANK(Values!E43),"","2")</f>
        <v>2</v>
      </c>
      <c r="FR44" s="2" t="str">
        <f>IF(ISBLANK(Values!E43),"","3")</f>
        <v>3</v>
      </c>
      <c r="FS44" s="2" t="str">
        <f>IF(ISBLANK(Values!E43),"","5")</f>
        <v>5</v>
      </c>
      <c r="FT44" s="2" t="str">
        <f>IF(ISBLANK(Values!E43),"","6")</f>
        <v>6</v>
      </c>
      <c r="FU44" s="2" t="str">
        <f>IF(ISBLANK(Values!E43),"","10")</f>
        <v>10</v>
      </c>
      <c r="FV44" s="2" t="str">
        <f>IF(ISBLANK(Values!E43),"","10")</f>
        <v>10</v>
      </c>
    </row>
    <row r="45" spans="1:192" ht="17" x14ac:dyDescent="0.2">
      <c r="A45" s="28" t="str">
        <f>IF(ISBLANK(Values!E44),"",IF(Values!$B$37="EU","computercomponent","computer"))</f>
        <v/>
      </c>
      <c r="B45" s="38"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IF(ISBLANK(Values!E44),"",IF(Values!I44,Values!$B$23,Values!$B$33))</f>
        <v/>
      </c>
      <c r="AJ45" s="42"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IF(ISBLANK(Values!E45),"",IF(Values!I45,Values!$B$23,Values!$B$33))</f>
        <v/>
      </c>
      <c r="AJ46" s="42"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IF(ISBLANK(Values!E46),"",IF(Values!I46,Values!$B$23,Values!$B$33))</f>
        <v/>
      </c>
      <c r="AJ47" s="42"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IF(ISBLANK(Values!E47),"",IF(Values!I47,Values!$B$23,Values!$B$33))</f>
        <v/>
      </c>
      <c r="AJ48" s="42"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IF(ISBLANK(Values!E48),"",IF(Values!I48,Values!$B$23,Values!$B$33))</f>
        <v/>
      </c>
      <c r="AJ49" s="42"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IF(ISBLANK(Values!E49),"",IF(Values!I49,Values!$B$23,Values!$B$33))</f>
        <v/>
      </c>
      <c r="AJ50" s="42"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IF(ISBLANK(Values!E50),"",IF(Values!I50,Values!$B$23,Values!$B$33))</f>
        <v/>
      </c>
      <c r="AJ51" s="42"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IF(ISBLANK(Values!E51),"",IF(Values!I51,Values!$B$23,Values!$B$33))</f>
        <v/>
      </c>
      <c r="AJ52" s="42"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IF(ISBLANK(Values!E52),"",IF(Values!I52,Values!$B$23,Values!$B$33))</f>
        <v/>
      </c>
      <c r="AJ53" s="42"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IF(ISBLANK(Values!E53),"",IF(Values!I53,Values!$B$23,Values!$B$33))</f>
        <v/>
      </c>
      <c r="AJ54" s="42"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IF(ISBLANK(Values!E54),"",IF(Values!I54,Values!$B$23,Values!$B$33))</f>
        <v/>
      </c>
      <c r="AJ55" s="42"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IF(ISBLANK(Values!E55),"",IF(Values!I55,Values!$B$23,Values!$B$33))</f>
        <v/>
      </c>
      <c r="AJ56" s="42"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IF(ISBLANK(Values!E56),"",IF(Values!I56,Values!$B$23,Values!$B$33))</f>
        <v/>
      </c>
      <c r="AJ57" s="42"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IF(ISBLANK(Values!E57),"",IF(Values!I57,Values!$B$23,Values!$B$33))</f>
        <v/>
      </c>
      <c r="AJ58" s="42"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IF(ISBLANK(Values!E58),"",IF(Values!I58,Values!$B$23,Values!$B$33))</f>
        <v/>
      </c>
      <c r="AJ59" s="42"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IF(ISBLANK(Values!E59),"",IF(Values!I59,Values!$B$23,Values!$B$33))</f>
        <v/>
      </c>
      <c r="AJ60" s="42"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IF(ISBLANK(Values!E60),"",IF(Values!I60,Values!$B$23,Values!$B$33))</f>
        <v/>
      </c>
      <c r="AJ61" s="42"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IF(ISBLANK(Values!E61),"",IF(Values!I61,Values!$B$23,Values!$B$33))</f>
        <v/>
      </c>
      <c r="AJ62" s="42"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IF(ISBLANK(Values!E62),"",IF(Values!I62,Values!$B$23,Values!$B$33))</f>
        <v/>
      </c>
      <c r="AJ63" s="42"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IF(ISBLANK(Values!E63),"",IF(Values!I63,Values!$B$23,Values!$B$33))</f>
        <v/>
      </c>
      <c r="AJ64" s="42"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IF(ISBLANK(Values!E64),"",IF(Values!I64,Values!$B$23,Values!$B$33))</f>
        <v/>
      </c>
      <c r="AJ65" s="42"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IF(ISBLANK(Values!E65),"",IF(Values!I65,Values!$B$23,Values!$B$33))</f>
        <v/>
      </c>
      <c r="AJ66" s="42"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IF(ISBLANK(Values!E66),"",IF(Values!I66,Values!$B$23,Values!$B$33))</f>
        <v/>
      </c>
      <c r="AJ67" s="42"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IF(ISBLANK(Values!E67),"",IF(Values!I67,Values!$B$23,Values!$B$33))</f>
        <v/>
      </c>
      <c r="AJ68" s="42"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IF(ISBLANK(Values!E68),"",IF(Values!I68,Values!$B$23,Values!$B$33))</f>
        <v/>
      </c>
      <c r="AJ69" s="42"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IF(ISBLANK(Values!E69),"",IF(Values!I69,Values!$B$23,Values!$B$33))</f>
        <v/>
      </c>
      <c r="AJ70" s="42"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IF(ISBLANK(Values!E70),"",IF(Values!I70,Values!$B$23,Values!$B$33))</f>
        <v/>
      </c>
      <c r="AJ71" s="42"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IF(ISBLANK(Values!E71),"",IF(Values!I71,Values!$B$23,Values!$B$33))</f>
        <v/>
      </c>
      <c r="AJ72" s="42"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IF(ISBLANK(Values!E72),"",IF(Values!I72,Values!$B$23,Values!$B$33))</f>
        <v/>
      </c>
      <c r="AJ73" s="42"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IF(ISBLANK(Values!E73),"",IF(Values!I73,Values!$B$23,Values!$B$33))</f>
        <v/>
      </c>
      <c r="AJ74" s="42"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IF(ISBLANK(Values!E74),"",IF(Values!I74,Values!$B$23,Values!$B$33))</f>
        <v/>
      </c>
      <c r="AJ75" s="42"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IF(ISBLANK(Values!E75),"",IF(Values!I75,Values!$B$23,Values!$B$33))</f>
        <v/>
      </c>
      <c r="AJ76" s="42"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IF(ISBLANK(Values!E76),"",IF(Values!I76,Values!$B$23,Values!$B$33))</f>
        <v/>
      </c>
      <c r="AJ77" s="42"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IF(ISBLANK(Values!E77),"",IF(Values!I77,Values!$B$23,Values!$B$33))</f>
        <v/>
      </c>
      <c r="AJ78" s="42"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IF(ISBLANK(Values!E78),"",IF(Values!I78,Values!$B$23,Values!$B$33))</f>
        <v/>
      </c>
      <c r="AJ79" s="42"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IF(ISBLANK(Values!E79),"",IF(Values!I79,Values!$B$23,Values!$B$33))</f>
        <v/>
      </c>
      <c r="AJ80" s="42"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IF(ISBLANK(Values!E80),"",IF(Values!I80,Values!$B$23,Values!$B$33))</f>
        <v/>
      </c>
      <c r="AJ81" s="42"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IF(ISBLANK(Values!E81),"",IF(Values!I81,Values!$B$23,Values!$B$33))</f>
        <v/>
      </c>
      <c r="AJ82" s="42"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IF(ISBLANK(Values!E82),"",IF(Values!I82,Values!$B$23,Values!$B$33))</f>
        <v/>
      </c>
      <c r="AJ83" s="42"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IF(ISBLANK(Values!E83),"",IF(Values!I83,Values!$B$23,Values!$B$33))</f>
        <v/>
      </c>
      <c r="AJ84" s="42"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IF(ISBLANK(Values!E84),"",IF(Values!I84,Values!$B$23,Values!$B$33))</f>
        <v/>
      </c>
      <c r="AJ85" s="42"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IF(ISBLANK(Values!E85),"",IF(Values!I85,Values!$B$23,Values!$B$33))</f>
        <v/>
      </c>
      <c r="AJ86" s="42"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IF(ISBLANK(Values!E86),"",IF(Values!I86,Values!$B$23,Values!$B$33))</f>
        <v/>
      </c>
      <c r="AJ87" s="42"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IF(ISBLANK(Values!E87),"",IF(Values!I87,Values!$B$23,Values!$B$33))</f>
        <v/>
      </c>
      <c r="AJ88" s="42"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IF(ISBLANK(Values!E88),"",IF(Values!I88,Values!$B$23,Values!$B$33))</f>
        <v/>
      </c>
      <c r="AJ89" s="42"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IF(ISBLANK(Values!E89),"",IF(Values!I89,Values!$B$23,Values!$B$33))</f>
        <v/>
      </c>
      <c r="AJ90" s="42"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IF(ISBLANK(Values!E90),"",IF(Values!I90,Values!$B$23,Values!$B$33))</f>
        <v/>
      </c>
      <c r="AJ91" s="42"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IF(ISBLANK(Values!E91),"",IF(Values!I91,Values!$B$23,Values!$B$33))</f>
        <v/>
      </c>
      <c r="AJ92" s="42"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IF(ISBLANK(Values!E92),"",IF(Values!I92,Values!$B$23,Values!$B$33))</f>
        <v/>
      </c>
      <c r="AJ93" s="42"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IF(ISBLANK(Values!E93),"",IF(Values!I93,Values!$B$23,Values!$B$33))</f>
        <v/>
      </c>
      <c r="AJ94" s="42"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IF(ISBLANK(Values!E94),"",IF(Values!I94,Values!$B$23,Values!$B$33))</f>
        <v/>
      </c>
      <c r="AJ95" s="42"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IF(ISBLANK(Values!E95),"",IF(Values!I95,Values!$B$23,Values!$B$33))</f>
        <v/>
      </c>
      <c r="AJ96" s="42"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IF(ISBLANK(Values!E96),"",IF(Values!I96,Values!$B$23,Values!$B$33))</f>
        <v/>
      </c>
      <c r="AJ97" s="42"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IF(ISBLANK(Values!E97),"",IF(Values!I97,Values!$B$23,Values!$B$33))</f>
        <v/>
      </c>
      <c r="AJ98" s="42"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IF(ISBLANK(Values!E98),"",IF(Values!I98,Values!$B$23,Values!$B$33))</f>
        <v/>
      </c>
      <c r="AJ99" s="42"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IF(ISBLANK(Values!E99),"",IF(Values!I99,Values!$B$23,Values!$B$33))</f>
        <v/>
      </c>
      <c r="AJ100" s="42"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IF(ISBLANK(Values!E100),"",IF(Values!I100,Values!$B$23,Values!$B$33))</f>
        <v/>
      </c>
      <c r="AJ101" s="42"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IF(ISBLANK(Values!E101),"",IF(Values!I101,Values!$B$23,Values!$B$33))</f>
        <v/>
      </c>
      <c r="AJ102" s="42"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IF(ISBLANK(Values!E102),"",IF(Values!I102,Values!$B$23,Values!$B$33))</f>
        <v/>
      </c>
      <c r="AJ103" s="42"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IF(ISBLANK(Values!E103),"",IF(Values!I103,Values!$B$23,Values!$B$33))</f>
        <v/>
      </c>
      <c r="AJ104" s="42"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IF(ISBLANK(Values!E104),"",IF(Values!I104,Values!$B$23,Values!$B$33))</f>
        <v/>
      </c>
      <c r="AJ105" s="42"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7" zoomScaleNormal="100" workbookViewId="0">
      <selection activeCell="B41" sqref="B41"/>
    </sheetView>
  </sheetViews>
  <sheetFormatPr baseColWidth="10" defaultColWidth="12"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353</v>
      </c>
      <c r="B1" s="48" t="str">
        <f>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1" t="s">
        <v>354</v>
      </c>
      <c r="F1" s="1"/>
      <c r="G1" s="1"/>
      <c r="H1" s="49"/>
      <c r="I1" s="49"/>
    </row>
    <row r="2" spans="1:22" ht="14" x14ac:dyDescent="0.15">
      <c r="A2" s="47" t="s">
        <v>355</v>
      </c>
      <c r="B2" s="48" t="str">
        <f>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spans="1:22" ht="14" x14ac:dyDescent="0.15">
      <c r="A3" s="47" t="s">
        <v>356</v>
      </c>
      <c r="B3" s="48" t="s">
        <v>592</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14" x14ac:dyDescent="0.15">
      <c r="A4" s="47" t="s">
        <v>371</v>
      </c>
      <c r="B4" s="50">
        <v>49.99</v>
      </c>
      <c r="C4" s="51" t="b">
        <f>FALSE()</f>
        <v>0</v>
      </c>
      <c r="D4" s="52" t="b">
        <f>FALSE()</f>
        <v>0</v>
      </c>
      <c r="E4" s="75">
        <v>5714401574019</v>
      </c>
      <c r="F4" s="46" t="s">
        <v>594</v>
      </c>
      <c r="G4" s="76"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5" t="b">
        <f>TRUE()</f>
        <v>1</v>
      </c>
      <c r="J4" s="56" t="b">
        <v>0</v>
      </c>
      <c r="K4" s="46" t="s">
        <v>652</v>
      </c>
      <c r="L4" s="57" t="b">
        <v>0</v>
      </c>
      <c r="M4" s="58" t="str">
        <f t="shared" ref="M4:M35" si="0">IF(ISBLANK(K4),"",IF(L4, "https://raw.githubusercontent.com/PatrickVibild/TellusAmazonPictures/master/pictures/"&amp;K4&amp;"/1.jpg","https://download.lenovo.com/Images/Parts/"&amp;K4&amp;"/"&amp;K4&amp;"_A.jpg"))</f>
        <v>https://download.lenovo.com/Images/Parts/01EN940/01EN940_A.jpg</v>
      </c>
      <c r="N4" s="58" t="str">
        <f t="shared" ref="N4:N35" si="1">IF(ISBLANK(K4),"",IF(L4, "https://raw.githubusercontent.com/PatrickVibild/TellusAmazonPictures/master/pictures/"&amp;K4&amp;"/2.jpg","https://download.lenovo.com/Images/Parts/"&amp;K4&amp;"/"&amp;K4&amp;"_B.jpg"))</f>
        <v>https://download.lenovo.com/Images/Parts/01EN940/01EN940_B.jpg</v>
      </c>
      <c r="O4" s="59" t="str">
        <f t="shared" ref="O4:O35" si="2">IF(ISBLANK(K4),"",IF(L4, "https://raw.githubusercontent.com/PatrickVibild/TellusAmazonPictures/master/pictures/"&amp;K4&amp;"/3.jpg","https://download.lenovo.com/Images/Parts/"&amp;K4&amp;"/"&amp;K4&amp;"_details.jpg"))</f>
        <v>https://download.lenovo.com/Images/Parts/01EN940/01EN940_details.jpg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60">
        <f>MATCH(G4,options!$D$1:$D$20,0)</f>
        <v>1</v>
      </c>
    </row>
    <row r="5" spans="1:22" ht="14" x14ac:dyDescent="0.15">
      <c r="A5" s="47" t="s">
        <v>373</v>
      </c>
      <c r="B5" s="50">
        <v>65.989999999999995</v>
      </c>
      <c r="C5" s="51" t="b">
        <f>FALSE()</f>
        <v>0</v>
      </c>
      <c r="D5" s="52" t="b">
        <f>FALSE()</f>
        <v>0</v>
      </c>
      <c r="E5" s="75">
        <v>5714401574026</v>
      </c>
      <c r="F5" s="46" t="s">
        <v>595</v>
      </c>
      <c r="G5" s="76"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5" t="b">
        <f>TRUE()</f>
        <v>1</v>
      </c>
      <c r="J5" s="56" t="b">
        <v>0</v>
      </c>
      <c r="K5" s="46" t="s">
        <v>653</v>
      </c>
      <c r="L5" s="57" t="b">
        <v>0</v>
      </c>
      <c r="M5" s="58" t="str">
        <f t="shared" si="0"/>
        <v>https://download.lenovo.com/Images/Parts/01ER511/01ER511_A.jpg</v>
      </c>
      <c r="N5" s="58" t="str">
        <f t="shared" si="1"/>
        <v>https://download.lenovo.com/Images/Parts/01ER511/01ER511_B.jpg</v>
      </c>
      <c r="O5" s="59" t="str">
        <f t="shared" si="2"/>
        <v>https://download.lenovo.com/Images/Parts/01ER511/01ER511_details.jpg</v>
      </c>
      <c r="P5" t="str">
        <f t="shared" si="3"/>
        <v/>
      </c>
      <c r="Q5" t="str">
        <f t="shared" si="4"/>
        <v/>
      </c>
      <c r="R5" t="str">
        <f t="shared" si="5"/>
        <v/>
      </c>
      <c r="S5" t="str">
        <f t="shared" si="6"/>
        <v/>
      </c>
      <c r="T5" t="str">
        <f t="shared" si="7"/>
        <v/>
      </c>
      <c r="U5" t="str">
        <f t="shared" si="8"/>
        <v/>
      </c>
      <c r="V5" s="60">
        <f>MATCH(G5,options!$D$1:$D$20,0)</f>
        <v>2</v>
      </c>
    </row>
    <row r="6" spans="1:22" ht="14" x14ac:dyDescent="0.15">
      <c r="A6" s="47" t="s">
        <v>375</v>
      </c>
      <c r="B6" s="61" t="s">
        <v>376</v>
      </c>
      <c r="C6" s="51" t="b">
        <f>FALSE()</f>
        <v>0</v>
      </c>
      <c r="D6" s="52" t="b">
        <f>FALSE()</f>
        <v>0</v>
      </c>
      <c r="E6" s="75">
        <v>5714401574033</v>
      </c>
      <c r="F6" s="46" t="s">
        <v>596</v>
      </c>
      <c r="G6" s="76"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5" t="b">
        <f>TRUE()</f>
        <v>1</v>
      </c>
      <c r="J6" s="56" t="b">
        <v>0</v>
      </c>
      <c r="K6" s="46" t="s">
        <v>654</v>
      </c>
      <c r="L6" s="57" t="b">
        <v>0</v>
      </c>
      <c r="M6" s="67" t="str">
        <f t="shared" ref="M6:M44" si="9">IF(ISBLANK(K6),"",IF(L6, "https://raw.githubusercontent.com/PatrickVibild/TellusAmazonPictures/master/pictures/"&amp;K6&amp;"/1.jpg","https://download.lenovo.com/Images/Parts/"&amp;K6&amp;"/"&amp;K6&amp;"_A.jpg"))</f>
        <v>https://download.lenovo.com/Images/Parts/01ER517/01ER517_A.jpg</v>
      </c>
      <c r="N6" s="67" t="str">
        <f t="shared" ref="N6:N39" si="10">IF(ISBLANK(K6),"",IF(L6, "https://raw.githubusercontent.com/PatrickVibild/TellusAmazonPictures/master/pictures/"&amp;K6&amp;"/2.jpg","https://download.lenovo.com/Images/Parts/"&amp;K6&amp;"/"&amp;K6&amp;"_B.jpg"))</f>
        <v>https://download.lenovo.com/Images/Parts/01ER517/01ER517_B.jpg</v>
      </c>
      <c r="O6" s="59" t="str">
        <f t="shared" ref="O6:O39" si="11">IF(ISBLANK(K6),"",IF(L6, "https://raw.githubusercontent.com/PatrickVibild/TellusAmazonPictures/master/pictures/"&amp;K6&amp;"/3.jpg","https://download.lenovo.com/Images/Parts/"&amp;K6&amp;"/"&amp;K6&amp;"_details.jpg"))</f>
        <v>https://download.lenovo.com/Images/Parts/01ER517/01ER517_details.jpg</v>
      </c>
      <c r="P6" t="str">
        <f t="shared" si="3"/>
        <v/>
      </c>
      <c r="Q6" t="str">
        <f t="shared" si="4"/>
        <v/>
      </c>
      <c r="R6" t="str">
        <f t="shared" si="5"/>
        <v/>
      </c>
      <c r="S6" t="str">
        <f t="shared" si="6"/>
        <v/>
      </c>
      <c r="T6" t="str">
        <f t="shared" si="7"/>
        <v/>
      </c>
      <c r="U6" t="str">
        <f t="shared" si="8"/>
        <v/>
      </c>
      <c r="V6" s="60">
        <f>MATCH(G6,options!$D$1:$D$20,0)</f>
        <v>3</v>
      </c>
    </row>
    <row r="7" spans="1:22" ht="14" x14ac:dyDescent="0.15">
      <c r="A7" s="47" t="s">
        <v>378</v>
      </c>
      <c r="B7" s="62" t="str">
        <f>IF(B6=options!C1,"41","41")</f>
        <v>41</v>
      </c>
      <c r="C7" s="51" t="b">
        <f>FALSE()</f>
        <v>0</v>
      </c>
      <c r="D7" s="52" t="b">
        <f>FALSE()</f>
        <v>0</v>
      </c>
      <c r="E7" s="75">
        <v>5714401574040</v>
      </c>
      <c r="F7" s="46" t="s">
        <v>597</v>
      </c>
      <c r="G7" s="76"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5" t="b">
        <f>TRUE()</f>
        <v>1</v>
      </c>
      <c r="J7" s="56" t="b">
        <v>0</v>
      </c>
      <c r="K7" s="46" t="s">
        <v>655</v>
      </c>
      <c r="L7" s="57" t="b">
        <v>0</v>
      </c>
      <c r="M7" s="67" t="str">
        <f t="shared" si="9"/>
        <v>https://download.lenovo.com/Images/Parts/01EN938/01EN938_A.jpg</v>
      </c>
      <c r="N7" s="67" t="str">
        <f t="shared" si="10"/>
        <v>https://download.lenovo.com/Images/Parts/01EN938/01EN938_B.jpg</v>
      </c>
      <c r="O7" s="59" t="str">
        <f t="shared" si="11"/>
        <v>https://download.lenovo.com/Images/Parts/01EN938/01EN938_details.jpg</v>
      </c>
      <c r="P7" t="str">
        <f t="shared" si="3"/>
        <v/>
      </c>
      <c r="Q7" t="str">
        <f t="shared" si="4"/>
        <v/>
      </c>
      <c r="R7" t="str">
        <f t="shared" si="5"/>
        <v/>
      </c>
      <c r="S7" t="str">
        <f t="shared" si="6"/>
        <v/>
      </c>
      <c r="T7" t="str">
        <f t="shared" si="7"/>
        <v/>
      </c>
      <c r="U7" t="str">
        <f t="shared" si="8"/>
        <v/>
      </c>
      <c r="V7" s="60">
        <f>MATCH(G7,options!$D$1:$D$20,0)</f>
        <v>4</v>
      </c>
    </row>
    <row r="8" spans="1:22" ht="14" x14ac:dyDescent="0.15">
      <c r="A8" s="47" t="s">
        <v>380</v>
      </c>
      <c r="B8" s="62" t="str">
        <f>IF(B6=options!C1,"17","17")</f>
        <v>17</v>
      </c>
      <c r="C8" s="51" t="b">
        <f>FALSE()</f>
        <v>0</v>
      </c>
      <c r="D8" s="52" t="b">
        <f>FALSE()</f>
        <v>0</v>
      </c>
      <c r="E8" s="75">
        <v>5714401574057</v>
      </c>
      <c r="F8" s="46" t="s">
        <v>598</v>
      </c>
      <c r="G8" s="76"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5" t="b">
        <f>TRUE()</f>
        <v>1</v>
      </c>
      <c r="J8" s="56" t="b">
        <v>0</v>
      </c>
      <c r="K8" s="46" t="s">
        <v>656</v>
      </c>
      <c r="L8" s="57" t="b">
        <v>0</v>
      </c>
      <c r="M8" s="67" t="str">
        <f t="shared" si="9"/>
        <v>https://download.lenovo.com/Images/Parts/01ER529/01ER529_A.jpg</v>
      </c>
      <c r="N8" s="67" t="str">
        <f t="shared" si="10"/>
        <v>https://download.lenovo.com/Images/Parts/01ER529/01ER529_B.jpg</v>
      </c>
      <c r="O8" s="59" t="str">
        <f t="shared" si="11"/>
        <v>https://download.lenovo.com/Images/Parts/01ER529/01ER529_details.jpg</v>
      </c>
      <c r="P8" t="str">
        <f t="shared" si="3"/>
        <v/>
      </c>
      <c r="Q8" t="str">
        <f t="shared" si="4"/>
        <v/>
      </c>
      <c r="R8" t="str">
        <f t="shared" si="5"/>
        <v/>
      </c>
      <c r="S8" t="str">
        <f t="shared" si="6"/>
        <v/>
      </c>
      <c r="T8" t="str">
        <f t="shared" si="7"/>
        <v/>
      </c>
      <c r="U8" t="str">
        <f t="shared" si="8"/>
        <v/>
      </c>
      <c r="V8" s="60">
        <f>MATCH(G8,options!$D$1:$D$20,0)</f>
        <v>5</v>
      </c>
    </row>
    <row r="9" spans="1:22" ht="14" x14ac:dyDescent="0.15">
      <c r="A9" s="47" t="s">
        <v>382</v>
      </c>
      <c r="B9" s="62" t="str">
        <f>IF(B6=options!C1,"5","5")</f>
        <v>5</v>
      </c>
      <c r="C9" s="51" t="b">
        <f>FALSE()</f>
        <v>0</v>
      </c>
      <c r="D9" s="52" t="b">
        <f>FALSE()</f>
        <v>0</v>
      </c>
      <c r="E9" s="75">
        <v>5714401574064</v>
      </c>
      <c r="F9" s="46" t="s">
        <v>599</v>
      </c>
      <c r="G9" s="76"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5" t="b">
        <f>TRUE()</f>
        <v>1</v>
      </c>
      <c r="J9" s="56" t="b">
        <v>0</v>
      </c>
      <c r="K9" s="46" t="s">
        <v>657</v>
      </c>
      <c r="L9" s="57" t="b">
        <v>0</v>
      </c>
      <c r="M9" s="67" t="str">
        <f t="shared" si="9"/>
        <v>https://download.lenovo.com/Images/Parts/01ER540/01ER540_A.jpg</v>
      </c>
      <c r="N9" s="67" t="str">
        <f t="shared" si="10"/>
        <v>https://download.lenovo.com/Images/Parts/01ER540/01ER540_B.jpg</v>
      </c>
      <c r="O9" s="59" t="str">
        <f t="shared" si="11"/>
        <v>https://download.lenovo.com/Images/Parts/01ER540/01ER540_details.jpg</v>
      </c>
      <c r="P9" t="str">
        <f t="shared" si="3"/>
        <v/>
      </c>
      <c r="Q9" t="str">
        <f t="shared" si="4"/>
        <v/>
      </c>
      <c r="R9" t="str">
        <f t="shared" si="5"/>
        <v/>
      </c>
      <c r="S9" t="str">
        <f t="shared" si="6"/>
        <v/>
      </c>
      <c r="T9" t="str">
        <f t="shared" si="7"/>
        <v/>
      </c>
      <c r="U9" t="str">
        <f t="shared" si="8"/>
        <v/>
      </c>
      <c r="V9" s="60">
        <f>MATCH(G9,options!$D$1:$D$20,0)</f>
        <v>6</v>
      </c>
    </row>
    <row r="10" spans="1:22" ht="14" x14ac:dyDescent="0.15">
      <c r="A10" t="s">
        <v>384</v>
      </c>
      <c r="B10" s="63"/>
      <c r="C10" s="51" t="b">
        <f>FALSE()</f>
        <v>0</v>
      </c>
      <c r="D10" s="51" t="b">
        <f>FALSE()</f>
        <v>0</v>
      </c>
      <c r="E10" s="75">
        <v>5714401574071</v>
      </c>
      <c r="F10" s="46" t="s">
        <v>600</v>
      </c>
      <c r="G10" s="76"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5" t="b">
        <f>TRUE()</f>
        <v>1</v>
      </c>
      <c r="J10" s="56" t="b">
        <v>0</v>
      </c>
      <c r="K10" s="46" t="s">
        <v>641</v>
      </c>
      <c r="L10" s="57" t="b">
        <v>0</v>
      </c>
      <c r="M10" s="67" t="str">
        <f t="shared" si="9"/>
        <v>https://download.lenovo.com/Images/Parts/01EN934/01EN934_A.jpg</v>
      </c>
      <c r="N10" s="67" t="str">
        <f t="shared" si="10"/>
        <v>https://download.lenovo.com/Images/Parts/01EN934/01EN934_B.jpg</v>
      </c>
      <c r="O10" s="59" t="str">
        <f t="shared" si="11"/>
        <v>https://download.lenovo.com/Images/Parts/01EN934/01EN934_details.jpg</v>
      </c>
      <c r="P10" s="52" t="str">
        <f t="shared" ref="P10:P52" si="12">IF(ISBLANK(K10),"",IF(L10, "https://raw.githubusercontent.com/PatrickVibild/TellusAmazonPictures/master/pictures/"&amp;K10&amp;"/4.jpg", ""))</f>
        <v/>
      </c>
      <c r="Q10" s="52" t="str">
        <f t="shared" ref="Q10:Q52" si="13">IF(ISBLANK(K10),"",IF(L10, "https://raw.githubusercontent.com/PatrickVibild/TellusAmazonPictures/master/pictures/"&amp;K10&amp;"/5.jpg", ""))</f>
        <v/>
      </c>
      <c r="R10" s="52" t="str">
        <f t="shared" ref="R10:R52" si="14">IF(ISBLANK(K10),"",IF(L10, "https://raw.githubusercontent.com/PatrickVibild/TellusAmazonPictures/master/pictures/"&amp;K10&amp;"/6.jpg", ""))</f>
        <v/>
      </c>
      <c r="S10" s="52" t="str">
        <f t="shared" ref="S10:S52" si="15">IF(ISBLANK(K10),"",IF(L10, "https://raw.githubusercontent.com/PatrickVibild/TellusAmazonPictures/master/pictures/"&amp;K10&amp;"/7.jpg", ""))</f>
        <v/>
      </c>
      <c r="T10" s="52" t="str">
        <f t="shared" ref="T10:T52" si="16">IF(ISBLANK(K10),"",IF(L10, "https://raw.githubusercontent.com/PatrickVibild/TellusAmazonPictures/master/pictures/"&amp;K10&amp;"/8.jpg",""))</f>
        <v/>
      </c>
      <c r="U10" s="52" t="str">
        <f t="shared" ref="U10:U52" si="17">IF(ISBLANK(K10),"",IF(L10, "https://raw.githubusercontent.com/PatrickVibild/TellusAmazonPictures/master/pictures/"&amp;K10&amp;"/9.jpg", ""))</f>
        <v/>
      </c>
      <c r="V10" s="60">
        <f>MATCH(G10,options!$D$1:$D$20,0)</f>
        <v>7</v>
      </c>
    </row>
    <row r="11" spans="1:22" ht="14" x14ac:dyDescent="0.15">
      <c r="A11" s="47" t="s">
        <v>386</v>
      </c>
      <c r="B11" s="64">
        <v>150</v>
      </c>
      <c r="C11" s="51" t="b">
        <f>FALSE()</f>
        <v>0</v>
      </c>
      <c r="D11" s="51" t="b">
        <f>FALSE()</f>
        <v>0</v>
      </c>
      <c r="E11" s="75">
        <v>5714401574088</v>
      </c>
      <c r="F11" s="46" t="s">
        <v>601</v>
      </c>
      <c r="G11" s="76"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5" t="b">
        <f>TRUE()</f>
        <v>1</v>
      </c>
      <c r="J11" s="56" t="b">
        <v>0</v>
      </c>
      <c r="K11" s="46" t="s">
        <v>642</v>
      </c>
      <c r="L11" s="57" t="b">
        <v>0</v>
      </c>
      <c r="M11" s="67" t="str">
        <f t="shared" si="9"/>
        <v>https://download.lenovo.com/Images/Parts/01EN935/01EN935_A.jpg</v>
      </c>
      <c r="N11" s="67" t="str">
        <f t="shared" si="10"/>
        <v>https://download.lenovo.com/Images/Parts/01EN935/01EN935_B.jpg</v>
      </c>
      <c r="O11" s="59" t="str">
        <f t="shared" si="11"/>
        <v>https://download.lenovo.com/Images/Parts/01EN935/01EN935_details.jpg</v>
      </c>
      <c r="P11" s="52" t="str">
        <f t="shared" si="12"/>
        <v/>
      </c>
      <c r="Q11" s="52" t="str">
        <f t="shared" si="13"/>
        <v/>
      </c>
      <c r="R11" s="52" t="str">
        <f t="shared" si="14"/>
        <v/>
      </c>
      <c r="S11" s="52" t="str">
        <f t="shared" si="15"/>
        <v/>
      </c>
      <c r="T11" s="52" t="str">
        <f t="shared" si="16"/>
        <v/>
      </c>
      <c r="U11" s="52" t="str">
        <f t="shared" si="17"/>
        <v/>
      </c>
      <c r="V11" s="60">
        <f>MATCH(G11,options!$D$1:$D$20,0)</f>
        <v>8</v>
      </c>
    </row>
    <row r="12" spans="1:22" ht="14" x14ac:dyDescent="0.15">
      <c r="B12" s="63"/>
      <c r="C12" s="51" t="b">
        <f>FALSE()</f>
        <v>0</v>
      </c>
      <c r="D12" s="51" t="b">
        <f>FALSE()</f>
        <v>0</v>
      </c>
      <c r="E12" s="75">
        <v>5714401574095</v>
      </c>
      <c r="F12" s="46" t="s">
        <v>602</v>
      </c>
      <c r="G12" s="76"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55" t="b">
        <f>TRUE()</f>
        <v>1</v>
      </c>
      <c r="J12" s="56" t="b">
        <v>0</v>
      </c>
      <c r="K12" s="46" t="s">
        <v>643</v>
      </c>
      <c r="L12" s="57" t="b">
        <v>0</v>
      </c>
      <c r="M12" s="67" t="str">
        <f t="shared" ref="M12:M52" si="18">IF(ISBLANK(K12),"",IF(L12, "https://raw.githubusercontent.com/PatrickVibild/TellusAmazonPictures/master/pictures/"&amp;K12&amp;"/1.jpg","https://download.lenovo.com/Images/Parts/"&amp;K12&amp;"/"&amp;K12&amp;"_A.jpg"))</f>
        <v>https://download.lenovo.com/Images/Parts/01ER508/01ER508_A.jpg</v>
      </c>
      <c r="N12" s="67" t="str">
        <f t="shared" ref="N12:N52" si="19">IF(ISBLANK(K12),"",IF(L12, "https://raw.githubusercontent.com/PatrickVibild/TellusAmazonPictures/master/pictures/"&amp;K12&amp;"/2.jpg","https://download.lenovo.com/Images/Parts/"&amp;K12&amp;"/"&amp;K12&amp;"_B.jpg"))</f>
        <v>https://download.lenovo.com/Images/Parts/01ER508/01ER508_B.jpg</v>
      </c>
      <c r="O12" s="59" t="str">
        <f t="shared" ref="O12:O52" si="20">IF(ISBLANK(K12),"",IF(L12, "https://raw.githubusercontent.com/PatrickVibild/TellusAmazonPictures/master/pictures/"&amp;K12&amp;"/3.jpg","https://download.lenovo.com/Images/Parts/"&amp;K12&amp;"/"&amp;K12&amp;"_details.jpg"))</f>
        <v>https://download.lenovo.com/Images/Parts/01ER508/01ER508_details.jpg</v>
      </c>
      <c r="P12" s="52" t="str">
        <f t="shared" si="12"/>
        <v/>
      </c>
      <c r="Q12" s="52" t="str">
        <f t="shared" si="13"/>
        <v/>
      </c>
      <c r="R12" s="52" t="str">
        <f t="shared" si="14"/>
        <v/>
      </c>
      <c r="S12" s="52" t="str">
        <f t="shared" si="15"/>
        <v/>
      </c>
      <c r="T12" s="52" t="str">
        <f t="shared" si="16"/>
        <v/>
      </c>
      <c r="U12" s="52" t="str">
        <f t="shared" si="17"/>
        <v/>
      </c>
      <c r="V12" s="60">
        <f>MATCH(G12,options!$D$1:$D$20,0)</f>
        <v>20</v>
      </c>
    </row>
    <row r="13" spans="1:22" ht="14" x14ac:dyDescent="0.15">
      <c r="A13" s="47" t="s">
        <v>389</v>
      </c>
      <c r="B13" s="53" t="s">
        <v>593</v>
      </c>
      <c r="C13" s="51" t="b">
        <f>FALSE()</f>
        <v>0</v>
      </c>
      <c r="D13" s="51" t="b">
        <f>FALSE()</f>
        <v>0</v>
      </c>
      <c r="E13" s="75">
        <v>5714401574101</v>
      </c>
      <c r="F13" s="46" t="s">
        <v>603</v>
      </c>
      <c r="G13" s="76"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55" t="b">
        <f>TRUE()</f>
        <v>1</v>
      </c>
      <c r="J13" s="56" t="b">
        <v>0</v>
      </c>
      <c r="K13" s="46" t="s">
        <v>644</v>
      </c>
      <c r="L13" s="57" t="b">
        <v>0</v>
      </c>
      <c r="M13" s="67" t="str">
        <f t="shared" si="18"/>
        <v>https://download.lenovo.com/Images/Parts/01ER509/01ER509_A.jpg</v>
      </c>
      <c r="N13" s="67" t="str">
        <f t="shared" si="19"/>
        <v>https://download.lenovo.com/Images/Parts/01ER509/01ER509_B.jpg</v>
      </c>
      <c r="O13" s="59" t="str">
        <f t="shared" si="20"/>
        <v>https://download.lenovo.com/Images/Parts/01ER509/01ER509_details.jpg</v>
      </c>
      <c r="P13" s="52" t="str">
        <f t="shared" si="12"/>
        <v/>
      </c>
      <c r="Q13" s="52" t="str">
        <f t="shared" si="13"/>
        <v/>
      </c>
      <c r="R13" s="52" t="str">
        <f t="shared" si="14"/>
        <v/>
      </c>
      <c r="S13" s="52" t="str">
        <f t="shared" si="15"/>
        <v/>
      </c>
      <c r="T13" s="52" t="str">
        <f t="shared" si="16"/>
        <v/>
      </c>
      <c r="U13" s="52" t="str">
        <f t="shared" si="17"/>
        <v/>
      </c>
      <c r="V13" s="60">
        <f>MATCH(G13,options!$D$1:$D$20,0)</f>
        <v>9</v>
      </c>
    </row>
    <row r="14" spans="1:22" ht="14" x14ac:dyDescent="0.15">
      <c r="A14" s="47" t="s">
        <v>391</v>
      </c>
      <c r="B14" s="75">
        <v>5714401570998</v>
      </c>
      <c r="C14" s="51" t="b">
        <f>FALSE()</f>
        <v>0</v>
      </c>
      <c r="D14" s="51" t="b">
        <f>FALSE()</f>
        <v>0</v>
      </c>
      <c r="E14" s="75">
        <v>5714401574118</v>
      </c>
      <c r="F14" s="46" t="s">
        <v>604</v>
      </c>
      <c r="G14" s="76"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5" t="b">
        <f>TRUE()</f>
        <v>1</v>
      </c>
      <c r="J14" s="56" t="b">
        <v>0</v>
      </c>
      <c r="K14" s="46" t="s">
        <v>645</v>
      </c>
      <c r="L14" s="57" t="b">
        <v>0</v>
      </c>
      <c r="M14" s="67" t="str">
        <f t="shared" si="18"/>
        <v>https://download.lenovo.com/Images/Parts/01EN943/01EN943_A.jpg</v>
      </c>
      <c r="N14" s="67" t="str">
        <f t="shared" si="19"/>
        <v>https://download.lenovo.com/Images/Parts/01EN943/01EN943_B.jpg</v>
      </c>
      <c r="O14" s="59" t="str">
        <f t="shared" si="20"/>
        <v>https://download.lenovo.com/Images/Parts/01EN943/01EN943_details.jpg</v>
      </c>
      <c r="P14" s="52" t="str">
        <f t="shared" si="12"/>
        <v/>
      </c>
      <c r="Q14" s="52" t="str">
        <f t="shared" si="13"/>
        <v/>
      </c>
      <c r="R14" s="52" t="str">
        <f t="shared" si="14"/>
        <v/>
      </c>
      <c r="S14" s="52" t="str">
        <f t="shared" si="15"/>
        <v/>
      </c>
      <c r="T14" s="52" t="str">
        <f t="shared" si="16"/>
        <v/>
      </c>
      <c r="U14" s="52" t="str">
        <f t="shared" si="17"/>
        <v/>
      </c>
      <c r="V14" s="60">
        <f>MATCH(G14,options!$D$1:$D$20,0)</f>
        <v>19</v>
      </c>
    </row>
    <row r="15" spans="1:22" ht="14" x14ac:dyDescent="0.15">
      <c r="B15" s="63"/>
      <c r="C15" s="51" t="b">
        <f>FALSE()</f>
        <v>0</v>
      </c>
      <c r="D15" s="51" t="b">
        <f>FALSE()</f>
        <v>0</v>
      </c>
      <c r="E15" s="75">
        <v>5714401574125</v>
      </c>
      <c r="F15" s="46" t="s">
        <v>605</v>
      </c>
      <c r="G15" s="76"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5" t="b">
        <f>TRUE()</f>
        <v>1</v>
      </c>
      <c r="J15" s="56" t="b">
        <v>0</v>
      </c>
      <c r="K15" s="46" t="s">
        <v>646</v>
      </c>
      <c r="L15" s="57" t="b">
        <v>0</v>
      </c>
      <c r="M15" s="67" t="str">
        <f t="shared" si="18"/>
        <v>https://download.lenovo.com/Images/Parts/01EN947/01EN947_A.jpg</v>
      </c>
      <c r="N15" s="67" t="str">
        <f t="shared" si="19"/>
        <v>https://download.lenovo.com/Images/Parts/01EN947/01EN947_B.jpg</v>
      </c>
      <c r="O15" s="59" t="str">
        <f t="shared" si="20"/>
        <v>https://download.lenovo.com/Images/Parts/01EN947/01EN947_details.jpg</v>
      </c>
      <c r="P15" s="52" t="str">
        <f t="shared" si="12"/>
        <v/>
      </c>
      <c r="Q15" s="52" t="str">
        <f t="shared" si="13"/>
        <v/>
      </c>
      <c r="R15" s="52" t="str">
        <f t="shared" si="14"/>
        <v/>
      </c>
      <c r="S15" s="52" t="str">
        <f t="shared" si="15"/>
        <v/>
      </c>
      <c r="T15" s="52" t="str">
        <f t="shared" si="16"/>
        <v/>
      </c>
      <c r="U15" s="52" t="str">
        <f t="shared" si="17"/>
        <v/>
      </c>
      <c r="V15" s="60">
        <f>MATCH(G15,options!$D$1:$D$20,0)</f>
        <v>10</v>
      </c>
    </row>
    <row r="16" spans="1:22" ht="14" x14ac:dyDescent="0.15">
      <c r="A16" s="47" t="s">
        <v>394</v>
      </c>
      <c r="B16" s="48" t="s">
        <v>395</v>
      </c>
      <c r="C16" s="51" t="b">
        <f>FALSE()</f>
        <v>0</v>
      </c>
      <c r="D16" s="51" t="b">
        <f>FALSE()</f>
        <v>0</v>
      </c>
      <c r="E16" s="75">
        <v>5714401574132</v>
      </c>
      <c r="F16" s="46" t="s">
        <v>606</v>
      </c>
      <c r="G16" s="76"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5" t="b">
        <f>TRUE()</f>
        <v>1</v>
      </c>
      <c r="J16" s="56" t="b">
        <v>0</v>
      </c>
      <c r="K16" s="46" t="s">
        <v>647</v>
      </c>
      <c r="L16" s="57" t="b">
        <v>0</v>
      </c>
      <c r="M16" s="67" t="str">
        <f t="shared" si="18"/>
        <v>https://download.lenovo.com/Images/Parts/01ER520/01ER520_A.jpg</v>
      </c>
      <c r="N16" s="67" t="str">
        <f t="shared" si="19"/>
        <v>https://download.lenovo.com/Images/Parts/01ER520/01ER520_B.jpg</v>
      </c>
      <c r="O16" s="59" t="str">
        <f t="shared" si="20"/>
        <v>https://download.lenovo.com/Images/Parts/01ER520/01ER520_details.jpg</v>
      </c>
      <c r="P16" s="52" t="str">
        <f t="shared" si="12"/>
        <v/>
      </c>
      <c r="Q16" s="52" t="str">
        <f t="shared" si="13"/>
        <v/>
      </c>
      <c r="R16" s="52" t="str">
        <f t="shared" si="14"/>
        <v/>
      </c>
      <c r="S16" s="52" t="str">
        <f t="shared" si="15"/>
        <v/>
      </c>
      <c r="T16" s="52" t="str">
        <f t="shared" si="16"/>
        <v/>
      </c>
      <c r="U16" s="52" t="str">
        <f t="shared" si="17"/>
        <v/>
      </c>
      <c r="V16" s="60">
        <f>MATCH(G16,options!$D$1:$D$20,0)</f>
        <v>11</v>
      </c>
    </row>
    <row r="17" spans="1:22" ht="14" x14ac:dyDescent="0.15">
      <c r="B17" s="63"/>
      <c r="C17" s="51" t="b">
        <f>FALSE()</f>
        <v>0</v>
      </c>
      <c r="D17" s="51" t="b">
        <f>FALSE()</f>
        <v>0</v>
      </c>
      <c r="E17" s="75">
        <v>5714401574149</v>
      </c>
      <c r="F17" s="46" t="s">
        <v>607</v>
      </c>
      <c r="G17" s="76"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5" t="b">
        <f>TRUE()</f>
        <v>1</v>
      </c>
      <c r="J17" s="56" t="b">
        <v>0</v>
      </c>
      <c r="K17" s="46"/>
      <c r="L17" s="57" t="b">
        <v>0</v>
      </c>
      <c r="M17" s="67" t="str">
        <f t="shared" si="18"/>
        <v/>
      </c>
      <c r="N17" s="67" t="str">
        <f t="shared" si="19"/>
        <v/>
      </c>
      <c r="O17" s="59" t="str">
        <f t="shared" si="20"/>
        <v/>
      </c>
      <c r="P17" s="52" t="str">
        <f t="shared" si="12"/>
        <v/>
      </c>
      <c r="Q17" s="52" t="str">
        <f t="shared" si="13"/>
        <v/>
      </c>
      <c r="R17" s="52" t="str">
        <f t="shared" si="14"/>
        <v/>
      </c>
      <c r="S17" s="52" t="str">
        <f t="shared" si="15"/>
        <v/>
      </c>
      <c r="T17" s="52" t="str">
        <f t="shared" si="16"/>
        <v/>
      </c>
      <c r="U17" s="52" t="str">
        <f t="shared" si="17"/>
        <v/>
      </c>
      <c r="V17" s="60">
        <f>MATCH(G17,options!$D$1:$D$20,0)</f>
        <v>12</v>
      </c>
    </row>
    <row r="18" spans="1:22" ht="14" x14ac:dyDescent="0.15">
      <c r="A18" s="47" t="s">
        <v>398</v>
      </c>
      <c r="B18" s="64">
        <v>5</v>
      </c>
      <c r="C18" s="51" t="b">
        <f>FALSE()</f>
        <v>0</v>
      </c>
      <c r="D18" s="51" t="b">
        <f>FALSE()</f>
        <v>0</v>
      </c>
      <c r="E18" s="75">
        <v>5714401574156</v>
      </c>
      <c r="F18" s="46" t="s">
        <v>608</v>
      </c>
      <c r="G18" s="76"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5" t="b">
        <f>TRUE()</f>
        <v>1</v>
      </c>
      <c r="J18" s="56" t="b">
        <v>0</v>
      </c>
      <c r="K18" s="46" t="s">
        <v>648</v>
      </c>
      <c r="L18" s="57" t="b">
        <v>0</v>
      </c>
      <c r="M18" s="67" t="str">
        <f t="shared" si="18"/>
        <v>https://download.lenovo.com/Images/Parts/01EN950/01EN950_A.jpg</v>
      </c>
      <c r="N18" s="67" t="str">
        <f t="shared" si="19"/>
        <v>https://download.lenovo.com/Images/Parts/01EN950/01EN950_B.jpg</v>
      </c>
      <c r="O18" s="59" t="str">
        <f t="shared" si="20"/>
        <v>https://download.lenovo.com/Images/Parts/01EN950/01EN950_details.jpg</v>
      </c>
      <c r="P18" s="52" t="str">
        <f t="shared" si="12"/>
        <v/>
      </c>
      <c r="Q18" s="52" t="str">
        <f t="shared" si="13"/>
        <v/>
      </c>
      <c r="R18" s="52" t="str">
        <f t="shared" si="14"/>
        <v/>
      </c>
      <c r="S18" s="52" t="str">
        <f t="shared" si="15"/>
        <v/>
      </c>
      <c r="T18" s="52" t="str">
        <f t="shared" si="16"/>
        <v/>
      </c>
      <c r="U18" s="52" t="str">
        <f t="shared" si="17"/>
        <v/>
      </c>
      <c r="V18" s="60">
        <f>MATCH(G18,options!$D$1:$D$20,0)</f>
        <v>13</v>
      </c>
    </row>
    <row r="19" spans="1:22" ht="14" x14ac:dyDescent="0.15">
      <c r="B19" s="63"/>
      <c r="C19" s="51" t="b">
        <f>FALSE()</f>
        <v>0</v>
      </c>
      <c r="D19" s="51" t="b">
        <f>FALSE()</f>
        <v>0</v>
      </c>
      <c r="E19" s="75">
        <v>5714401574163</v>
      </c>
      <c r="F19" s="46" t="s">
        <v>609</v>
      </c>
      <c r="G19" s="76"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5" t="b">
        <f>TRUE()</f>
        <v>1</v>
      </c>
      <c r="J19" s="56" t="b">
        <v>0</v>
      </c>
      <c r="K19" s="46" t="s">
        <v>649</v>
      </c>
      <c r="L19" s="57" t="b">
        <v>0</v>
      </c>
      <c r="M19" s="67" t="str">
        <f t="shared" si="18"/>
        <v>https://download.lenovo.com/Images/Parts/01EN954/01EN954_A.jpg</v>
      </c>
      <c r="N19" s="67" t="str">
        <f t="shared" si="19"/>
        <v>https://download.lenovo.com/Images/Parts/01EN954/01EN954_B.jpg</v>
      </c>
      <c r="O19" s="59" t="str">
        <f t="shared" si="20"/>
        <v>https://download.lenovo.com/Images/Parts/01EN954/01EN954_details.jpg</v>
      </c>
      <c r="P19" s="52" t="str">
        <f t="shared" si="12"/>
        <v/>
      </c>
      <c r="Q19" s="52" t="str">
        <f t="shared" si="13"/>
        <v/>
      </c>
      <c r="R19" s="52" t="str">
        <f t="shared" si="14"/>
        <v/>
      </c>
      <c r="S19" s="52" t="str">
        <f t="shared" si="15"/>
        <v/>
      </c>
      <c r="T19" s="52" t="str">
        <f t="shared" si="16"/>
        <v/>
      </c>
      <c r="U19" s="52" t="str">
        <f t="shared" si="17"/>
        <v/>
      </c>
      <c r="V19" s="60">
        <f>MATCH(G19,options!$D$1:$D$20,0)</f>
        <v>14</v>
      </c>
    </row>
    <row r="20" spans="1:22" ht="14" x14ac:dyDescent="0.15">
      <c r="A20" s="47" t="s">
        <v>401</v>
      </c>
      <c r="B20" s="65" t="s">
        <v>402</v>
      </c>
      <c r="C20" s="51" t="b">
        <f>FALSE()</f>
        <v>0</v>
      </c>
      <c r="D20" s="51" t="b">
        <f>FALSE()</f>
        <v>0</v>
      </c>
      <c r="E20" s="75">
        <v>5714401574170</v>
      </c>
      <c r="F20" s="46" t="s">
        <v>610</v>
      </c>
      <c r="G20" s="76"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5" t="b">
        <f>TRUE()</f>
        <v>1</v>
      </c>
      <c r="J20" s="56" t="b">
        <v>0</v>
      </c>
      <c r="K20" s="46" t="s">
        <v>650</v>
      </c>
      <c r="L20" s="57" t="b">
        <v>0</v>
      </c>
      <c r="M20" s="67" t="str">
        <f t="shared" si="18"/>
        <v>https://download.lenovo.com/Images/Parts/01EN955/01EN955_A.jpg</v>
      </c>
      <c r="N20" s="67" t="str">
        <f t="shared" si="19"/>
        <v>https://download.lenovo.com/Images/Parts/01EN955/01EN955_B.jpg</v>
      </c>
      <c r="O20" s="59" t="str">
        <f t="shared" si="20"/>
        <v>https://download.lenovo.com/Images/Parts/01EN955/01EN955_details.jpg</v>
      </c>
      <c r="P20" s="52" t="str">
        <f t="shared" si="12"/>
        <v/>
      </c>
      <c r="Q20" s="52" t="str">
        <f t="shared" si="13"/>
        <v/>
      </c>
      <c r="R20" s="52" t="str">
        <f t="shared" si="14"/>
        <v/>
      </c>
      <c r="S20" s="52" t="str">
        <f t="shared" si="15"/>
        <v/>
      </c>
      <c r="T20" s="52" t="str">
        <f t="shared" si="16"/>
        <v/>
      </c>
      <c r="U20" s="52" t="str">
        <f t="shared" si="17"/>
        <v/>
      </c>
      <c r="V20" s="60">
        <f>MATCH(G20,options!$D$1:$D$20,0)</f>
        <v>15</v>
      </c>
    </row>
    <row r="21" spans="1:22" ht="14" x14ac:dyDescent="0.15">
      <c r="B21" s="63"/>
      <c r="C21" s="51" t="b">
        <f>FALSE()</f>
        <v>0</v>
      </c>
      <c r="D21" s="51" t="b">
        <f>FALSE()</f>
        <v>0</v>
      </c>
      <c r="E21" s="75">
        <v>5714401574187</v>
      </c>
      <c r="F21" s="46" t="s">
        <v>611</v>
      </c>
      <c r="G21" s="76"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5" t="b">
        <f>TRUE()</f>
        <v>1</v>
      </c>
      <c r="J21" s="56" t="b">
        <v>0</v>
      </c>
      <c r="K21" s="46" t="s">
        <v>658</v>
      </c>
      <c r="L21" s="57" t="b">
        <v>0</v>
      </c>
      <c r="M21" s="67" t="str">
        <f t="shared" si="18"/>
        <v>https://download.lenovo.com/Images/Parts/01ER530/01ER530_A.jpg</v>
      </c>
      <c r="N21" s="67" t="str">
        <f t="shared" si="19"/>
        <v>https://download.lenovo.com/Images/Parts/01ER530/01ER530_B.jpg</v>
      </c>
      <c r="O21" s="59" t="str">
        <f t="shared" si="20"/>
        <v>https://download.lenovo.com/Images/Parts/01ER530/01ER530_details.jpg</v>
      </c>
      <c r="P21" s="52" t="str">
        <f t="shared" si="12"/>
        <v/>
      </c>
      <c r="Q21" s="52" t="str">
        <f t="shared" si="13"/>
        <v/>
      </c>
      <c r="R21" s="52" t="str">
        <f t="shared" si="14"/>
        <v/>
      </c>
      <c r="S21" s="52" t="str">
        <f t="shared" si="15"/>
        <v/>
      </c>
      <c r="T21" s="52" t="str">
        <f t="shared" si="16"/>
        <v/>
      </c>
      <c r="U21" s="52" t="str">
        <f t="shared" si="17"/>
        <v/>
      </c>
      <c r="V21" s="60">
        <f>MATCH(G21,options!$D$1:$D$20,0)</f>
        <v>16</v>
      </c>
    </row>
    <row r="22" spans="1:22" ht="14" x14ac:dyDescent="0.15">
      <c r="B22" s="63"/>
      <c r="C22" s="51" t="b">
        <f>FALSE()</f>
        <v>0</v>
      </c>
      <c r="D22" s="51" t="b">
        <f>FALSE()</f>
        <v>0</v>
      </c>
      <c r="E22" s="75">
        <v>5714401574194</v>
      </c>
      <c r="F22" s="46" t="s">
        <v>612</v>
      </c>
      <c r="G22" s="76"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55" t="b">
        <f>TRUE()</f>
        <v>1</v>
      </c>
      <c r="J22" s="56" t="b">
        <v>0</v>
      </c>
      <c r="K22" s="46" t="s">
        <v>651</v>
      </c>
      <c r="L22" s="57" t="b">
        <v>0</v>
      </c>
      <c r="M22" s="67" t="str">
        <f t="shared" si="18"/>
        <v>https://download.lenovo.com/Images/Parts/01ER523/01ER523_A.jpg</v>
      </c>
      <c r="N22" s="67" t="str">
        <f t="shared" si="19"/>
        <v>https://download.lenovo.com/Images/Parts/01ER523/01ER523_B.jpg</v>
      </c>
      <c r="O22" s="59" t="str">
        <f t="shared" si="20"/>
        <v>https://download.lenovo.com/Images/Parts/01ER523/01ER523_details.jpg</v>
      </c>
      <c r="P22" s="52" t="str">
        <f t="shared" si="12"/>
        <v/>
      </c>
      <c r="Q22" s="52" t="str">
        <f t="shared" si="13"/>
        <v/>
      </c>
      <c r="R22" s="52" t="str">
        <f t="shared" si="14"/>
        <v/>
      </c>
      <c r="S22" s="52" t="str">
        <f t="shared" si="15"/>
        <v/>
      </c>
      <c r="T22" s="52" t="str">
        <f t="shared" si="16"/>
        <v/>
      </c>
      <c r="U22" s="52" t="str">
        <f t="shared" si="17"/>
        <v/>
      </c>
      <c r="V22" s="60">
        <f>MATCH(G22,options!$D$1:$D$20,0)</f>
        <v>17</v>
      </c>
    </row>
    <row r="23" spans="1:22" ht="56" x14ac:dyDescent="0.15">
      <c r="A23" s="47" t="s">
        <v>406</v>
      </c>
      <c r="B23" s="48"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51" t="b">
        <f>FALSE()</f>
        <v>0</v>
      </c>
      <c r="D23" s="51" t="b">
        <f>FALSE()</f>
        <v>0</v>
      </c>
      <c r="E23" s="75">
        <v>5714401574200</v>
      </c>
      <c r="F23" s="46" t="s">
        <v>613</v>
      </c>
      <c r="G23" s="76"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b">
        <f>TRUE()</f>
        <v>1</v>
      </c>
      <c r="J23" s="56" t="b">
        <v>0</v>
      </c>
      <c r="K23" s="46" t="s">
        <v>659</v>
      </c>
      <c r="L23" s="57" t="b">
        <v>0</v>
      </c>
      <c r="M23" s="67" t="str">
        <f t="shared" si="18"/>
        <v>https://download.lenovo.com/Images/Parts/01ER500/01ER500_A.jpg</v>
      </c>
      <c r="N23" s="67" t="str">
        <f t="shared" si="19"/>
        <v>https://download.lenovo.com/Images/Parts/01ER500/01ER500_B.jpg</v>
      </c>
      <c r="O23" s="59" t="str">
        <f t="shared" si="20"/>
        <v>https://download.lenovo.com/Images/Parts/01ER500/01ER500_details.jpg</v>
      </c>
      <c r="P23" s="52" t="str">
        <f t="shared" si="12"/>
        <v/>
      </c>
      <c r="Q23" s="52" t="str">
        <f t="shared" si="13"/>
        <v/>
      </c>
      <c r="R23" s="52" t="str">
        <f t="shared" si="14"/>
        <v/>
      </c>
      <c r="S23" s="52" t="str">
        <f t="shared" si="15"/>
        <v/>
      </c>
      <c r="T23" s="52" t="str">
        <f t="shared" si="16"/>
        <v/>
      </c>
      <c r="U23" s="52" t="str">
        <f t="shared" si="17"/>
        <v/>
      </c>
      <c r="V23" s="60">
        <f>MATCH(G23,options!$D$1:$D$20,0)</f>
        <v>18</v>
      </c>
    </row>
    <row r="24" spans="1:22" ht="56" x14ac:dyDescent="0.15">
      <c r="A24" s="47" t="s">
        <v>408</v>
      </c>
      <c r="B24" s="48"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1" t="b">
        <f>FALSE()</f>
        <v>0</v>
      </c>
      <c r="D24" s="51" t="b">
        <f>FALSE()</f>
        <v>0</v>
      </c>
      <c r="E24" s="75">
        <v>5714401570011</v>
      </c>
      <c r="F24" s="46" t="s">
        <v>614</v>
      </c>
      <c r="G24" s="76"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55" t="b">
        <f>TRUE()</f>
        <v>1</v>
      </c>
      <c r="J24" s="56" t="b">
        <v>1</v>
      </c>
      <c r="K24" s="53" t="s">
        <v>634</v>
      </c>
      <c r="L24" s="57" t="b">
        <v>1</v>
      </c>
      <c r="M24" s="67" t="str">
        <f t="shared" si="18"/>
        <v>https://raw.githubusercontent.com/PatrickVibild/TellusAmazonPictures/master/pictures/Lenovo/T570/BL/DE/1.jpg</v>
      </c>
      <c r="N24" s="67" t="str">
        <f t="shared" si="19"/>
        <v>https://raw.githubusercontent.com/PatrickVibild/TellusAmazonPictures/master/pictures/Lenovo/T570/BL/DE/2.jpg</v>
      </c>
      <c r="O24" s="59" t="str">
        <f t="shared" si="20"/>
        <v>https://raw.githubusercontent.com/PatrickVibild/TellusAmazonPictures/master/pictures/Lenovo/T570/BL/DE/3.jpg</v>
      </c>
      <c r="P24" s="52" t="str">
        <f t="shared" si="12"/>
        <v>https://raw.githubusercontent.com/PatrickVibild/TellusAmazonPictures/master/pictures/Lenovo/T570/BL/DE/4.jpg</v>
      </c>
      <c r="Q24" s="52" t="str">
        <f t="shared" si="13"/>
        <v>https://raw.githubusercontent.com/PatrickVibild/TellusAmazonPictures/master/pictures/Lenovo/T570/BL/DE/5.jpg</v>
      </c>
      <c r="R24" s="52" t="str">
        <f t="shared" si="14"/>
        <v>https://raw.githubusercontent.com/PatrickVibild/TellusAmazonPictures/master/pictures/Lenovo/T570/BL/DE/6.jpg</v>
      </c>
      <c r="S24" s="52" t="str">
        <f t="shared" si="15"/>
        <v>https://raw.githubusercontent.com/PatrickVibild/TellusAmazonPictures/master/pictures/Lenovo/T570/BL/DE/7.jpg</v>
      </c>
      <c r="T24" s="52" t="str">
        <f t="shared" si="16"/>
        <v>https://raw.githubusercontent.com/PatrickVibild/TellusAmazonPictures/master/pictures/Lenovo/T570/BL/DE/8.jpg</v>
      </c>
      <c r="U24" s="52" t="str">
        <f t="shared" si="17"/>
        <v>https://raw.githubusercontent.com/PatrickVibild/TellusAmazonPictures/master/pictures/Lenovo/T570/BL/DE/9.jpg</v>
      </c>
      <c r="V24" s="60">
        <f>MATCH(G24,options!$D$1:$D$20,0)</f>
        <v>1</v>
      </c>
    </row>
    <row r="25" spans="1:22" ht="42" x14ac:dyDescent="0.15">
      <c r="A25" s="47" t="s">
        <v>409</v>
      </c>
      <c r="B25" s="48"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1" t="b">
        <f>FALSE()</f>
        <v>0</v>
      </c>
      <c r="D25" s="51" t="b">
        <f>FALSE()</f>
        <v>0</v>
      </c>
      <c r="E25" s="75">
        <v>5714401570028</v>
      </c>
      <c r="F25" s="46" t="s">
        <v>615</v>
      </c>
      <c r="G25" s="76" t="s">
        <v>374</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55" t="b">
        <f>TRUE()</f>
        <v>1</v>
      </c>
      <c r="J25" s="56" t="b">
        <v>1</v>
      </c>
      <c r="K25" s="53" t="s">
        <v>635</v>
      </c>
      <c r="L25" s="57" t="b">
        <v>1</v>
      </c>
      <c r="M25" s="67" t="str">
        <f t="shared" si="18"/>
        <v>https://raw.githubusercontent.com/PatrickVibild/TellusAmazonPictures/master/pictures/Lenovo/T570/BL/FR/1.jpg</v>
      </c>
      <c r="N25" s="67" t="str">
        <f t="shared" si="19"/>
        <v>https://raw.githubusercontent.com/PatrickVibild/TellusAmazonPictures/master/pictures/Lenovo/T570/BL/FR/2.jpg</v>
      </c>
      <c r="O25" s="59" t="str">
        <f t="shared" si="20"/>
        <v>https://raw.githubusercontent.com/PatrickVibild/TellusAmazonPictures/master/pictures/Lenovo/T570/BL/FR/3.jpg</v>
      </c>
      <c r="P25" s="52" t="str">
        <f t="shared" si="12"/>
        <v>https://raw.githubusercontent.com/PatrickVibild/TellusAmazonPictures/master/pictures/Lenovo/T570/BL/FR/4.jpg</v>
      </c>
      <c r="Q25" s="52" t="str">
        <f t="shared" si="13"/>
        <v>https://raw.githubusercontent.com/PatrickVibild/TellusAmazonPictures/master/pictures/Lenovo/T570/BL/FR/5.jpg</v>
      </c>
      <c r="R25" s="52" t="str">
        <f t="shared" si="14"/>
        <v>https://raw.githubusercontent.com/PatrickVibild/TellusAmazonPictures/master/pictures/Lenovo/T570/BL/FR/6.jpg</v>
      </c>
      <c r="S25" s="52" t="str">
        <f t="shared" si="15"/>
        <v>https://raw.githubusercontent.com/PatrickVibild/TellusAmazonPictures/master/pictures/Lenovo/T570/BL/FR/7.jpg</v>
      </c>
      <c r="T25" s="52" t="str">
        <f t="shared" si="16"/>
        <v>https://raw.githubusercontent.com/PatrickVibild/TellusAmazonPictures/master/pictures/Lenovo/T570/BL/FR/8.jpg</v>
      </c>
      <c r="U25" s="52" t="str">
        <f t="shared" si="17"/>
        <v>https://raw.githubusercontent.com/PatrickVibild/TellusAmazonPictures/master/pictures/Lenovo/T570/BL/FR/9.jpg</v>
      </c>
      <c r="V25" s="60">
        <f>MATCH(G25,options!$D$1:$D$20,0)</f>
        <v>2</v>
      </c>
    </row>
    <row r="26" spans="1:22" ht="28" x14ac:dyDescent="0.15">
      <c r="A26" s="47" t="s">
        <v>410</v>
      </c>
      <c r="B26" s="48" t="str">
        <f>IF(Values!$B$36=English!$B$2,English!B6, IF(Values!$B$36=German!$B$2,German!B6, IF(Values!$B$36=Italian!$B$2,Italian!B6, IF(Values!$B$36=Spanish!$B$2, Spanish!B6, IF(Values!$B$36=French!$B$2, French!B6, IF(Values!$B$36=Dutch!$B$2,Dutch!B6, IF(Values!$B$36=English!$D$32, English!D36, 0)))))))</f>
        <v>👉 FORMATO – {flag} {language} con retroiluminación.</v>
      </c>
      <c r="C26" s="51" t="b">
        <f>FALSE()</f>
        <v>0</v>
      </c>
      <c r="D26" s="51" t="b">
        <f>FALSE()</f>
        <v>0</v>
      </c>
      <c r="E26" s="75">
        <v>5714401570035</v>
      </c>
      <c r="F26" s="46" t="s">
        <v>616</v>
      </c>
      <c r="G26" s="76"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5" t="b">
        <f>TRUE()</f>
        <v>1</v>
      </c>
      <c r="J26" s="56" t="b">
        <v>1</v>
      </c>
      <c r="K26" s="53" t="s">
        <v>636</v>
      </c>
      <c r="L26" s="57" t="b">
        <v>1</v>
      </c>
      <c r="M26" s="67" t="str">
        <f t="shared" si="18"/>
        <v>https://raw.githubusercontent.com/PatrickVibild/TellusAmazonPictures/master/pictures/Lenovo/T570/BL/IT/1.jpg</v>
      </c>
      <c r="N26" s="67" t="str">
        <f t="shared" si="19"/>
        <v>https://raw.githubusercontent.com/PatrickVibild/TellusAmazonPictures/master/pictures/Lenovo/T570/BL/IT/2.jpg</v>
      </c>
      <c r="O26" s="59" t="str">
        <f t="shared" si="20"/>
        <v>https://raw.githubusercontent.com/PatrickVibild/TellusAmazonPictures/master/pictures/Lenovo/T570/BL/IT/3.jpg</v>
      </c>
      <c r="P26" s="52" t="str">
        <f t="shared" si="12"/>
        <v>https://raw.githubusercontent.com/PatrickVibild/TellusAmazonPictures/master/pictures/Lenovo/T570/BL/IT/4.jpg</v>
      </c>
      <c r="Q26" s="52" t="str">
        <f t="shared" si="13"/>
        <v>https://raw.githubusercontent.com/PatrickVibild/TellusAmazonPictures/master/pictures/Lenovo/T570/BL/IT/5.jpg</v>
      </c>
      <c r="R26" s="52" t="str">
        <f t="shared" si="14"/>
        <v>https://raw.githubusercontent.com/PatrickVibild/TellusAmazonPictures/master/pictures/Lenovo/T570/BL/IT/6.jpg</v>
      </c>
      <c r="S26" s="52" t="str">
        <f t="shared" si="15"/>
        <v>https://raw.githubusercontent.com/PatrickVibild/TellusAmazonPictures/master/pictures/Lenovo/T570/BL/IT/7.jpg</v>
      </c>
      <c r="T26" s="52" t="str">
        <f t="shared" si="16"/>
        <v>https://raw.githubusercontent.com/PatrickVibild/TellusAmazonPictures/master/pictures/Lenovo/T570/BL/IT/8.jpg</v>
      </c>
      <c r="U26" s="52" t="str">
        <f t="shared" si="17"/>
        <v>https://raw.githubusercontent.com/PatrickVibild/TellusAmazonPictures/master/pictures/Lenovo/T570/BL/IT/9.jpg</v>
      </c>
      <c r="V26" s="60">
        <f>MATCH(G26,options!$D$1:$D$20,0)</f>
        <v>3</v>
      </c>
    </row>
    <row r="27" spans="1:22" ht="42" x14ac:dyDescent="0.15">
      <c r="A27" s="47" t="s">
        <v>409</v>
      </c>
      <c r="B27" s="48" t="str">
        <f>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C27" s="51" t="b">
        <f>FALSE()</f>
        <v>0</v>
      </c>
      <c r="D27" s="51" t="b">
        <f>FALSE()</f>
        <v>0</v>
      </c>
      <c r="E27" s="75">
        <v>5714401570042</v>
      </c>
      <c r="F27" s="46" t="s">
        <v>617</v>
      </c>
      <c r="G27" s="76"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55" t="b">
        <f>TRUE()</f>
        <v>1</v>
      </c>
      <c r="J27" s="56" t="b">
        <v>1</v>
      </c>
      <c r="K27" s="53" t="s">
        <v>637</v>
      </c>
      <c r="L27" s="57" t="b">
        <v>1</v>
      </c>
      <c r="M27" s="67" t="str">
        <f t="shared" si="18"/>
        <v>https://raw.githubusercontent.com/PatrickVibild/TellusAmazonPictures/master/pictures/Lenovo/T570/BL/ES/1.jpg</v>
      </c>
      <c r="N27" s="67" t="str">
        <f t="shared" si="19"/>
        <v>https://raw.githubusercontent.com/PatrickVibild/TellusAmazonPictures/master/pictures/Lenovo/T570/BL/ES/2.jpg</v>
      </c>
      <c r="O27" s="59" t="str">
        <f t="shared" si="20"/>
        <v>https://raw.githubusercontent.com/PatrickVibild/TellusAmazonPictures/master/pictures/Lenovo/T570/BL/ES/3.jpg</v>
      </c>
      <c r="P27" s="52" t="str">
        <f t="shared" si="12"/>
        <v>https://raw.githubusercontent.com/PatrickVibild/TellusAmazonPictures/master/pictures/Lenovo/T570/BL/ES/4.jpg</v>
      </c>
      <c r="Q27" s="52" t="str">
        <f t="shared" si="13"/>
        <v>https://raw.githubusercontent.com/PatrickVibild/TellusAmazonPictures/master/pictures/Lenovo/T570/BL/ES/5.jpg</v>
      </c>
      <c r="R27" s="52" t="str">
        <f t="shared" si="14"/>
        <v>https://raw.githubusercontent.com/PatrickVibild/TellusAmazonPictures/master/pictures/Lenovo/T570/BL/ES/6.jpg</v>
      </c>
      <c r="S27" s="52" t="str">
        <f t="shared" si="15"/>
        <v>https://raw.githubusercontent.com/PatrickVibild/TellusAmazonPictures/master/pictures/Lenovo/T570/BL/ES/7.jpg</v>
      </c>
      <c r="T27" s="52" t="str">
        <f t="shared" si="16"/>
        <v>https://raw.githubusercontent.com/PatrickVibild/TellusAmazonPictures/master/pictures/Lenovo/T570/BL/ES/8.jpg</v>
      </c>
      <c r="U27" s="52" t="str">
        <f t="shared" si="17"/>
        <v>https://raw.githubusercontent.com/PatrickVibild/TellusAmazonPictures/master/pictures/Lenovo/T570/BL/ES/9.jpg</v>
      </c>
      <c r="V27" s="60">
        <f>MATCH(G27,options!$D$1:$D$20,0)</f>
        <v>4</v>
      </c>
    </row>
    <row r="28" spans="1:22" ht="28" x14ac:dyDescent="0.15">
      <c r="B28" s="66"/>
      <c r="C28" s="51" t="b">
        <f>FALSE()</f>
        <v>0</v>
      </c>
      <c r="D28" s="51" t="b">
        <f>FALSE()</f>
        <v>0</v>
      </c>
      <c r="E28" s="75">
        <v>5714401570059</v>
      </c>
      <c r="F28" s="46" t="s">
        <v>618</v>
      </c>
      <c r="G28" s="76"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55" t="b">
        <f>TRUE()</f>
        <v>1</v>
      </c>
      <c r="J28" s="56" t="b">
        <v>1</v>
      </c>
      <c r="K28" s="53" t="s">
        <v>638</v>
      </c>
      <c r="L28" s="57" t="b">
        <v>1</v>
      </c>
      <c r="M28" s="67" t="str">
        <f t="shared" si="18"/>
        <v>https://raw.githubusercontent.com/PatrickVibild/TellusAmazonPictures/master/pictures/Lenovo/T570/BL/UK/1.jpg</v>
      </c>
      <c r="N28" s="67" t="str">
        <f t="shared" si="19"/>
        <v>https://raw.githubusercontent.com/PatrickVibild/TellusAmazonPictures/master/pictures/Lenovo/T570/BL/UK/2.jpg</v>
      </c>
      <c r="O28" s="59" t="str">
        <f t="shared" si="20"/>
        <v>https://raw.githubusercontent.com/PatrickVibild/TellusAmazonPictures/master/pictures/Lenovo/T570/BL/UK/3.jpg</v>
      </c>
      <c r="P28" s="52" t="str">
        <f t="shared" si="12"/>
        <v>https://raw.githubusercontent.com/PatrickVibild/TellusAmazonPictures/master/pictures/Lenovo/T570/BL/UK/4.jpg</v>
      </c>
      <c r="Q28" s="52" t="str">
        <f t="shared" si="13"/>
        <v>https://raw.githubusercontent.com/PatrickVibild/TellusAmazonPictures/master/pictures/Lenovo/T570/BL/UK/5.jpg</v>
      </c>
      <c r="R28" s="52" t="str">
        <f t="shared" si="14"/>
        <v>https://raw.githubusercontent.com/PatrickVibild/TellusAmazonPictures/master/pictures/Lenovo/T570/BL/UK/6.jpg</v>
      </c>
      <c r="S28" s="52" t="str">
        <f t="shared" si="15"/>
        <v>https://raw.githubusercontent.com/PatrickVibild/TellusAmazonPictures/master/pictures/Lenovo/T570/BL/UK/7.jpg</v>
      </c>
      <c r="T28" s="52" t="str">
        <f t="shared" si="16"/>
        <v>https://raw.githubusercontent.com/PatrickVibild/TellusAmazonPictures/master/pictures/Lenovo/T570/BL/UK/8.jpg</v>
      </c>
      <c r="U28" s="52" t="str">
        <f t="shared" si="17"/>
        <v>https://raw.githubusercontent.com/PatrickVibild/TellusAmazonPictures/master/pictures/Lenovo/T570/BL/UK/9.jpg</v>
      </c>
      <c r="V28" s="60">
        <f>MATCH(G28,options!$D$1:$D$20,0)</f>
        <v>5</v>
      </c>
    </row>
    <row r="29" spans="1:22" ht="56" x14ac:dyDescent="0.15">
      <c r="A29" s="47" t="s">
        <v>411</v>
      </c>
      <c r="B29" s="48"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1" t="b">
        <f>FALSE()</f>
        <v>0</v>
      </c>
      <c r="D29" s="51" t="b">
        <f>FALSE()</f>
        <v>0</v>
      </c>
      <c r="E29" s="75">
        <v>5714401570066</v>
      </c>
      <c r="F29" s="46" t="s">
        <v>619</v>
      </c>
      <c r="G29" s="76"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55" t="b">
        <f>TRUE()</f>
        <v>1</v>
      </c>
      <c r="J29" s="56" t="b">
        <v>1</v>
      </c>
      <c r="K29" s="46" t="s">
        <v>660</v>
      </c>
      <c r="L29" s="57" t="b">
        <v>0</v>
      </c>
      <c r="M29" s="67" t="str">
        <f t="shared" si="18"/>
        <v>https://download.lenovo.com/Images/Parts/01ER581/01ER581_A.jpg</v>
      </c>
      <c r="N29" s="67" t="str">
        <f t="shared" si="19"/>
        <v>https://download.lenovo.com/Images/Parts/01ER581/01ER581_B.jpg</v>
      </c>
      <c r="O29" s="59" t="str">
        <f t="shared" si="20"/>
        <v>https://download.lenovo.com/Images/Parts/01ER581/01ER581_details.jpg</v>
      </c>
      <c r="P29" s="52" t="str">
        <f t="shared" si="12"/>
        <v/>
      </c>
      <c r="Q29" s="52" t="str">
        <f t="shared" si="13"/>
        <v/>
      </c>
      <c r="R29" s="52" t="str">
        <f t="shared" si="14"/>
        <v/>
      </c>
      <c r="S29" s="52" t="str">
        <f t="shared" si="15"/>
        <v/>
      </c>
      <c r="T29" s="52" t="str">
        <f t="shared" si="16"/>
        <v/>
      </c>
      <c r="U29" s="52" t="str">
        <f t="shared" si="17"/>
        <v/>
      </c>
      <c r="V29" s="60">
        <f>MATCH(G29,options!$D$1:$D$20,0)</f>
        <v>6</v>
      </c>
    </row>
    <row r="30" spans="1:22" ht="14" x14ac:dyDescent="0.15">
      <c r="B30" s="66"/>
      <c r="C30" s="51" t="b">
        <f>FALSE()</f>
        <v>0</v>
      </c>
      <c r="D30" s="51" t="b">
        <f>FALSE()</f>
        <v>0</v>
      </c>
      <c r="E30" s="75">
        <v>5714401570073</v>
      </c>
      <c r="F30" s="46" t="s">
        <v>620</v>
      </c>
      <c r="G30" s="76"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5" t="b">
        <f>TRUE()</f>
        <v>1</v>
      </c>
      <c r="J30" s="56" t="b">
        <v>1</v>
      </c>
      <c r="K30" s="46" t="s">
        <v>661</v>
      </c>
      <c r="L30" s="57" t="b">
        <v>0</v>
      </c>
      <c r="M30" s="67" t="str">
        <f t="shared" si="18"/>
        <v>https://download.lenovo.com/Images/Parts/01ER547/01ER547_A.jpg</v>
      </c>
      <c r="N30" s="67" t="str">
        <f t="shared" si="19"/>
        <v>https://download.lenovo.com/Images/Parts/01ER547/01ER547_B.jpg</v>
      </c>
      <c r="O30" s="59" t="str">
        <f t="shared" si="20"/>
        <v>https://download.lenovo.com/Images/Parts/01ER547/01ER547_details.jpg</v>
      </c>
      <c r="P30" s="52" t="str">
        <f t="shared" si="12"/>
        <v/>
      </c>
      <c r="Q30" s="52" t="str">
        <f t="shared" si="13"/>
        <v/>
      </c>
      <c r="R30" s="52" t="str">
        <f t="shared" si="14"/>
        <v/>
      </c>
      <c r="S30" s="52" t="str">
        <f t="shared" si="15"/>
        <v/>
      </c>
      <c r="T30" s="52" t="str">
        <f t="shared" si="16"/>
        <v/>
      </c>
      <c r="U30" s="52" t="str">
        <f t="shared" si="17"/>
        <v/>
      </c>
      <c r="V30" s="60">
        <f>MATCH(G30,options!$D$1:$D$20,0)</f>
        <v>7</v>
      </c>
    </row>
    <row r="31" spans="1:22" ht="42" x14ac:dyDescent="0.15">
      <c r="A31" s="47" t="s">
        <v>412</v>
      </c>
      <c r="B31" s="48"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1" t="b">
        <f>FALSE()</f>
        <v>0</v>
      </c>
      <c r="D31" s="51" t="b">
        <f>FALSE()</f>
        <v>0</v>
      </c>
      <c r="E31" s="75">
        <v>5714401570080</v>
      </c>
      <c r="F31" s="46" t="s">
        <v>621</v>
      </c>
      <c r="G31" s="76" t="s">
        <v>387</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55" t="b">
        <f>TRUE()</f>
        <v>1</v>
      </c>
      <c r="J31" s="56" t="b">
        <v>1</v>
      </c>
      <c r="K31" s="46" t="s">
        <v>662</v>
      </c>
      <c r="L31" s="57" t="b">
        <v>0</v>
      </c>
      <c r="M31" s="67" t="str">
        <f t="shared" si="18"/>
        <v>https://download.lenovo.com/Images/Parts/01ER548/01ER548_A.jpg</v>
      </c>
      <c r="N31" s="67" t="str">
        <f t="shared" si="19"/>
        <v>https://download.lenovo.com/Images/Parts/01ER548/01ER548_B.jpg</v>
      </c>
      <c r="O31" s="59" t="str">
        <f t="shared" si="20"/>
        <v>https://download.lenovo.com/Images/Parts/01ER548/01ER548_details.jpg</v>
      </c>
      <c r="P31" s="52" t="str">
        <f t="shared" si="12"/>
        <v/>
      </c>
      <c r="Q31" s="52" t="str">
        <f t="shared" si="13"/>
        <v/>
      </c>
      <c r="R31" s="52" t="str">
        <f t="shared" si="14"/>
        <v/>
      </c>
      <c r="S31" s="52" t="str">
        <f t="shared" si="15"/>
        <v/>
      </c>
      <c r="T31" s="52" t="str">
        <f t="shared" si="16"/>
        <v/>
      </c>
      <c r="U31" s="52" t="str">
        <f t="shared" si="17"/>
        <v/>
      </c>
      <c r="V31" s="60">
        <f>MATCH(G31,options!$D$1:$D$20,0)</f>
        <v>8</v>
      </c>
    </row>
    <row r="32" spans="1:22" ht="14" x14ac:dyDescent="0.15">
      <c r="C32" s="51" t="b">
        <f>FALSE()</f>
        <v>0</v>
      </c>
      <c r="D32" s="51" t="b">
        <f>FALSE()</f>
        <v>0</v>
      </c>
      <c r="E32" s="75">
        <v>5714401570097</v>
      </c>
      <c r="F32" s="46" t="s">
        <v>622</v>
      </c>
      <c r="G32" s="76"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55" t="b">
        <f>TRUE()</f>
        <v>1</v>
      </c>
      <c r="J32" s="56" t="b">
        <v>1</v>
      </c>
      <c r="K32" s="46" t="s">
        <v>663</v>
      </c>
      <c r="L32" s="57" t="b">
        <v>0</v>
      </c>
      <c r="M32" s="67" t="str">
        <f t="shared" si="18"/>
        <v>https://download.lenovo.com/Images/Parts/01ER549/01ER549_A.jpg</v>
      </c>
      <c r="N32" s="67" t="str">
        <f t="shared" si="19"/>
        <v>https://download.lenovo.com/Images/Parts/01ER549/01ER549_B.jpg</v>
      </c>
      <c r="O32" s="59" t="str">
        <f t="shared" si="20"/>
        <v>https://download.lenovo.com/Images/Parts/01ER549/01ER549_details.jpg</v>
      </c>
      <c r="P32" s="52" t="str">
        <f t="shared" si="12"/>
        <v/>
      </c>
      <c r="Q32" s="52" t="str">
        <f t="shared" si="13"/>
        <v/>
      </c>
      <c r="R32" s="52" t="str">
        <f t="shared" si="14"/>
        <v/>
      </c>
      <c r="S32" s="52" t="str">
        <f t="shared" si="15"/>
        <v/>
      </c>
      <c r="T32" s="52" t="str">
        <f t="shared" si="16"/>
        <v/>
      </c>
      <c r="U32" s="52" t="str">
        <f t="shared" si="17"/>
        <v/>
      </c>
      <c r="V32" s="60">
        <f>MATCH(G32,options!$D$1:$D$20,0)</f>
        <v>20</v>
      </c>
    </row>
    <row r="33" spans="1:22" ht="14" x14ac:dyDescent="0.15">
      <c r="A33" s="47" t="s">
        <v>413</v>
      </c>
      <c r="B33" s="48" t="str">
        <f>IF(Values!$B$36=English!$B$2,English!B14, IF(Values!$B$36=German!$B$2,German!B14, IF(Values!$B$36=Italian!$B$2,Italian!B14, IF(Values!$B$36=Spanish!$B$2, Spanish!B14, IF(Values!$B$36=French!$B$2, French!B14, IF(Values!$B$36=Dutch!$B$2,Dutch!B14, IF(Values!$B$36=English!$D$32, English!B14, 0)))))))</f>
        <v>👉 FORMATO – {flag} {language} sin retroiluminación.</v>
      </c>
      <c r="C33" s="51" t="b">
        <f>FALSE()</f>
        <v>0</v>
      </c>
      <c r="D33" s="51" t="b">
        <f>FALSE()</f>
        <v>0</v>
      </c>
      <c r="E33" s="75">
        <v>5714401570103</v>
      </c>
      <c r="F33" s="46" t="s">
        <v>623</v>
      </c>
      <c r="G33" s="76"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55" t="b">
        <f>TRUE()</f>
        <v>1</v>
      </c>
      <c r="J33" s="56" t="b">
        <v>1</v>
      </c>
      <c r="K33" s="46" t="s">
        <v>664</v>
      </c>
      <c r="L33" s="57" t="b">
        <v>0</v>
      </c>
      <c r="M33" s="67" t="str">
        <f t="shared" si="18"/>
        <v>https://download.lenovo.com/Images/Parts/01ER591/01ER591_A.jpg</v>
      </c>
      <c r="N33" s="67" t="str">
        <f t="shared" si="19"/>
        <v>https://download.lenovo.com/Images/Parts/01ER591/01ER591_B.jpg</v>
      </c>
      <c r="O33" s="59" t="str">
        <f t="shared" si="20"/>
        <v>https://download.lenovo.com/Images/Parts/01ER591/01ER591_details.jpg</v>
      </c>
      <c r="P33" s="52" t="str">
        <f t="shared" si="12"/>
        <v/>
      </c>
      <c r="Q33" s="52" t="str">
        <f t="shared" si="13"/>
        <v/>
      </c>
      <c r="R33" s="52" t="str">
        <f t="shared" si="14"/>
        <v/>
      </c>
      <c r="S33" s="52" t="str">
        <f t="shared" si="15"/>
        <v/>
      </c>
      <c r="T33" s="52" t="str">
        <f t="shared" si="16"/>
        <v/>
      </c>
      <c r="U33" s="52" t="str">
        <f t="shared" si="17"/>
        <v/>
      </c>
      <c r="V33" s="60">
        <f>MATCH(G33,options!$D$1:$D$20,0)</f>
        <v>9</v>
      </c>
    </row>
    <row r="34" spans="1:22" ht="14" x14ac:dyDescent="0.15">
      <c r="C34" s="51" t="b">
        <f>FALSE()</f>
        <v>0</v>
      </c>
      <c r="D34" s="51" t="b">
        <f>FALSE()</f>
        <v>0</v>
      </c>
      <c r="E34" s="75">
        <v>5714401570110</v>
      </c>
      <c r="F34" s="46" t="s">
        <v>624</v>
      </c>
      <c r="G34" s="76" t="s">
        <v>392</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55" t="b">
        <f>TRUE()</f>
        <v>1</v>
      </c>
      <c r="J34" s="56" t="b">
        <v>1</v>
      </c>
      <c r="K34" s="46" t="s">
        <v>665</v>
      </c>
      <c r="L34" s="57" t="b">
        <v>0</v>
      </c>
      <c r="M34" s="67" t="str">
        <f t="shared" si="18"/>
        <v>https://download.lenovo.com/Images/Parts/01ER556/01ER556_A.jpg</v>
      </c>
      <c r="N34" s="67" t="str">
        <f t="shared" si="19"/>
        <v>https://download.lenovo.com/Images/Parts/01ER556/01ER556_B.jpg</v>
      </c>
      <c r="O34" s="59" t="str">
        <f t="shared" si="20"/>
        <v>https://download.lenovo.com/Images/Parts/01ER556/01ER556_details.jpg</v>
      </c>
      <c r="P34" s="52" t="str">
        <f t="shared" si="12"/>
        <v/>
      </c>
      <c r="Q34" s="52" t="str">
        <f t="shared" si="13"/>
        <v/>
      </c>
      <c r="R34" s="52" t="str">
        <f t="shared" si="14"/>
        <v/>
      </c>
      <c r="S34" s="52" t="str">
        <f t="shared" si="15"/>
        <v/>
      </c>
      <c r="T34" s="52" t="str">
        <f t="shared" si="16"/>
        <v/>
      </c>
      <c r="U34" s="52" t="str">
        <f t="shared" si="17"/>
        <v/>
      </c>
      <c r="V34" s="60">
        <f>MATCH(G34,options!$D$1:$D$20,0)</f>
        <v>19</v>
      </c>
    </row>
    <row r="35" spans="1:22" ht="14" x14ac:dyDescent="0.15">
      <c r="C35" s="51" t="b">
        <f>FALSE()</f>
        <v>0</v>
      </c>
      <c r="D35" s="51" t="b">
        <f>FALSE()</f>
        <v>0</v>
      </c>
      <c r="E35" s="75">
        <v>5714401570127</v>
      </c>
      <c r="F35" s="46" t="s">
        <v>625</v>
      </c>
      <c r="G35" s="76"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55" t="b">
        <f>TRUE()</f>
        <v>1</v>
      </c>
      <c r="J35" s="56" t="b">
        <v>1</v>
      </c>
      <c r="K35" s="46" t="s">
        <v>666</v>
      </c>
      <c r="L35" s="57" t="b">
        <v>0</v>
      </c>
      <c r="M35" s="67" t="str">
        <f t="shared" si="18"/>
        <v>https://download.lenovo.com/Images/Parts/01ER601/01ER601_A.jpg</v>
      </c>
      <c r="N35" s="67" t="str">
        <f t="shared" si="19"/>
        <v>https://download.lenovo.com/Images/Parts/01ER601/01ER601_B.jpg</v>
      </c>
      <c r="O35" s="59" t="str">
        <f t="shared" si="20"/>
        <v>https://download.lenovo.com/Images/Parts/01ER601/01ER601_details.jpg</v>
      </c>
      <c r="P35" s="52" t="str">
        <f t="shared" si="12"/>
        <v/>
      </c>
      <c r="Q35" s="52" t="str">
        <f t="shared" si="13"/>
        <v/>
      </c>
      <c r="R35" s="52" t="str">
        <f t="shared" si="14"/>
        <v/>
      </c>
      <c r="S35" s="52" t="str">
        <f t="shared" si="15"/>
        <v/>
      </c>
      <c r="T35" s="52" t="str">
        <f t="shared" si="16"/>
        <v/>
      </c>
      <c r="U35" s="52" t="str">
        <f t="shared" si="17"/>
        <v/>
      </c>
      <c r="V35" s="60">
        <f>MATCH(G35,options!$D$1:$D$20,0)</f>
        <v>10</v>
      </c>
    </row>
    <row r="36" spans="1:22" ht="14" x14ac:dyDescent="0.15">
      <c r="A36" s="47" t="s">
        <v>414</v>
      </c>
      <c r="B36" s="65" t="s">
        <v>379</v>
      </c>
      <c r="C36" s="51" t="b">
        <f>FALSE()</f>
        <v>0</v>
      </c>
      <c r="D36" s="51" t="b">
        <f>FALSE()</f>
        <v>0</v>
      </c>
      <c r="E36" s="75">
        <v>5714401570134</v>
      </c>
      <c r="F36" s="46" t="s">
        <v>626</v>
      </c>
      <c r="G36" s="76" t="s">
        <v>396</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55" t="b">
        <f>TRUE()</f>
        <v>1</v>
      </c>
      <c r="J36" s="56" t="b">
        <v>1</v>
      </c>
      <c r="K36" s="46" t="s">
        <v>667</v>
      </c>
      <c r="L36" s="57" t="b">
        <v>0</v>
      </c>
      <c r="M36" s="67" t="str">
        <f t="shared" si="18"/>
        <v>https://download.lenovo.com/Images/Parts/01ER602/01ER602_A.jpg</v>
      </c>
      <c r="N36" s="67" t="str">
        <f t="shared" si="19"/>
        <v>https://download.lenovo.com/Images/Parts/01ER602/01ER602_B.jpg</v>
      </c>
      <c r="O36" s="59" t="str">
        <f t="shared" si="20"/>
        <v>https://download.lenovo.com/Images/Parts/01ER602/01ER602_details.jpg</v>
      </c>
      <c r="P36" s="52" t="str">
        <f t="shared" si="12"/>
        <v/>
      </c>
      <c r="Q36" s="52" t="str">
        <f t="shared" si="13"/>
        <v/>
      </c>
      <c r="R36" s="52" t="str">
        <f t="shared" si="14"/>
        <v/>
      </c>
      <c r="S36" s="52" t="str">
        <f t="shared" si="15"/>
        <v/>
      </c>
      <c r="T36" s="52" t="str">
        <f t="shared" si="16"/>
        <v/>
      </c>
      <c r="U36" s="52" t="str">
        <f t="shared" si="17"/>
        <v/>
      </c>
      <c r="V36" s="60">
        <f>MATCH(G36,options!$D$1:$D$20,0)</f>
        <v>11</v>
      </c>
    </row>
    <row r="37" spans="1:22" ht="14" x14ac:dyDescent="0.15">
      <c r="A37" t="s">
        <v>416</v>
      </c>
      <c r="B37" s="65" t="s">
        <v>420</v>
      </c>
      <c r="C37" s="51" t="b">
        <f>FALSE()</f>
        <v>0</v>
      </c>
      <c r="D37" s="51" t="b">
        <f>FALSE()</f>
        <v>0</v>
      </c>
      <c r="E37" s="75">
        <v>5714401570141</v>
      </c>
      <c r="F37" s="46" t="s">
        <v>627</v>
      </c>
      <c r="G37" s="76" t="s">
        <v>397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55" t="b">
        <f>TRUE()</f>
        <v>1</v>
      </c>
      <c r="J37" s="56" t="b">
        <v>1</v>
      </c>
      <c r="K37" s="46"/>
      <c r="L37" s="57" t="b">
        <v>0</v>
      </c>
      <c r="M37" s="67" t="str">
        <f t="shared" si="18"/>
        <v/>
      </c>
      <c r="N37" s="67" t="str">
        <f t="shared" si="19"/>
        <v/>
      </c>
      <c r="O37" s="59" t="str">
        <f t="shared" si="20"/>
        <v/>
      </c>
      <c r="P37" s="52" t="str">
        <f t="shared" si="12"/>
        <v/>
      </c>
      <c r="Q37" s="52" t="str">
        <f t="shared" si="13"/>
        <v/>
      </c>
      <c r="R37" s="52" t="str">
        <f t="shared" si="14"/>
        <v/>
      </c>
      <c r="S37" s="52" t="str">
        <f t="shared" si="15"/>
        <v/>
      </c>
      <c r="T37" s="52" t="str">
        <f t="shared" si="16"/>
        <v/>
      </c>
      <c r="U37" s="52" t="str">
        <f t="shared" si="17"/>
        <v/>
      </c>
      <c r="V37" s="60">
        <f>MATCH(G37,options!$D$1:$D$20,0)</f>
        <v>12</v>
      </c>
    </row>
    <row r="38" spans="1:22" ht="14" x14ac:dyDescent="0.15">
      <c r="C38" s="51" t="b">
        <f>FALSE()</f>
        <v>0</v>
      </c>
      <c r="D38" s="51" t="b">
        <f>FALSE()</f>
        <v>0</v>
      </c>
      <c r="E38" s="75">
        <v>5714401570158</v>
      </c>
      <c r="F38" s="46" t="s">
        <v>628</v>
      </c>
      <c r="G38" s="76" t="s">
        <v>399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55" t="b">
        <f>TRUE()</f>
        <v>1</v>
      </c>
      <c r="J38" s="56" t="b">
        <v>1</v>
      </c>
      <c r="K38" s="46" t="s">
        <v>668</v>
      </c>
      <c r="L38" s="57" t="b">
        <v>0</v>
      </c>
      <c r="M38" s="67" t="str">
        <f t="shared" si="18"/>
        <v>https://download.lenovo.com/Images/Parts/01ER563/01ER563_A.jpg</v>
      </c>
      <c r="N38" s="67" t="str">
        <f t="shared" si="19"/>
        <v>https://download.lenovo.com/Images/Parts/01ER563/01ER563_B.jpg</v>
      </c>
      <c r="O38" s="59" t="str">
        <f t="shared" si="20"/>
        <v>https://download.lenovo.com/Images/Parts/01ER563/01ER563_details.jpg</v>
      </c>
      <c r="P38" s="52" t="str">
        <f t="shared" si="12"/>
        <v/>
      </c>
      <c r="Q38" s="52" t="str">
        <f t="shared" si="13"/>
        <v/>
      </c>
      <c r="R38" s="52" t="str">
        <f t="shared" si="14"/>
        <v/>
      </c>
      <c r="S38" s="52" t="str">
        <f t="shared" si="15"/>
        <v/>
      </c>
      <c r="T38" s="52" t="str">
        <f t="shared" si="16"/>
        <v/>
      </c>
      <c r="U38" s="52" t="str">
        <f t="shared" si="17"/>
        <v/>
      </c>
      <c r="V38" s="60">
        <f>MATCH(G38,options!$D$1:$D$20,0)</f>
        <v>13</v>
      </c>
    </row>
    <row r="39" spans="1:22" ht="14" x14ac:dyDescent="0.15">
      <c r="C39" s="51" t="b">
        <f>FALSE()</f>
        <v>0</v>
      </c>
      <c r="D39" s="51" t="b">
        <f>FALSE()</f>
        <v>0</v>
      </c>
      <c r="E39" s="75">
        <v>5714401570165</v>
      </c>
      <c r="F39" s="46" t="s">
        <v>629</v>
      </c>
      <c r="G39" s="76"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55" t="b">
        <f>TRUE()</f>
        <v>1</v>
      </c>
      <c r="J39" s="56" t="b">
        <v>1</v>
      </c>
      <c r="K39" s="46" t="s">
        <v>669</v>
      </c>
      <c r="L39" s="57" t="b">
        <v>0</v>
      </c>
      <c r="M39" s="67" t="str">
        <f t="shared" si="18"/>
        <v>https://download.lenovo.com/Images/Parts/01ER567/01ER567_A.jpg</v>
      </c>
      <c r="N39" s="67" t="str">
        <f t="shared" si="19"/>
        <v>https://download.lenovo.com/Images/Parts/01ER567/01ER567_B.jpg</v>
      </c>
      <c r="O39" s="59" t="str">
        <f t="shared" si="20"/>
        <v>https://download.lenovo.com/Images/Parts/01ER567/01ER567_details.jpg</v>
      </c>
      <c r="P39" s="52" t="str">
        <f t="shared" si="12"/>
        <v/>
      </c>
      <c r="Q39" s="52" t="str">
        <f t="shared" si="13"/>
        <v/>
      </c>
      <c r="R39" s="52" t="str">
        <f t="shared" si="14"/>
        <v/>
      </c>
      <c r="S39" s="52" t="str">
        <f t="shared" si="15"/>
        <v/>
      </c>
      <c r="T39" s="52" t="str">
        <f t="shared" si="16"/>
        <v/>
      </c>
      <c r="U39" s="52" t="str">
        <f t="shared" si="17"/>
        <v/>
      </c>
      <c r="V39" s="60">
        <f>MATCH(G39,options!$D$1:$D$20,0)</f>
        <v>14</v>
      </c>
    </row>
    <row r="40" spans="1:22" ht="14" x14ac:dyDescent="0.15">
      <c r="C40" s="51" t="b">
        <f>FALSE()</f>
        <v>0</v>
      </c>
      <c r="D40" s="51" t="b">
        <f>FALSE()</f>
        <v>0</v>
      </c>
      <c r="E40" s="75">
        <v>5714401570172</v>
      </c>
      <c r="F40" s="46" t="s">
        <v>630</v>
      </c>
      <c r="G40" s="76" t="s">
        <v>403</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55" t="b">
        <f>TRUE()</f>
        <v>1</v>
      </c>
      <c r="J40" s="56" t="b">
        <v>1</v>
      </c>
      <c r="K40" s="46" t="s">
        <v>670</v>
      </c>
      <c r="L40" s="57" t="b">
        <v>0</v>
      </c>
      <c r="M40" s="67" t="str">
        <f t="shared" si="18"/>
        <v>https://download.lenovo.com/Images/Parts/01ER568/01ER568_A.jpg</v>
      </c>
      <c r="N40" s="67" t="str">
        <f t="shared" si="19"/>
        <v>https://download.lenovo.com/Images/Parts/01ER568/01ER568_B.jpg</v>
      </c>
      <c r="O40" s="59" t="str">
        <f t="shared" si="20"/>
        <v>https://download.lenovo.com/Images/Parts/01ER568/01ER568_details.jpg</v>
      </c>
      <c r="P40" s="52" t="str">
        <f t="shared" si="12"/>
        <v/>
      </c>
      <c r="Q40" s="52" t="str">
        <f t="shared" si="13"/>
        <v/>
      </c>
      <c r="R40" s="52" t="str">
        <f t="shared" si="14"/>
        <v/>
      </c>
      <c r="S40" s="52" t="str">
        <f t="shared" si="15"/>
        <v/>
      </c>
      <c r="T40" s="52" t="str">
        <f t="shared" si="16"/>
        <v/>
      </c>
      <c r="U40" s="52" t="str">
        <f t="shared" si="17"/>
        <v/>
      </c>
      <c r="V40" s="60">
        <f>MATCH(G40,options!$D$1:$D$20,0)</f>
        <v>15</v>
      </c>
    </row>
    <row r="41" spans="1:22" ht="28" x14ac:dyDescent="0.15">
      <c r="C41" s="51" t="b">
        <f>FALSE()</f>
        <v>0</v>
      </c>
      <c r="D41" s="51" t="b">
        <f>FALSE()</f>
        <v>0</v>
      </c>
      <c r="E41" s="75">
        <v>5714401570189</v>
      </c>
      <c r="F41" s="46" t="s">
        <v>631</v>
      </c>
      <c r="G41" s="76"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55" t="b">
        <f>TRUE()</f>
        <v>1</v>
      </c>
      <c r="J41" s="56" t="b">
        <v>1</v>
      </c>
      <c r="K41" s="53" t="s">
        <v>639</v>
      </c>
      <c r="L41" s="57" t="b">
        <v>1</v>
      </c>
      <c r="M41" s="67" t="str">
        <f t="shared" si="18"/>
        <v>https://raw.githubusercontent.com/PatrickVibild/TellusAmazonPictures/master/pictures/Lenovo/T570/BL/USI/1.jpg</v>
      </c>
      <c r="N41" s="67" t="str">
        <f t="shared" si="19"/>
        <v>https://raw.githubusercontent.com/PatrickVibild/TellusAmazonPictures/master/pictures/Lenovo/T570/BL/USI/2.jpg</v>
      </c>
      <c r="O41" s="59" t="str">
        <f t="shared" si="20"/>
        <v>https://raw.githubusercontent.com/PatrickVibild/TellusAmazonPictures/master/pictures/Lenovo/T570/BL/USI/3.jpg</v>
      </c>
      <c r="P41" s="52" t="str">
        <f t="shared" si="12"/>
        <v>https://raw.githubusercontent.com/PatrickVibild/TellusAmazonPictures/master/pictures/Lenovo/T570/BL/USI/4.jpg</v>
      </c>
      <c r="Q41" s="52" t="str">
        <f t="shared" si="13"/>
        <v>https://raw.githubusercontent.com/PatrickVibild/TellusAmazonPictures/master/pictures/Lenovo/T570/BL/USI/5.jpg</v>
      </c>
      <c r="R41" s="52" t="str">
        <f t="shared" si="14"/>
        <v>https://raw.githubusercontent.com/PatrickVibild/TellusAmazonPictures/master/pictures/Lenovo/T570/BL/USI/6.jpg</v>
      </c>
      <c r="S41" s="52" t="str">
        <f t="shared" si="15"/>
        <v>https://raw.githubusercontent.com/PatrickVibild/TellusAmazonPictures/master/pictures/Lenovo/T570/BL/USI/7.jpg</v>
      </c>
      <c r="T41" s="52" t="str">
        <f t="shared" si="16"/>
        <v>https://raw.githubusercontent.com/PatrickVibild/TellusAmazonPictures/master/pictures/Lenovo/T570/BL/USI/8.jpg</v>
      </c>
      <c r="U41" s="52" t="str">
        <f t="shared" si="17"/>
        <v>https://raw.githubusercontent.com/PatrickVibild/TellusAmazonPictures/master/pictures/Lenovo/T570/BL/USI/9.jpg</v>
      </c>
      <c r="V41" s="60">
        <f>MATCH(G41,options!$D$1:$D$20,0)</f>
        <v>16</v>
      </c>
    </row>
    <row r="42" spans="1:22" ht="14" x14ac:dyDescent="0.15">
      <c r="C42" s="51" t="b">
        <f>FALSE()</f>
        <v>0</v>
      </c>
      <c r="D42" s="51" t="b">
        <f>FALSE()</f>
        <v>0</v>
      </c>
      <c r="E42" s="75">
        <v>5714401570196</v>
      </c>
      <c r="F42" s="46" t="s">
        <v>632</v>
      </c>
      <c r="G42" s="76" t="s">
        <v>405</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5" t="b">
        <f>TRUE()</f>
        <v>1</v>
      </c>
      <c r="J42" s="56" t="b">
        <v>1</v>
      </c>
      <c r="K42" s="46" t="s">
        <v>671</v>
      </c>
      <c r="L42" s="57" t="b">
        <v>0</v>
      </c>
      <c r="M42" s="67" t="str">
        <f t="shared" si="18"/>
        <v>https://download.lenovo.com/Images/Parts/01ER605/01ER605_A.jpg</v>
      </c>
      <c r="N42" s="67" t="str">
        <f t="shared" si="19"/>
        <v>https://download.lenovo.com/Images/Parts/01ER605/01ER605_B.jpg</v>
      </c>
      <c r="O42" s="59" t="str">
        <f t="shared" si="20"/>
        <v>https://download.lenovo.com/Images/Parts/01ER605/01ER605_details.jpg</v>
      </c>
      <c r="P42" s="52" t="str">
        <f t="shared" si="12"/>
        <v/>
      </c>
      <c r="Q42" s="52" t="str">
        <f t="shared" si="13"/>
        <v/>
      </c>
      <c r="R42" s="52" t="str">
        <f t="shared" si="14"/>
        <v/>
      </c>
      <c r="S42" s="52" t="str">
        <f t="shared" si="15"/>
        <v/>
      </c>
      <c r="T42" s="52" t="str">
        <f t="shared" si="16"/>
        <v/>
      </c>
      <c r="U42" s="52" t="str">
        <f t="shared" si="17"/>
        <v/>
      </c>
      <c r="V42" s="60">
        <f>MATCH(G42,options!$D$1:$D$20,0)</f>
        <v>17</v>
      </c>
    </row>
    <row r="43" spans="1:22" ht="28" x14ac:dyDescent="0.15">
      <c r="C43" s="51" t="b">
        <f>FALSE()</f>
        <v>0</v>
      </c>
      <c r="D43" s="51" t="b">
        <f>FALSE()</f>
        <v>0</v>
      </c>
      <c r="E43" s="75">
        <v>5714401570202</v>
      </c>
      <c r="F43" s="46" t="s">
        <v>633</v>
      </c>
      <c r="G43" s="76" t="s">
        <v>407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b">
        <f>TRUE()</f>
        <v>1</v>
      </c>
      <c r="J43" s="56" t="b">
        <v>1</v>
      </c>
      <c r="K43" s="46" t="s">
        <v>640</v>
      </c>
      <c r="L43" s="57" t="b">
        <v>1</v>
      </c>
      <c r="M43" s="67" t="str">
        <f t="shared" si="18"/>
        <v>https://raw.githubusercontent.com/PatrickVibild/TellusAmazonPictures/master/pictures/Lenovo/T570/BL/US/1.jpg</v>
      </c>
      <c r="N43" s="67" t="str">
        <f t="shared" si="19"/>
        <v>https://raw.githubusercontent.com/PatrickVibild/TellusAmazonPictures/master/pictures/Lenovo/T570/BL/US/2.jpg</v>
      </c>
      <c r="O43" s="59" t="str">
        <f t="shared" si="20"/>
        <v>https://raw.githubusercontent.com/PatrickVibild/TellusAmazonPictures/master/pictures/Lenovo/T570/BL/US/3.jpg</v>
      </c>
      <c r="P43" s="52" t="str">
        <f t="shared" si="12"/>
        <v>https://raw.githubusercontent.com/PatrickVibild/TellusAmazonPictures/master/pictures/Lenovo/T570/BL/US/4.jpg</v>
      </c>
      <c r="Q43" s="52" t="str">
        <f t="shared" si="13"/>
        <v>https://raw.githubusercontent.com/PatrickVibild/TellusAmazonPictures/master/pictures/Lenovo/T570/BL/US/5.jpg</v>
      </c>
      <c r="R43" s="52" t="str">
        <f t="shared" si="14"/>
        <v>https://raw.githubusercontent.com/PatrickVibild/TellusAmazonPictures/master/pictures/Lenovo/T570/BL/US/6.jpg</v>
      </c>
      <c r="S43" s="52" t="str">
        <f t="shared" si="15"/>
        <v>https://raw.githubusercontent.com/PatrickVibild/TellusAmazonPictures/master/pictures/Lenovo/T570/BL/US/7.jpg</v>
      </c>
      <c r="T43" s="52" t="str">
        <f t="shared" si="16"/>
        <v>https://raw.githubusercontent.com/PatrickVibild/TellusAmazonPictures/master/pictures/Lenovo/T570/BL/US/8.jpg</v>
      </c>
      <c r="U43" s="52" t="str">
        <f t="shared" si="17"/>
        <v>https://raw.githubusercontent.com/PatrickVibild/TellusAmazonPictures/master/pictures/Lenovo/T570/BL/US/9.jpg</v>
      </c>
      <c r="V43" s="60">
        <f>MATCH(G43,options!$D$1:$D$20,0)</f>
        <v>18</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67" t="str">
        <f t="shared" si="18"/>
        <v/>
      </c>
      <c r="N44" s="67" t="str">
        <f t="shared" si="19"/>
        <v/>
      </c>
      <c r="O44" s="59" t="str">
        <f t="shared" si="20"/>
        <v/>
      </c>
      <c r="P44" s="52" t="str">
        <f t="shared" si="12"/>
        <v/>
      </c>
      <c r="Q44" s="52" t="str">
        <f t="shared" si="13"/>
        <v/>
      </c>
      <c r="R44" s="52" t="str">
        <f t="shared" si="14"/>
        <v/>
      </c>
      <c r="S44" s="52" t="str">
        <f t="shared" si="15"/>
        <v/>
      </c>
      <c r="T44" s="52" t="str">
        <f t="shared" si="16"/>
        <v/>
      </c>
      <c r="U44" s="52" t="str">
        <f t="shared" si="17"/>
        <v/>
      </c>
      <c r="V44" s="60"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67" t="str">
        <f t="shared" si="18"/>
        <v/>
      </c>
      <c r="N45" s="67" t="str">
        <f t="shared" si="19"/>
        <v/>
      </c>
      <c r="O45" s="59" t="str">
        <f t="shared" si="20"/>
        <v/>
      </c>
      <c r="P45" s="52" t="str">
        <f t="shared" si="12"/>
        <v/>
      </c>
      <c r="Q45" s="52" t="str">
        <f t="shared" si="13"/>
        <v/>
      </c>
      <c r="R45" s="52" t="str">
        <f t="shared" si="14"/>
        <v/>
      </c>
      <c r="S45" s="52" t="str">
        <f t="shared" si="15"/>
        <v/>
      </c>
      <c r="T45" s="52" t="str">
        <f t="shared" si="16"/>
        <v/>
      </c>
      <c r="U45" s="52" t="str">
        <f t="shared" si="17"/>
        <v/>
      </c>
      <c r="V45" s="60"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67" t="str">
        <f t="shared" si="18"/>
        <v/>
      </c>
      <c r="N46" s="67" t="str">
        <f t="shared" si="19"/>
        <v/>
      </c>
      <c r="O46" s="59" t="str">
        <f t="shared" si="20"/>
        <v/>
      </c>
      <c r="P46" s="52" t="str">
        <f t="shared" si="12"/>
        <v/>
      </c>
      <c r="Q46" s="52" t="str">
        <f t="shared" si="13"/>
        <v/>
      </c>
      <c r="R46" s="52" t="str">
        <f t="shared" si="14"/>
        <v/>
      </c>
      <c r="S46" s="52" t="str">
        <f t="shared" si="15"/>
        <v/>
      </c>
      <c r="T46" s="52" t="str">
        <f t="shared" si="16"/>
        <v/>
      </c>
      <c r="U46" s="52" t="str">
        <f t="shared" si="17"/>
        <v/>
      </c>
      <c r="V46" s="60"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67" t="str">
        <f t="shared" si="18"/>
        <v/>
      </c>
      <c r="N47" s="67" t="str">
        <f t="shared" si="19"/>
        <v/>
      </c>
      <c r="O47" s="59" t="str">
        <f t="shared" si="20"/>
        <v/>
      </c>
      <c r="P47" s="52" t="str">
        <f t="shared" si="12"/>
        <v/>
      </c>
      <c r="Q47" s="52" t="str">
        <f t="shared" si="13"/>
        <v/>
      </c>
      <c r="R47" s="52" t="str">
        <f t="shared" si="14"/>
        <v/>
      </c>
      <c r="S47" s="52" t="str">
        <f t="shared" si="15"/>
        <v/>
      </c>
      <c r="T47" s="52" t="str">
        <f t="shared" si="16"/>
        <v/>
      </c>
      <c r="U47" s="52" t="str">
        <f t="shared" si="17"/>
        <v/>
      </c>
      <c r="V47" s="60"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67" t="str">
        <f t="shared" si="18"/>
        <v/>
      </c>
      <c r="N48" s="67" t="str">
        <f t="shared" si="19"/>
        <v/>
      </c>
      <c r="O48" s="59" t="str">
        <f t="shared" si="20"/>
        <v/>
      </c>
      <c r="P48" s="52" t="str">
        <f t="shared" si="12"/>
        <v/>
      </c>
      <c r="Q48" s="52" t="str">
        <f t="shared" si="13"/>
        <v/>
      </c>
      <c r="R48" s="52" t="str">
        <f t="shared" si="14"/>
        <v/>
      </c>
      <c r="S48" s="52" t="str">
        <f t="shared" si="15"/>
        <v/>
      </c>
      <c r="T48" s="52" t="str">
        <f t="shared" si="16"/>
        <v/>
      </c>
      <c r="U48" s="52" t="str">
        <f t="shared" si="17"/>
        <v/>
      </c>
      <c r="V48" s="60"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67" t="str">
        <f t="shared" si="18"/>
        <v/>
      </c>
      <c r="N49" s="67" t="str">
        <f t="shared" si="19"/>
        <v/>
      </c>
      <c r="O49" s="59" t="str">
        <f t="shared" si="20"/>
        <v/>
      </c>
      <c r="P49" s="52" t="str">
        <f t="shared" si="12"/>
        <v/>
      </c>
      <c r="Q49" s="52" t="str">
        <f t="shared" si="13"/>
        <v/>
      </c>
      <c r="R49" s="52" t="str">
        <f t="shared" si="14"/>
        <v/>
      </c>
      <c r="S49" s="52" t="str">
        <f t="shared" si="15"/>
        <v/>
      </c>
      <c r="T49" s="52" t="str">
        <f t="shared" si="16"/>
        <v/>
      </c>
      <c r="U49" s="52" t="str">
        <f t="shared" si="17"/>
        <v/>
      </c>
      <c r="V49" s="60"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67" t="str">
        <f t="shared" si="18"/>
        <v/>
      </c>
      <c r="N50" s="67" t="str">
        <f t="shared" si="19"/>
        <v/>
      </c>
      <c r="O50" s="59" t="str">
        <f t="shared" si="20"/>
        <v/>
      </c>
      <c r="P50" s="52" t="str">
        <f t="shared" si="12"/>
        <v/>
      </c>
      <c r="Q50" s="52" t="str">
        <f t="shared" si="13"/>
        <v/>
      </c>
      <c r="R50" s="52" t="str">
        <f t="shared" si="14"/>
        <v/>
      </c>
      <c r="S50" s="52" t="str">
        <f t="shared" si="15"/>
        <v/>
      </c>
      <c r="T50" s="52" t="str">
        <f t="shared" si="16"/>
        <v/>
      </c>
      <c r="U50" s="52" t="str">
        <f t="shared" si="17"/>
        <v/>
      </c>
      <c r="V50" s="60"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67" t="str">
        <f t="shared" si="18"/>
        <v/>
      </c>
      <c r="N51" s="67" t="str">
        <f t="shared" si="19"/>
        <v/>
      </c>
      <c r="O51" s="59" t="str">
        <f t="shared" si="20"/>
        <v/>
      </c>
      <c r="P51" s="52" t="str">
        <f t="shared" si="12"/>
        <v/>
      </c>
      <c r="Q51" s="52" t="str">
        <f t="shared" si="13"/>
        <v/>
      </c>
      <c r="R51" s="52" t="str">
        <f t="shared" si="14"/>
        <v/>
      </c>
      <c r="S51" s="52" t="str">
        <f t="shared" si="15"/>
        <v/>
      </c>
      <c r="T51" s="52" t="str">
        <f t="shared" si="16"/>
        <v/>
      </c>
      <c r="U51" s="52" t="str">
        <f t="shared" si="17"/>
        <v/>
      </c>
      <c r="V51" s="60"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67" t="str">
        <f t="shared" si="18"/>
        <v/>
      </c>
      <c r="N52" s="67" t="str">
        <f t="shared" si="19"/>
        <v/>
      </c>
      <c r="O52" s="59" t="str">
        <f t="shared" si="20"/>
        <v/>
      </c>
      <c r="P52" s="52" t="str">
        <f t="shared" si="12"/>
        <v/>
      </c>
      <c r="Q52" s="52" t="str">
        <f t="shared" si="13"/>
        <v/>
      </c>
      <c r="R52" s="52" t="str">
        <f t="shared" si="14"/>
        <v/>
      </c>
      <c r="S52" s="52" t="str">
        <f t="shared" si="15"/>
        <v/>
      </c>
      <c r="T52" s="52" t="str">
        <f t="shared" si="16"/>
        <v/>
      </c>
      <c r="U52" s="52" t="str">
        <f t="shared" si="17"/>
        <v/>
      </c>
      <c r="V52" s="60"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t="shared" ref="M36:M67" si="21">IF(ISBLANK(K53),"",IF(L53, "https://raw.githubusercontent.com/PatrickVibild/TellusAmazonPictures/master/pictures/"&amp;K53&amp;"/1.jpg","https://download.lenovo.com/Images/Parts/"&amp;K53&amp;"/"&amp;K53&amp;"_A.jpg"))</f>
        <v/>
      </c>
      <c r="N53" s="58" t="str">
        <f t="shared" ref="N36:N67" si="22">IF(ISBLANK(K53),"",IF(L53, "https://raw.githubusercontent.com/PatrickVibild/TellusAmazonPictures/master/pictures/"&amp;K53&amp;"/2.jpg","https://download.lenovo.com/Images/Parts/"&amp;K53&amp;"/"&amp;K53&amp;"_B.jpg"))</f>
        <v/>
      </c>
      <c r="O53" s="59" t="str">
        <f t="shared" ref="O36:O67" si="23">IF(ISBLANK(K53),"",IF(L53, "https://raw.githubusercontent.com/PatrickVibild/TellusAmazonPictures/master/pictures/"&amp;K53&amp;"/3.jpg","https://download.lenovo.com/Images/Parts/"&amp;K53&amp;"/"&amp;K53&amp;"_details.jpg"))</f>
        <v/>
      </c>
      <c r="P53" t="str">
        <f t="shared" ref="P36:P67" si="24">IF(ISBLANK(K53),"",IF(L53, "https://raw.githubusercontent.com/PatrickVibild/TellusAmazonPictures/master/pictures/"&amp;K53&amp;"/4.jpg", ""))</f>
        <v/>
      </c>
      <c r="Q53" t="str">
        <f t="shared" ref="Q36:Q67" si="25">IF(ISBLANK(K53),"",IF(L53, "https://raw.githubusercontent.com/PatrickVibild/TellusAmazonPictures/master/pictures/"&amp;K53&amp;"/5.jpg", ""))</f>
        <v/>
      </c>
      <c r="R53" t="str">
        <f t="shared" ref="R36:R67" si="26">IF(ISBLANK(K53),"",IF(L53, "https://raw.githubusercontent.com/PatrickVibild/TellusAmazonPictures/master/pictures/"&amp;K53&amp;"/6.jpg", ""))</f>
        <v/>
      </c>
      <c r="S53" t="str">
        <f t="shared" ref="S36:S67" si="27">IF(ISBLANK(K53),"",IF(L53, "https://raw.githubusercontent.com/PatrickVibild/TellusAmazonPictures/master/pictures/"&amp;K53&amp;"/7.jpg", ""))</f>
        <v/>
      </c>
      <c r="T53" t="str">
        <f t="shared" ref="T36:T67" si="28">IF(ISBLANK(K53),"",IF(L53, "https://raw.githubusercontent.com/PatrickVibild/TellusAmazonPictures/master/pictures/"&amp;K53&amp;"/8.jpg",""))</f>
        <v/>
      </c>
      <c r="U53" t="str">
        <f t="shared" ref="U36:U67" si="29">IF(ISBLANK(K53),"",IF(L53, "https://raw.githubusercontent.com/PatrickVibild/TellusAmazonPictures/master/pictures/"&amp;K53&amp;"/9.jpg", ""))</f>
        <v/>
      </c>
      <c r="V53" s="60"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t="shared" si="21"/>
        <v/>
      </c>
      <c r="N54" s="58" t="str">
        <f t="shared" si="22"/>
        <v/>
      </c>
      <c r="O54" s="59" t="str">
        <f t="shared" si="23"/>
        <v/>
      </c>
      <c r="P54" t="str">
        <f t="shared" si="24"/>
        <v/>
      </c>
      <c r="Q54" t="str">
        <f t="shared" si="25"/>
        <v/>
      </c>
      <c r="R54" t="str">
        <f t="shared" si="26"/>
        <v/>
      </c>
      <c r="S54" t="str">
        <f t="shared" si="27"/>
        <v/>
      </c>
      <c r="T54" t="str">
        <f t="shared" si="28"/>
        <v/>
      </c>
      <c r="U54" t="str">
        <f t="shared" si="29"/>
        <v/>
      </c>
      <c r="V54" s="60"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t="shared" si="21"/>
        <v/>
      </c>
      <c r="N55" s="58" t="str">
        <f t="shared" si="22"/>
        <v/>
      </c>
      <c r="O55" s="59" t="str">
        <f t="shared" si="23"/>
        <v/>
      </c>
      <c r="P55" t="str">
        <f t="shared" si="24"/>
        <v/>
      </c>
      <c r="Q55" t="str">
        <f t="shared" si="25"/>
        <v/>
      </c>
      <c r="R55" t="str">
        <f t="shared" si="26"/>
        <v/>
      </c>
      <c r="S55" t="str">
        <f t="shared" si="27"/>
        <v/>
      </c>
      <c r="T55" t="str">
        <f t="shared" si="28"/>
        <v/>
      </c>
      <c r="U55" t="str">
        <f t="shared" si="29"/>
        <v/>
      </c>
      <c r="V55" s="60"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t="shared" si="21"/>
        <v/>
      </c>
      <c r="N56" s="58" t="str">
        <f t="shared" si="22"/>
        <v/>
      </c>
      <c r="O56" s="59" t="str">
        <f t="shared" si="23"/>
        <v/>
      </c>
      <c r="P56" t="str">
        <f t="shared" si="24"/>
        <v/>
      </c>
      <c r="Q56" t="str">
        <f t="shared" si="25"/>
        <v/>
      </c>
      <c r="R56" t="str">
        <f t="shared" si="26"/>
        <v/>
      </c>
      <c r="S56" t="str">
        <f t="shared" si="27"/>
        <v/>
      </c>
      <c r="T56" t="str">
        <f t="shared" si="28"/>
        <v/>
      </c>
      <c r="U56" t="str">
        <f t="shared" si="29"/>
        <v/>
      </c>
      <c r="V56" s="60"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t="shared" si="21"/>
        <v/>
      </c>
      <c r="N57" s="58" t="str">
        <f t="shared" si="22"/>
        <v/>
      </c>
      <c r="O57" s="59" t="str">
        <f t="shared" si="23"/>
        <v/>
      </c>
      <c r="P57" t="str">
        <f t="shared" si="24"/>
        <v/>
      </c>
      <c r="Q57" t="str">
        <f t="shared" si="25"/>
        <v/>
      </c>
      <c r="R57" t="str">
        <f t="shared" si="26"/>
        <v/>
      </c>
      <c r="S57" t="str">
        <f t="shared" si="27"/>
        <v/>
      </c>
      <c r="T57" t="str">
        <f t="shared" si="28"/>
        <v/>
      </c>
      <c r="U57" t="str">
        <f t="shared" si="29"/>
        <v/>
      </c>
      <c r="V57" s="60"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t="shared" si="21"/>
        <v/>
      </c>
      <c r="N58" s="58" t="str">
        <f t="shared" si="22"/>
        <v/>
      </c>
      <c r="O58" s="59" t="str">
        <f t="shared" si="23"/>
        <v/>
      </c>
      <c r="P58" t="str">
        <f t="shared" si="24"/>
        <v/>
      </c>
      <c r="Q58" t="str">
        <f t="shared" si="25"/>
        <v/>
      </c>
      <c r="R58" t="str">
        <f t="shared" si="26"/>
        <v/>
      </c>
      <c r="S58" t="str">
        <f t="shared" si="27"/>
        <v/>
      </c>
      <c r="T58" t="str">
        <f t="shared" si="28"/>
        <v/>
      </c>
      <c r="U58" t="str">
        <f t="shared" si="29"/>
        <v/>
      </c>
      <c r="V58" s="60"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t="shared" si="21"/>
        <v/>
      </c>
      <c r="N59" s="58" t="str">
        <f t="shared" si="22"/>
        <v/>
      </c>
      <c r="O59" s="59" t="str">
        <f t="shared" si="23"/>
        <v/>
      </c>
      <c r="P59" t="str">
        <f t="shared" si="24"/>
        <v/>
      </c>
      <c r="Q59" t="str">
        <f t="shared" si="25"/>
        <v/>
      </c>
      <c r="R59" t="str">
        <f t="shared" si="26"/>
        <v/>
      </c>
      <c r="S59" t="str">
        <f t="shared" si="27"/>
        <v/>
      </c>
      <c r="T59" t="str">
        <f t="shared" si="28"/>
        <v/>
      </c>
      <c r="U59" t="str">
        <f t="shared" si="29"/>
        <v/>
      </c>
      <c r="V59" s="60"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t="shared" si="21"/>
        <v/>
      </c>
      <c r="N60" s="58" t="str">
        <f t="shared" si="22"/>
        <v/>
      </c>
      <c r="O60" s="59" t="str">
        <f t="shared" si="23"/>
        <v/>
      </c>
      <c r="P60" t="str">
        <f t="shared" si="24"/>
        <v/>
      </c>
      <c r="Q60" t="str">
        <f t="shared" si="25"/>
        <v/>
      </c>
      <c r="R60" t="str">
        <f t="shared" si="26"/>
        <v/>
      </c>
      <c r="S60" t="str">
        <f t="shared" si="27"/>
        <v/>
      </c>
      <c r="T60" t="str">
        <f t="shared" si="28"/>
        <v/>
      </c>
      <c r="U60" t="str">
        <f t="shared" si="29"/>
        <v/>
      </c>
      <c r="V60" s="60"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t="shared" si="21"/>
        <v/>
      </c>
      <c r="N61" s="58" t="str">
        <f t="shared" si="22"/>
        <v/>
      </c>
      <c r="O61" s="59" t="str">
        <f t="shared" si="23"/>
        <v/>
      </c>
      <c r="P61" t="str">
        <f t="shared" si="24"/>
        <v/>
      </c>
      <c r="Q61" t="str">
        <f t="shared" si="25"/>
        <v/>
      </c>
      <c r="R61" t="str">
        <f t="shared" si="26"/>
        <v/>
      </c>
      <c r="S61" t="str">
        <f t="shared" si="27"/>
        <v/>
      </c>
      <c r="T61" t="str">
        <f t="shared" si="28"/>
        <v/>
      </c>
      <c r="U61" t="str">
        <f t="shared" si="29"/>
        <v/>
      </c>
      <c r="V61" s="60"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t="shared" si="21"/>
        <v/>
      </c>
      <c r="N62" s="58" t="str">
        <f t="shared" si="22"/>
        <v/>
      </c>
      <c r="O62" s="59" t="str">
        <f t="shared" si="23"/>
        <v/>
      </c>
      <c r="P62" t="str">
        <f t="shared" si="24"/>
        <v/>
      </c>
      <c r="Q62" t="str">
        <f t="shared" si="25"/>
        <v/>
      </c>
      <c r="R62" t="str">
        <f t="shared" si="26"/>
        <v/>
      </c>
      <c r="S62" t="str">
        <f t="shared" si="27"/>
        <v/>
      </c>
      <c r="T62" t="str">
        <f t="shared" si="28"/>
        <v/>
      </c>
      <c r="U62" t="str">
        <f t="shared" si="29"/>
        <v/>
      </c>
      <c r="V62" s="60"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t="shared" si="21"/>
        <v/>
      </c>
      <c r="N63" s="58" t="str">
        <f t="shared" si="22"/>
        <v/>
      </c>
      <c r="O63" s="59" t="str">
        <f t="shared" si="23"/>
        <v/>
      </c>
      <c r="P63" t="str">
        <f t="shared" si="24"/>
        <v/>
      </c>
      <c r="Q63" t="str">
        <f t="shared" si="25"/>
        <v/>
      </c>
      <c r="R63" t="str">
        <f t="shared" si="26"/>
        <v/>
      </c>
      <c r="S63" t="str">
        <f t="shared" si="27"/>
        <v/>
      </c>
      <c r="T63" t="str">
        <f t="shared" si="28"/>
        <v/>
      </c>
      <c r="U63" t="str">
        <f t="shared" si="29"/>
        <v/>
      </c>
      <c r="V63" s="60"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t="shared" si="21"/>
        <v/>
      </c>
      <c r="N64" s="58" t="str">
        <f t="shared" si="22"/>
        <v/>
      </c>
      <c r="O64" s="59" t="str">
        <f t="shared" si="23"/>
        <v/>
      </c>
      <c r="P64" t="str">
        <f t="shared" si="24"/>
        <v/>
      </c>
      <c r="Q64" t="str">
        <f t="shared" si="25"/>
        <v/>
      </c>
      <c r="R64" t="str">
        <f t="shared" si="26"/>
        <v/>
      </c>
      <c r="S64" t="str">
        <f t="shared" si="27"/>
        <v/>
      </c>
      <c r="T64" t="str">
        <f t="shared" si="28"/>
        <v/>
      </c>
      <c r="U64" t="str">
        <f t="shared" si="29"/>
        <v/>
      </c>
      <c r="V64" s="60"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t="shared" si="21"/>
        <v/>
      </c>
      <c r="N65" s="58" t="str">
        <f t="shared" si="22"/>
        <v/>
      </c>
      <c r="O65" s="59" t="str">
        <f t="shared" si="23"/>
        <v/>
      </c>
      <c r="P65" t="str">
        <f t="shared" si="24"/>
        <v/>
      </c>
      <c r="Q65" t="str">
        <f t="shared" si="25"/>
        <v/>
      </c>
      <c r="R65" t="str">
        <f t="shared" si="26"/>
        <v/>
      </c>
      <c r="S65" t="str">
        <f t="shared" si="27"/>
        <v/>
      </c>
      <c r="T65" t="str">
        <f t="shared" si="28"/>
        <v/>
      </c>
      <c r="U65" t="str">
        <f t="shared" si="29"/>
        <v/>
      </c>
      <c r="V65" s="60"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t="shared" si="21"/>
        <v/>
      </c>
      <c r="N66" s="58" t="str">
        <f t="shared" si="22"/>
        <v/>
      </c>
      <c r="O66" s="59" t="str">
        <f t="shared" si="23"/>
        <v/>
      </c>
      <c r="P66" t="str">
        <f t="shared" si="24"/>
        <v/>
      </c>
      <c r="Q66" t="str">
        <f t="shared" si="25"/>
        <v/>
      </c>
      <c r="R66" t="str">
        <f t="shared" si="26"/>
        <v/>
      </c>
      <c r="S66" t="str">
        <f t="shared" si="27"/>
        <v/>
      </c>
      <c r="T66" t="str">
        <f t="shared" si="28"/>
        <v/>
      </c>
      <c r="U66" t="str">
        <f t="shared" si="29"/>
        <v/>
      </c>
      <c r="V66" s="60"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t="shared" si="21"/>
        <v/>
      </c>
      <c r="N67" s="58" t="str">
        <f t="shared" si="22"/>
        <v/>
      </c>
      <c r="O67" s="59" t="str">
        <f t="shared" si="23"/>
        <v/>
      </c>
      <c r="P67" t="str">
        <f t="shared" si="24"/>
        <v/>
      </c>
      <c r="Q67" t="str">
        <f t="shared" si="25"/>
        <v/>
      </c>
      <c r="R67" t="str">
        <f t="shared" si="26"/>
        <v/>
      </c>
      <c r="S67" t="str">
        <f t="shared" si="27"/>
        <v/>
      </c>
      <c r="T67" t="str">
        <f t="shared" si="28"/>
        <v/>
      </c>
      <c r="U67" t="str">
        <f t="shared" si="29"/>
        <v/>
      </c>
      <c r="V67" s="60"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t="shared" ref="M68:M99" si="30">IF(ISBLANK(K68),"",IF(L68, "https://raw.githubusercontent.com/PatrickVibild/TellusAmazonPictures/master/pictures/"&amp;K68&amp;"/1.jpg","https://download.lenovo.com/Images/Parts/"&amp;K68&amp;"/"&amp;K68&amp;"_A.jpg"))</f>
        <v/>
      </c>
      <c r="N68" s="58" t="str">
        <f t="shared" ref="N68:N103" si="31">IF(ISBLANK(K68),"",IF(L68, "https://raw.githubusercontent.com/PatrickVibild/TellusAmazonPictures/master/pictures/"&amp;K68&amp;"/2.jpg","https://download.lenovo.com/Images/Parts/"&amp;K68&amp;"/"&amp;K68&amp;"_B.jpg"))</f>
        <v/>
      </c>
      <c r="O68" s="59" t="str">
        <f t="shared" ref="O68:O103" si="32">IF(ISBLANK(K68),"",IF(L68, "https://raw.githubusercontent.com/PatrickVibild/TellusAmazonPictures/master/pictures/"&amp;K68&amp;"/3.jpg","https://download.lenovo.com/Images/Parts/"&amp;K68&amp;"/"&amp;K68&amp;"_details.jpg"))</f>
        <v/>
      </c>
      <c r="P68" t="str">
        <f t="shared" ref="P68:P103" si="33">IF(ISBLANK(K68),"",IF(L68, "https://raw.githubusercontent.com/PatrickVibild/TellusAmazonPictures/master/pictures/"&amp;K68&amp;"/4.jpg", ""))</f>
        <v/>
      </c>
      <c r="Q68" t="str">
        <f t="shared" ref="Q68:Q103" si="34">IF(ISBLANK(K68),"",IF(L68, "https://raw.githubusercontent.com/PatrickVibild/TellusAmazonPictures/master/pictures/"&amp;K68&amp;"/5.jpg", ""))</f>
        <v/>
      </c>
      <c r="R68" t="str">
        <f t="shared" ref="R68:R103" si="35">IF(ISBLANK(K68),"",IF(L68, "https://raw.githubusercontent.com/PatrickVibild/TellusAmazonPictures/master/pictures/"&amp;K68&amp;"/6.jpg", ""))</f>
        <v/>
      </c>
      <c r="S68" t="str">
        <f t="shared" ref="S68:S103" si="36">IF(ISBLANK(K68),"",IF(L68, "https://raw.githubusercontent.com/PatrickVibild/TellusAmazonPictures/master/pictures/"&amp;K68&amp;"/7.jpg", ""))</f>
        <v/>
      </c>
      <c r="T68" t="str">
        <f t="shared" ref="T68:T103" si="37">IF(ISBLANK(K68),"",IF(L68, "https://raw.githubusercontent.com/PatrickVibild/TellusAmazonPictures/master/pictures/"&amp;K68&amp;"/8.jpg",""))</f>
        <v/>
      </c>
      <c r="U68" t="str">
        <f t="shared" ref="U68:U103" si="38">IF(ISBLANK(K68),"",IF(L68, "https://raw.githubusercontent.com/PatrickVibild/TellusAmazonPictures/master/pictures/"&amp;K68&amp;"/9.jpg", ""))</f>
        <v/>
      </c>
      <c r="V68" s="60"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t="shared" si="30"/>
        <v/>
      </c>
      <c r="N69" s="58" t="str">
        <f t="shared" si="31"/>
        <v/>
      </c>
      <c r="O69" s="59" t="str">
        <f t="shared" si="32"/>
        <v/>
      </c>
      <c r="P69" t="str">
        <f t="shared" si="33"/>
        <v/>
      </c>
      <c r="Q69" t="str">
        <f t="shared" si="34"/>
        <v/>
      </c>
      <c r="R69" t="str">
        <f t="shared" si="35"/>
        <v/>
      </c>
      <c r="S69" t="str">
        <f t="shared" si="36"/>
        <v/>
      </c>
      <c r="T69" t="str">
        <f t="shared" si="37"/>
        <v/>
      </c>
      <c r="U69" t="str">
        <f t="shared" si="38"/>
        <v/>
      </c>
      <c r="V69" s="60"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t="shared" si="30"/>
        <v/>
      </c>
      <c r="N70" s="58" t="str">
        <f t="shared" si="31"/>
        <v/>
      </c>
      <c r="O70" s="59" t="str">
        <f t="shared" si="32"/>
        <v/>
      </c>
      <c r="P70" t="str">
        <f t="shared" si="33"/>
        <v/>
      </c>
      <c r="Q70" t="str">
        <f t="shared" si="34"/>
        <v/>
      </c>
      <c r="R70" t="str">
        <f t="shared" si="35"/>
        <v/>
      </c>
      <c r="S70" t="str">
        <f t="shared" si="36"/>
        <v/>
      </c>
      <c r="T70" t="str">
        <f t="shared" si="37"/>
        <v/>
      </c>
      <c r="U70" t="str">
        <f t="shared" si="38"/>
        <v/>
      </c>
      <c r="V70" s="60"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t="shared" si="30"/>
        <v/>
      </c>
      <c r="N71" s="58" t="str">
        <f t="shared" si="31"/>
        <v/>
      </c>
      <c r="O71" s="59" t="str">
        <f t="shared" si="32"/>
        <v/>
      </c>
      <c r="P71" t="str">
        <f t="shared" si="33"/>
        <v/>
      </c>
      <c r="Q71" t="str">
        <f t="shared" si="34"/>
        <v/>
      </c>
      <c r="R71" t="str">
        <f t="shared" si="35"/>
        <v/>
      </c>
      <c r="S71" t="str">
        <f t="shared" si="36"/>
        <v/>
      </c>
      <c r="T71" t="str">
        <f t="shared" si="37"/>
        <v/>
      </c>
      <c r="U71" t="str">
        <f t="shared" si="38"/>
        <v/>
      </c>
      <c r="V71" s="60"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t="shared" si="30"/>
        <v/>
      </c>
      <c r="N72" s="58" t="str">
        <f t="shared" si="31"/>
        <v/>
      </c>
      <c r="O72" s="59" t="str">
        <f t="shared" si="32"/>
        <v/>
      </c>
      <c r="P72" t="str">
        <f t="shared" si="33"/>
        <v/>
      </c>
      <c r="Q72" t="str">
        <f t="shared" si="34"/>
        <v/>
      </c>
      <c r="R72" t="str">
        <f t="shared" si="35"/>
        <v/>
      </c>
      <c r="S72" t="str">
        <f t="shared" si="36"/>
        <v/>
      </c>
      <c r="T72" t="str">
        <f t="shared" si="37"/>
        <v/>
      </c>
      <c r="U72" t="str">
        <f t="shared" si="38"/>
        <v/>
      </c>
      <c r="V72" s="60"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t="shared" si="30"/>
        <v/>
      </c>
      <c r="N73" s="58" t="str">
        <f t="shared" si="31"/>
        <v/>
      </c>
      <c r="O73" s="59" t="str">
        <f t="shared" si="32"/>
        <v/>
      </c>
      <c r="P73" t="str">
        <f t="shared" si="33"/>
        <v/>
      </c>
      <c r="Q73" t="str">
        <f t="shared" si="34"/>
        <v/>
      </c>
      <c r="R73" t="str">
        <f t="shared" si="35"/>
        <v/>
      </c>
      <c r="S73" t="str">
        <f t="shared" si="36"/>
        <v/>
      </c>
      <c r="T73" t="str">
        <f t="shared" si="37"/>
        <v/>
      </c>
      <c r="U73" t="str">
        <f t="shared" si="38"/>
        <v/>
      </c>
      <c r="V73" s="60"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t="shared" si="30"/>
        <v/>
      </c>
      <c r="N74" s="58" t="str">
        <f t="shared" si="31"/>
        <v/>
      </c>
      <c r="O74" s="59" t="str">
        <f t="shared" si="32"/>
        <v/>
      </c>
      <c r="P74" t="str">
        <f t="shared" si="33"/>
        <v/>
      </c>
      <c r="Q74" t="str">
        <f t="shared" si="34"/>
        <v/>
      </c>
      <c r="R74" t="str">
        <f t="shared" si="35"/>
        <v/>
      </c>
      <c r="S74" t="str">
        <f t="shared" si="36"/>
        <v/>
      </c>
      <c r="T74" t="str">
        <f t="shared" si="37"/>
        <v/>
      </c>
      <c r="U74" t="str">
        <f t="shared" si="38"/>
        <v/>
      </c>
      <c r="V74" s="60"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t="shared" si="30"/>
        <v/>
      </c>
      <c r="N75" s="58" t="str">
        <f t="shared" si="31"/>
        <v/>
      </c>
      <c r="O75" s="59" t="str">
        <f t="shared" si="32"/>
        <v/>
      </c>
      <c r="P75" t="str">
        <f t="shared" si="33"/>
        <v/>
      </c>
      <c r="Q75" t="str">
        <f t="shared" si="34"/>
        <v/>
      </c>
      <c r="R75" t="str">
        <f t="shared" si="35"/>
        <v/>
      </c>
      <c r="S75" t="str">
        <f t="shared" si="36"/>
        <v/>
      </c>
      <c r="T75" t="str">
        <f t="shared" si="37"/>
        <v/>
      </c>
      <c r="U75" t="str">
        <f t="shared" si="38"/>
        <v/>
      </c>
      <c r="V75" s="60"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t="shared" si="30"/>
        <v/>
      </c>
      <c r="N76" s="58" t="str">
        <f t="shared" si="31"/>
        <v/>
      </c>
      <c r="O76" s="59" t="str">
        <f t="shared" si="32"/>
        <v/>
      </c>
      <c r="P76" t="str">
        <f t="shared" si="33"/>
        <v/>
      </c>
      <c r="Q76" t="str">
        <f t="shared" si="34"/>
        <v/>
      </c>
      <c r="R76" t="str">
        <f t="shared" si="35"/>
        <v/>
      </c>
      <c r="S76" t="str">
        <f t="shared" si="36"/>
        <v/>
      </c>
      <c r="T76" t="str">
        <f t="shared" si="37"/>
        <v/>
      </c>
      <c r="U76" t="str">
        <f t="shared" si="38"/>
        <v/>
      </c>
      <c r="V76" s="60"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t="shared" si="30"/>
        <v/>
      </c>
      <c r="N77" s="58" t="str">
        <f t="shared" si="31"/>
        <v/>
      </c>
      <c r="O77" s="59" t="str">
        <f t="shared" si="32"/>
        <v/>
      </c>
      <c r="P77" t="str">
        <f t="shared" si="33"/>
        <v/>
      </c>
      <c r="Q77" t="str">
        <f t="shared" si="34"/>
        <v/>
      </c>
      <c r="R77" t="str">
        <f t="shared" si="35"/>
        <v/>
      </c>
      <c r="S77" t="str">
        <f t="shared" si="36"/>
        <v/>
      </c>
      <c r="T77" t="str">
        <f t="shared" si="37"/>
        <v/>
      </c>
      <c r="U77" t="str">
        <f t="shared" si="38"/>
        <v/>
      </c>
      <c r="V77" s="60"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t="shared" si="30"/>
        <v/>
      </c>
      <c r="N78" s="58" t="str">
        <f t="shared" si="31"/>
        <v/>
      </c>
      <c r="O78" s="59" t="str">
        <f t="shared" si="32"/>
        <v/>
      </c>
      <c r="P78" t="str">
        <f t="shared" si="33"/>
        <v/>
      </c>
      <c r="Q78" t="str">
        <f t="shared" si="34"/>
        <v/>
      </c>
      <c r="R78" t="str">
        <f t="shared" si="35"/>
        <v/>
      </c>
      <c r="S78" t="str">
        <f t="shared" si="36"/>
        <v/>
      </c>
      <c r="T78" t="str">
        <f t="shared" si="37"/>
        <v/>
      </c>
      <c r="U78" t="str">
        <f t="shared" si="38"/>
        <v/>
      </c>
      <c r="V78" s="60"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t="shared" si="30"/>
        <v/>
      </c>
      <c r="N79" s="58" t="str">
        <f t="shared" si="31"/>
        <v/>
      </c>
      <c r="O79" s="59" t="str">
        <f t="shared" si="32"/>
        <v/>
      </c>
      <c r="P79" t="str">
        <f t="shared" si="33"/>
        <v/>
      </c>
      <c r="Q79" t="str">
        <f t="shared" si="34"/>
        <v/>
      </c>
      <c r="R79" t="str">
        <f t="shared" si="35"/>
        <v/>
      </c>
      <c r="S79" t="str">
        <f t="shared" si="36"/>
        <v/>
      </c>
      <c r="T79" t="str">
        <f t="shared" si="37"/>
        <v/>
      </c>
      <c r="U79" t="str">
        <f t="shared" si="38"/>
        <v/>
      </c>
      <c r="V79" s="60"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t="shared" si="30"/>
        <v/>
      </c>
      <c r="N80" s="58" t="str">
        <f t="shared" si="31"/>
        <v/>
      </c>
      <c r="O80" s="59" t="str">
        <f t="shared" si="32"/>
        <v/>
      </c>
      <c r="P80" t="str">
        <f t="shared" si="33"/>
        <v/>
      </c>
      <c r="Q80" t="str">
        <f t="shared" si="34"/>
        <v/>
      </c>
      <c r="R80" t="str">
        <f t="shared" si="35"/>
        <v/>
      </c>
      <c r="S80" t="str">
        <f t="shared" si="36"/>
        <v/>
      </c>
      <c r="T80" t="str">
        <f t="shared" si="37"/>
        <v/>
      </c>
      <c r="U80" t="str">
        <f t="shared" si="38"/>
        <v/>
      </c>
      <c r="V80" s="60"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t="shared" si="30"/>
        <v/>
      </c>
      <c r="N81" s="58" t="str">
        <f t="shared" si="31"/>
        <v/>
      </c>
      <c r="O81" s="59" t="str">
        <f t="shared" si="32"/>
        <v/>
      </c>
      <c r="P81" t="str">
        <f t="shared" si="33"/>
        <v/>
      </c>
      <c r="Q81" t="str">
        <f t="shared" si="34"/>
        <v/>
      </c>
      <c r="R81" t="str">
        <f t="shared" si="35"/>
        <v/>
      </c>
      <c r="S81" t="str">
        <f t="shared" si="36"/>
        <v/>
      </c>
      <c r="T81" t="str">
        <f t="shared" si="37"/>
        <v/>
      </c>
      <c r="U81" t="str">
        <f t="shared" si="38"/>
        <v/>
      </c>
      <c r="V81" s="60"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t="shared" si="30"/>
        <v/>
      </c>
      <c r="N82" s="58" t="str">
        <f t="shared" si="31"/>
        <v/>
      </c>
      <c r="O82" s="59" t="str">
        <f t="shared" si="32"/>
        <v/>
      </c>
      <c r="P82" t="str">
        <f t="shared" si="33"/>
        <v/>
      </c>
      <c r="Q82" t="str">
        <f t="shared" si="34"/>
        <v/>
      </c>
      <c r="R82" t="str">
        <f t="shared" si="35"/>
        <v/>
      </c>
      <c r="S82" t="str">
        <f t="shared" si="36"/>
        <v/>
      </c>
      <c r="T82" t="str">
        <f t="shared" si="37"/>
        <v/>
      </c>
      <c r="U82" t="str">
        <f t="shared" si="38"/>
        <v/>
      </c>
      <c r="V82" s="60"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t="shared" si="30"/>
        <v/>
      </c>
      <c r="N83" s="58" t="str">
        <f t="shared" si="31"/>
        <v/>
      </c>
      <c r="O83" s="59" t="str">
        <f t="shared" si="32"/>
        <v/>
      </c>
      <c r="P83" t="str">
        <f t="shared" si="33"/>
        <v/>
      </c>
      <c r="Q83" t="str">
        <f t="shared" si="34"/>
        <v/>
      </c>
      <c r="R83" t="str">
        <f t="shared" si="35"/>
        <v/>
      </c>
      <c r="S83" t="str">
        <f t="shared" si="36"/>
        <v/>
      </c>
      <c r="T83" t="str">
        <f t="shared" si="37"/>
        <v/>
      </c>
      <c r="U83" t="str">
        <f t="shared" si="38"/>
        <v/>
      </c>
      <c r="V83" s="60"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t="shared" si="30"/>
        <v/>
      </c>
      <c r="N84" s="58" t="str">
        <f t="shared" si="31"/>
        <v/>
      </c>
      <c r="O84" s="59" t="str">
        <f t="shared" si="32"/>
        <v/>
      </c>
      <c r="P84" t="str">
        <f t="shared" si="33"/>
        <v/>
      </c>
      <c r="Q84" t="str">
        <f t="shared" si="34"/>
        <v/>
      </c>
      <c r="R84" t="str">
        <f t="shared" si="35"/>
        <v/>
      </c>
      <c r="S84" t="str">
        <f t="shared" si="36"/>
        <v/>
      </c>
      <c r="T84" t="str">
        <f t="shared" si="37"/>
        <v/>
      </c>
      <c r="U84" t="str">
        <f t="shared" si="38"/>
        <v/>
      </c>
      <c r="V84" s="60"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t="shared" si="30"/>
        <v/>
      </c>
      <c r="N85" s="58" t="str">
        <f t="shared" si="31"/>
        <v/>
      </c>
      <c r="O85" s="59" t="str">
        <f t="shared" si="32"/>
        <v/>
      </c>
      <c r="P85" t="str">
        <f t="shared" si="33"/>
        <v/>
      </c>
      <c r="Q85" t="str">
        <f t="shared" si="34"/>
        <v/>
      </c>
      <c r="R85" t="str">
        <f t="shared" si="35"/>
        <v/>
      </c>
      <c r="S85" t="str">
        <f t="shared" si="36"/>
        <v/>
      </c>
      <c r="T85" t="str">
        <f t="shared" si="37"/>
        <v/>
      </c>
      <c r="U85" t="str">
        <f t="shared" si="38"/>
        <v/>
      </c>
      <c r="V85" s="60"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t="shared" si="30"/>
        <v/>
      </c>
      <c r="N86" s="58" t="str">
        <f t="shared" si="31"/>
        <v/>
      </c>
      <c r="O86" s="59" t="str">
        <f t="shared" si="32"/>
        <v/>
      </c>
      <c r="P86" t="str">
        <f t="shared" si="33"/>
        <v/>
      </c>
      <c r="Q86" t="str">
        <f t="shared" si="34"/>
        <v/>
      </c>
      <c r="R86" t="str">
        <f t="shared" si="35"/>
        <v/>
      </c>
      <c r="S86" t="str">
        <f t="shared" si="36"/>
        <v/>
      </c>
      <c r="T86" t="str">
        <f t="shared" si="37"/>
        <v/>
      </c>
      <c r="U86" t="str">
        <f t="shared" si="38"/>
        <v/>
      </c>
      <c r="V86" s="60"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t="shared" si="30"/>
        <v/>
      </c>
      <c r="N87" s="58" t="str">
        <f t="shared" si="31"/>
        <v/>
      </c>
      <c r="O87" s="59" t="str">
        <f t="shared" si="32"/>
        <v/>
      </c>
      <c r="P87" t="str">
        <f t="shared" si="33"/>
        <v/>
      </c>
      <c r="Q87" t="str">
        <f t="shared" si="34"/>
        <v/>
      </c>
      <c r="R87" t="str">
        <f t="shared" si="35"/>
        <v/>
      </c>
      <c r="S87" t="str">
        <f t="shared" si="36"/>
        <v/>
      </c>
      <c r="T87" t="str">
        <f t="shared" si="37"/>
        <v/>
      </c>
      <c r="U87" t="str">
        <f t="shared" si="38"/>
        <v/>
      </c>
      <c r="V87" s="60"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t="shared" si="30"/>
        <v/>
      </c>
      <c r="N88" s="58" t="str">
        <f t="shared" si="31"/>
        <v/>
      </c>
      <c r="O88" s="59" t="str">
        <f t="shared" si="32"/>
        <v/>
      </c>
      <c r="P88" t="str">
        <f t="shared" si="33"/>
        <v/>
      </c>
      <c r="Q88" t="str">
        <f t="shared" si="34"/>
        <v/>
      </c>
      <c r="R88" t="str">
        <f t="shared" si="35"/>
        <v/>
      </c>
      <c r="S88" t="str">
        <f t="shared" si="36"/>
        <v/>
      </c>
      <c r="T88" t="str">
        <f t="shared" si="37"/>
        <v/>
      </c>
      <c r="U88" t="str">
        <f t="shared" si="38"/>
        <v/>
      </c>
      <c r="V88" s="60"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t="shared" si="30"/>
        <v/>
      </c>
      <c r="N89" s="58" t="str">
        <f t="shared" si="31"/>
        <v/>
      </c>
      <c r="O89" s="59" t="str">
        <f t="shared" si="32"/>
        <v/>
      </c>
      <c r="P89" t="str">
        <f t="shared" si="33"/>
        <v/>
      </c>
      <c r="Q89" t="str">
        <f t="shared" si="34"/>
        <v/>
      </c>
      <c r="R89" t="str">
        <f t="shared" si="35"/>
        <v/>
      </c>
      <c r="S89" t="str">
        <f t="shared" si="36"/>
        <v/>
      </c>
      <c r="T89" t="str">
        <f t="shared" si="37"/>
        <v/>
      </c>
      <c r="U89" t="str">
        <f t="shared" si="38"/>
        <v/>
      </c>
      <c r="V89" s="60"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t="shared" si="30"/>
        <v/>
      </c>
      <c r="N90" s="58" t="str">
        <f t="shared" si="31"/>
        <v/>
      </c>
      <c r="O90" s="59" t="str">
        <f t="shared" si="32"/>
        <v/>
      </c>
      <c r="P90" t="str">
        <f t="shared" si="33"/>
        <v/>
      </c>
      <c r="Q90" t="str">
        <f t="shared" si="34"/>
        <v/>
      </c>
      <c r="R90" t="str">
        <f t="shared" si="35"/>
        <v/>
      </c>
      <c r="S90" t="str">
        <f t="shared" si="36"/>
        <v/>
      </c>
      <c r="T90" t="str">
        <f t="shared" si="37"/>
        <v/>
      </c>
      <c r="U90" t="str">
        <f t="shared" si="38"/>
        <v/>
      </c>
      <c r="V90" s="60"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t="shared" si="30"/>
        <v/>
      </c>
      <c r="N91" s="58" t="str">
        <f t="shared" si="31"/>
        <v/>
      </c>
      <c r="O91" s="59" t="str">
        <f t="shared" si="32"/>
        <v/>
      </c>
      <c r="P91" t="str">
        <f t="shared" si="33"/>
        <v/>
      </c>
      <c r="Q91" t="str">
        <f t="shared" si="34"/>
        <v/>
      </c>
      <c r="R91" t="str">
        <f t="shared" si="35"/>
        <v/>
      </c>
      <c r="S91" t="str">
        <f t="shared" si="36"/>
        <v/>
      </c>
      <c r="T91" t="str">
        <f t="shared" si="37"/>
        <v/>
      </c>
      <c r="U91" t="str">
        <f t="shared" si="38"/>
        <v/>
      </c>
      <c r="V91" s="60"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t="shared" si="30"/>
        <v/>
      </c>
      <c r="N92" s="58" t="str">
        <f t="shared" si="31"/>
        <v/>
      </c>
      <c r="O92" s="59" t="str">
        <f t="shared" si="32"/>
        <v/>
      </c>
      <c r="P92" t="str">
        <f t="shared" si="33"/>
        <v/>
      </c>
      <c r="Q92" t="str">
        <f t="shared" si="34"/>
        <v/>
      </c>
      <c r="R92" t="str">
        <f t="shared" si="35"/>
        <v/>
      </c>
      <c r="S92" t="str">
        <f t="shared" si="36"/>
        <v/>
      </c>
      <c r="T92" t="str">
        <f t="shared" si="37"/>
        <v/>
      </c>
      <c r="U92" t="str">
        <f t="shared" si="38"/>
        <v/>
      </c>
      <c r="V92" s="60"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t="shared" si="30"/>
        <v/>
      </c>
      <c r="N93" s="58" t="str">
        <f t="shared" si="31"/>
        <v/>
      </c>
      <c r="O93" s="59" t="str">
        <f t="shared" si="32"/>
        <v/>
      </c>
      <c r="P93" t="str">
        <f t="shared" si="33"/>
        <v/>
      </c>
      <c r="Q93" t="str">
        <f t="shared" si="34"/>
        <v/>
      </c>
      <c r="R93" t="str">
        <f t="shared" si="35"/>
        <v/>
      </c>
      <c r="S93" t="str">
        <f t="shared" si="36"/>
        <v/>
      </c>
      <c r="T93" t="str">
        <f t="shared" si="37"/>
        <v/>
      </c>
      <c r="U93" t="str">
        <f t="shared" si="38"/>
        <v/>
      </c>
      <c r="V93" s="60"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t="shared" si="30"/>
        <v/>
      </c>
      <c r="N94" s="58" t="str">
        <f t="shared" si="31"/>
        <v/>
      </c>
      <c r="O94" s="59" t="str">
        <f t="shared" si="32"/>
        <v/>
      </c>
      <c r="P94" t="str">
        <f t="shared" si="33"/>
        <v/>
      </c>
      <c r="Q94" t="str">
        <f t="shared" si="34"/>
        <v/>
      </c>
      <c r="R94" t="str">
        <f t="shared" si="35"/>
        <v/>
      </c>
      <c r="S94" t="str">
        <f t="shared" si="36"/>
        <v/>
      </c>
      <c r="T94" t="str">
        <f t="shared" si="37"/>
        <v/>
      </c>
      <c r="U94" t="str">
        <f t="shared" si="38"/>
        <v/>
      </c>
      <c r="V94" s="60"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t="shared" si="30"/>
        <v/>
      </c>
      <c r="N95" s="58" t="str">
        <f t="shared" si="31"/>
        <v/>
      </c>
      <c r="O95" s="59" t="str">
        <f t="shared" si="32"/>
        <v/>
      </c>
      <c r="P95" t="str">
        <f t="shared" si="33"/>
        <v/>
      </c>
      <c r="Q95" t="str">
        <f t="shared" si="34"/>
        <v/>
      </c>
      <c r="R95" t="str">
        <f t="shared" si="35"/>
        <v/>
      </c>
      <c r="S95" t="str">
        <f t="shared" si="36"/>
        <v/>
      </c>
      <c r="T95" t="str">
        <f t="shared" si="37"/>
        <v/>
      </c>
      <c r="U95" t="str">
        <f t="shared" si="38"/>
        <v/>
      </c>
      <c r="V95" s="60"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t="shared" si="30"/>
        <v/>
      </c>
      <c r="N96" s="58" t="str">
        <f t="shared" si="31"/>
        <v/>
      </c>
      <c r="O96" s="59" t="str">
        <f t="shared" si="32"/>
        <v/>
      </c>
      <c r="P96" t="str">
        <f t="shared" si="33"/>
        <v/>
      </c>
      <c r="Q96" t="str">
        <f t="shared" si="34"/>
        <v/>
      </c>
      <c r="R96" t="str">
        <f t="shared" si="35"/>
        <v/>
      </c>
      <c r="S96" t="str">
        <f t="shared" si="36"/>
        <v/>
      </c>
      <c r="T96" t="str">
        <f t="shared" si="37"/>
        <v/>
      </c>
      <c r="U96" t="str">
        <f t="shared" si="38"/>
        <v/>
      </c>
      <c r="V96" s="60"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t="shared" si="30"/>
        <v/>
      </c>
      <c r="N97" s="58" t="str">
        <f t="shared" si="31"/>
        <v/>
      </c>
      <c r="O97" s="59" t="str">
        <f t="shared" si="32"/>
        <v/>
      </c>
      <c r="P97" t="str">
        <f t="shared" si="33"/>
        <v/>
      </c>
      <c r="Q97" t="str">
        <f t="shared" si="34"/>
        <v/>
      </c>
      <c r="R97" t="str">
        <f t="shared" si="35"/>
        <v/>
      </c>
      <c r="S97" t="str">
        <f t="shared" si="36"/>
        <v/>
      </c>
      <c r="T97" t="str">
        <f t="shared" si="37"/>
        <v/>
      </c>
      <c r="U97" t="str">
        <f t="shared" si="38"/>
        <v/>
      </c>
      <c r="V97" s="60"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t="shared" si="30"/>
        <v/>
      </c>
      <c r="N98" s="58" t="str">
        <f t="shared" si="31"/>
        <v/>
      </c>
      <c r="O98" s="59" t="str">
        <f t="shared" si="32"/>
        <v/>
      </c>
      <c r="P98" t="str">
        <f t="shared" si="33"/>
        <v/>
      </c>
      <c r="Q98" t="str">
        <f t="shared" si="34"/>
        <v/>
      </c>
      <c r="R98" t="str">
        <f t="shared" si="35"/>
        <v/>
      </c>
      <c r="S98" t="str">
        <f t="shared" si="36"/>
        <v/>
      </c>
      <c r="T98" t="str">
        <f t="shared" si="37"/>
        <v/>
      </c>
      <c r="U98" t="str">
        <f t="shared" si="38"/>
        <v/>
      </c>
      <c r="V98" s="60"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t="shared" si="30"/>
        <v/>
      </c>
      <c r="N99" s="58" t="str">
        <f t="shared" si="31"/>
        <v/>
      </c>
      <c r="O99" s="59" t="str">
        <f t="shared" si="32"/>
        <v/>
      </c>
      <c r="P99" t="str">
        <f t="shared" si="33"/>
        <v/>
      </c>
      <c r="Q99" t="str">
        <f t="shared" si="34"/>
        <v/>
      </c>
      <c r="R99" t="str">
        <f t="shared" si="35"/>
        <v/>
      </c>
      <c r="S99" t="str">
        <f t="shared" si="36"/>
        <v/>
      </c>
      <c r="T99" t="str">
        <f t="shared" si="37"/>
        <v/>
      </c>
      <c r="U99" t="str">
        <f t="shared" si="38"/>
        <v/>
      </c>
      <c r="V99" s="60"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t="shared" ref="M100:M131" si="39">IF(ISBLANK(K100),"",IF(L100, "https://raw.githubusercontent.com/PatrickVibild/TellusAmazonPictures/master/pictures/"&amp;K100&amp;"/1.jpg","https://download.lenovo.com/Images/Parts/"&amp;K100&amp;"/"&amp;K100&amp;"_A.jpg"))</f>
        <v/>
      </c>
      <c r="N100" s="58" t="str">
        <f t="shared" si="31"/>
        <v/>
      </c>
      <c r="O100" s="59" t="str">
        <f t="shared" si="32"/>
        <v/>
      </c>
      <c r="P100" t="str">
        <f t="shared" si="33"/>
        <v/>
      </c>
      <c r="Q100" t="str">
        <f t="shared" si="34"/>
        <v/>
      </c>
      <c r="R100" t="str">
        <f t="shared" si="35"/>
        <v/>
      </c>
      <c r="S100" t="str">
        <f t="shared" si="36"/>
        <v/>
      </c>
      <c r="T100" t="str">
        <f t="shared" si="37"/>
        <v/>
      </c>
      <c r="U100" t="str">
        <f t="shared" si="38"/>
        <v/>
      </c>
      <c r="V100" s="60"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t="shared" si="39"/>
        <v/>
      </c>
      <c r="N101" s="58" t="str">
        <f t="shared" si="31"/>
        <v/>
      </c>
      <c r="O101" s="59" t="str">
        <f t="shared" si="32"/>
        <v/>
      </c>
      <c r="P101" t="str">
        <f t="shared" si="33"/>
        <v/>
      </c>
      <c r="Q101" t="str">
        <f t="shared" si="34"/>
        <v/>
      </c>
      <c r="R101" t="str">
        <f t="shared" si="35"/>
        <v/>
      </c>
      <c r="S101" t="str">
        <f t="shared" si="36"/>
        <v/>
      </c>
      <c r="T101" t="str">
        <f t="shared" si="37"/>
        <v/>
      </c>
      <c r="U101" t="str">
        <f t="shared" si="38"/>
        <v/>
      </c>
      <c r="V101" s="60"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t="shared" si="39"/>
        <v/>
      </c>
      <c r="N102" s="58" t="str">
        <f t="shared" si="31"/>
        <v/>
      </c>
      <c r="O102" s="59" t="str">
        <f t="shared" si="32"/>
        <v/>
      </c>
      <c r="P102" t="str">
        <f t="shared" si="33"/>
        <v/>
      </c>
      <c r="Q102" t="str">
        <f t="shared" si="34"/>
        <v/>
      </c>
      <c r="R102" t="str">
        <f t="shared" si="35"/>
        <v/>
      </c>
      <c r="S102" t="str">
        <f t="shared" si="36"/>
        <v/>
      </c>
      <c r="T102" t="str">
        <f t="shared" si="37"/>
        <v/>
      </c>
      <c r="U102" t="str">
        <f t="shared" si="38"/>
        <v/>
      </c>
      <c r="V102" s="60"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t="shared" si="39"/>
        <v/>
      </c>
      <c r="N103" s="58" t="str">
        <f t="shared" si="31"/>
        <v/>
      </c>
      <c r="O103" s="59" t="str">
        <f t="shared" si="32"/>
        <v/>
      </c>
      <c r="P103" t="str">
        <f t="shared" si="33"/>
        <v/>
      </c>
      <c r="Q103" t="str">
        <f t="shared" si="34"/>
        <v/>
      </c>
      <c r="R103" t="str">
        <f t="shared" si="35"/>
        <v/>
      </c>
      <c r="S103" t="str">
        <f t="shared" si="36"/>
        <v/>
      </c>
      <c r="T103" t="str">
        <f t="shared" si="37"/>
        <v/>
      </c>
      <c r="U103" t="str">
        <f t="shared" si="38"/>
        <v/>
      </c>
      <c r="V103" s="60"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IF(ISBLANK(K104),"","https://download.lenovo.com/Images/Parts/"&amp;K104&amp;"/"&amp;K104&amp;"_A.jpg")</f>
        <v/>
      </c>
      <c r="N104" s="58" t="str">
        <f>IF(ISBLANK(K104),"","https://download.lenovo.com/Images/Parts/"&amp;K104&amp;"/"&amp;K104&amp;"_B.jpg")</f>
        <v/>
      </c>
      <c r="O104" s="59" t="str">
        <f>IF(ISBLANK(K104),"","https://download.lenovo.com/Images/Parts/"&amp;K104&amp;"/"&amp;K104&amp;"_details.jpg")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1" t="b">
        <f>TRUE()</f>
        <v>1</v>
      </c>
      <c r="C1" t="s">
        <v>418</v>
      </c>
      <c r="D1" s="54" t="s">
        <v>372</v>
      </c>
      <c r="E1" t="s">
        <v>419</v>
      </c>
      <c r="F1" t="s">
        <v>415</v>
      </c>
      <c r="G1" t="s">
        <v>420</v>
      </c>
    </row>
    <row r="2" spans="1:7" x14ac:dyDescent="0.15">
      <c r="A2" t="s">
        <v>402</v>
      </c>
      <c r="B2" s="51" t="b">
        <f>FALSE()</f>
        <v>0</v>
      </c>
      <c r="C2" t="s">
        <v>376</v>
      </c>
      <c r="D2" s="54" t="s">
        <v>374</v>
      </c>
      <c r="E2" t="s">
        <v>421</v>
      </c>
      <c r="F2" t="s">
        <v>374</v>
      </c>
      <c r="G2" t="s">
        <v>407</v>
      </c>
    </row>
    <row r="3" spans="1:7" x14ac:dyDescent="0.15">
      <c r="A3" t="s">
        <v>422</v>
      </c>
      <c r="D3" s="54" t="s">
        <v>377</v>
      </c>
      <c r="E3" t="s">
        <v>423</v>
      </c>
      <c r="F3" t="s">
        <v>372</v>
      </c>
    </row>
    <row r="4" spans="1:7" x14ac:dyDescent="0.15">
      <c r="D4" s="54" t="s">
        <v>379</v>
      </c>
      <c r="E4" t="s">
        <v>424</v>
      </c>
      <c r="F4" t="s">
        <v>377</v>
      </c>
    </row>
    <row r="5" spans="1:7" x14ac:dyDescent="0.15">
      <c r="D5" s="54" t="s">
        <v>381</v>
      </c>
      <c r="E5" t="s">
        <v>425</v>
      </c>
      <c r="F5" t="s">
        <v>379</v>
      </c>
    </row>
    <row r="6" spans="1:7" x14ac:dyDescent="0.15">
      <c r="D6" s="54" t="s">
        <v>383</v>
      </c>
      <c r="E6" t="s">
        <v>426</v>
      </c>
      <c r="F6" t="s">
        <v>393</v>
      </c>
    </row>
    <row r="7" spans="1:7" x14ac:dyDescent="0.15">
      <c r="D7" s="54" t="s">
        <v>385</v>
      </c>
      <c r="E7" t="s">
        <v>427</v>
      </c>
    </row>
    <row r="8" spans="1:7" x14ac:dyDescent="0.15">
      <c r="D8" s="54" t="s">
        <v>387</v>
      </c>
      <c r="E8" t="s">
        <v>428</v>
      </c>
    </row>
    <row r="9" spans="1:7" x14ac:dyDescent="0.15">
      <c r="D9" s="54" t="s">
        <v>390</v>
      </c>
      <c r="E9" t="s">
        <v>429</v>
      </c>
    </row>
    <row r="10" spans="1:7" x14ac:dyDescent="0.15">
      <c r="D10" s="54" t="s">
        <v>393</v>
      </c>
      <c r="E10" t="s">
        <v>430</v>
      </c>
    </row>
    <row r="11" spans="1:7" x14ac:dyDescent="0.15">
      <c r="D11" s="54" t="s">
        <v>396</v>
      </c>
      <c r="E11" t="s">
        <v>431</v>
      </c>
    </row>
    <row r="12" spans="1:7" x14ac:dyDescent="0.15">
      <c r="D12" s="54" t="s">
        <v>397</v>
      </c>
      <c r="E12" t="s">
        <v>432</v>
      </c>
    </row>
    <row r="13" spans="1:7" x14ac:dyDescent="0.15">
      <c r="D13" s="54" t="s">
        <v>399</v>
      </c>
      <c r="E13" t="s">
        <v>433</v>
      </c>
    </row>
    <row r="14" spans="1:7" x14ac:dyDescent="0.15">
      <c r="D14" s="54" t="s">
        <v>400</v>
      </c>
      <c r="E14" t="s">
        <v>434</v>
      </c>
    </row>
    <row r="15" spans="1:7" x14ac:dyDescent="0.15">
      <c r="D15" s="54" t="s">
        <v>403</v>
      </c>
      <c r="E15" t="s">
        <v>435</v>
      </c>
    </row>
    <row r="16" spans="1:7" x14ac:dyDescent="0.15">
      <c r="D16" s="54" t="s">
        <v>404</v>
      </c>
      <c r="E16" s="70" t="s">
        <v>436</v>
      </c>
    </row>
    <row r="17" spans="4:5" x14ac:dyDescent="0.15">
      <c r="D17" s="54" t="s">
        <v>405</v>
      </c>
      <c r="E17" t="s">
        <v>437</v>
      </c>
    </row>
    <row r="18" spans="4:5" x14ac:dyDescent="0.15">
      <c r="D18" s="54" t="s">
        <v>407</v>
      </c>
      <c r="E18" t="s">
        <v>438</v>
      </c>
    </row>
    <row r="19" spans="4:5" x14ac:dyDescent="0.15">
      <c r="D19" s="54" t="s">
        <v>392</v>
      </c>
      <c r="E19" t="s">
        <v>439</v>
      </c>
    </row>
    <row r="20" spans="4:5" x14ac:dyDescent="0.15">
      <c r="D20" s="54" t="s">
        <v>388</v>
      </c>
      <c r="E20" t="s">
        <v>440</v>
      </c>
    </row>
    <row r="50" spans="2:2" ht="16" x14ac:dyDescent="0.2">
      <c r="B50" s="71"/>
    </row>
    <row r="51" spans="2:2" ht="16" x14ac:dyDescent="0.2">
      <c r="B51" s="7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2" t="s">
        <v>441</v>
      </c>
    </row>
    <row r="4" spans="1:2" x14ac:dyDescent="0.15">
      <c r="B4" s="72" t="s">
        <v>442</v>
      </c>
    </row>
    <row r="5" spans="1:2" x14ac:dyDescent="0.15">
      <c r="B5" s="72" t="s">
        <v>443</v>
      </c>
    </row>
    <row r="6" spans="1:2" x14ac:dyDescent="0.15">
      <c r="A6" t="s">
        <v>444</v>
      </c>
      <c r="B6" s="72" t="s">
        <v>445</v>
      </c>
    </row>
    <row r="7" spans="1:2" x14ac:dyDescent="0.15">
      <c r="B7" s="72" t="s">
        <v>446</v>
      </c>
    </row>
    <row r="8" spans="1:2" x14ac:dyDescent="0.15">
      <c r="A8" t="s">
        <v>40</v>
      </c>
      <c r="B8" s="73" t="s">
        <v>447</v>
      </c>
    </row>
    <row r="9" spans="1:2" x14ac:dyDescent="0.15">
      <c r="A9" t="s">
        <v>448</v>
      </c>
      <c r="B9" s="73" t="s">
        <v>449</v>
      </c>
    </row>
    <row r="10" spans="1:2" x14ac:dyDescent="0.15">
      <c r="B10" t="s">
        <v>450</v>
      </c>
    </row>
    <row r="11" spans="1:2" x14ac:dyDescent="0.15">
      <c r="B11" t="s">
        <v>451</v>
      </c>
    </row>
    <row r="14" spans="1:2" x14ac:dyDescent="0.15">
      <c r="B14" s="73" t="s">
        <v>452</v>
      </c>
    </row>
    <row r="20" spans="2:2" x14ac:dyDescent="0.15">
      <c r="B20" s="54" t="s">
        <v>372</v>
      </c>
    </row>
    <row r="21" spans="2:2" x14ac:dyDescent="0.15">
      <c r="B21" s="54" t="s">
        <v>374</v>
      </c>
    </row>
    <row r="22" spans="2:2" x14ac:dyDescent="0.15">
      <c r="B22" s="54" t="s">
        <v>377</v>
      </c>
    </row>
    <row r="23" spans="2:2" x14ac:dyDescent="0.15">
      <c r="B23" s="54" t="s">
        <v>379</v>
      </c>
    </row>
    <row r="24" spans="2:2" x14ac:dyDescent="0.15">
      <c r="B24" s="54" t="s">
        <v>381</v>
      </c>
    </row>
    <row r="25" spans="2:2" x14ac:dyDescent="0.15">
      <c r="B25" s="54" t="s">
        <v>383</v>
      </c>
    </row>
    <row r="26" spans="2:2" x14ac:dyDescent="0.15">
      <c r="B26" s="54" t="s">
        <v>385</v>
      </c>
    </row>
    <row r="27" spans="2:2" x14ac:dyDescent="0.15">
      <c r="B27" s="54" t="s">
        <v>387</v>
      </c>
    </row>
    <row r="28" spans="2:2" x14ac:dyDescent="0.15">
      <c r="B28" s="54" t="s">
        <v>390</v>
      </c>
    </row>
    <row r="29" spans="2:2" x14ac:dyDescent="0.15">
      <c r="B29" s="54" t="s">
        <v>393</v>
      </c>
    </row>
    <row r="30" spans="2:2" x14ac:dyDescent="0.15">
      <c r="B30" s="54" t="s">
        <v>396</v>
      </c>
    </row>
    <row r="31" spans="2:2" x14ac:dyDescent="0.15">
      <c r="B31" s="54" t="s">
        <v>397</v>
      </c>
    </row>
    <row r="32" spans="2:2" x14ac:dyDescent="0.15">
      <c r="B32" s="54" t="s">
        <v>399</v>
      </c>
    </row>
    <row r="33" spans="2:4" x14ac:dyDescent="0.15">
      <c r="B33" s="54" t="s">
        <v>400</v>
      </c>
    </row>
    <row r="34" spans="2:4" x14ac:dyDescent="0.15">
      <c r="B34" s="54" t="s">
        <v>403</v>
      </c>
      <c r="D34" s="73"/>
    </row>
    <row r="35" spans="2:4" x14ac:dyDescent="0.15">
      <c r="B35" s="54" t="s">
        <v>404</v>
      </c>
      <c r="D35" s="73"/>
    </row>
    <row r="36" spans="2:4" x14ac:dyDescent="0.15">
      <c r="B36" s="54" t="s">
        <v>405</v>
      </c>
      <c r="D36" s="73"/>
    </row>
    <row r="37" spans="2:4" x14ac:dyDescent="0.15">
      <c r="B37" s="54" t="s">
        <v>407</v>
      </c>
      <c r="D37" s="73"/>
    </row>
    <row r="38" spans="2:4" x14ac:dyDescent="0.15">
      <c r="B38" s="54" t="s">
        <v>392</v>
      </c>
      <c r="D38" s="73"/>
    </row>
    <row r="39" spans="2:4" x14ac:dyDescent="0.15">
      <c r="B39" s="54" t="s">
        <v>388</v>
      </c>
      <c r="D39" s="73"/>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372</v>
      </c>
    </row>
    <row r="3" spans="1:2" ht="16" x14ac:dyDescent="0.2">
      <c r="B3" s="71" t="s">
        <v>453</v>
      </c>
    </row>
    <row r="4" spans="1:2" ht="16" x14ac:dyDescent="0.2">
      <c r="B4" s="71" t="s">
        <v>454</v>
      </c>
    </row>
    <row r="5" spans="1:2" ht="16" x14ac:dyDescent="0.2">
      <c r="B5" s="71" t="s">
        <v>455</v>
      </c>
    </row>
    <row r="6" spans="1:2" ht="16" x14ac:dyDescent="0.2">
      <c r="B6" s="71" t="s">
        <v>456</v>
      </c>
    </row>
    <row r="7" spans="1:2" ht="16" x14ac:dyDescent="0.2">
      <c r="B7" s="71" t="s">
        <v>457</v>
      </c>
    </row>
    <row r="8" spans="1:2" x14ac:dyDescent="0.15">
      <c r="A8" t="s">
        <v>458</v>
      </c>
      <c r="B8" t="s">
        <v>459</v>
      </c>
    </row>
    <row r="9" spans="1:2" x14ac:dyDescent="0.15">
      <c r="A9" t="s">
        <v>460</v>
      </c>
      <c r="B9" t="s">
        <v>461</v>
      </c>
    </row>
    <row r="10" spans="1:2" x14ac:dyDescent="0.15">
      <c r="B10" t="s">
        <v>462</v>
      </c>
    </row>
    <row r="11" spans="1:2" x14ac:dyDescent="0.15">
      <c r="B11" t="s">
        <v>463</v>
      </c>
    </row>
    <row r="14" spans="1:2" x14ac:dyDescent="0.15">
      <c r="B14" t="s">
        <v>464</v>
      </c>
    </row>
    <row r="20" spans="2:2" x14ac:dyDescent="0.15">
      <c r="B20" t="s">
        <v>465</v>
      </c>
    </row>
    <row r="21" spans="2:2" x14ac:dyDescent="0.15">
      <c r="B21" t="s">
        <v>466</v>
      </c>
    </row>
    <row r="22" spans="2:2" x14ac:dyDescent="0.15">
      <c r="B22" t="s">
        <v>467</v>
      </c>
    </row>
    <row r="23" spans="2:2" x14ac:dyDescent="0.15">
      <c r="B23" t="s">
        <v>468</v>
      </c>
    </row>
    <row r="24" spans="2:2" x14ac:dyDescent="0.15">
      <c r="B24" t="s">
        <v>381</v>
      </c>
    </row>
    <row r="25" spans="2:2" x14ac:dyDescent="0.15">
      <c r="B25" t="s">
        <v>469</v>
      </c>
    </row>
    <row r="26" spans="2:2" x14ac:dyDescent="0.15">
      <c r="B26" t="s">
        <v>470</v>
      </c>
    </row>
    <row r="27" spans="2:2" x14ac:dyDescent="0.15">
      <c r="B27" t="s">
        <v>471</v>
      </c>
    </row>
    <row r="28" spans="2:2" x14ac:dyDescent="0.15">
      <c r="B28" t="s">
        <v>472</v>
      </c>
    </row>
    <row r="29" spans="2:2" x14ac:dyDescent="0.15">
      <c r="B29" t="s">
        <v>473</v>
      </c>
    </row>
    <row r="30" spans="2:2" x14ac:dyDescent="0.15">
      <c r="B30" t="s">
        <v>474</v>
      </c>
    </row>
    <row r="31" spans="2:2" x14ac:dyDescent="0.15">
      <c r="B31" t="s">
        <v>475</v>
      </c>
    </row>
    <row r="32" spans="2:2" x14ac:dyDescent="0.15">
      <c r="B32" t="s">
        <v>476</v>
      </c>
    </row>
    <row r="33" spans="2:2" x14ac:dyDescent="0.15">
      <c r="B33" t="s">
        <v>477</v>
      </c>
    </row>
    <row r="34" spans="2:2" x14ac:dyDescent="0.15">
      <c r="B34" t="s">
        <v>478</v>
      </c>
    </row>
    <row r="35" spans="2:2" x14ac:dyDescent="0.15">
      <c r="B35" t="s">
        <v>404</v>
      </c>
    </row>
    <row r="36" spans="2:2" x14ac:dyDescent="0.15">
      <c r="B36" t="s">
        <v>479</v>
      </c>
    </row>
    <row r="37" spans="2:2" x14ac:dyDescent="0.15">
      <c r="B37" t="s">
        <v>480</v>
      </c>
    </row>
    <row r="38" spans="2:2" x14ac:dyDescent="0.15">
      <c r="B38" t="s">
        <v>481</v>
      </c>
    </row>
    <row r="39" spans="2:2" x14ac:dyDescent="0.15">
      <c r="B39" t="s">
        <v>482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72"/>
    </row>
    <row r="2" spans="1:2" x14ac:dyDescent="0.15">
      <c r="B2" s="72" t="s">
        <v>379</v>
      </c>
    </row>
    <row r="3" spans="1:2" x14ac:dyDescent="0.15">
      <c r="B3" s="72" t="s">
        <v>483</v>
      </c>
    </row>
    <row r="4" spans="1:2" x14ac:dyDescent="0.15">
      <c r="B4" s="72" t="s">
        <v>484</v>
      </c>
    </row>
    <row r="5" spans="1:2" x14ac:dyDescent="0.15">
      <c r="B5" s="72" t="s">
        <v>485</v>
      </c>
    </row>
    <row r="6" spans="1:2" x14ac:dyDescent="0.15">
      <c r="B6" s="72" t="s">
        <v>486</v>
      </c>
    </row>
    <row r="7" spans="1:2" x14ac:dyDescent="0.15">
      <c r="B7" s="72" t="s">
        <v>487</v>
      </c>
    </row>
    <row r="8" spans="1:2" x14ac:dyDescent="0.15">
      <c r="A8" t="s">
        <v>458</v>
      </c>
      <c r="B8" s="72" t="s">
        <v>488</v>
      </c>
    </row>
    <row r="9" spans="1:2" x14ac:dyDescent="0.15">
      <c r="A9" t="s">
        <v>460</v>
      </c>
      <c r="B9" s="72" t="s">
        <v>489</v>
      </c>
    </row>
    <row r="10" spans="1:2" x14ac:dyDescent="0.15">
      <c r="B10" s="72" t="s">
        <v>490</v>
      </c>
    </row>
    <row r="11" spans="1:2" x14ac:dyDescent="0.15">
      <c r="B11" s="72" t="s">
        <v>491</v>
      </c>
    </row>
    <row r="12" spans="1:2" x14ac:dyDescent="0.15">
      <c r="B12" s="72"/>
    </row>
    <row r="13" spans="1:2" x14ac:dyDescent="0.15">
      <c r="B13" s="72"/>
    </row>
    <row r="14" spans="1:2" x14ac:dyDescent="0.15">
      <c r="B14" s="72" t="s">
        <v>492</v>
      </c>
    </row>
    <row r="15" spans="1:2" x14ac:dyDescent="0.15">
      <c r="B15" s="72"/>
    </row>
    <row r="20" spans="2:2" x14ac:dyDescent="0.15">
      <c r="B20" t="s">
        <v>493</v>
      </c>
    </row>
    <row r="21" spans="2:2" x14ac:dyDescent="0.15">
      <c r="B21" t="s">
        <v>494</v>
      </c>
    </row>
    <row r="22" spans="2:2" x14ac:dyDescent="0.15">
      <c r="B22" t="s">
        <v>495</v>
      </c>
    </row>
    <row r="23" spans="2:2" x14ac:dyDescent="0.15">
      <c r="B23" t="s">
        <v>496</v>
      </c>
    </row>
    <row r="24" spans="2:2" x14ac:dyDescent="0.15">
      <c r="B24" t="s">
        <v>497</v>
      </c>
    </row>
    <row r="25" spans="2:2" x14ac:dyDescent="0.15">
      <c r="B25" t="s">
        <v>498</v>
      </c>
    </row>
    <row r="26" spans="2:2" x14ac:dyDescent="0.15">
      <c r="B26" t="s">
        <v>499</v>
      </c>
    </row>
    <row r="27" spans="2:2" x14ac:dyDescent="0.15">
      <c r="B27" t="s">
        <v>500</v>
      </c>
    </row>
    <row r="28" spans="2:2" x14ac:dyDescent="0.15">
      <c r="B28" t="s">
        <v>501</v>
      </c>
    </row>
    <row r="29" spans="2:2" x14ac:dyDescent="0.15">
      <c r="B29" t="s">
        <v>502</v>
      </c>
    </row>
    <row r="30" spans="2:2" x14ac:dyDescent="0.15">
      <c r="B30" t="s">
        <v>503</v>
      </c>
    </row>
    <row r="31" spans="2:2" x14ac:dyDescent="0.15">
      <c r="B31" t="s">
        <v>504</v>
      </c>
    </row>
    <row r="32" spans="2:2" x14ac:dyDescent="0.15">
      <c r="B32" t="s">
        <v>505</v>
      </c>
    </row>
    <row r="33" spans="2:2" x14ac:dyDescent="0.15">
      <c r="B33" t="s">
        <v>506</v>
      </c>
    </row>
    <row r="34" spans="2:2" x14ac:dyDescent="0.15">
      <c r="B34" t="s">
        <v>507</v>
      </c>
    </row>
    <row r="35" spans="2:2" x14ac:dyDescent="0.15">
      <c r="B35" t="s">
        <v>508</v>
      </c>
    </row>
    <row r="36" spans="2:2" x14ac:dyDescent="0.15">
      <c r="B36" t="s">
        <v>509</v>
      </c>
    </row>
    <row r="37" spans="2:2" x14ac:dyDescent="0.15">
      <c r="B37" t="s">
        <v>407</v>
      </c>
    </row>
    <row r="38" spans="2:2" x14ac:dyDescent="0.15">
      <c r="B38" t="s">
        <v>510</v>
      </c>
    </row>
    <row r="39" spans="2:2" x14ac:dyDescent="0.15">
      <c r="B39" t="s">
        <v>511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374</v>
      </c>
    </row>
    <row r="3" spans="2:2" x14ac:dyDescent="0.15">
      <c r="B3" t="s">
        <v>512</v>
      </c>
    </row>
    <row r="4" spans="2:2" x14ac:dyDescent="0.15">
      <c r="B4" t="s">
        <v>513</v>
      </c>
    </row>
    <row r="5" spans="2:2" x14ac:dyDescent="0.15">
      <c r="B5" t="s">
        <v>514</v>
      </c>
    </row>
    <row r="6" spans="2:2" x14ac:dyDescent="0.15">
      <c r="B6" t="s">
        <v>515</v>
      </c>
    </row>
    <row r="7" spans="2:2" x14ac:dyDescent="0.15">
      <c r="B7" t="s">
        <v>516</v>
      </c>
    </row>
    <row r="8" spans="2:2" ht="16" x14ac:dyDescent="0.2">
      <c r="B8" s="71" t="s">
        <v>517</v>
      </c>
    </row>
    <row r="9" spans="2:2" x14ac:dyDescent="0.15">
      <c r="B9" t="s">
        <v>518</v>
      </c>
    </row>
    <row r="10" spans="2:2" x14ac:dyDescent="0.15">
      <c r="B10" s="73" t="s">
        <v>519</v>
      </c>
    </row>
    <row r="11" spans="2:2" x14ac:dyDescent="0.15">
      <c r="B11" s="73" t="s">
        <v>520</v>
      </c>
    </row>
    <row r="14" spans="2:2" x14ac:dyDescent="0.15">
      <c r="B14" t="s">
        <v>521</v>
      </c>
    </row>
    <row r="20" spans="2:2" x14ac:dyDescent="0.15">
      <c r="B20" t="s">
        <v>522</v>
      </c>
    </row>
    <row r="21" spans="2:2" x14ac:dyDescent="0.15">
      <c r="B21" t="s">
        <v>523</v>
      </c>
    </row>
    <row r="22" spans="2:2" x14ac:dyDescent="0.15">
      <c r="B22" t="s">
        <v>524</v>
      </c>
    </row>
    <row r="23" spans="2:2" x14ac:dyDescent="0.15">
      <c r="B23" t="s">
        <v>525</v>
      </c>
    </row>
    <row r="24" spans="2:2" x14ac:dyDescent="0.15">
      <c r="B24" t="s">
        <v>381</v>
      </c>
    </row>
    <row r="25" spans="2:2" x14ac:dyDescent="0.15">
      <c r="B25" t="s">
        <v>526</v>
      </c>
    </row>
    <row r="26" spans="2:2" x14ac:dyDescent="0.15">
      <c r="B26" t="s">
        <v>527</v>
      </c>
    </row>
    <row r="27" spans="2:2" x14ac:dyDescent="0.15">
      <c r="B27" t="s">
        <v>528</v>
      </c>
    </row>
    <row r="28" spans="2:2" x14ac:dyDescent="0.15">
      <c r="B28" t="s">
        <v>529</v>
      </c>
    </row>
    <row r="29" spans="2:2" x14ac:dyDescent="0.15">
      <c r="B29" t="s">
        <v>530</v>
      </c>
    </row>
    <row r="30" spans="2:2" x14ac:dyDescent="0.15">
      <c r="B30" t="s">
        <v>531</v>
      </c>
    </row>
    <row r="31" spans="2:2" x14ac:dyDescent="0.15">
      <c r="B31" t="s">
        <v>532</v>
      </c>
    </row>
    <row r="32" spans="2:2" x14ac:dyDescent="0.15">
      <c r="B32" t="s">
        <v>533</v>
      </c>
    </row>
    <row r="33" spans="2:2" x14ac:dyDescent="0.15">
      <c r="B33" t="s">
        <v>534</v>
      </c>
    </row>
    <row r="34" spans="2:2" x14ac:dyDescent="0.15">
      <c r="B34" t="s">
        <v>535</v>
      </c>
    </row>
    <row r="35" spans="2:2" x14ac:dyDescent="0.15">
      <c r="B35" t="s">
        <v>536</v>
      </c>
    </row>
    <row r="36" spans="2:2" x14ac:dyDescent="0.15">
      <c r="B36" t="s">
        <v>537</v>
      </c>
    </row>
    <row r="37" spans="2:2" x14ac:dyDescent="0.15">
      <c r="B37" t="s">
        <v>407</v>
      </c>
    </row>
    <row r="38" spans="2:2" x14ac:dyDescent="0.15">
      <c r="B38" t="s">
        <v>538</v>
      </c>
    </row>
    <row r="39" spans="2:2" x14ac:dyDescent="0.15">
      <c r="B39" t="s">
        <v>539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377</v>
      </c>
    </row>
    <row r="3" spans="2:2" ht="16" x14ac:dyDescent="0.2">
      <c r="B3" s="71" t="s">
        <v>540</v>
      </c>
    </row>
    <row r="4" spans="2:2" ht="16" x14ac:dyDescent="0.2">
      <c r="B4" s="71" t="s">
        <v>541</v>
      </c>
    </row>
    <row r="5" spans="2:2" x14ac:dyDescent="0.15">
      <c r="B5" t="s">
        <v>542</v>
      </c>
    </row>
    <row r="6" spans="2:2" ht="16" x14ac:dyDescent="0.2">
      <c r="B6" s="71" t="s">
        <v>543</v>
      </c>
    </row>
    <row r="7" spans="2:2" ht="16" x14ac:dyDescent="0.2">
      <c r="B7" s="71" t="s">
        <v>544</v>
      </c>
    </row>
    <row r="8" spans="2:2" x14ac:dyDescent="0.15">
      <c r="B8" t="s">
        <v>545</v>
      </c>
    </row>
    <row r="9" spans="2:2" x14ac:dyDescent="0.15">
      <c r="B9" s="74" t="s">
        <v>546</v>
      </c>
    </row>
    <row r="10" spans="2:2" x14ac:dyDescent="0.15">
      <c r="B10" t="s">
        <v>547</v>
      </c>
    </row>
    <row r="11" spans="2:2" x14ac:dyDescent="0.15">
      <c r="B11" t="s">
        <v>548</v>
      </c>
    </row>
    <row r="14" spans="2:2" ht="16" x14ac:dyDescent="0.2">
      <c r="B14" s="71" t="s">
        <v>549</v>
      </c>
    </row>
    <row r="20" spans="2:2" x14ac:dyDescent="0.15">
      <c r="B20" t="s">
        <v>550</v>
      </c>
    </row>
    <row r="21" spans="2:2" x14ac:dyDescent="0.15">
      <c r="B21" t="s">
        <v>551</v>
      </c>
    </row>
    <row r="22" spans="2:2" x14ac:dyDescent="0.15">
      <c r="B22" t="s">
        <v>495</v>
      </c>
    </row>
    <row r="23" spans="2:2" x14ac:dyDescent="0.15">
      <c r="B23" t="s">
        <v>552</v>
      </c>
    </row>
    <row r="24" spans="2:2" x14ac:dyDescent="0.15">
      <c r="B24" t="s">
        <v>381</v>
      </c>
    </row>
    <row r="25" spans="2:2" x14ac:dyDescent="0.15">
      <c r="B25" t="s">
        <v>553</v>
      </c>
    </row>
    <row r="26" spans="2:2" x14ac:dyDescent="0.15">
      <c r="B26" t="s">
        <v>499</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536</v>
      </c>
    </row>
    <row r="36" spans="2:2" x14ac:dyDescent="0.15">
      <c r="B36" t="s">
        <v>562</v>
      </c>
    </row>
    <row r="37" spans="2:2" x14ac:dyDescent="0.15">
      <c r="B37" t="s">
        <v>480</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393</v>
      </c>
    </row>
    <row r="3" spans="2:2" x14ac:dyDescent="0.15">
      <c r="B3" t="s">
        <v>565</v>
      </c>
    </row>
    <row r="4" spans="2:2" x14ac:dyDescent="0.15">
      <c r="B4" t="s">
        <v>566</v>
      </c>
    </row>
    <row r="5" spans="2:2" x14ac:dyDescent="0.15">
      <c r="B5" t="s">
        <v>567</v>
      </c>
    </row>
    <row r="6" spans="2:2" x14ac:dyDescent="0.15">
      <c r="B6" t="s">
        <v>568</v>
      </c>
    </row>
    <row r="7" spans="2:2" x14ac:dyDescent="0.15">
      <c r="B7" t="s">
        <v>569</v>
      </c>
    </row>
    <row r="8" spans="2:2" x14ac:dyDescent="0.15">
      <c r="B8" t="s">
        <v>570</v>
      </c>
    </row>
    <row r="9" spans="2:2" x14ac:dyDescent="0.15">
      <c r="B9" t="s">
        <v>571</v>
      </c>
    </row>
    <row r="10" spans="2:2" x14ac:dyDescent="0.15">
      <c r="B10" t="s">
        <v>572</v>
      </c>
    </row>
    <row r="11" spans="2:2" x14ac:dyDescent="0.15">
      <c r="B11" t="s">
        <v>573</v>
      </c>
    </row>
    <row r="14" spans="2:2" x14ac:dyDescent="0.15">
      <c r="B14" t="s">
        <v>574</v>
      </c>
    </row>
    <row r="20" spans="2:2" x14ac:dyDescent="0.15">
      <c r="B20" t="s">
        <v>575</v>
      </c>
    </row>
    <row r="21" spans="2:2" x14ac:dyDescent="0.15">
      <c r="B21" t="s">
        <v>576</v>
      </c>
    </row>
    <row r="22" spans="2:2" x14ac:dyDescent="0.15">
      <c r="B22" t="s">
        <v>577</v>
      </c>
    </row>
    <row r="23" spans="2:2" x14ac:dyDescent="0.15">
      <c r="B23" t="s">
        <v>578</v>
      </c>
    </row>
    <row r="24" spans="2:2" x14ac:dyDescent="0.15">
      <c r="B24" t="s">
        <v>381</v>
      </c>
    </row>
    <row r="25" spans="2:2" x14ac:dyDescent="0.15">
      <c r="B25" t="s">
        <v>579</v>
      </c>
    </row>
    <row r="26" spans="2:2" x14ac:dyDescent="0.15">
      <c r="B26" t="s">
        <v>580</v>
      </c>
    </row>
    <row r="27" spans="2:2" x14ac:dyDescent="0.15">
      <c r="B27" t="s">
        <v>581</v>
      </c>
    </row>
    <row r="28" spans="2:2" x14ac:dyDescent="0.15">
      <c r="B28" t="s">
        <v>582</v>
      </c>
    </row>
    <row r="29" spans="2:2" x14ac:dyDescent="0.15">
      <c r="B29" t="s">
        <v>583</v>
      </c>
    </row>
    <row r="30" spans="2:2" x14ac:dyDescent="0.15">
      <c r="B30" t="s">
        <v>584</v>
      </c>
    </row>
    <row r="31" spans="2:2" x14ac:dyDescent="0.15">
      <c r="B31" t="s">
        <v>585</v>
      </c>
    </row>
    <row r="32" spans="2:2" x14ac:dyDescent="0.15">
      <c r="B32" t="s">
        <v>586</v>
      </c>
    </row>
    <row r="33" spans="2:2" x14ac:dyDescent="0.15">
      <c r="B33" t="s">
        <v>587</v>
      </c>
    </row>
    <row r="34" spans="2:2" x14ac:dyDescent="0.15">
      <c r="B34" t="s">
        <v>588</v>
      </c>
    </row>
    <row r="35" spans="2:2" x14ac:dyDescent="0.15">
      <c r="B35" t="s">
        <v>589</v>
      </c>
    </row>
    <row r="36" spans="2:2" x14ac:dyDescent="0.15">
      <c r="B36" t="s">
        <v>479</v>
      </c>
    </row>
    <row r="37" spans="2:2" x14ac:dyDescent="0.15">
      <c r="B37" t="s">
        <v>407</v>
      </c>
    </row>
    <row r="38" spans="2:2" x14ac:dyDescent="0.15">
      <c r="B38" t="s">
        <v>590</v>
      </c>
    </row>
    <row r="39" spans="2:2" x14ac:dyDescent="0.15">
      <c r="B39" t="s">
        <v>591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2021-01-24T22:20:22Z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