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32129AF0-037B-864C-ADE3-C3FA1EB2A02E}"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43" i="1" l="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P37" i="1"/>
  <c r="I36" i="2"/>
  <c r="V35" i="2"/>
  <c r="H35" i="2" s="1"/>
  <c r="T36" i="1"/>
  <c r="I35" i="2"/>
  <c r="V34" i="2"/>
  <c r="P35" i="1"/>
  <c r="I34" i="2"/>
  <c r="H34" i="2"/>
  <c r="AT35" i="1" s="1"/>
  <c r="V33" i="2"/>
  <c r="H33" i="2" s="1"/>
  <c r="I33" i="2"/>
  <c r="B33" i="2"/>
  <c r="V32" i="2"/>
  <c r="H32" i="2" s="1"/>
  <c r="R33" i="1"/>
  <c r="I32" i="2"/>
  <c r="V31" i="2"/>
  <c r="H31" i="2" s="1"/>
  <c r="N32" i="1"/>
  <c r="I31" i="2"/>
  <c r="B31" i="2"/>
  <c r="V30" i="2"/>
  <c r="H30" i="2" s="1"/>
  <c r="S31" i="1"/>
  <c r="I30" i="2"/>
  <c r="V29" i="2"/>
  <c r="H29" i="2" s="1"/>
  <c r="O30" i="1"/>
  <c r="I29" i="2"/>
  <c r="B29" i="2"/>
  <c r="V28" i="2"/>
  <c r="H28" i="2" s="1"/>
  <c r="T29" i="1"/>
  <c r="I28" i="2"/>
  <c r="V27" i="2"/>
  <c r="H27" i="2" s="1"/>
  <c r="I27" i="2"/>
  <c r="B27" i="2"/>
  <c r="V26" i="2"/>
  <c r="H26" i="2" s="1"/>
  <c r="U27" i="1"/>
  <c r="M27" i="1"/>
  <c r="I26" i="2"/>
  <c r="B26" i="2"/>
  <c r="V25" i="2"/>
  <c r="I25" i="2"/>
  <c r="H25" i="2"/>
  <c r="B25" i="2"/>
  <c r="V24" i="2"/>
  <c r="H24" i="2" s="1"/>
  <c r="AT25" i="1" s="1"/>
  <c r="I24" i="2"/>
  <c r="B24" i="2"/>
  <c r="V23" i="2"/>
  <c r="H23" i="2" s="1"/>
  <c r="P24" i="1"/>
  <c r="I23" i="2"/>
  <c r="D23" i="2"/>
  <c r="B23" i="2"/>
  <c r="V22" i="2"/>
  <c r="H22" i="2" s="1"/>
  <c r="Q23" i="1"/>
  <c r="I22" i="2"/>
  <c r="D22" i="2"/>
  <c r="C22" i="2"/>
  <c r="V21" i="2"/>
  <c r="M22" i="1"/>
  <c r="P22" i="1"/>
  <c r="I21" i="2"/>
  <c r="H21" i="2"/>
  <c r="D21" i="2"/>
  <c r="V20" i="2"/>
  <c r="I20" i="2"/>
  <c r="H20" i="2"/>
  <c r="D20" i="2"/>
  <c r="C20" i="2"/>
  <c r="V19" i="2"/>
  <c r="O20" i="1"/>
  <c r="I19" i="2"/>
  <c r="H19" i="2"/>
  <c r="D19" i="2"/>
  <c r="C19" i="2"/>
  <c r="V18" i="2"/>
  <c r="U19" i="1"/>
  <c r="M19" i="1"/>
  <c r="I18" i="2"/>
  <c r="H18" i="2"/>
  <c r="D18" i="2"/>
  <c r="C18" i="2"/>
  <c r="V17" i="2"/>
  <c r="S18" i="1"/>
  <c r="I17" i="2"/>
  <c r="H17" i="2"/>
  <c r="D17" i="2"/>
  <c r="C17" i="2"/>
  <c r="V16" i="2"/>
  <c r="I16" i="2"/>
  <c r="H16" i="2"/>
  <c r="D16" i="2"/>
  <c r="C16" i="2"/>
  <c r="V15" i="2"/>
  <c r="O16" i="1"/>
  <c r="I15" i="2"/>
  <c r="H15" i="2"/>
  <c r="D15" i="2"/>
  <c r="C15" i="2"/>
  <c r="V14" i="2"/>
  <c r="U15" i="1"/>
  <c r="M15" i="1"/>
  <c r="I14" i="2"/>
  <c r="H14" i="2"/>
  <c r="D14" i="2"/>
  <c r="C14" i="2"/>
  <c r="V13" i="2"/>
  <c r="S14" i="1"/>
  <c r="I13" i="2"/>
  <c r="H13" i="2"/>
  <c r="D13" i="2"/>
  <c r="C13" i="2"/>
  <c r="V12" i="2"/>
  <c r="I12" i="2"/>
  <c r="H12" i="2"/>
  <c r="D12" i="2"/>
  <c r="C12" i="2"/>
  <c r="V11" i="2"/>
  <c r="O12" i="1"/>
  <c r="I11" i="2"/>
  <c r="H11" i="2"/>
  <c r="D11" i="2"/>
  <c r="C11" i="2"/>
  <c r="V10" i="2"/>
  <c r="Q11" i="1"/>
  <c r="I10" i="2"/>
  <c r="H10" i="2"/>
  <c r="D10" i="2"/>
  <c r="C10" i="2"/>
  <c r="V9" i="2"/>
  <c r="H9" i="2" s="1"/>
  <c r="U9" i="2"/>
  <c r="S9" i="2"/>
  <c r="S10" i="1" s="1"/>
  <c r="R9" i="2"/>
  <c r="Q9" i="2"/>
  <c r="P9" i="2"/>
  <c r="P10" i="1" s="1"/>
  <c r="I9" i="2"/>
  <c r="D9" i="2"/>
  <c r="C9" i="2"/>
  <c r="B9" i="2"/>
  <c r="V8" i="2"/>
  <c r="H8" i="2" s="1"/>
  <c r="S8" i="2"/>
  <c r="R8" i="2"/>
  <c r="P8" i="2"/>
  <c r="P9" i="1" s="1"/>
  <c r="Q8" i="2"/>
  <c r="Q9" i="1" s="1"/>
  <c r="I8" i="2"/>
  <c r="C8" i="2"/>
  <c r="B8" i="2"/>
  <c r="V7" i="2"/>
  <c r="S7" i="2"/>
  <c r="R7" i="2"/>
  <c r="R8" i="1" s="1"/>
  <c r="I7" i="2"/>
  <c r="H7" i="2"/>
  <c r="C7" i="2"/>
  <c r="B7" i="2"/>
  <c r="V6" i="2"/>
  <c r="S6" i="2"/>
  <c r="S7" i="1" s="1"/>
  <c r="I6" i="2"/>
  <c r="H6" i="2"/>
  <c r="C6" i="2"/>
  <c r="V5" i="2"/>
  <c r="S5" i="2"/>
  <c r="S6" i="1" s="1"/>
  <c r="I5" i="2"/>
  <c r="H5" i="2"/>
  <c r="C5" i="2"/>
  <c r="V4" i="2"/>
  <c r="S4" i="2"/>
  <c r="S5" i="1" s="1"/>
  <c r="I4" i="2"/>
  <c r="H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N43" i="1"/>
  <c r="M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M39" i="1"/>
  <c r="AK39" i="1"/>
  <c r="AJ39" i="1"/>
  <c r="AI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O37" i="1"/>
  <c r="N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I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Q33" i="1"/>
  <c r="P33" i="1"/>
  <c r="O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M32" i="1"/>
  <c r="AK32" i="1"/>
  <c r="AJ32" i="1"/>
  <c r="AI32" i="1"/>
  <c r="AB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M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M29" i="1"/>
  <c r="AK29" i="1"/>
  <c r="AJ29" i="1"/>
  <c r="AI29" i="1"/>
  <c r="AB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O28" i="1"/>
  <c r="N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I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S22" i="1"/>
  <c r="R22" i="1"/>
  <c r="Q22" i="1"/>
  <c r="N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T19" i="1"/>
  <c r="S19" i="1"/>
  <c r="R19" i="1"/>
  <c r="Q19" i="1"/>
  <c r="P19" i="1"/>
  <c r="O19" i="1"/>
  <c r="N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N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L7" i="1"/>
  <c r="K7" i="1"/>
  <c r="J7" i="1"/>
  <c r="I7" i="1"/>
  <c r="H7" i="1"/>
  <c r="G7" i="1"/>
  <c r="F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L6" i="1"/>
  <c r="K6" i="1"/>
  <c r="J6" i="1"/>
  <c r="I6" i="1"/>
  <c r="H6" i="1"/>
  <c r="G6" i="1"/>
  <c r="F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F23" i="1" l="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<sst xmlns="http://schemas.openxmlformats.org/spreadsheetml/2006/main" count="822" uniqueCount="672">
  <si>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</si>
  <si>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</si>
  <si>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</si>
  <si>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</si>
  <si>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</si>
  <si>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</si>
  <si>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</si>
  <si>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</si>
  <si>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</si>
  <si>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</si>
  <si>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</si>
  <si>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</si>
  <si>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</si>
  <si>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</si>
  <si>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</si>
  <si>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</si>
  <si>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</si>
  <si>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</si>
  <si>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</si>
  <si>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</si>
  <si>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</si>
  <si>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</si>
  <si>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</si>
  <si>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</si>
  <si>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</si>
  <si>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</si>
  <si>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</si>
  <si>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</si>
  <si>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</si>
  <si>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</si>
  <si>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</si>
  <si>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</si>
  <si>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</si>
  <si>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</si>
  <si>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</si>
  <si>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</si>
  <si>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</si>
  <si>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</si>
  <si>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</si>
  <si>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</si>
  <si>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</si>
  <si>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</si>
  <si>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</si>
  <si>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</si>
  <si>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</si>
  <si>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</si>
  <si>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</si>
  <si>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</si>
  <si>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</si>
  <si>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</si>
  <si>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</si>
  <si>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</si>
  <si>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</si>
  <si>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</si>
  <si>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</si>
  <si>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</si>
  <si>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</si>
  <si>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</si>
  <si>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</si>
  <si>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</si>
  <si>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</si>
  <si>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</si>
  <si>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</si>
  <si>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</si>
  <si>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</si>
  <si>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</si>
  <si>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</si>
  <si>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</si>
  <si>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</si>
  <si>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</si>
  <si>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</si>
  <si>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</si>
  <si>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</si>
  <si>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</si>
  <si>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</si>
  <si>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</si>
  <si>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</si>
  <si>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</si>
  <si>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</si>
  <si>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</si>
  <si>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</si>
  <si>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</si>
  <si>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</si>
  <si>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</si>
  <si>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</si>
  <si>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</si>
  <si>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</si>
  <si>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</si>
  <si>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</si>
  <si>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</si>
  <si>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</si>
  <si>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</si>
  <si>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</si>
  <si>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</si>
  <si>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</si>
  <si>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</si>
  <si>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</si>
  <si>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</si>
  <si>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</si>
  <si>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</si>
  <si>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</si>
  <si>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</si>
  <si>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</si>
  <si>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</si>
  <si>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</si>
  <si>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</si>
  <si>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</si>
  <si>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</si>
  <si>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</si>
  <si>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</si>
  <si>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</si>
  <si>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</si>
  <si>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</si>
  <si>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</si>
  <si>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</si>
  <si>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</si>
  <si>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</si>
  <si>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</si>
  <si>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</si>
  <si>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</si>
  <si>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</si>
  <si>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</si>
  <si>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</si>
  <si>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</si>
  <si>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</si>
  <si>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</si>
  <si>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</si>
  <si>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</si>
  <si>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</si>
  <si>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</si>
  <si>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</si>
  <si>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</si>
  <si>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</si>
  <si>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</si>
  <si>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</si>
  <si>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</si>
  <si>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</si>
  <si>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</si>
  <si>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</si>
  <si>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</si>
  <si>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</si>
  <si>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</si>
  <si>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</si>
  <si>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</si>
  <si>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</si>
  <si>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</si>
  <si>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</si>
  <si>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</si>
  <si>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</si>
  <si>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</si>
  <si>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</si>
  <si>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</si>
  <si>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</si>
  <si>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</si>
  <si>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</si>
  <si>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</si>
  <si>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</si>
  <si>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</si>
  <si>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</si>
  <si>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</si>
  <si>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</si>
  <si>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</si>
  <si>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</si>
  <si>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</si>
  <si>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</si>
  <si>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</si>
  <si>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</si>
  <si>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</si>
  <si>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</si>
  <si>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</si>
  <si>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</si>
  <si>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</si>
  <si>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</si>
  <si>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</si>
  <si>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</si>
  <si>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</si>
  <si>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</si>
  <si>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</si>
  <si>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</si>
  <si>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</si>
  <si>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</si>
  <si>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</si>
  <si>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</si>
  <si>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</si>
  <si>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</si>
  <si>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</si>
  <si>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</si>
  <si>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</si>
  <si>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</si>
  <si>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</si>
  <si>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</si>
  <si>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</si>
  <si>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</si>
  <si>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</si>
  <si>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</si>
  <si>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</si>
  <si>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</si>
  <si>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</si>
  <si>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</si>
  <si>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</si>
  <si>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</si>
  <si>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</si>
  <si>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</si>
  <si>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</si>
  <si>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</si>
  <si>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</si>
  <si>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</si>
  <si>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</si>
  <si>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</si>
  <si>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</si>
  <si>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</si>
  <si>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</si>
  <si>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</si>
  <si>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</si>
  <si>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</si>
  <si>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</si>
  <si>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</si>
  <si>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</si>
  <si>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</si>
  <si>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</si>
  <si>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</si>
  <si>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</si>
  <si>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</si>
  <si>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</si>
  <si>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</si>
  <si>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</si>
  <si>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</si>
  <si>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</si>
  <si>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</si>
  <si>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</si>
  <si>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</si>
  <si>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</si>
  <si>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</si>
  <si>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</si>
  <si>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</si>
  <si>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</si>
  <si>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</si>
  <si>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</si>
  <si>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</si>
  <si>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</si>
  <si>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</si>
  <si>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</si>
  <si>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</si>
  <si>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</si>
  <si>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</si>
  <si>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</si>
  <si>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</si>
  <si>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</si>
  <si>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</si>
  <si>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</si>
  <si>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</si>
  <si>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</si>
  <si>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</si>
  <si>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</si>
  <si>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</si>
  <si>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</si>
  <si>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</si>
  <si>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</si>
  <si>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</si>
  <si>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</si>
  <si>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</si>
  <si>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</si>
  <si>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</si>
  <si>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</si>
  <si>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</si>
  <si>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</si>
  <si>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</si>
  <si>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</si>
  <si>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</si>
  <si>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</si>
  <si>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</si>
  <si>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</si>
  <si>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</si>
  <si>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</si>
  <si>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</si>
  <si>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</si>
  <si>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</si>
  <si>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</si>
  <si>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</si>
  <si>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</si>
  <si>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</si>
  <si>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</si>
  <si>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</si>
  <si>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</si>
  <si>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</si>
  <si>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</si>
  <si>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</si>
  <si>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</si>
  <si>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</si>
  <si>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</si>
  <si>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</si>
  <si>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</si>
  <si>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</si>
  <si>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</si>
  <si>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</si>
  <si>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</si>
  <si>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</si>
  <si>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</si>
  <si>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</si>
  <si>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</si>
  <si>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</si>
  <si>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</si>
  <si>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</si>
  <si>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</si>
  <si>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</si>
  <si>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</si>
  <si>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</si>
  <si>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</si>
  <si>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</si>
  <si>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</si>
  <si>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</si>
  <si>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</si>
  <si>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</si>
  <si>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</si>
  <si>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</si>
  <si>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</si>
  <si>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</si>
  <si>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</si>
  <si>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</si>
  <si>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</si>
  <si>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</si>
  <si>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</si>
  <si>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</si>
  <si>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</si>
  <si>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</si>
  <si>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</si>
  <si>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</si>
  <si>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</si>
  <si>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</si>
  <si>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</si>
  <si>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</si>
  <si>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</si>
  <si>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</si>
  <si>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</si>
  <si>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</si>
  <si>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</si>
  <si>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</si>
  <si>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</si>
  <si>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</si>
  <si>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</si>
  <si>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</si>
  <si>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</si>
  <si>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</si>
  <si>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</si>
  <si>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</si>
  <si>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</si>
  <si>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</si>
  <si>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</si>
  <si>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</si>
  <si>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</si>
  <si>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</si>
  <si>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</si>
  <si>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</si>
  <si>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</si>
  <si>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</si>
  <si>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</si>
  <si>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</si>
  <si>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</si>
  <si>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</si>
  <si>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</si>
  <si>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</si>
  <si>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</si>
  <si>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</si>
  <si>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</si>
  <si>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</si>
  <si>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</si>
  <si>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</si>
  <si>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</si>
  <si>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</si>
  <si>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</si>
  <si>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</si>
  <si>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</si>
  <si>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</si>
  <si>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</si>
  <si>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</si>
  <si>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</si>
  <si>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</si>
  <si>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</si>
  <si>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</si>
  <si>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</si>
  <si>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</si>
  <si>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</si>
  <si>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</si>
  <si>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</si>
  <si>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</si>
  <si>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</si>
  <si>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</si>
  <si>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</si>
  <si>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</si>
  <si>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</si>
  <si>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</si>
  <si>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</si>
  <si>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</si>
  <si>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</si>
  <si>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</si>
  <si>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</si>
  <si>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</si>
  <si>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</si>
  <si>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</si>
  <si>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</si>
  <si>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</si>
  <si>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</si>
  <si>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</si>
  <si>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</si>
  <si>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</si>
  <si>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</si>
  <si>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</si>
  <si>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</si>
  <si>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</si>
  <si>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</si>
  <si>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</si>
  <si>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</si>
  <si>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</si>
  <si>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</si>
  <si>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</si>
  <si>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</si>
  <si>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</si>
  <si>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</si>
  <si>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</si>
  <si>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</si>
  <si>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</si>
  <si>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</si>
  <si>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</si>
  <si>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</si>
  <si>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</si>
  <si>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</si>
  <si>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</si>
  <si>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</si>
  <si>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</si>
  <si>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</si>
  <si>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</si>
  <si>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</si>
  <si>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</si>
  <si>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</si>
  <si>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</si>
  <si>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</si>
  <si>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</si>
  <si>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</si>
  <si>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</si>
  <si>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</si>
  <si>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</si>
  <si>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</si>
  <si>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</si>
  <si>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</si>
  <si>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</si>
  <si>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</si>
  <si>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</si>
  <si>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</si>
  <si>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</si>
  <si>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</si>
  <si>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</si>
  <si>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</si>
  <si>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</si>
  <si>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</si>
  <si>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</si>
  <si>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</si>
  <si>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</si>
  <si>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</si>
  <si>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</si>
  <si>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</si>
  <si>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</si>
  <si>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</si>
  <si>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</si>
  <si>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</si>
  <si>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</si>
  <si>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</si>
  <si>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</si>
  <si>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</si>
  <si>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</si>
  <si>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</si>
  <si>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</si>
  <si>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</si>
  <si>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</si>
  <si>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</si>
  <si>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</si>
  <si>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</si>
  <si>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</si>
  <si>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</si>
  <si>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</si>
  <si>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</si>
  <si>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</si>
  <si>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</si>
  <si>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</si>
  <si>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</si>
  <si>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</si>
  <si>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</si>
  <si>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</si>
  <si>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</si>
  <si>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</si>
  <si>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</si>
  <si>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</si>
  <si>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</si>
  <si>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</si>
  <si>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</si>
  <si>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</si>
  <si>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</si>
  <si>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</si>
  <si>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</si>
  <si>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</si>
  <si>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</si>
  <si>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</si>
  <si>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</si>
  <si>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</si>
  <si>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</si>
  <si>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</si>
  <si>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</si>
  <si>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</si>
  <si>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</si>
  <si>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</si>
  <si>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</si>
  <si>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</si>
  <si>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</si>
  <si>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</si>
  <si>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</si>
  <si>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</si>
  <si>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</si>
  <si>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</si>
  <si>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</si>
  <si>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</si>
  <si>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</si>
  <si>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</si>
  <si>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</si>
  <si>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</si>
  <si>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</si>
  <si>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</si>
  <si>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</si>
  <si>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</si>
  <si>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</si>
  <si>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</si>
  <si>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</si>
  <si>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</si>
  <si>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</si>
  <si>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</si>
  <si>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</si>
  <si>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</si>
  <si>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</si>
  <si>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</si>
  <si>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</si>
  <si>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</si>
  <si>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</si>
  <si>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</si>
  <si>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</si>
  <si>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</si>
  <si>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</si>
  <si>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</si>
  <si>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</si>
  <si>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</si>
  <si>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</si>
  <si>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</si>
  <si>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</si>
  <si>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</si>
  <si>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</si>
  <si>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</si>
  <si>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</si>
  <si>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</si>
  <si>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</si>
  <si>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</si>
  <si>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</si>
  <si>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</si>
  <si>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</si>
  <si>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</si>
  <si>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</si>
  <si>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</si>
  <si>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</si>
  <si>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</si>
  <si>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</si>
  <si>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</si>
  <si>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</si>
  <si>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</si>
  <si>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</si>
  <si>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</si>
  <si>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</si>
  <si>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</si>
  <si>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</si>
  <si>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</si>
  <si>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</si>
  <si>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</si>
  <si>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</si>
  <si>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</si>
  <si>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</si>
  <si>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</si>
  <si>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</si>
  <si>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</si>
  <si>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</si>
  <si>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</si>
  <si>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</si>
  <si>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</si>
  <si>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</si>
  <si>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</si>
  <si>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</si>
  <si>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</si>
  <si>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</si>
  <si>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</si>
  <si>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</si>
  <si>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</si>
  <si>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</si>
  <si>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</si>
  <si>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</si>
  <si>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</si>
  <si>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</si>
  <si>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</si>
  <si>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</si>
  <si>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</si>
  <si>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</si>
  <si>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</si>
  <si>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</si>
  <si>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</si>
  <si>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</si>
  <si>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</si>
  <si>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</si>
  <si>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</si>
  <si>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</si>
  <si>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</si>
  <si>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</si>
  <si>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</si>
  <si>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</si>
  <si>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</si>
  <si>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</si>
  <si>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</si>
  <si>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</si>
  <si>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</si>
  <si>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</si>
  <si>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</si>
  <si>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</si>
  <si>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</si>
  <si>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</si>
  <si>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</si>
  <si>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</si>
  <si>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</si>
  <si>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</si>
  <si>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</si>
  <si>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</si>
  <si>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</si>
  <si>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</si>
  <si>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</si>
  <si>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</si>
  <si>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</si>
  <si>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</si>
  <si>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</si>
  <si>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</si>
  <si>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</si>
  <si>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</si>
  <si>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</si>
  <si>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</si>
  <si>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</si>
  <si>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</si>
  <si>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</si>
  <si>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</si>
  <si>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</si>
  <si>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</si>
  <si>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</si>
  <si>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</si>
  <si>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</si>
  <si>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</si>
  <si>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</si>
  <si>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</si>
  <si>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</si>
  <si>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</si>
  <si>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</si>
  <si>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</si>
  <si>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</si>
  <si>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</si>
  <si>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</si>
  <si>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</si>
  <si>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</si>
  <si>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</si>
  <si>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</si>
  <si>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</si>
  <si>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</si>
  <si>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</si>
  <si>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</si>
  <si>
    <t>Lenovo T570 -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</si>
</sst>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44" sqref="B4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T570 parent</v>
      </c>
      <c r="C4" s="29" t="s">
        <v>345</v>
      </c>
      <c r="D4" s="30">
        <f>Values!B14</f>
        <v>5714401570998</v>
      </c>
      <c r="E4" s="31" t="s">
        <v>346</v>
      </c>
      <c r="F4" s="28" t="str">
        <f>SUBSTITUTE(Values!B1, "{language}", "") &amp; " " &amp; Values!B3</f>
        <v>replacement  backlit keyboard for Lenovo Thinkpad  T570 T580 P51s P52s</v>
      </c>
      <c r="G4" s="29" t="s">
        <v>345</v>
      </c>
      <c r="H4" s="27" t="str">
        <f>Values!B16</f>
        <v>laptop-computer-replacement-parts</v>
      </c>
      <c r="I4" s="27" t="str">
        <f>IF(ISBLANK(Values!E3),"","4730574031")</f>
        <v>4730574031</v>
      </c>
      <c r="J4" s="32" t="str">
        <f>Values!B13</f>
        <v>Lenovo T570 parent</v>
      </c>
      <c r="K4" s="33"/>
      <c r="L4" s="34"/>
      <c r="M4" s="34"/>
      <c r="W4" s="29" t="s">
        <v>347</v>
      </c>
      <c r="X4" s="34"/>
      <c r="Y4" s="35" t="s">
        <v>348</v>
      </c>
      <c r="Z4" s="34"/>
      <c r="AA4" s="36" t="str">
        <f>Values!B20</f>
        <v>PartialUpdate</v>
      </c>
      <c r="DY4" s="31" t="s">
        <v>349</v>
      </c>
      <c r="DZ4" s="31" t="s">
        <v>349</v>
      </c>
      <c r="EA4" s="31" t="s">
        <v>349</v>
      </c>
      <c r="EB4" s="31" t="s">
        <v>349</v>
      </c>
      <c r="EC4" s="31" t="s">
        <v>349</v>
      </c>
      <c r="EV4" s="31" t="s">
        <v>350</v>
      </c>
    </row>
    <row r="5" spans="1:192" ht="48" x14ac:dyDescent="0.2">
      <c r="A5" s="27" t="str">
        <f>IF(ISBLANK(Values!E4),"",IF(Values!$B$37="EU","computercomponent","computer"))</f>
        <v>computer</v>
      </c>
      <c r="B5" s="37"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replacement German non-backlit keyboard for Lenovo Thinkpad  T570 T580 P51s P52s</v>
      </c>
      <c r="G5" s="32" t="str">
        <f>IF(ISBLANK(Values!E4),"","TellusRem")</f>
        <v>TellusRem</v>
      </c>
      <c r="H5" s="27" t="str">
        <f>IF(ISBLANK(Values!E4),"",Values!$B$16)</f>
        <v>laptop-computer-replacement-parts</v>
      </c>
      <c r="I5" s="27" t="str">
        <f>IF(ISBLANK(Values!E4),"","4730574031")</f>
        <v>4730574031</v>
      </c>
      <c r="J5" s="38" t="str">
        <f>IF(ISBLANK(Values!E4),"",Values!F4 )</f>
        <v>Lenovo T570 Regular - DE</v>
      </c>
      <c r="K5" s="28">
        <f>IF(ISBLANK(Values!E4),"",IF(Values!J4, Values!$B$4, Values!$B$5))</f>
        <v>58.99</v>
      </c>
      <c r="L5" s="39">
        <f>IF(ISBLANK(Values!E4),"",Values!$B$18)</f>
        <v>5</v>
      </c>
      <c r="M5" s="28" t="str">
        <f>IF(ISBLANK(Values!E4),"",Values!$M4)</f>
        <v>https://download.lenovo.com/Images/Parts/01EN940/01EN940_A.jpg</v>
      </c>
      <c r="N5" s="28" t="str">
        <f>IF(ISBLANK(Values!$F4),"",Values!N4)</f>
        <v>https://download.lenovo.com/Images/Parts/01EN940/01EN940_B.jpg</v>
      </c>
      <c r="O5" s="28" t="str">
        <f>IF(ISBLANK(Values!$F4),"",Values!O4)</f>
        <v>https://download.lenovo.com/Images/Parts/01EN940/01EN940_details.jpg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T570 parent</v>
      </c>
      <c r="Y5" s="38"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0"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58.99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7"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replacement French non-backlit keyboard for Lenovo Thinkpad  T570 T580 P51s P52s</v>
      </c>
      <c r="G6" s="32" t="str">
        <f>IF(ISBLANK(Values!E5),"","TellusRem")</f>
        <v>TellusRem</v>
      </c>
      <c r="H6" s="27" t="str">
        <f>IF(ISBLANK(Values!E5),"",Values!$B$16)</f>
        <v>laptop-computer-replacement-parts</v>
      </c>
      <c r="I6" s="27" t="str">
        <f>IF(ISBLANK(Values!E5),"","4730574031")</f>
        <v>4730574031</v>
      </c>
      <c r="J6" s="38" t="str">
        <f>IF(ISBLANK(Values!E5),"",Values!F5 )</f>
        <v>Lenovo T570 Regular - FR</v>
      </c>
      <c r="K6" s="28">
        <f>IF(ISBLANK(Values!E5),"",IF(Values!J5, Values!$B$4, Values!$B$5))</f>
        <v>58.99</v>
      </c>
      <c r="L6" s="39">
        <f>IF(ISBLANK(Values!E5),"",Values!$B$18)</f>
        <v>5</v>
      </c>
      <c r="M6" s="28" t="str">
        <f>IF(ISBLANK(Values!E5),"",Values!$M5)</f>
        <v>https://download.lenovo.com/Images/Parts/01ER511/01ER511_A.jpg</v>
      </c>
      <c r="N6" s="28" t="str">
        <f>IF(ISBLANK(Values!$F5),"",Values!N5)</f>
        <v>https://download.lenovo.com/Images/Parts/01ER511/01ER511_B.jpg</v>
      </c>
      <c r="O6" s="28" t="str">
        <f>IF(ISBLANK(Values!$F5),"",Values!O5)</f>
        <v>https://download.lenovo.com/Images/Parts/01ER511/01ER511_details.jpg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T570 parent</v>
      </c>
      <c r="Y6" s="38"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0"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58.99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7"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replacement Italian non-backlit keyboard for Lenovo Thinkpad  T570 T580 P51s P52s</v>
      </c>
      <c r="G7" s="32" t="str">
        <f>IF(ISBLANK(Values!E6),"","TellusRem")</f>
        <v>TellusRem</v>
      </c>
      <c r="H7" s="27" t="str">
        <f>IF(ISBLANK(Values!E6),"",Values!$B$16)</f>
        <v>laptop-computer-replacement-parts</v>
      </c>
      <c r="I7" s="27" t="str">
        <f>IF(ISBLANK(Values!E6),"","4730574031")</f>
        <v>4730574031</v>
      </c>
      <c r="J7" s="38" t="str">
        <f>IF(ISBLANK(Values!E6),"",Values!F6 )</f>
        <v>Lenovo T570 Regular - IT</v>
      </c>
      <c r="K7" s="28">
        <f>IF(ISBLANK(Values!E6),"",IF(Values!J6, Values!$B$4, Values!$B$5))</f>
        <v>58.99</v>
      </c>
      <c r="L7" s="39">
        <f>IF(ISBLANK(Values!E6),"",Values!$B$18)</f>
        <v>5</v>
      </c>
      <c r="M7" s="28" t="str">
        <f>IF(ISBLANK(Values!E6),"",Values!$M6)</f>
        <v>https://download.lenovo.com/Images/Parts/01ER517/01ER517_A.jpg</v>
      </c>
      <c r="N7" s="28" t="str">
        <f>IF(ISBLANK(Values!$F6),"",Values!N6)</f>
        <v>https://download.lenovo.com/Images/Parts/01ER517/01ER517_B.jpg</v>
      </c>
      <c r="O7" s="28" t="str">
        <f>IF(ISBLANK(Values!$F6),"",Values!O6)</f>
        <v>https://download.lenovo.com/Images/Parts/01ER517/01ER517_details.jpg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T570 parent</v>
      </c>
      <c r="Y7" s="38" t="str">
        <f>IF(ISBLANK(Values!E6),"","Size-Color")</f>
        <v>Size-Color</v>
      </c>
      <c r="Z7" s="32" t="str">
        <f>IF(ISBLANK(Values!E6),"","variation")</f>
        <v>variation</v>
      </c>
      <c r="AA7" s="36" t="str">
        <f>IF(ISBLANK(Values!E6),"",Values!$B$20)</f>
        <v>PartialUpdate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0"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DEFAULT</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58.99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7"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replacement Spanish non-backlit keyboard for Lenovo Thinkpad  T570 T580 P51s P52s</v>
      </c>
      <c r="G8" s="32" t="str">
        <f>IF(ISBLANK(Values!E7),"","TellusRem")</f>
        <v>TellusRem</v>
      </c>
      <c r="H8" s="27" t="str">
        <f>IF(ISBLANK(Values!E7),"",Values!$B$16)</f>
        <v>laptop-computer-replacement-parts</v>
      </c>
      <c r="I8" s="27" t="str">
        <f>IF(ISBLANK(Values!E7),"","4730574031")</f>
        <v>4730574031</v>
      </c>
      <c r="J8" s="38" t="str">
        <f>IF(ISBLANK(Values!E7),"",Values!F7 )</f>
        <v>Lenovo T570 Regular - ES</v>
      </c>
      <c r="K8" s="28">
        <f>IF(ISBLANK(Values!E7),"",IF(Values!J7, Values!$B$4, Values!$B$5))</f>
        <v>58.99</v>
      </c>
      <c r="L8" s="39">
        <f>IF(ISBLANK(Values!E7),"",Values!$B$18)</f>
        <v>5</v>
      </c>
      <c r="M8" s="28" t="str">
        <f>IF(ISBLANK(Values!E7),"",Values!$M7)</f>
        <v>https://download.lenovo.com/Images/Parts/01EN938/01EN938_A.jpg</v>
      </c>
      <c r="N8" s="28" t="str">
        <f>IF(ISBLANK(Values!$F7),"",Values!N7)</f>
        <v>https://download.lenovo.com/Images/Parts/01EN938/01EN938_B.jpg</v>
      </c>
      <c r="O8" s="28" t="str">
        <f>IF(ISBLANK(Values!$F7),"",Values!O7)</f>
        <v>https://download.lenovo.com/Images/Parts/01EN938/01EN938_details.jpg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T570 parent</v>
      </c>
      <c r="Y8" s="38" t="str">
        <f>IF(ISBLANK(Values!E7),"","Size-Color")</f>
        <v>Size-Color</v>
      </c>
      <c r="Z8" s="32" t="str">
        <f>IF(ISBLANK(Values!E7),"","variation")</f>
        <v>variation</v>
      </c>
      <c r="AA8" s="36" t="str">
        <f>IF(ISBLANK(Values!E7),"",Values!$B$20)</f>
        <v>PartialUpdate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0"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DEFAULT</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58.99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7"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replacement UK non-backlit keyboard for Lenovo Thinkpad  T570 T580 P51s P52s</v>
      </c>
      <c r="G9" s="32" t="str">
        <f>IF(ISBLANK(Values!E8),"","TellusRem")</f>
        <v>TellusRem</v>
      </c>
      <c r="H9" s="27" t="str">
        <f>IF(ISBLANK(Values!E8),"",Values!$B$16)</f>
        <v>laptop-computer-replacement-parts</v>
      </c>
      <c r="I9" s="27" t="str">
        <f>IF(ISBLANK(Values!E8),"","4730574031")</f>
        <v>4730574031</v>
      </c>
      <c r="J9" s="38" t="str">
        <f>IF(ISBLANK(Values!E8),"",Values!F8 )</f>
        <v>Lenovo T570 Regular - UK</v>
      </c>
      <c r="K9" s="28">
        <f>IF(ISBLANK(Values!E8),"",IF(Values!J8, Values!$B$4, Values!$B$5))</f>
        <v>58.99</v>
      </c>
      <c r="L9" s="39">
        <f>IF(ISBLANK(Values!E8),"",Values!$B$18)</f>
        <v>5</v>
      </c>
      <c r="M9" s="28" t="str">
        <f>IF(ISBLANK(Values!E8),"",Values!$M8)</f>
        <v>https://download.lenovo.com/Images/Parts/01ER529/01ER529_A.jpg</v>
      </c>
      <c r="N9" s="28" t="str">
        <f>IF(ISBLANK(Values!$F8),"",Values!N8)</f>
        <v>https://download.lenovo.com/Images/Parts/01ER529/01ER529_B.jpg</v>
      </c>
      <c r="O9" s="28" t="str">
        <f>IF(ISBLANK(Values!$F8),"",Values!O8)</f>
        <v>https://download.lenovo.com/Images/Parts/01ER529/01ER529_details.jpg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T570 parent</v>
      </c>
      <c r="Y9" s="38" t="str">
        <f>IF(ISBLANK(Values!E8),"","Size-Color")</f>
        <v>Size-Color</v>
      </c>
      <c r="Z9" s="32" t="str">
        <f>IF(ISBLANK(Values!E8),"","variation")</f>
        <v>variation</v>
      </c>
      <c r="AA9" s="36" t="str">
        <f>IF(ISBLANK(Values!E8),"",Values!$B$20)</f>
        <v>PartialUpdate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0"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DEFAULT</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58.99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7"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T570 T580 P51s P52s</v>
      </c>
      <c r="G10" s="32" t="str">
        <f>IF(ISBLANK(Values!E9),"","TellusRem")</f>
        <v>TellusRem</v>
      </c>
      <c r="H10" s="27" t="str">
        <f>IF(ISBLANK(Values!E9),"",Values!$B$16)</f>
        <v>laptop-computer-replacement-parts</v>
      </c>
      <c r="I10" s="27" t="str">
        <f>IF(ISBLANK(Values!E9),"","4730574031")</f>
        <v>4730574031</v>
      </c>
      <c r="J10" s="38" t="str">
        <f>IF(ISBLANK(Values!E9),"",Values!F9 )</f>
        <v>Lenovo T570 Regular - NOR</v>
      </c>
      <c r="K10" s="28">
        <f>IF(ISBLANK(Values!E9),"",IF(Values!J9, Values!$B$4, Values!$B$5))</f>
        <v>58.99</v>
      </c>
      <c r="L10" s="39">
        <f>IF(ISBLANK(Values!E9),"",Values!$B$18)</f>
        <v>5</v>
      </c>
      <c r="M10" s="28" t="str">
        <f>IF(ISBLANK(Values!E9),"",Values!$M9)</f>
        <v>https://download.lenovo.com/Images/Parts/01ER540/01ER540_A.jpg</v>
      </c>
      <c r="N10" s="28" t="str">
        <f>IF(ISBLANK(Values!$F9),"",Values!N9)</f>
        <v>https://download.lenovo.com/Images/Parts/01ER540/01ER540_B.jpg</v>
      </c>
      <c r="O10" s="28" t="str">
        <f>IF(ISBLANK(Values!$F9),"",Values!O9)</f>
        <v>https://download.lenovo.com/Images/Parts/01ER540/01ER540_details.jpg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T570 parent</v>
      </c>
      <c r="Y10" s="38" t="str">
        <f>IF(ISBLANK(Values!E9),"","Size-Color")</f>
        <v>Size-Color</v>
      </c>
      <c r="Z10" s="32" t="str">
        <f>IF(ISBLANK(Values!E9),"","variation")</f>
        <v>variation</v>
      </c>
      <c r="AA10" s="36" t="str">
        <f>IF(ISBLANK(Values!E9),"",Values!$B$20)</f>
        <v>PartialUpdate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0"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58.99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7"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replacement Belgian non-backlit keyboard for Lenovo Thinkpad  T570 T580 P51s P52s</v>
      </c>
      <c r="G11" s="32" t="str">
        <f>IF(ISBLANK(Values!E10),"","TellusRem")</f>
        <v>TellusRem</v>
      </c>
      <c r="H11" s="27" t="str">
        <f>IF(ISBLANK(Values!E10),"",Values!$B$16)</f>
        <v>laptop-computer-replacement-parts</v>
      </c>
      <c r="I11" s="27" t="str">
        <f>IF(ISBLANK(Values!E10),"","4730574031")</f>
        <v>4730574031</v>
      </c>
      <c r="J11" s="38" t="str">
        <f>IF(ISBLANK(Values!E10),"",Values!F10 )</f>
        <v>Lenovo T570 Regular - BE</v>
      </c>
      <c r="K11" s="28">
        <f>IF(ISBLANK(Values!E10),"",IF(Values!J10, Values!$B$4, Values!$B$5))</f>
        <v>58.99</v>
      </c>
      <c r="L11" s="39">
        <f>IF(ISBLANK(Values!E10),"",Values!$B$18)</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8" t="str">
        <f>IF(ISBLANK(Values!E10),"","Size-Color")</f>
        <v>Size-Color</v>
      </c>
      <c r="Z11" s="32" t="str">
        <f>IF(ISBLANK(Values!E10),"","variation")</f>
        <v>variation</v>
      </c>
      <c r="AA11" s="36" t="str">
        <f>IF(ISBLANK(Values!E10),"",Values!$B$20)</f>
        <v>PartialUpdate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0"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8" t="str">
        <f>IF(ISBLANK(Values!E10),"",Values!H10)</f>
        <v>Belgian</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58.99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7"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replacement Bulgarian non-backlit keyboard for Lenovo Thinkpad  T570 T580 P51s P52s</v>
      </c>
      <c r="G12" s="32" t="str">
        <f>IF(ISBLANK(Values!E11),"","TellusRem")</f>
        <v>TellusRem</v>
      </c>
      <c r="H12" s="27" t="str">
        <f>IF(ISBLANK(Values!E11),"",Values!$B$16)</f>
        <v>laptop-computer-replacement-parts</v>
      </c>
      <c r="I12" s="27" t="str">
        <f>IF(ISBLANK(Values!E11),"","4730574031")</f>
        <v>4730574031</v>
      </c>
      <c r="J12" s="38" t="str">
        <f>IF(ISBLANK(Values!E11),"",Values!F11 )</f>
        <v>Lenovo T570 Regular - BG</v>
      </c>
      <c r="K12" s="28">
        <f>IF(ISBLANK(Values!E11),"",IF(Values!J11, Values!$B$4, Values!$B$5))</f>
        <v>58.99</v>
      </c>
      <c r="L12" s="39">
        <f>IF(ISBLANK(Values!E11),"",Values!$B$18)</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8" t="str">
        <f>IF(ISBLANK(Values!E11),"","Size-Color")</f>
        <v>Size-Color</v>
      </c>
      <c r="Z12" s="32" t="str">
        <f>IF(ISBLANK(Values!E11),"","variation")</f>
        <v>variation</v>
      </c>
      <c r="AA12" s="36" t="str">
        <f>IF(ISBLANK(Values!E11),"",Values!$B$20)</f>
        <v>PartialUpdate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0"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8" t="str">
        <f>IF(ISBLANK(Values!E11),"",Values!H11)</f>
        <v>Bulgarian</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58.99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7"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replacement Czech non-backlit keyboard for Lenovo Thinkpad  T570 T580 P51s P52s</v>
      </c>
      <c r="G13" s="32" t="str">
        <f>IF(ISBLANK(Values!E12),"","TellusRem")</f>
        <v>TellusRem</v>
      </c>
      <c r="H13" s="27" t="str">
        <f>IF(ISBLANK(Values!E12),"",Values!$B$16)</f>
        <v>laptop-computer-replacement-parts</v>
      </c>
      <c r="I13" s="27" t="str">
        <f>IF(ISBLANK(Values!E12),"","4730574031")</f>
        <v>4730574031</v>
      </c>
      <c r="J13" s="38" t="str">
        <f>IF(ISBLANK(Values!E12),"",Values!F12 )</f>
        <v>Lenovo T570 Regular - CZ</v>
      </c>
      <c r="K13" s="28">
        <f>IF(ISBLANK(Values!E12),"",IF(Values!J12, Values!$B$4, Values!$B$5))</f>
        <v>58.99</v>
      </c>
      <c r="L13" s="39">
        <f>IF(ISBLANK(Values!E12),"",Values!$B$18)</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8" t="str">
        <f>IF(ISBLANK(Values!E12),"","Size-Color")</f>
        <v>Size-Color</v>
      </c>
      <c r="Z13" s="32" t="str">
        <f>IF(ISBLANK(Values!E12),"","variation")</f>
        <v>variation</v>
      </c>
      <c r="AA13" s="36" t="str">
        <f>IF(ISBLANK(Values!E12),"",Values!$B$20)</f>
        <v>PartialUpdate</v>
      </c>
      <c r="AB13" s="36"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0"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8" t="str">
        <f>IF(ISBLANK(Values!E12),"",Values!H12)</f>
        <v>Czech</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58.99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7"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replacement Danish non-backlit keyboard for Lenovo Thinkpad  T570 T580 P51s P52s</v>
      </c>
      <c r="G14" s="32" t="str">
        <f>IF(ISBLANK(Values!E13),"","TellusRem")</f>
        <v>TellusRem</v>
      </c>
      <c r="H14" s="27" t="str">
        <f>IF(ISBLANK(Values!E13),"",Values!$B$16)</f>
        <v>laptop-computer-replacement-parts</v>
      </c>
      <c r="I14" s="27" t="str">
        <f>IF(ISBLANK(Values!E13),"","4730574031")</f>
        <v>4730574031</v>
      </c>
      <c r="J14" s="38" t="str">
        <f>IF(ISBLANK(Values!E13),"",Values!F13 )</f>
        <v>Lenovo T570 Regular - DK</v>
      </c>
      <c r="K14" s="28">
        <f>IF(ISBLANK(Values!E13),"",IF(Values!J13, Values!$B$4, Values!$B$5))</f>
        <v>58.99</v>
      </c>
      <c r="L14" s="39">
        <f>IF(ISBLANK(Values!E13),"",Values!$B$18)</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8" t="str">
        <f>IF(ISBLANK(Values!E13),"","Size-Color")</f>
        <v>Size-Color</v>
      </c>
      <c r="Z14" s="32" t="str">
        <f>IF(ISBLANK(Values!E13),"","variation")</f>
        <v>variation</v>
      </c>
      <c r="AA14" s="36" t="str">
        <f>IF(ISBLANK(Values!E13),"",Values!$B$20)</f>
        <v>PartialUpdate</v>
      </c>
      <c r="AB14" s="36"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0"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8" t="str">
        <f>IF(ISBLANK(Values!E13),"",Values!H13)</f>
        <v>Danish</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58.99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7"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replacement Hungarian non-backlit keyboard for Lenovo Thinkpad  T570 T580 P51s P52s</v>
      </c>
      <c r="G15" s="32" t="str">
        <f>IF(ISBLANK(Values!E14),"","TellusRem")</f>
        <v>TellusRem</v>
      </c>
      <c r="H15" s="27" t="str">
        <f>IF(ISBLANK(Values!E14),"",Values!$B$16)</f>
        <v>laptop-computer-replacement-parts</v>
      </c>
      <c r="I15" s="27" t="str">
        <f>IF(ISBLANK(Values!E14),"","4730574031")</f>
        <v>4730574031</v>
      </c>
      <c r="J15" s="38" t="str">
        <f>IF(ISBLANK(Values!E14),"",Values!F14 )</f>
        <v>Lenovo T570 Regular - HU</v>
      </c>
      <c r="K15" s="28">
        <f>IF(ISBLANK(Values!E14),"",IF(Values!J14, Values!$B$4, Values!$B$5))</f>
        <v>58.99</v>
      </c>
      <c r="L15" s="39">
        <f>IF(ISBLANK(Values!E14),"",Values!$B$18)</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8" t="str">
        <f>IF(ISBLANK(Values!E14),"","Size-Color")</f>
        <v>Size-Color</v>
      </c>
      <c r="Z15" s="32" t="str">
        <f>IF(ISBLANK(Values!E14),"","variation")</f>
        <v>variation</v>
      </c>
      <c r="AA15" s="36" t="str">
        <f>IF(ISBLANK(Values!E14),"",Values!$B$20)</f>
        <v>PartialUpdate</v>
      </c>
      <c r="AB15" s="36"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0"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8" t="str">
        <f>IF(ISBLANK(Values!E14),"",Values!H14)</f>
        <v>Hungarian</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58.99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7"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replacement Dutch non-backlit keyboard for Lenovo Thinkpad  T570 T580 P51s P52s</v>
      </c>
      <c r="G16" s="32" t="str">
        <f>IF(ISBLANK(Values!E15),"","TellusRem")</f>
        <v>TellusRem</v>
      </c>
      <c r="H16" s="27" t="str">
        <f>IF(ISBLANK(Values!E15),"",Values!$B$16)</f>
        <v>laptop-computer-replacement-parts</v>
      </c>
      <c r="I16" s="27" t="str">
        <f>IF(ISBLANK(Values!E15),"","4730574031")</f>
        <v>4730574031</v>
      </c>
      <c r="J16" s="38" t="str">
        <f>IF(ISBLANK(Values!E15),"",Values!F15 )</f>
        <v>Lenovo T570 Regular - NL</v>
      </c>
      <c r="K16" s="28">
        <f>IF(ISBLANK(Values!E15),"",IF(Values!J15, Values!$B$4, Values!$B$5))</f>
        <v>58.99</v>
      </c>
      <c r="L16" s="39">
        <f>IF(ISBLANK(Values!E15),"",Values!$B$18)</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8" t="str">
        <f>IF(ISBLANK(Values!E15),"","Size-Color")</f>
        <v>Size-Color</v>
      </c>
      <c r="Z16" s="32" t="str">
        <f>IF(ISBLANK(Values!E15),"","variation")</f>
        <v>variation</v>
      </c>
      <c r="AA16" s="36" t="str">
        <f>IF(ISBLANK(Values!E15),"",Values!$B$20)</f>
        <v>PartialUpdate</v>
      </c>
      <c r="AB16" s="36"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0"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8" t="str">
        <f>IF(ISBLANK(Values!E15),"",Values!H15)</f>
        <v>Dutch</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58.99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7"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replacement Norwegian non-backlit keyboard for Lenovo Thinkpad  T570 T580 P51s P52s</v>
      </c>
      <c r="G17" s="32" t="str">
        <f>IF(ISBLANK(Values!E16),"","TellusRem")</f>
        <v>TellusRem</v>
      </c>
      <c r="H17" s="27" t="str">
        <f>IF(ISBLANK(Values!E16),"",Values!$B$16)</f>
        <v>laptop-computer-replacement-parts</v>
      </c>
      <c r="I17" s="27" t="str">
        <f>IF(ISBLANK(Values!E16),"","4730574031")</f>
        <v>4730574031</v>
      </c>
      <c r="J17" s="38" t="str">
        <f>IF(ISBLANK(Values!E16),"",Values!F16 )</f>
        <v>Lenovo T570 Regular - NO</v>
      </c>
      <c r="K17" s="28">
        <f>IF(ISBLANK(Values!E16),"",IF(Values!J16, Values!$B$4, Values!$B$5))</f>
        <v>58.99</v>
      </c>
      <c r="L17" s="39">
        <f>IF(ISBLANK(Values!E16),"",Values!$B$18)</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8" t="str">
        <f>IF(ISBLANK(Values!E16),"","Size-Color")</f>
        <v>Size-Color</v>
      </c>
      <c r="Z17" s="32" t="str">
        <f>IF(ISBLANK(Values!E16),"","variation")</f>
        <v>variation</v>
      </c>
      <c r="AA17" s="36" t="str">
        <f>IF(ISBLANK(Values!E16),"",Values!$B$20)</f>
        <v>PartialUpdate</v>
      </c>
      <c r="AB17" s="36"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0"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8" t="str">
        <f>IF(ISBLANK(Values!E16),"",Values!H16)</f>
        <v>Norwegian</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58.99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7"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replacement Polish non-backlit keyboard for Lenovo Thinkpad  T570 T580 P51s P52s</v>
      </c>
      <c r="G18" s="32" t="str">
        <f>IF(ISBLANK(Values!E17),"","TellusRem")</f>
        <v>TellusRem</v>
      </c>
      <c r="H18" s="27" t="str">
        <f>IF(ISBLANK(Values!E17),"",Values!$B$16)</f>
        <v>laptop-computer-replacement-parts</v>
      </c>
      <c r="I18" s="27" t="str">
        <f>IF(ISBLANK(Values!E17),"","4730574031")</f>
        <v>4730574031</v>
      </c>
      <c r="J18" s="38" t="str">
        <f>IF(ISBLANK(Values!E17),"",Values!F17 )</f>
        <v>Lenovo T570 Regular - PL</v>
      </c>
      <c r="K18" s="28">
        <f>IF(ISBLANK(Values!E17),"",IF(Values!J17, Values!$B$4, Values!$B$5))</f>
        <v>58.99</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8" t="str">
        <f>IF(ISBLANK(Values!E17),"","Size-Color")</f>
        <v>Size-Color</v>
      </c>
      <c r="Z18" s="32" t="str">
        <f>IF(ISBLANK(Values!E17),"","variation")</f>
        <v>variation</v>
      </c>
      <c r="AA18" s="36" t="str">
        <f>IF(ISBLANK(Values!E17),"",Values!$B$20)</f>
        <v>PartialUpdate</v>
      </c>
      <c r="AB18" s="36"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0"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8" t="str">
        <f>IF(ISBLANK(Values!E17),"",Values!H17)</f>
        <v>Polish</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58.99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7"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replacement Portuguese non-backlit keyboard for Lenovo Thinkpad  T570 T580 P51s P52s</v>
      </c>
      <c r="G19" s="32" t="str">
        <f>IF(ISBLANK(Values!E18),"","TellusRem")</f>
        <v>TellusRem</v>
      </c>
      <c r="H19" s="27" t="str">
        <f>IF(ISBLANK(Values!E18),"",Values!$B$16)</f>
        <v>laptop-computer-replacement-parts</v>
      </c>
      <c r="I19" s="27" t="str">
        <f>IF(ISBLANK(Values!E18),"","4730574031")</f>
        <v>4730574031</v>
      </c>
      <c r="J19" s="38" t="str">
        <f>IF(ISBLANK(Values!E18),"",Values!F18 )</f>
        <v>Lenovo T570 Regular - PT</v>
      </c>
      <c r="K19" s="28">
        <f>IF(ISBLANK(Values!E18),"",IF(Values!J18, Values!$B$4, Values!$B$5))</f>
        <v>58.99</v>
      </c>
      <c r="L19" s="39">
        <f>IF(ISBLANK(Values!E18),"",Values!$B$18)</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8" t="str">
        <f>IF(ISBLANK(Values!E18),"","Size-Color")</f>
        <v>Size-Color</v>
      </c>
      <c r="Z19" s="32" t="str">
        <f>IF(ISBLANK(Values!E18),"","variation")</f>
        <v>variation</v>
      </c>
      <c r="AA19" s="36" t="str">
        <f>IF(ISBLANK(Values!E18),"",Values!$B$20)</f>
        <v>PartialUpdate</v>
      </c>
      <c r="AB19" s="36"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0"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8" t="str">
        <f>IF(ISBLANK(Values!E18),"",Values!H18)</f>
        <v>Portuguese</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58.99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7"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T570 T580 P51s P52s</v>
      </c>
      <c r="G20" s="32" t="str">
        <f>IF(ISBLANK(Values!E19),"","TellusRem")</f>
        <v>TellusRem</v>
      </c>
      <c r="H20" s="27" t="str">
        <f>IF(ISBLANK(Values!E19),"",Values!$B$16)</f>
        <v>laptop-computer-replacement-parts</v>
      </c>
      <c r="I20" s="27" t="str">
        <f>IF(ISBLANK(Values!E19),"","4730574031")</f>
        <v>4730574031</v>
      </c>
      <c r="J20" s="38" t="str">
        <f>IF(ISBLANK(Values!E19),"",Values!F19 )</f>
        <v>Lenovo T570 Regular - SE/FI</v>
      </c>
      <c r="K20" s="28">
        <f>IF(ISBLANK(Values!E19),"",IF(Values!J19, Values!$B$4, Values!$B$5))</f>
        <v>58.99</v>
      </c>
      <c r="L20" s="39">
        <f>IF(ISBLANK(Values!E19),"",Values!$B$18)</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8" t="str">
        <f>IF(ISBLANK(Values!E19),"","Size-Color")</f>
        <v>Size-Color</v>
      </c>
      <c r="Z20" s="32" t="str">
        <f>IF(ISBLANK(Values!E19),"","variation")</f>
        <v>variation</v>
      </c>
      <c r="AA20" s="36" t="str">
        <f>IF(ISBLANK(Values!E19),"",Values!$B$20)</f>
        <v>PartialUpdate</v>
      </c>
      <c r="AB20" s="36"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0"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8" t="str">
        <f>IF(ISBLANK(Values!E19),"",Values!H19)</f>
        <v>Swedish – Finnish</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58.99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7"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replacement Swiss non-backlit keyboard for Lenovo Thinkpad  T570 T580 P51s P52s</v>
      </c>
      <c r="G21" s="32" t="str">
        <f>IF(ISBLANK(Values!E20),"","TellusRem")</f>
        <v>TellusRem</v>
      </c>
      <c r="H21" s="27" t="str">
        <f>IF(ISBLANK(Values!E20),"",Values!$B$16)</f>
        <v>laptop-computer-replacement-parts</v>
      </c>
      <c r="I21" s="27" t="str">
        <f>IF(ISBLANK(Values!E20),"","4730574031")</f>
        <v>4730574031</v>
      </c>
      <c r="J21" s="38" t="str">
        <f>IF(ISBLANK(Values!E20),"",Values!F20 )</f>
        <v>Lenovo T570 Regular - CH</v>
      </c>
      <c r="K21" s="28">
        <f>IF(ISBLANK(Values!E20),"",IF(Values!J20, Values!$B$4, Values!$B$5))</f>
        <v>58.99</v>
      </c>
      <c r="L21" s="39">
        <f>IF(ISBLANK(Values!E20),"",Values!$B$18)</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8" t="str">
        <f>IF(ISBLANK(Values!E20),"","Size-Color")</f>
        <v>Size-Color</v>
      </c>
      <c r="Z21" s="32" t="str">
        <f>IF(ISBLANK(Values!E20),"","variation")</f>
        <v>variation</v>
      </c>
      <c r="AA21" s="36" t="str">
        <f>IF(ISBLANK(Values!E20),"",Values!$B$20)</f>
        <v>PartialUpdate</v>
      </c>
      <c r="AB21" s="36"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0"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8" t="str">
        <f>IF(ISBLANK(Values!E20),"",Values!H20)</f>
        <v>Swiss</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58.99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7"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T570 T580 P51s P52s</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58.99</v>
      </c>
      <c r="L22" s="39">
        <f>IF(ISBLANK(Values!E21),"",Values!$B$18)</f>
        <v>5</v>
      </c>
      <c r="M22" s="28" t="str">
        <f>IF(ISBLANK(Values!E21),"",Values!$M21)</f>
        <v>https://download.lenovo.com/Images/Parts/01ER530/01ER530_A.jpg</v>
      </c>
      <c r="N22" s="28" t="str">
        <f>IF(ISBLANK(Values!$F21),"",Values!N21)</f>
        <v>https://download.lenovo.com/Images/Parts/01ER530/01ER530_B.jpg</v>
      </c>
      <c r="O22" s="28" t="str">
        <f>IF(ISBLANK(Values!$F21),"",Values!O21)</f>
        <v>https://download.lenovo.com/Images/Parts/01ER530/01ER530_details.jpg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T570 parent</v>
      </c>
      <c r="Y22" s="38" t="str">
        <f>IF(ISBLANK(Values!E21),"","Size-Color")</f>
        <v>Size-Color</v>
      </c>
      <c r="Z22" s="32" t="str">
        <f>IF(ISBLANK(Values!E21),"","variation")</f>
        <v>variation</v>
      </c>
      <c r="AA22" s="36" t="str">
        <f>IF(ISBLANK(Values!E21),"",Values!$B$20)</f>
        <v>PartialUpdate</v>
      </c>
      <c r="AB22" s="36"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0"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DEFAULT</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58.99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7"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replacement Russian non-backlit keyboard for Lenovo Thinkpad  T570 T580 P51s P52s</v>
      </c>
      <c r="G23" s="32" t="str">
        <f>IF(ISBLANK(Values!E22),"","TellusRem")</f>
        <v>TellusRem</v>
      </c>
      <c r="H23" s="27" t="str">
        <f>IF(ISBLANK(Values!E22),"",Values!$B$16)</f>
        <v>laptop-computer-replacement-parts</v>
      </c>
      <c r="I23" s="27" t="str">
        <f>IF(ISBLANK(Values!E22),"","4730574031")</f>
        <v>4730574031</v>
      </c>
      <c r="J23" s="38" t="str">
        <f>IF(ISBLANK(Values!E22),"",Values!F22 )</f>
        <v>Lenovo T570 Regular - RUS</v>
      </c>
      <c r="K23" s="28">
        <f>IF(ISBLANK(Values!E22),"",IF(Values!J22, Values!$B$4, Values!$B$5))</f>
        <v>58.99</v>
      </c>
      <c r="L23" s="39">
        <f>IF(ISBLANK(Values!E22),"",Values!$B$18)</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8" t="str">
        <f>IF(ISBLANK(Values!E22),"","Size-Color")</f>
        <v>Size-Color</v>
      </c>
      <c r="Z23" s="32" t="str">
        <f>IF(ISBLANK(Values!E22),"","variation")</f>
        <v>variation</v>
      </c>
      <c r="AA23" s="36" t="str">
        <f>IF(ISBLANK(Values!E22),"",Values!$B$20)</f>
        <v>PartialUpdate</v>
      </c>
      <c r="AB23" s="36"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58.99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7"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replacement US non-backlit keyboard for Lenovo Thinkpad  T570 T580 P51s P52s</v>
      </c>
      <c r="G24" s="44" t="s">
        <v>352</v>
      </c>
      <c r="H24" s="27" t="str">
        <f>IF(ISBLANK(Values!E23),"",Values!$B$16)</f>
        <v>laptop-computer-replacement-parts</v>
      </c>
      <c r="I24" s="27" t="str">
        <f>IF(ISBLANK(Values!E23),"","4730574031")</f>
        <v>4730574031</v>
      </c>
      <c r="J24" s="38" t="str">
        <f>IF(ISBLANK(Values!E23),"",Values!F23 )</f>
        <v>Lenovo T570 Regular - US</v>
      </c>
      <c r="K24" s="28">
        <f>IF(ISBLANK(Values!E23),"",IF(Values!J23, Values!$B$4, Values!$B$5))</f>
        <v>58.99</v>
      </c>
      <c r="L24" s="39">
        <f>IF(ISBLANK(Values!E23),"",Values!$B$18)</f>
        <v>5</v>
      </c>
      <c r="M24" s="28" t="str">
        <f>IF(ISBLANK(Values!E23),"",Values!$M23)</f>
        <v>https://download.lenovo.com/Images/Parts/01ER500/01ER500_A.jpg</v>
      </c>
      <c r="N24" s="28" t="str">
        <f>IF(ISBLANK(Values!$F23),"",Values!N23)</f>
        <v>https://download.lenovo.com/Images/Parts/01ER500/01ER500_B.jpg</v>
      </c>
      <c r="O24" s="28" t="str">
        <f>IF(ISBLANK(Values!$F23),"",Values!O23)</f>
        <v>https://download.lenovo.com/Images/Parts/01ER500/01ER500_details.jpg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T570 parent</v>
      </c>
      <c r="Y24" s="38" t="str">
        <f>IF(ISBLANK(Values!E23),"","Size-Color")</f>
        <v>Size-Color</v>
      </c>
      <c r="Z24" s="32" t="str">
        <f>IF(ISBLANK(Values!E23),"","variation")</f>
        <v>variation</v>
      </c>
      <c r="AA24" s="36" t="str">
        <f>IF(ISBLANK(Values!E23),"",Values!$B$20)</f>
        <v>PartialUpdate</v>
      </c>
      <c r="AB24" s="36"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AMAZON_NA</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58.99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v>
      </c>
      <c r="B25" s="37"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replacement German backlit keyboard for Lenovo Thinkpad  T570 T580 P51s P52s</v>
      </c>
      <c r="G25" s="32" t="str">
        <f>IF(ISBLANK(Values!E24),"","TellusRem")</f>
        <v>TellusRem</v>
      </c>
      <c r="H25" s="27" t="str">
        <f>IF(ISBLANK(Values!E24),"",Values!$B$16)</f>
        <v>laptop-computer-replacement-parts</v>
      </c>
      <c r="I25" s="27" t="str">
        <f>IF(ISBLANK(Values!E24),"","4730574031")</f>
        <v>4730574031</v>
      </c>
      <c r="J25" s="38" t="str">
        <f>IF(ISBLANK(Values!E24),"",Values!F24 )</f>
        <v>Lenovo T570 BL - DE</v>
      </c>
      <c r="K25" s="28">
        <f>IF(ISBLANK(Values!E24),"",IF(Values!J24, Values!$B$4, Values!$B$5))</f>
        <v>34.99</v>
      </c>
      <c r="L25" s="39">
        <f>IF(ISBLANK(Values!E24),"",Values!$B$18)</f>
        <v>5</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8" t="str">
        <f>IF(ISBLANK(Values!E24),"","Size-Color")</f>
        <v>Size-Color</v>
      </c>
      <c r="Z25" s="32" t="str">
        <f>IF(ISBLANK(Values!E24),"","variation")</f>
        <v>variation</v>
      </c>
      <c r="AA25" s="36" t="str">
        <f>IF(ISBLANK(Values!E24),"",Values!$B$20)</f>
        <v>PartialUpdate</v>
      </c>
      <c r="AB25" s="36"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0"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36" t="str">
        <f>IF(ISBLANK(Values!E24),"",IF(Values!J24,"Backlit", "Non-Backlit"))</f>
        <v>Backlit</v>
      </c>
      <c r="AW25" s="1"/>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41</v>
      </c>
      <c r="CJ25" s="1" t="str">
        <f>IF(ISBLANK(Values!E24),"",Values!$B$8)</f>
        <v>17</v>
      </c>
      <c r="CK25" s="1" t="str">
        <f>IF(ISBLANK(Values!E24),"",Values!$B$9)</f>
        <v>5</v>
      </c>
      <c r="CL25" s="1" t="str">
        <f>IF(ISBLANK(Values!E24),"","CM")</f>
        <v>CM</v>
      </c>
      <c r="CM25" s="1"/>
      <c r="CN25" s="1"/>
      <c r="CO25" s="1"/>
      <c r="CP25" s="36" t="str">
        <f>IF(ISBLANK(Values!E24),"",Values!$B$7)</f>
        <v>41</v>
      </c>
      <c r="CQ25" s="36" t="str">
        <f>IF(ISBLANK(Values!E24),"",Values!$B$8)</f>
        <v>17</v>
      </c>
      <c r="CR25" s="36" t="str">
        <f>IF(ISBLANK(Values!E24),"",Values!$B$9)</f>
        <v>5</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IF(ISBLANK(Values!E24),"","3")</f>
        <v>3</v>
      </c>
      <c r="FF25" s="1"/>
      <c r="FG25" s="1"/>
      <c r="FH25" s="1" t="str">
        <f>IF(ISBLANK(Values!E24),"","FALSE")</f>
        <v>FALSE</v>
      </c>
      <c r="FI25" s="36" t="str">
        <f>IF(ISBLANK(Values!E24),"","FALSE")</f>
        <v>FALSE</v>
      </c>
      <c r="FJ25" s="36" t="str">
        <f>IF(ISBLANK(Values!E24),"","FALSE")</f>
        <v>FALSE</v>
      </c>
      <c r="FK25" s="1"/>
      <c r="FL25" s="1"/>
      <c r="FM25" s="1" t="str">
        <f>IF(ISBLANK(Values!E24),"","1")</f>
        <v>1</v>
      </c>
      <c r="FN25" s="1"/>
      <c r="FO25" s="28">
        <f>IF(ISBLANK(Values!E24),"",IF(Values!J24, Values!$B$4, Values!$B$5))</f>
        <v>34.99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v>
      </c>
      <c r="B26" s="37"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replacement French backlit keyboard for Lenovo Thinkpad  T570 T580 P51s P52s</v>
      </c>
      <c r="G26" s="32" t="str">
        <f>IF(ISBLANK(Values!E25),"","TellusRem")</f>
        <v>TellusRem</v>
      </c>
      <c r="H26" s="27" t="str">
        <f>IF(ISBLANK(Values!E25),"",Values!$B$16)</f>
        <v>laptop-computer-replacement-parts</v>
      </c>
      <c r="I26" s="27" t="str">
        <f>IF(ISBLANK(Values!E25),"","4730574031")</f>
        <v>4730574031</v>
      </c>
      <c r="J26" s="38" t="str">
        <f>IF(ISBLANK(Values!E25),"",Values!F25 )</f>
        <v>Lenovo T570 BL - FR</v>
      </c>
      <c r="K26" s="28">
        <f>IF(ISBLANK(Values!E25),"",IF(Values!J25, Values!$B$4, Values!$B$5))</f>
        <v>34.99</v>
      </c>
      <c r="L26" s="39">
        <f>IF(ISBLANK(Values!E25),"",Values!$B$18)</f>
        <v>5</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8" t="str">
        <f>IF(ISBLANK(Values!E25),"","Size-Color")</f>
        <v>Size-Color</v>
      </c>
      <c r="Z26" s="32" t="str">
        <f>IF(ISBLANK(Values!E25),"","variation")</f>
        <v>variation</v>
      </c>
      <c r="AA26" s="36" t="str">
        <f>IF(ISBLANK(Values!E25),"",Values!$B$20)</f>
        <v>PartialUpdate</v>
      </c>
      <c r="AB26" s="36"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0"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36" t="str">
        <f>IF(ISBLANK(Values!E25),"",IF(Values!J25,"Backlit", "Non-Backlit"))</f>
        <v>Backlit</v>
      </c>
      <c r="AW26" s="1"/>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41</v>
      </c>
      <c r="CJ26" s="1" t="str">
        <f>IF(ISBLANK(Values!E25),"",Values!$B$8)</f>
        <v>17</v>
      </c>
      <c r="CK26" s="1" t="str">
        <f>IF(ISBLANK(Values!E25),"",Values!$B$9)</f>
        <v>5</v>
      </c>
      <c r="CL26" s="1" t="str">
        <f>IF(ISBLANK(Values!E25),"","CM")</f>
        <v>CM</v>
      </c>
      <c r="CM26" s="1"/>
      <c r="CN26" s="1"/>
      <c r="CO26" s="1"/>
      <c r="CP26" s="36" t="str">
        <f>IF(ISBLANK(Values!E25),"",Values!$B$7)</f>
        <v>41</v>
      </c>
      <c r="CQ26" s="36" t="str">
        <f>IF(ISBLANK(Values!E25),"",Values!$B$8)</f>
        <v>17</v>
      </c>
      <c r="CR26" s="36" t="str">
        <f>IF(ISBLANK(Values!E25),"",Values!$B$9)</f>
        <v>5</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IF(ISBLANK(Values!E25),"","3")</f>
        <v>3</v>
      </c>
      <c r="FF26" s="1"/>
      <c r="FG26" s="1"/>
      <c r="FH26" s="1" t="str">
        <f>IF(ISBLANK(Values!E25),"","FALSE")</f>
        <v>FALSE</v>
      </c>
      <c r="FI26" s="36" t="str">
        <f>IF(ISBLANK(Values!E25),"","FALSE")</f>
        <v>FALSE</v>
      </c>
      <c r="FJ26" s="36" t="str">
        <f>IF(ISBLANK(Values!E25),"","FALSE")</f>
        <v>FALSE</v>
      </c>
      <c r="FK26" s="1"/>
      <c r="FL26" s="1"/>
      <c r="FM26" s="1" t="str">
        <f>IF(ISBLANK(Values!E25),"","1")</f>
        <v>1</v>
      </c>
      <c r="FN26" s="1"/>
      <c r="FO26" s="28">
        <f>IF(ISBLANK(Values!E25),"",IF(Values!J25, Values!$B$4, Values!$B$5))</f>
        <v>34.99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v>
      </c>
      <c r="B27" s="37"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replacement Italian backlit keyboard for Lenovo Thinkpad  T570 T580 P51s P52s</v>
      </c>
      <c r="G27" s="32" t="str">
        <f>IF(ISBLANK(Values!E26),"","TellusRem")</f>
        <v>TellusRem</v>
      </c>
      <c r="H27" s="27" t="str">
        <f>IF(ISBLANK(Values!E26),"",Values!$B$16)</f>
        <v>laptop-computer-replacement-parts</v>
      </c>
      <c r="I27" s="27" t="str">
        <f>IF(ISBLANK(Values!E26),"","4730574031")</f>
        <v>4730574031</v>
      </c>
      <c r="J27" s="38" t="str">
        <f>IF(ISBLANK(Values!E26),"",Values!F26 )</f>
        <v>Lenovo T570 BL - IT</v>
      </c>
      <c r="K27" s="28">
        <f>IF(ISBLANK(Values!E26),"",IF(Values!J26, Values!$B$4, Values!$B$5))</f>
        <v>34.99</v>
      </c>
      <c r="L27" s="39">
        <f>IF(ISBLANK(Values!E26),"",Values!$B$18)</f>
        <v>5</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8" t="str">
        <f>IF(ISBLANK(Values!E26),"","Size-Color")</f>
        <v>Size-Color</v>
      </c>
      <c r="Z27" s="32" t="str">
        <f>IF(ISBLANK(Values!E26),"","variation")</f>
        <v>variation</v>
      </c>
      <c r="AA27" s="36" t="str">
        <f>IF(ISBLANK(Values!E26),"",Values!$B$20)</f>
        <v>PartialUpdate</v>
      </c>
      <c r="AB27" s="36"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0"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36" t="str">
        <f>IF(ISBLANK(Values!E26),"",IF(Values!J26,"Backlit", "Non-Backlit"))</f>
        <v>Backlit</v>
      </c>
      <c r="AW27" s="1"/>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41</v>
      </c>
      <c r="CJ27" s="1" t="str">
        <f>IF(ISBLANK(Values!E26),"",Values!$B$8)</f>
        <v>17</v>
      </c>
      <c r="CK27" s="1" t="str">
        <f>IF(ISBLANK(Values!E26),"",Values!$B$9)</f>
        <v>5</v>
      </c>
      <c r="CL27" s="1" t="str">
        <f>IF(ISBLANK(Values!E26),"","CM")</f>
        <v>CM</v>
      </c>
      <c r="CM27" s="1"/>
      <c r="CN27" s="1"/>
      <c r="CO27" s="1"/>
      <c r="CP27" s="36" t="str">
        <f>IF(ISBLANK(Values!E26),"",Values!$B$7)</f>
        <v>41</v>
      </c>
      <c r="CQ27" s="36" t="str">
        <f>IF(ISBLANK(Values!E26),"",Values!$B$8)</f>
        <v>17</v>
      </c>
      <c r="CR27" s="36" t="str">
        <f>IF(ISBLANK(Values!E26),"",Values!$B$9)</f>
        <v>5</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IF(ISBLANK(Values!E26),"","3")</f>
        <v>3</v>
      </c>
      <c r="FF27" s="1"/>
      <c r="FG27" s="1"/>
      <c r="FH27" s="1" t="str">
        <f>IF(ISBLANK(Values!E26),"","FALSE")</f>
        <v>FALSE</v>
      </c>
      <c r="FI27" s="36" t="str">
        <f>IF(ISBLANK(Values!E26),"","FALSE")</f>
        <v>FALSE</v>
      </c>
      <c r="FJ27" s="36" t="str">
        <f>IF(ISBLANK(Values!E26),"","FALSE")</f>
        <v>FALSE</v>
      </c>
      <c r="FK27" s="1"/>
      <c r="FL27" s="1"/>
      <c r="FM27" s="1" t="str">
        <f>IF(ISBLANK(Values!E26),"","1")</f>
        <v>1</v>
      </c>
      <c r="FN27" s="1"/>
      <c r="FO27" s="28">
        <f>IF(ISBLANK(Values!E26),"",IF(Values!J26, Values!$B$4, Values!$B$5))</f>
        <v>34.99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v>
      </c>
      <c r="B28" s="37"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replacement Spanish backlit keyboard for Lenovo Thinkpad  T570 T580 P51s P52s</v>
      </c>
      <c r="G28" s="32" t="str">
        <f>IF(ISBLANK(Values!E27),"","TellusRem")</f>
        <v>TellusRem</v>
      </c>
      <c r="H28" s="27" t="str">
        <f>IF(ISBLANK(Values!E27),"",Values!$B$16)</f>
        <v>laptop-computer-replacement-parts</v>
      </c>
      <c r="I28" s="27" t="str">
        <f>IF(ISBLANK(Values!E27),"","4730574031")</f>
        <v>4730574031</v>
      </c>
      <c r="J28" s="38" t="str">
        <f>IF(ISBLANK(Values!E27),"",Values!F27 )</f>
        <v>Lenovo T570 BL - ES</v>
      </c>
      <c r="K28" s="28">
        <f>IF(ISBLANK(Values!E27),"",IF(Values!J27, Values!$B$4, Values!$B$5))</f>
        <v>34.99</v>
      </c>
      <c r="L28" s="39">
        <f>IF(ISBLANK(Values!E27),"",Values!$B$18)</f>
        <v>5</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8" t="str">
        <f>IF(ISBLANK(Values!E27),"","Size-Color")</f>
        <v>Size-Color</v>
      </c>
      <c r="Z28" s="32" t="str">
        <f>IF(ISBLANK(Values!E27),"","variation")</f>
        <v>variation</v>
      </c>
      <c r="AA28" s="36" t="str">
        <f>IF(ISBLANK(Values!E27),"",Values!$B$20)</f>
        <v>PartialUpdate</v>
      </c>
      <c r="AB28" s="36"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0"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36" t="str">
        <f>IF(ISBLANK(Values!E27),"",IF(Values!J27,"Backlit", "Non-Backlit"))</f>
        <v>Backlit</v>
      </c>
      <c r="AW28" s="1"/>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41</v>
      </c>
      <c r="CJ28" s="1" t="str">
        <f>IF(ISBLANK(Values!E27),"",Values!$B$8)</f>
        <v>17</v>
      </c>
      <c r="CK28" s="1" t="str">
        <f>IF(ISBLANK(Values!E27),"",Values!$B$9)</f>
        <v>5</v>
      </c>
      <c r="CL28" s="1" t="str">
        <f>IF(ISBLANK(Values!E27),"","CM")</f>
        <v>CM</v>
      </c>
      <c r="CM28" s="1"/>
      <c r="CN28" s="1"/>
      <c r="CO28" s="1"/>
      <c r="CP28" s="36" t="str">
        <f>IF(ISBLANK(Values!E27),"",Values!$B$7)</f>
        <v>41</v>
      </c>
      <c r="CQ28" s="36" t="str">
        <f>IF(ISBLANK(Values!E27),"",Values!$B$8)</f>
        <v>17</v>
      </c>
      <c r="CR28" s="36" t="str">
        <f>IF(ISBLANK(Values!E27),"",Values!$B$9)</f>
        <v>5</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IF(ISBLANK(Values!E27),"","3")</f>
        <v>3</v>
      </c>
      <c r="FF28" s="1"/>
      <c r="FG28" s="1"/>
      <c r="FH28" s="1" t="str">
        <f>IF(ISBLANK(Values!E27),"","FALSE")</f>
        <v>FALSE</v>
      </c>
      <c r="FI28" s="36" t="str">
        <f>IF(ISBLANK(Values!E27),"","FALSE")</f>
        <v>FALSE</v>
      </c>
      <c r="FJ28" s="36" t="str">
        <f>IF(ISBLANK(Values!E27),"","FALSE")</f>
        <v>FALSE</v>
      </c>
      <c r="FK28" s="1"/>
      <c r="FL28" s="1"/>
      <c r="FM28" s="1" t="str">
        <f>IF(ISBLANK(Values!E27),"","1")</f>
        <v>1</v>
      </c>
      <c r="FN28" s="1"/>
      <c r="FO28" s="28">
        <f>IF(ISBLANK(Values!E27),"",IF(Values!J27, Values!$B$4, Values!$B$5))</f>
        <v>34.99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v>
      </c>
      <c r="B29" s="37"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replacement UK backlit keyboard for Lenovo Thinkpad  T570 T580 P51s P52s</v>
      </c>
      <c r="G29" s="32" t="str">
        <f>IF(ISBLANK(Values!E28),"","TellusRem")</f>
        <v>TellusRem</v>
      </c>
      <c r="H29" s="27" t="str">
        <f>IF(ISBLANK(Values!E28),"",Values!$B$16)</f>
        <v>laptop-computer-replacement-parts</v>
      </c>
      <c r="I29" s="27" t="str">
        <f>IF(ISBLANK(Values!E28),"","4730574031")</f>
        <v>4730574031</v>
      </c>
      <c r="J29" s="38" t="str">
        <f>IF(ISBLANK(Values!E28),"",Values!F28 )</f>
        <v>Lenovo T570 BL - UK</v>
      </c>
      <c r="K29" s="28">
        <f>IF(ISBLANK(Values!E28),"",IF(Values!J28, Values!$B$4, Values!$B$5))</f>
        <v>34.99</v>
      </c>
      <c r="L29" s="39">
        <f>IF(ISBLANK(Values!E28),"",Values!$B$18)</f>
        <v>5</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8" t="str">
        <f>IF(ISBLANK(Values!E28),"","Size-Color")</f>
        <v>Size-Color</v>
      </c>
      <c r="Z29" s="32" t="str">
        <f>IF(ISBLANK(Values!E28),"","variation")</f>
        <v>variation</v>
      </c>
      <c r="AA29" s="36" t="str">
        <f>IF(ISBLANK(Values!E28),"",Values!$B$20)</f>
        <v>PartialUpdate</v>
      </c>
      <c r="AB29" s="36"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0"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36" t="str">
        <f>IF(ISBLANK(Values!E28),"",IF(Values!J28,"Backlit", "Non-Backlit"))</f>
        <v>Backlit</v>
      </c>
      <c r="AW29" s="1"/>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41</v>
      </c>
      <c r="CJ29" s="1" t="str">
        <f>IF(ISBLANK(Values!E28),"",Values!$B$8)</f>
        <v>17</v>
      </c>
      <c r="CK29" s="1" t="str">
        <f>IF(ISBLANK(Values!E28),"",Values!$B$9)</f>
        <v>5</v>
      </c>
      <c r="CL29" s="1" t="str">
        <f>IF(ISBLANK(Values!E28),"","CM")</f>
        <v>CM</v>
      </c>
      <c r="CM29" s="1"/>
      <c r="CN29" s="1"/>
      <c r="CO29" s="1"/>
      <c r="CP29" s="36" t="str">
        <f>IF(ISBLANK(Values!E28),"",Values!$B$7)</f>
        <v>41</v>
      </c>
      <c r="CQ29" s="36" t="str">
        <f>IF(ISBLANK(Values!E28),"",Values!$B$8)</f>
        <v>17</v>
      </c>
      <c r="CR29" s="36" t="str">
        <f>IF(ISBLANK(Values!E28),"",Values!$B$9)</f>
        <v>5</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IF(ISBLANK(Values!E28),"","3")</f>
        <v>3</v>
      </c>
      <c r="FF29" s="1"/>
      <c r="FG29" s="1"/>
      <c r="FH29" s="1" t="str">
        <f>IF(ISBLANK(Values!E28),"","FALSE")</f>
        <v>FALSE</v>
      </c>
      <c r="FI29" s="36" t="str">
        <f>IF(ISBLANK(Values!E28),"","FALSE")</f>
        <v>FALSE</v>
      </c>
      <c r="FJ29" s="36" t="str">
        <f>IF(ISBLANK(Values!E28),"","FALSE")</f>
        <v>FALSE</v>
      </c>
      <c r="FK29" s="1"/>
      <c r="FL29" s="1"/>
      <c r="FM29" s="1" t="str">
        <f>IF(ISBLANK(Values!E28),"","1")</f>
        <v>1</v>
      </c>
      <c r="FN29" s="1"/>
      <c r="FO29" s="28">
        <f>IF(ISBLANK(Values!E28),"",IF(Values!J28, Values!$B$4, Values!$B$5))</f>
        <v>34.99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v>
      </c>
      <c r="B30" s="37"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T570 T580 P51s P52s</v>
      </c>
      <c r="G30" s="32" t="str">
        <f>IF(ISBLANK(Values!E29),"","TellusRem")</f>
        <v>TellusRem</v>
      </c>
      <c r="H30" s="27" t="str">
        <f>IF(ISBLANK(Values!E29),"",Values!$B$16)</f>
        <v>laptop-computer-replacement-parts</v>
      </c>
      <c r="I30" s="27" t="str">
        <f>IF(ISBLANK(Values!E29),"","4730574031")</f>
        <v>4730574031</v>
      </c>
      <c r="J30" s="38" t="str">
        <f>IF(ISBLANK(Values!E29),"",Values!F29 )</f>
        <v>Lenovo T570 BL - NOR</v>
      </c>
      <c r="K30" s="28">
        <f>IF(ISBLANK(Values!E29),"",IF(Values!J29, Values!$B$4, Values!$B$5))</f>
        <v>34.99</v>
      </c>
      <c r="L30" s="39">
        <f>IF(ISBLANK(Values!E29),"",Values!$B$18)</f>
        <v>5</v>
      </c>
      <c r="M30" s="28" t="str">
        <f>IF(ISBLANK(Values!E29),"",Values!$M29)</f>
        <v>https://download.lenovo.com/Images/Parts/01ER581/01ER581_A.jpg</v>
      </c>
      <c r="N30" s="28" t="str">
        <f>IF(ISBLANK(Values!$F29),"",Values!N29)</f>
        <v>https://download.lenovo.com/Images/Parts/01ER581/01ER581_B.jpg</v>
      </c>
      <c r="O30" s="28" t="str">
        <f>IF(ISBLANK(Values!$F29),"",Values!O29)</f>
        <v>https://download.lenovo.com/Images/Parts/01ER581/01ER581_details.jpg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T570 parent</v>
      </c>
      <c r="Y30" s="38" t="str">
        <f>IF(ISBLANK(Values!E29),"","Size-Color")</f>
        <v>Size-Color</v>
      </c>
      <c r="Z30" s="32" t="str">
        <f>IF(ISBLANK(Values!E29),"","variation")</f>
        <v>variation</v>
      </c>
      <c r="AA30" s="36" t="str">
        <f>IF(ISBLANK(Values!E29),"",Values!$B$20)</f>
        <v>PartialUpdate</v>
      </c>
      <c r="AB30" s="36"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0"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36" t="str">
        <f>IF(ISBLANK(Values!E29),"",IF(Values!J29,"Backlit", "Non-Backlit"))</f>
        <v>Backlit</v>
      </c>
      <c r="AW30" s="1"/>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41</v>
      </c>
      <c r="CJ30" s="1" t="str">
        <f>IF(ISBLANK(Values!E29),"",Values!$B$8)</f>
        <v>17</v>
      </c>
      <c r="CK30" s="1" t="str">
        <f>IF(ISBLANK(Values!E29),"",Values!$B$9)</f>
        <v>5</v>
      </c>
      <c r="CL30" s="1" t="str">
        <f>IF(ISBLANK(Values!E29),"","CM")</f>
        <v>CM</v>
      </c>
      <c r="CM30" s="1"/>
      <c r="CN30" s="1"/>
      <c r="CO30" s="1"/>
      <c r="CP30" s="36" t="str">
        <f>IF(ISBLANK(Values!E29),"",Values!$B$7)</f>
        <v>41</v>
      </c>
      <c r="CQ30" s="36" t="str">
        <f>IF(ISBLANK(Values!E29),"",Values!$B$8)</f>
        <v>17</v>
      </c>
      <c r="CR30" s="36" t="str">
        <f>IF(ISBLANK(Values!E29),"",Values!$B$9)</f>
        <v>5</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IF(ISBLANK(Values!E29),"","3")</f>
        <v>3</v>
      </c>
      <c r="FF30" s="1"/>
      <c r="FG30" s="1"/>
      <c r="FH30" s="1" t="str">
        <f>IF(ISBLANK(Values!E29),"","FALSE")</f>
        <v>FALSE</v>
      </c>
      <c r="FI30" s="36" t="str">
        <f>IF(ISBLANK(Values!E29),"","FALSE")</f>
        <v>FALSE</v>
      </c>
      <c r="FJ30" s="36" t="str">
        <f>IF(ISBLANK(Values!E29),"","FALSE")</f>
        <v>FALSE</v>
      </c>
      <c r="FK30" s="1"/>
      <c r="FL30" s="1"/>
      <c r="FM30" s="1" t="str">
        <f>IF(ISBLANK(Values!E29),"","1")</f>
        <v>1</v>
      </c>
      <c r="FN30" s="1"/>
      <c r="FO30" s="28">
        <f>IF(ISBLANK(Values!E29),"",IF(Values!J29, Values!$B$4, Values!$B$5))</f>
        <v>34.99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v>
      </c>
      <c r="B31" s="37"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replacement Belgian backlit keyboard for Lenovo Thinkpad  T570 T580 P51s P52s</v>
      </c>
      <c r="G31" s="32" t="str">
        <f>IF(ISBLANK(Values!E30),"","TellusRem")</f>
        <v>TellusRem</v>
      </c>
      <c r="H31" s="27" t="str">
        <f>IF(ISBLANK(Values!E30),"",Values!$B$16)</f>
        <v>laptop-computer-replacement-parts</v>
      </c>
      <c r="I31" s="27" t="str">
        <f>IF(ISBLANK(Values!E30),"","4730574031")</f>
        <v>4730574031</v>
      </c>
      <c r="J31" s="38" t="str">
        <f>IF(ISBLANK(Values!E30),"",Values!F30 )</f>
        <v>Lenovo T570 BL - BE</v>
      </c>
      <c r="K31" s="28">
        <f>IF(ISBLANK(Values!E30),"",IF(Values!J30, Values!$B$4, Values!$B$5))</f>
        <v>34.99</v>
      </c>
      <c r="L31" s="39">
        <f>IF(ISBLANK(Values!E30),"",Values!$B$18)</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8" t="str">
        <f>IF(ISBLANK(Values!E30),"","Size-Color")</f>
        <v>Size-Color</v>
      </c>
      <c r="Z31" s="32" t="str">
        <f>IF(ISBLANK(Values!E30),"","variation")</f>
        <v>variation</v>
      </c>
      <c r="AA31" s="36" t="str">
        <f>IF(ISBLANK(Values!E30),"",Values!$B$20)</f>
        <v>PartialUpdate</v>
      </c>
      <c r="AB31" s="36"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0"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36" t="str">
        <f>IF(ISBLANK(Values!E30),"",IF(Values!J30,"Backlit", "Non-Backlit"))</f>
        <v>Backlit</v>
      </c>
      <c r="AW31" s="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41</v>
      </c>
      <c r="CJ31" s="1" t="str">
        <f>IF(ISBLANK(Values!E30),"",Values!$B$8)</f>
        <v>17</v>
      </c>
      <c r="CK31" s="1" t="str">
        <f>IF(ISBLANK(Values!E30),"",Values!$B$9)</f>
        <v>5</v>
      </c>
      <c r="CL31" s="1" t="str">
        <f>IF(ISBLANK(Values!E30),"","CM")</f>
        <v>CM</v>
      </c>
      <c r="CM31" s="1"/>
      <c r="CN31" s="1"/>
      <c r="CO31" s="1"/>
      <c r="CP31" s="36" t="str">
        <f>IF(ISBLANK(Values!E30),"",Values!$B$7)</f>
        <v>41</v>
      </c>
      <c r="CQ31" s="36" t="str">
        <f>IF(ISBLANK(Values!E30),"",Values!$B$8)</f>
        <v>17</v>
      </c>
      <c r="CR31" s="36" t="str">
        <f>IF(ISBLANK(Values!E30),"",Values!$B$9)</f>
        <v>5</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IF(ISBLANK(Values!E30),"","3")</f>
        <v>3</v>
      </c>
      <c r="FF31" s="1"/>
      <c r="FG31" s="1"/>
      <c r="FH31" s="1" t="str">
        <f>IF(ISBLANK(Values!E30),"","FALSE")</f>
        <v>FALSE</v>
      </c>
      <c r="FI31" s="36" t="str">
        <f>IF(ISBLANK(Values!E30),"","FALSE")</f>
        <v>FALSE</v>
      </c>
      <c r="FJ31" s="36" t="str">
        <f>IF(ISBLANK(Values!E30),"","FALSE")</f>
        <v>FALSE</v>
      </c>
      <c r="FK31" s="1"/>
      <c r="FL31" s="1"/>
      <c r="FM31" s="1" t="str">
        <f>IF(ISBLANK(Values!E30),"","1")</f>
        <v>1</v>
      </c>
      <c r="FN31" s="1"/>
      <c r="FO31" s="28">
        <f>IF(ISBLANK(Values!E30),"",IF(Values!J30, Values!$B$4, Values!$B$5))</f>
        <v>34.99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v>
      </c>
      <c r="B32" s="37"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replacement Bulgarian backlit keyboard for Lenovo Thinkpad  T570 T580 P51s P52s</v>
      </c>
      <c r="G32" s="32" t="str">
        <f>IF(ISBLANK(Values!E31),"","TellusRem")</f>
        <v>TellusRem</v>
      </c>
      <c r="H32" s="27" t="str">
        <f>IF(ISBLANK(Values!E31),"",Values!$B$16)</f>
        <v>laptop-computer-replacement-parts</v>
      </c>
      <c r="I32" s="27" t="str">
        <f>IF(ISBLANK(Values!E31),"","4730574031")</f>
        <v>4730574031</v>
      </c>
      <c r="J32" s="38" t="str">
        <f>IF(ISBLANK(Values!E31),"",Values!F31 )</f>
        <v>Lenovo T570 BL - BG</v>
      </c>
      <c r="K32" s="28">
        <f>IF(ISBLANK(Values!E31),"",IF(Values!J31, Values!$B$4, Values!$B$5))</f>
        <v>34.99</v>
      </c>
      <c r="L32" s="39">
        <f>IF(ISBLANK(Values!E31),"",Values!$B$18)</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8" t="str">
        <f>IF(ISBLANK(Values!E31),"","Size-Color")</f>
        <v>Size-Color</v>
      </c>
      <c r="Z32" s="32" t="str">
        <f>IF(ISBLANK(Values!E31),"","variation")</f>
        <v>variation</v>
      </c>
      <c r="AA32" s="36" t="str">
        <f>IF(ISBLANK(Values!E31),"",Values!$B$20)</f>
        <v>PartialUpdate</v>
      </c>
      <c r="AB32" s="36"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0"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36" t="str">
        <f>IF(ISBLANK(Values!E31),"",IF(Values!J31,"Backlit", "Non-Backlit"))</f>
        <v>Backlit</v>
      </c>
      <c r="AW32" s="1"/>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41</v>
      </c>
      <c r="CJ32" s="1" t="str">
        <f>IF(ISBLANK(Values!E31),"",Values!$B$8)</f>
        <v>17</v>
      </c>
      <c r="CK32" s="1" t="str">
        <f>IF(ISBLANK(Values!E31),"",Values!$B$9)</f>
        <v>5</v>
      </c>
      <c r="CL32" s="1" t="str">
        <f>IF(ISBLANK(Values!E31),"","CM")</f>
        <v>CM</v>
      </c>
      <c r="CM32" s="1"/>
      <c r="CN32" s="1"/>
      <c r="CO32" s="1"/>
      <c r="CP32" s="36" t="str">
        <f>IF(ISBLANK(Values!E31),"",Values!$B$7)</f>
        <v>41</v>
      </c>
      <c r="CQ32" s="36" t="str">
        <f>IF(ISBLANK(Values!E31),"",Values!$B$8)</f>
        <v>17</v>
      </c>
      <c r="CR32" s="36" t="str">
        <f>IF(ISBLANK(Values!E31),"",Values!$B$9)</f>
        <v>5</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t="str">
        <f>IF(ISBLANK(Values!E31),"","3")</f>
        <v>3</v>
      </c>
      <c r="FF32" s="1"/>
      <c r="FG32" s="1"/>
      <c r="FH32" s="1" t="str">
        <f>IF(ISBLANK(Values!E31),"","FALSE")</f>
        <v>FALSE</v>
      </c>
      <c r="FI32" s="36" t="str">
        <f>IF(ISBLANK(Values!E31),"","FALSE")</f>
        <v>FALSE</v>
      </c>
      <c r="FJ32" s="36" t="str">
        <f>IF(ISBLANK(Values!E31),"","FALSE")</f>
        <v>FALSE</v>
      </c>
      <c r="FK32" s="1"/>
      <c r="FL32" s="1"/>
      <c r="FM32" s="1" t="str">
        <f>IF(ISBLANK(Values!E31),"","1")</f>
        <v>1</v>
      </c>
      <c r="FN32" s="1"/>
      <c r="FO32" s="28">
        <f>IF(ISBLANK(Values!E31),"",IF(Values!J31, Values!$B$4, Values!$B$5))</f>
        <v>34.99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v>
      </c>
      <c r="B33" s="37"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replacement Czech backlit keyboard for Lenovo Thinkpad  T570 T580 P51s P52s</v>
      </c>
      <c r="G33" s="32" t="str">
        <f>IF(ISBLANK(Values!E32),"","TellusRem")</f>
        <v>TellusRem</v>
      </c>
      <c r="H33" s="27" t="str">
        <f>IF(ISBLANK(Values!E32),"",Values!$B$16)</f>
        <v>laptop-computer-replacement-parts</v>
      </c>
      <c r="I33" s="27" t="str">
        <f>IF(ISBLANK(Values!E32),"","4730574031")</f>
        <v>4730574031</v>
      </c>
      <c r="J33" s="38" t="str">
        <f>IF(ISBLANK(Values!E32),"",Values!F32 )</f>
        <v>Lenovo T570 BL - CZ</v>
      </c>
      <c r="K33" s="28">
        <f>IF(ISBLANK(Values!E32),"",IF(Values!J32, Values!$B$4, Values!$B$5))</f>
        <v>34.99</v>
      </c>
      <c r="L33" s="39">
        <f>IF(ISBLANK(Values!E32),"",Values!$B$18)</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8" t="str">
        <f>IF(ISBLANK(Values!E32),"","Size-Color")</f>
        <v>Size-Color</v>
      </c>
      <c r="Z33" s="32" t="str">
        <f>IF(ISBLANK(Values!E32),"","variation")</f>
        <v>variation</v>
      </c>
      <c r="AA33" s="36" t="str">
        <f>IF(ISBLANK(Values!E32),"",Values!$B$20)</f>
        <v>PartialUpdate</v>
      </c>
      <c r="AB33" s="36"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0"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36" t="str">
        <f>IF(ISBLANK(Values!E32),"",IF(Values!J32,"Backlit", "Non-Backlit"))</f>
        <v>Backlit</v>
      </c>
      <c r="AW33" s="1"/>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41</v>
      </c>
      <c r="CJ33" s="1" t="str">
        <f>IF(ISBLANK(Values!E32),"",Values!$B$8)</f>
        <v>17</v>
      </c>
      <c r="CK33" s="1" t="str">
        <f>IF(ISBLANK(Values!E32),"",Values!$B$9)</f>
        <v>5</v>
      </c>
      <c r="CL33" s="1" t="str">
        <f>IF(ISBLANK(Values!E32),"","CM")</f>
        <v>CM</v>
      </c>
      <c r="CM33" s="1"/>
      <c r="CN33" s="1"/>
      <c r="CO33" s="1"/>
      <c r="CP33" s="36" t="str">
        <f>IF(ISBLANK(Values!E32),"",Values!$B$7)</f>
        <v>41</v>
      </c>
      <c r="CQ33" s="36" t="str">
        <f>IF(ISBLANK(Values!E32),"",Values!$B$8)</f>
        <v>17</v>
      </c>
      <c r="CR33" s="36" t="str">
        <f>IF(ISBLANK(Values!E32),"",Values!$B$9)</f>
        <v>5</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t="str">
        <f>IF(ISBLANK(Values!E32),"","3")</f>
        <v>3</v>
      </c>
      <c r="FF33" s="1"/>
      <c r="FG33" s="1"/>
      <c r="FH33" s="1" t="str">
        <f>IF(ISBLANK(Values!E32),"","FALSE")</f>
        <v>FALSE</v>
      </c>
      <c r="FI33" s="36" t="str">
        <f>IF(ISBLANK(Values!E32),"","FALSE")</f>
        <v>FALSE</v>
      </c>
      <c r="FJ33" s="36" t="str">
        <f>IF(ISBLANK(Values!E32),"","FALSE")</f>
        <v>FALSE</v>
      </c>
      <c r="FK33" s="1"/>
      <c r="FL33" s="1"/>
      <c r="FM33" s="1" t="str">
        <f>IF(ISBLANK(Values!E32),"","1")</f>
        <v>1</v>
      </c>
      <c r="FN33" s="1"/>
      <c r="FO33" s="28">
        <f>IF(ISBLANK(Values!E32),"",IF(Values!J32, Values!$B$4, Values!$B$5))</f>
        <v>34.99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v>
      </c>
      <c r="B34" s="37"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replacement Danish backlit keyboard for Lenovo Thinkpad  T570 T580 P51s P52s</v>
      </c>
      <c r="G34" s="32" t="str">
        <f>IF(ISBLANK(Values!E33),"","TellusRem")</f>
        <v>TellusRem</v>
      </c>
      <c r="H34" s="27" t="str">
        <f>IF(ISBLANK(Values!E33),"",Values!$B$16)</f>
        <v>laptop-computer-replacement-parts</v>
      </c>
      <c r="I34" s="27" t="str">
        <f>IF(ISBLANK(Values!E33),"","4730574031")</f>
        <v>4730574031</v>
      </c>
      <c r="J34" s="38" t="str">
        <f>IF(ISBLANK(Values!E33),"",Values!F33 )</f>
        <v>Lenovo T570 BL - DK</v>
      </c>
      <c r="K34" s="28">
        <f>IF(ISBLANK(Values!E33),"",IF(Values!J33, Values!$B$4, Values!$B$5))</f>
        <v>34.99</v>
      </c>
      <c r="L34" s="39">
        <f>IF(ISBLANK(Values!E33),"",Values!$B$18)</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8" t="str">
        <f>IF(ISBLANK(Values!E33),"","Size-Color")</f>
        <v>Size-Color</v>
      </c>
      <c r="Z34" s="32" t="str">
        <f>IF(ISBLANK(Values!E33),"","variation")</f>
        <v>variation</v>
      </c>
      <c r="AA34" s="36" t="str">
        <f>IF(ISBLANK(Values!E33),"",Values!$B$20)</f>
        <v>PartialUpdate</v>
      </c>
      <c r="AB34" s="36"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0"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36" t="str">
        <f>IF(ISBLANK(Values!E33),"",IF(Values!J33,"Backlit", "Non-Backlit"))</f>
        <v>Backlit</v>
      </c>
      <c r="AW34" s="1"/>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41</v>
      </c>
      <c r="CJ34" s="1" t="str">
        <f>IF(ISBLANK(Values!E33),"",Values!$B$8)</f>
        <v>17</v>
      </c>
      <c r="CK34" s="1" t="str">
        <f>IF(ISBLANK(Values!E33),"",Values!$B$9)</f>
        <v>5</v>
      </c>
      <c r="CL34" s="1" t="str">
        <f>IF(ISBLANK(Values!E33),"","CM")</f>
        <v>CM</v>
      </c>
      <c r="CM34" s="1"/>
      <c r="CN34" s="1"/>
      <c r="CO34" s="1"/>
      <c r="CP34" s="36" t="str">
        <f>IF(ISBLANK(Values!E33),"",Values!$B$7)</f>
        <v>41</v>
      </c>
      <c r="CQ34" s="36" t="str">
        <f>IF(ISBLANK(Values!E33),"",Values!$B$8)</f>
        <v>17</v>
      </c>
      <c r="CR34" s="36" t="str">
        <f>IF(ISBLANK(Values!E33),"",Values!$B$9)</f>
        <v>5</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t="str">
        <f>IF(ISBLANK(Values!E33),"","3")</f>
        <v>3</v>
      </c>
      <c r="FF34" s="1"/>
      <c r="FG34" s="1"/>
      <c r="FH34" s="1" t="str">
        <f>IF(ISBLANK(Values!E33),"","FALSE")</f>
        <v>FALSE</v>
      </c>
      <c r="FI34" s="36" t="str">
        <f>IF(ISBLANK(Values!E33),"","FALSE")</f>
        <v>FALSE</v>
      </c>
      <c r="FJ34" s="36" t="str">
        <f>IF(ISBLANK(Values!E33),"","FALSE")</f>
        <v>FALSE</v>
      </c>
      <c r="FK34" s="1"/>
      <c r="FL34" s="1"/>
      <c r="FM34" s="1" t="str">
        <f>IF(ISBLANK(Values!E33),"","1")</f>
        <v>1</v>
      </c>
      <c r="FN34" s="1"/>
      <c r="FO34" s="28">
        <f>IF(ISBLANK(Values!E33),"",IF(Values!J33, Values!$B$4, Values!$B$5))</f>
        <v>34.99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v>
      </c>
      <c r="B35" s="37"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replacement Hungarian backlit keyboard for Lenovo Thinkpad  T570 T580 P51s P52s</v>
      </c>
      <c r="G35" s="32" t="str">
        <f>IF(ISBLANK(Values!E34),"","TellusRem")</f>
        <v>TellusRem</v>
      </c>
      <c r="H35" s="27" t="str">
        <f>IF(ISBLANK(Values!E34),"",Values!$B$16)</f>
        <v>laptop-computer-replacement-parts</v>
      </c>
      <c r="I35" s="27" t="str">
        <f>IF(ISBLANK(Values!E34),"","4730574031")</f>
        <v>4730574031</v>
      </c>
      <c r="J35" s="38" t="str">
        <f>IF(ISBLANK(Values!E34),"",Values!F34 )</f>
        <v>Lenovo T570 BL - HU</v>
      </c>
      <c r="K35" s="28">
        <f>IF(ISBLANK(Values!E34),"",IF(Values!J34, Values!$B$4, Values!$B$5))</f>
        <v>34.99</v>
      </c>
      <c r="L35" s="39">
        <f>IF(ISBLANK(Values!E34),"",Values!$B$18)</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8" t="str">
        <f>IF(ISBLANK(Values!E34),"","Size-Color")</f>
        <v>Size-Color</v>
      </c>
      <c r="Z35" s="32" t="str">
        <f>IF(ISBLANK(Values!E34),"","variation")</f>
        <v>variation</v>
      </c>
      <c r="AA35" s="36" t="str">
        <f>IF(ISBLANK(Values!E34),"",Values!$B$20)</f>
        <v>PartialUpdate</v>
      </c>
      <c r="AB35" s="36"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0"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36" t="str">
        <f>IF(ISBLANK(Values!E34),"",IF(Values!J34,"Backlit", "Non-Backlit"))</f>
        <v>Backlit</v>
      </c>
      <c r="AW35" s="1"/>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41</v>
      </c>
      <c r="CJ35" s="1" t="str">
        <f>IF(ISBLANK(Values!E34),"",Values!$B$8)</f>
        <v>17</v>
      </c>
      <c r="CK35" s="1" t="str">
        <f>IF(ISBLANK(Values!E34),"",Values!$B$9)</f>
        <v>5</v>
      </c>
      <c r="CL35" s="1" t="str">
        <f>IF(ISBLANK(Values!E34),"","CM")</f>
        <v>CM</v>
      </c>
      <c r="CM35" s="1"/>
      <c r="CN35" s="1"/>
      <c r="CO35" s="1"/>
      <c r="CP35" s="36" t="str">
        <f>IF(ISBLANK(Values!E34),"",Values!$B$7)</f>
        <v>41</v>
      </c>
      <c r="CQ35" s="36" t="str">
        <f>IF(ISBLANK(Values!E34),"",Values!$B$8)</f>
        <v>17</v>
      </c>
      <c r="CR35" s="36" t="str">
        <f>IF(ISBLANK(Values!E34),"",Values!$B$9)</f>
        <v>5</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t="str">
        <f>IF(ISBLANK(Values!E34),"","3")</f>
        <v>3</v>
      </c>
      <c r="FF35" s="1"/>
      <c r="FG35" s="1"/>
      <c r="FH35" s="1" t="str">
        <f>IF(ISBLANK(Values!E34),"","FALSE")</f>
        <v>FALSE</v>
      </c>
      <c r="FI35" s="36" t="str">
        <f>IF(ISBLANK(Values!E34),"","FALSE")</f>
        <v>FALSE</v>
      </c>
      <c r="FJ35" s="36" t="str">
        <f>IF(ISBLANK(Values!E34),"","FALSE")</f>
        <v>FALSE</v>
      </c>
      <c r="FK35" s="1"/>
      <c r="FL35" s="1"/>
      <c r="FM35" s="1" t="str">
        <f>IF(ISBLANK(Values!E34),"","1")</f>
        <v>1</v>
      </c>
      <c r="FN35" s="1"/>
      <c r="FO35" s="28">
        <f>IF(ISBLANK(Values!E34),"",IF(Values!J34, Values!$B$4, Values!$B$5))</f>
        <v>34.99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v>
      </c>
      <c r="B36" s="37"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replacement Dutch backlit keyboard for Lenovo Thinkpad  T570 T580 P51s P52s</v>
      </c>
      <c r="G36" s="32" t="str">
        <f>IF(ISBLANK(Values!E35),"","TellusRem")</f>
        <v>TellusRem</v>
      </c>
      <c r="H36" s="27" t="str">
        <f>IF(ISBLANK(Values!E35),"",Values!$B$16)</f>
        <v>laptop-computer-replacement-parts</v>
      </c>
      <c r="I36" s="27" t="str">
        <f>IF(ISBLANK(Values!E35),"","4730574031")</f>
        <v>4730574031</v>
      </c>
      <c r="J36" s="38" t="str">
        <f>IF(ISBLANK(Values!E35),"",Values!F35 )</f>
        <v>Lenovo T570 BL - NL</v>
      </c>
      <c r="K36" s="28">
        <f>IF(ISBLANK(Values!E35),"",IF(Values!J35, Values!$B$4, Values!$B$5))</f>
        <v>34.99</v>
      </c>
      <c r="L36" s="39">
        <f>IF(ISBLANK(Values!E35),"",Values!$B$18)</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8" t="str">
        <f>IF(ISBLANK(Values!E35),"","Size-Color")</f>
        <v>Size-Color</v>
      </c>
      <c r="Z36" s="32" t="str">
        <f>IF(ISBLANK(Values!E35),"","variation")</f>
        <v>variation</v>
      </c>
      <c r="AA36" s="36" t="str">
        <f>IF(ISBLANK(Values!E35),"",Values!$B$20)</f>
        <v>PartialUpdate</v>
      </c>
      <c r="AB36" s="36"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0"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36" t="str">
        <f>IF(ISBLANK(Values!E35),"",IF(Values!J35,"Backlit", "Non-Backlit"))</f>
        <v>Backlit</v>
      </c>
      <c r="AW36" s="1"/>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41</v>
      </c>
      <c r="CJ36" s="1" t="str">
        <f>IF(ISBLANK(Values!E35),"",Values!$B$8)</f>
        <v>17</v>
      </c>
      <c r="CK36" s="1" t="str">
        <f>IF(ISBLANK(Values!E35),"",Values!$B$9)</f>
        <v>5</v>
      </c>
      <c r="CL36" s="1" t="str">
        <f>IF(ISBLANK(Values!E35),"","CM")</f>
        <v>CM</v>
      </c>
      <c r="CM36" s="1"/>
      <c r="CN36" s="1"/>
      <c r="CO36" s="1"/>
      <c r="CP36" s="36" t="str">
        <f>IF(ISBLANK(Values!E35),"",Values!$B$7)</f>
        <v>41</v>
      </c>
      <c r="CQ36" s="36" t="str">
        <f>IF(ISBLANK(Values!E35),"",Values!$B$8)</f>
        <v>17</v>
      </c>
      <c r="CR36" s="36" t="str">
        <f>IF(ISBLANK(Values!E35),"",Values!$B$9)</f>
        <v>5</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t="str">
        <f>IF(ISBLANK(Values!E35),"","3")</f>
        <v>3</v>
      </c>
      <c r="FF36" s="1"/>
      <c r="FG36" s="1"/>
      <c r="FH36" s="1" t="str">
        <f>IF(ISBLANK(Values!E35),"","FALSE")</f>
        <v>FALSE</v>
      </c>
      <c r="FI36" s="36" t="str">
        <f>IF(ISBLANK(Values!E35),"","FALSE")</f>
        <v>FALSE</v>
      </c>
      <c r="FJ36" s="36" t="str">
        <f>IF(ISBLANK(Values!E35),"","FALSE")</f>
        <v>FALSE</v>
      </c>
      <c r="FK36" s="1"/>
      <c r="FL36" s="1"/>
      <c r="FM36" s="1" t="str">
        <f>IF(ISBLANK(Values!E35),"","1")</f>
        <v>1</v>
      </c>
      <c r="FN36" s="1"/>
      <c r="FO36" s="28">
        <f>IF(ISBLANK(Values!E35),"",IF(Values!J35, Values!$B$4, Values!$B$5))</f>
        <v>34.99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v>
      </c>
      <c r="B37" s="37"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replacement Norwegian backlit keyboard for Lenovo Thinkpad  T570 T580 P51s P52s</v>
      </c>
      <c r="G37" s="32" t="str">
        <f>IF(ISBLANK(Values!E36),"","TellusRem")</f>
        <v>TellusRem</v>
      </c>
      <c r="H37" s="27" t="str">
        <f>IF(ISBLANK(Values!E36),"",Values!$B$16)</f>
        <v>laptop-computer-replacement-parts</v>
      </c>
      <c r="I37" s="27" t="str">
        <f>IF(ISBLANK(Values!E36),"","4730574031")</f>
        <v>4730574031</v>
      </c>
      <c r="J37" s="38" t="str">
        <f>IF(ISBLANK(Values!E36),"",Values!F36 )</f>
        <v>Lenovo T570 BL - NO</v>
      </c>
      <c r="K37" s="28">
        <f>IF(ISBLANK(Values!E36),"",IF(Values!J36, Values!$B$4, Values!$B$5))</f>
        <v>34.99</v>
      </c>
      <c r="L37" s="39">
        <f>IF(ISBLANK(Values!E36),"",Values!$B$18)</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8" t="str">
        <f>IF(ISBLANK(Values!E36),"","Size-Color")</f>
        <v>Size-Color</v>
      </c>
      <c r="Z37" s="32" t="str">
        <f>IF(ISBLANK(Values!E36),"","variation")</f>
        <v>variation</v>
      </c>
      <c r="AA37" s="36" t="str">
        <f>IF(ISBLANK(Values!E36),"",Values!$B$20)</f>
        <v>PartialUpdate</v>
      </c>
      <c r="AB37" s="36"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0"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36" t="str">
        <f>IF(ISBLANK(Values!E36),"",IF(Values!J36,"Backlit", "Non-Backlit"))</f>
        <v>Backlit</v>
      </c>
      <c r="AW37" s="1"/>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41</v>
      </c>
      <c r="CJ37" s="1" t="str">
        <f>IF(ISBLANK(Values!E36),"",Values!$B$8)</f>
        <v>17</v>
      </c>
      <c r="CK37" s="1" t="str">
        <f>IF(ISBLANK(Values!E36),"",Values!$B$9)</f>
        <v>5</v>
      </c>
      <c r="CL37" s="1" t="str">
        <f>IF(ISBLANK(Values!E36),"","CM")</f>
        <v>CM</v>
      </c>
      <c r="CM37" s="1"/>
      <c r="CN37" s="1"/>
      <c r="CO37" s="1"/>
      <c r="CP37" s="36" t="str">
        <f>IF(ISBLANK(Values!E36),"",Values!$B$7)</f>
        <v>41</v>
      </c>
      <c r="CQ37" s="36" t="str">
        <f>IF(ISBLANK(Values!E36),"",Values!$B$8)</f>
        <v>17</v>
      </c>
      <c r="CR37" s="36" t="str">
        <f>IF(ISBLANK(Values!E36),"",Values!$B$9)</f>
        <v>5</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t="str">
        <f>IF(ISBLANK(Values!E36),"","3")</f>
        <v>3</v>
      </c>
      <c r="FF37" s="1"/>
      <c r="FG37" s="1"/>
      <c r="FH37" s="1" t="str">
        <f>IF(ISBLANK(Values!E36),"","FALSE")</f>
        <v>FALSE</v>
      </c>
      <c r="FI37" s="36" t="str">
        <f>IF(ISBLANK(Values!E36),"","FALSE")</f>
        <v>FALSE</v>
      </c>
      <c r="FJ37" s="36" t="str">
        <f>IF(ISBLANK(Values!E36),"","FALSE")</f>
        <v>FALSE</v>
      </c>
      <c r="FK37" s="1"/>
      <c r="FL37" s="1"/>
      <c r="FM37" s="1" t="str">
        <f>IF(ISBLANK(Values!E36),"","1")</f>
        <v>1</v>
      </c>
      <c r="FN37" s="1"/>
      <c r="FO37" s="28">
        <f>IF(ISBLANK(Values!E36),"",IF(Values!J36, Values!$B$4, Values!$B$5))</f>
        <v>34.99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v>
      </c>
      <c r="B38" s="37"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replacement Polish backlit keyboard for Lenovo Thinkpad  T570 T580 P51s P52s</v>
      </c>
      <c r="G38" s="32" t="str">
        <f>IF(ISBLANK(Values!E37),"","TellusRem")</f>
        <v>TellusRem</v>
      </c>
      <c r="H38" s="27" t="str">
        <f>IF(ISBLANK(Values!E37),"",Values!$B$16)</f>
        <v>laptop-computer-replacement-parts</v>
      </c>
      <c r="I38" s="27" t="str">
        <f>IF(ISBLANK(Values!E37),"","4730574031")</f>
        <v>4730574031</v>
      </c>
      <c r="J38" s="38" t="str">
        <f>IF(ISBLANK(Values!E37),"",Values!F37 )</f>
        <v>Lenovo T570 BL - PL</v>
      </c>
      <c r="K38" s="28">
        <f>IF(ISBLANK(Values!E37),"",IF(Values!J37, Values!$B$4, Values!$B$5))</f>
        <v>34.99</v>
      </c>
      <c r="L38" s="39">
        <f>IF(ISBLANK(Values!E37),"",Values!$B$18)</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8" t="str">
        <f>IF(ISBLANK(Values!E37),"","Size-Color")</f>
        <v>Size-Color</v>
      </c>
      <c r="Z38" s="32" t="str">
        <f>IF(ISBLANK(Values!E37),"","variation")</f>
        <v>variation</v>
      </c>
      <c r="AA38" s="36" t="str">
        <f>IF(ISBLANK(Values!E37),"",Values!$B$20)</f>
        <v>PartialUpdate</v>
      </c>
      <c r="AB38" s="36"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0"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36" t="str">
        <f>IF(ISBLANK(Values!E37),"",IF(Values!J37,"Backlit", "Non-Backlit"))</f>
        <v>Backlit</v>
      </c>
      <c r="AW38" s="1"/>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41</v>
      </c>
      <c r="CJ38" s="1" t="str">
        <f>IF(ISBLANK(Values!E37),"",Values!$B$8)</f>
        <v>17</v>
      </c>
      <c r="CK38" s="1" t="str">
        <f>IF(ISBLANK(Values!E37),"",Values!$B$9)</f>
        <v>5</v>
      </c>
      <c r="CL38" s="1" t="str">
        <f>IF(ISBLANK(Values!E37),"","CM")</f>
        <v>CM</v>
      </c>
      <c r="CM38" s="1"/>
      <c r="CN38" s="1"/>
      <c r="CO38" s="1"/>
      <c r="CP38" s="36" t="str">
        <f>IF(ISBLANK(Values!E37),"",Values!$B$7)</f>
        <v>41</v>
      </c>
      <c r="CQ38" s="36" t="str">
        <f>IF(ISBLANK(Values!E37),"",Values!$B$8)</f>
        <v>17</v>
      </c>
      <c r="CR38" s="36" t="str">
        <f>IF(ISBLANK(Values!E37),"",Values!$B$9)</f>
        <v>5</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t="str">
        <f>IF(ISBLANK(Values!E37),"","3")</f>
        <v>3</v>
      </c>
      <c r="FF38" s="1"/>
      <c r="FG38" s="1"/>
      <c r="FH38" s="1" t="str">
        <f>IF(ISBLANK(Values!E37),"","FALSE")</f>
        <v>FALSE</v>
      </c>
      <c r="FI38" s="36" t="str">
        <f>IF(ISBLANK(Values!E37),"","FALSE")</f>
        <v>FALSE</v>
      </c>
      <c r="FJ38" s="36" t="str">
        <f>IF(ISBLANK(Values!E37),"","FALSE")</f>
        <v>FALSE</v>
      </c>
      <c r="FK38" s="1"/>
      <c r="FL38" s="1"/>
      <c r="FM38" s="1" t="str">
        <f>IF(ISBLANK(Values!E37),"","1")</f>
        <v>1</v>
      </c>
      <c r="FN38" s="1"/>
      <c r="FO38" s="28">
        <f>IF(ISBLANK(Values!E37),"",IF(Values!J37, Values!$B$4, Values!$B$5))</f>
        <v>34.99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v>
      </c>
      <c r="B39" s="37"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replacement Portuguese backlit keyboard for Lenovo Thinkpad  T570 T580 P51s P52s</v>
      </c>
      <c r="G39" s="32" t="str">
        <f>IF(ISBLANK(Values!E38),"","TellusRem")</f>
        <v>TellusRem</v>
      </c>
      <c r="H39" s="27" t="str">
        <f>IF(ISBLANK(Values!E38),"",Values!$B$16)</f>
        <v>laptop-computer-replacement-parts</v>
      </c>
      <c r="I39" s="27" t="str">
        <f>IF(ISBLANK(Values!E38),"","4730574031")</f>
        <v>4730574031</v>
      </c>
      <c r="J39" s="38" t="str">
        <f>IF(ISBLANK(Values!E38),"",Values!F38 )</f>
        <v>Lenovo T570 BL - PT</v>
      </c>
      <c r="K39" s="28">
        <f>IF(ISBLANK(Values!E38),"",IF(Values!J38, Values!$B$4, Values!$B$5))</f>
        <v>34.99</v>
      </c>
      <c r="L39" s="39">
        <f>IF(ISBLANK(Values!E38),"",Values!$B$18)</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8" t="str">
        <f>IF(ISBLANK(Values!E38),"","Size-Color")</f>
        <v>Size-Color</v>
      </c>
      <c r="Z39" s="32" t="str">
        <f>IF(ISBLANK(Values!E38),"","variation")</f>
        <v>variation</v>
      </c>
      <c r="AA39" s="36" t="str">
        <f>IF(ISBLANK(Values!E38),"",Values!$B$20)</f>
        <v>PartialUpdate</v>
      </c>
      <c r="AB39" s="36"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0"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36" t="str">
        <f>IF(ISBLANK(Values!E38),"",IF(Values!J38,"Backlit", "Non-Backlit"))</f>
        <v>Backlit</v>
      </c>
      <c r="AW39" s="1"/>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41</v>
      </c>
      <c r="CJ39" s="1" t="str">
        <f>IF(ISBLANK(Values!E38),"",Values!$B$8)</f>
        <v>17</v>
      </c>
      <c r="CK39" s="1" t="str">
        <f>IF(ISBLANK(Values!E38),"",Values!$B$9)</f>
        <v>5</v>
      </c>
      <c r="CL39" s="1" t="str">
        <f>IF(ISBLANK(Values!E38),"","CM")</f>
        <v>CM</v>
      </c>
      <c r="CM39" s="1"/>
      <c r="CN39" s="1"/>
      <c r="CO39" s="1"/>
      <c r="CP39" s="36" t="str">
        <f>IF(ISBLANK(Values!E38),"",Values!$B$7)</f>
        <v>41</v>
      </c>
      <c r="CQ39" s="36" t="str">
        <f>IF(ISBLANK(Values!E38),"",Values!$B$8)</f>
        <v>17</v>
      </c>
      <c r="CR39" s="36" t="str">
        <f>IF(ISBLANK(Values!E38),"",Values!$B$9)</f>
        <v>5</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t="str">
        <f>IF(ISBLANK(Values!E38),"","3")</f>
        <v>3</v>
      </c>
      <c r="FF39" s="1"/>
      <c r="FG39" s="1"/>
      <c r="FH39" s="1" t="str">
        <f>IF(ISBLANK(Values!E38),"","FALSE")</f>
        <v>FALSE</v>
      </c>
      <c r="FI39" s="36" t="str">
        <f>IF(ISBLANK(Values!E38),"","FALSE")</f>
        <v>FALSE</v>
      </c>
      <c r="FJ39" s="36" t="str">
        <f>IF(ISBLANK(Values!E38),"","FALSE")</f>
        <v>FALSE</v>
      </c>
      <c r="FK39" s="1"/>
      <c r="FL39" s="1"/>
      <c r="FM39" s="1" t="str">
        <f>IF(ISBLANK(Values!E38),"","1")</f>
        <v>1</v>
      </c>
      <c r="FN39" s="1"/>
      <c r="FO39" s="28">
        <f>IF(ISBLANK(Values!E38),"",IF(Values!J38, Values!$B$4, Values!$B$5))</f>
        <v>34.99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v>
      </c>
      <c r="B40" s="37"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T570 T580 P51s P52s</v>
      </c>
      <c r="G40" s="32" t="str">
        <f>IF(ISBLANK(Values!E39),"","TellusRem")</f>
        <v>TellusRem</v>
      </c>
      <c r="H40" s="27" t="str">
        <f>IF(ISBLANK(Values!E39),"",Values!$B$16)</f>
        <v>laptop-computer-replacement-parts</v>
      </c>
      <c r="I40" s="27" t="str">
        <f>IF(ISBLANK(Values!E39),"","4730574031")</f>
        <v>4730574031</v>
      </c>
      <c r="J40" s="38" t="str">
        <f>IF(ISBLANK(Values!E39),"",Values!F39 )</f>
        <v>Lenovo T570 BL - SE/FI</v>
      </c>
      <c r="K40" s="28">
        <f>IF(ISBLANK(Values!E39),"",IF(Values!J39, Values!$B$4, Values!$B$5))</f>
        <v>34.99</v>
      </c>
      <c r="L40" s="39">
        <f>IF(ISBLANK(Values!E39),"",Values!$B$18)</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8" t="str">
        <f>IF(ISBLANK(Values!E39),"","Size-Color")</f>
        <v>Size-Color</v>
      </c>
      <c r="Z40" s="32" t="str">
        <f>IF(ISBLANK(Values!E39),"","variation")</f>
        <v>variation</v>
      </c>
      <c r="AA40" s="36" t="str">
        <f>IF(ISBLANK(Values!E39),"",Values!$B$20)</f>
        <v>PartialUpdate</v>
      </c>
      <c r="AB40" s="36"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0"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36" t="str">
        <f>IF(ISBLANK(Values!E39),"",IF(Values!J39,"Backlit", "Non-Backlit"))</f>
        <v>Backlit</v>
      </c>
      <c r="AW40" s="1"/>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41</v>
      </c>
      <c r="CJ40" s="1" t="str">
        <f>IF(ISBLANK(Values!E39),"",Values!$B$8)</f>
        <v>17</v>
      </c>
      <c r="CK40" s="1" t="str">
        <f>IF(ISBLANK(Values!E39),"",Values!$B$9)</f>
        <v>5</v>
      </c>
      <c r="CL40" s="1" t="str">
        <f>IF(ISBLANK(Values!E39),"","CM")</f>
        <v>CM</v>
      </c>
      <c r="CM40" s="1"/>
      <c r="CN40" s="1"/>
      <c r="CO40" s="1"/>
      <c r="CP40" s="36" t="str">
        <f>IF(ISBLANK(Values!E39),"",Values!$B$7)</f>
        <v>41</v>
      </c>
      <c r="CQ40" s="36" t="str">
        <f>IF(ISBLANK(Values!E39),"",Values!$B$8)</f>
        <v>17</v>
      </c>
      <c r="CR40" s="36" t="str">
        <f>IF(ISBLANK(Values!E39),"",Values!$B$9)</f>
        <v>5</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t="str">
        <f>IF(ISBLANK(Values!E39),"","3")</f>
        <v>3</v>
      </c>
      <c r="FF40" s="1"/>
      <c r="FG40" s="1"/>
      <c r="FH40" s="1" t="str">
        <f>IF(ISBLANK(Values!E39),"","FALSE")</f>
        <v>FALSE</v>
      </c>
      <c r="FI40" s="36" t="str">
        <f>IF(ISBLANK(Values!E39),"","FALSE")</f>
        <v>FALSE</v>
      </c>
      <c r="FJ40" s="36" t="str">
        <f>IF(ISBLANK(Values!E39),"","FALSE")</f>
        <v>FALSE</v>
      </c>
      <c r="FK40" s="1"/>
      <c r="FL40" s="1"/>
      <c r="FM40" s="1" t="str">
        <f>IF(ISBLANK(Values!E39),"","1")</f>
        <v>1</v>
      </c>
      <c r="FN40" s="1"/>
      <c r="FO40" s="28">
        <f>IF(ISBLANK(Values!E39),"",IF(Values!J39, Values!$B$4, Values!$B$5))</f>
        <v>34.99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v>
      </c>
      <c r="B41" s="37"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replacement Swiss backlit keyboard for Lenovo Thinkpad  T570 T580 P51s P52s</v>
      </c>
      <c r="G41" s="32" t="str">
        <f>IF(ISBLANK(Values!E40),"","TellusRem")</f>
        <v>TellusRem</v>
      </c>
      <c r="H41" s="27" t="str">
        <f>IF(ISBLANK(Values!E40),"",Values!$B$16)</f>
        <v>laptop-computer-replacement-parts</v>
      </c>
      <c r="I41" s="27" t="str">
        <f>IF(ISBLANK(Values!E40),"","4730574031")</f>
        <v>4730574031</v>
      </c>
      <c r="J41" s="38" t="str">
        <f>IF(ISBLANK(Values!E40),"",Values!F40 )</f>
        <v>Lenovo T570 BL - CH</v>
      </c>
      <c r="K41" s="28">
        <f>IF(ISBLANK(Values!E40),"",IF(Values!J40, Values!$B$4, Values!$B$5))</f>
        <v>34.99</v>
      </c>
      <c r="L41" s="39">
        <f>IF(ISBLANK(Values!E40),"",Values!$B$18)</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8" t="str">
        <f>IF(ISBLANK(Values!E40),"","Size-Color")</f>
        <v>Size-Color</v>
      </c>
      <c r="Z41" s="32" t="str">
        <f>IF(ISBLANK(Values!E40),"","variation")</f>
        <v>variation</v>
      </c>
      <c r="AA41" s="36" t="str">
        <f>IF(ISBLANK(Values!E40),"",Values!$B$20)</f>
        <v>PartialUpdate</v>
      </c>
      <c r="AB41" s="36"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0"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36" t="str">
        <f>IF(ISBLANK(Values!E40),"",IF(Values!J40,"Backlit", "Non-Backlit"))</f>
        <v>Backlit</v>
      </c>
      <c r="AW41" s="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41</v>
      </c>
      <c r="CJ41" s="1" t="str">
        <f>IF(ISBLANK(Values!E40),"",Values!$B$8)</f>
        <v>17</v>
      </c>
      <c r="CK41" s="1" t="str">
        <f>IF(ISBLANK(Values!E40),"",Values!$B$9)</f>
        <v>5</v>
      </c>
      <c r="CL41" s="1" t="str">
        <f>IF(ISBLANK(Values!E40),"","CM")</f>
        <v>CM</v>
      </c>
      <c r="CM41" s="1"/>
      <c r="CN41" s="1"/>
      <c r="CO41" s="1"/>
      <c r="CP41" s="36" t="str">
        <f>IF(ISBLANK(Values!E40),"",Values!$B$7)</f>
        <v>41</v>
      </c>
      <c r="CQ41" s="36" t="str">
        <f>IF(ISBLANK(Values!E40),"",Values!$B$8)</f>
        <v>17</v>
      </c>
      <c r="CR41" s="36" t="str">
        <f>IF(ISBLANK(Values!E40),"",Values!$B$9)</f>
        <v>5</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IF(ISBLANK(Values!E40),"","3")</f>
        <v>3</v>
      </c>
      <c r="FF41" s="1"/>
      <c r="FG41" s="1"/>
      <c r="FH41" s="1" t="str">
        <f>IF(ISBLANK(Values!E40),"","FALSE")</f>
        <v>FALSE</v>
      </c>
      <c r="FI41" s="36" t="str">
        <f>IF(ISBLANK(Values!E40),"","FALSE")</f>
        <v>FALSE</v>
      </c>
      <c r="FJ41" s="36" t="str">
        <f>IF(ISBLANK(Values!E40),"","FALSE")</f>
        <v>FALSE</v>
      </c>
      <c r="FK41" s="1"/>
      <c r="FL41" s="1"/>
      <c r="FM41" s="1" t="str">
        <f>IF(ISBLANK(Values!E40),"","1")</f>
        <v>1</v>
      </c>
      <c r="FN41" s="1"/>
      <c r="FO41" s="28">
        <f>IF(ISBLANK(Values!E40),"",IF(Values!J40, Values!$B$4, Values!$B$5))</f>
        <v>34.99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v>
      </c>
      <c r="B42" s="37"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T570 T580 P51s P52s</v>
      </c>
      <c r="G42" s="32" t="str">
        <f>IF(ISBLANK(Values!E41),"","TellusRem")</f>
        <v>TellusRem</v>
      </c>
      <c r="H42" s="27" t="str">
        <f>IF(ISBLANK(Values!E41),"",Values!$B$16)</f>
        <v>laptop-computer-replacement-parts</v>
      </c>
      <c r="I42" s="27" t="str">
        <f>IF(ISBLANK(Values!E41),"","4730574031")</f>
        <v>4730574031</v>
      </c>
      <c r="J42" s="38" t="str">
        <f>IF(ISBLANK(Values!E41),"",Values!F41 )</f>
        <v>Lenovo T570 BL - US INT</v>
      </c>
      <c r="K42" s="28">
        <f>IF(ISBLANK(Values!E41),"",IF(Values!J41, Values!$B$4, Values!$B$5))</f>
        <v>34.99</v>
      </c>
      <c r="L42" s="39">
        <f>IF(ISBLANK(Values!E41),"",Values!$B$18)</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8" t="str">
        <f>IF(ISBLANK(Values!E41),"","Size-Color")</f>
        <v>Size-Color</v>
      </c>
      <c r="Z42" s="32" t="str">
        <f>IF(ISBLANK(Values!E41),"","variation")</f>
        <v>variation</v>
      </c>
      <c r="AA42" s="36" t="str">
        <f>IF(ISBLANK(Values!E41),"",Values!$B$20)</f>
        <v>PartialUpdate</v>
      </c>
      <c r="AB42" s="36"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0"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8" t="str">
        <f>IF(ISBLANK(Values!E41),"",Values!H41)</f>
        <v>US International</v>
      </c>
      <c r="AV42" s="36" t="str">
        <f>IF(ISBLANK(Values!E41),"",IF(Values!J41,"Backlit", "Non-Backlit"))</f>
        <v>Backlit</v>
      </c>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41</v>
      </c>
      <c r="CJ42" s="1" t="str">
        <f>IF(ISBLANK(Values!E41),"",Values!$B$8)</f>
        <v>17</v>
      </c>
      <c r="CK42" s="1" t="str">
        <f>IF(ISBLANK(Values!E41),"",Values!$B$9)</f>
        <v>5</v>
      </c>
      <c r="CL42" s="1" t="str">
        <f>IF(ISBLANK(Values!E41),"","CM")</f>
        <v>CM</v>
      </c>
      <c r="CP42" s="36" t="str">
        <f>IF(ISBLANK(Values!E41),"",Values!$B$7)</f>
        <v>41</v>
      </c>
      <c r="CQ42" s="36" t="str">
        <f>IF(ISBLANK(Values!E41),"",Values!$B$8)</f>
        <v>17</v>
      </c>
      <c r="CR42" s="36" t="str">
        <f>IF(ISBLANK(Values!E41),"",Values!$B$9)</f>
        <v>5</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t="str">
        <f>IF(ISBLANK(Values!E41),"","3")</f>
        <v>3</v>
      </c>
      <c r="FH42" s="1" t="str">
        <f>IF(ISBLANK(Values!E41),"","FALSE")</f>
        <v>FALSE</v>
      </c>
      <c r="FI42" s="36" t="str">
        <f>IF(ISBLANK(Values!E41),"","FALSE")</f>
        <v>FALSE</v>
      </c>
      <c r="FJ42" s="36" t="str">
        <f>IF(ISBLANK(Values!E41),"","FALSE")</f>
        <v>FALSE</v>
      </c>
      <c r="FM42" s="1" t="str">
        <f>IF(ISBLANK(Values!E41),"","1")</f>
        <v>1</v>
      </c>
      <c r="FO42" s="28">
        <f>IF(ISBLANK(Values!E41),"",IF(Values!J41, Values!$B$4, Values!$B$5))</f>
        <v>34.99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v>
      </c>
      <c r="B43" s="37"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replacement Russian backlit keyboard for Lenovo Thinkpad  T570 T580 P51s P52s</v>
      </c>
      <c r="G43" s="32" t="str">
        <f>IF(ISBLANK(Values!E42),"","TellusRem")</f>
        <v>TellusRem</v>
      </c>
      <c r="H43" s="27" t="str">
        <f>IF(ISBLANK(Values!E42),"",Values!$B$16)</f>
        <v>laptop-computer-replacement-parts</v>
      </c>
      <c r="I43" s="27" t="str">
        <f>IF(ISBLANK(Values!E42),"","4730574031")</f>
        <v>4730574031</v>
      </c>
      <c r="J43" s="38" t="str">
        <f>IF(ISBLANK(Values!E42),"",Values!F42 )</f>
        <v>Lenovo T570 BL - RUS</v>
      </c>
      <c r="K43" s="28">
        <f>IF(ISBLANK(Values!E42),"",IF(Values!J42, Values!$B$4, Values!$B$5))</f>
        <v>34.99</v>
      </c>
      <c r="L43" s="39">
        <f>IF(ISBLANK(Values!E42),"",Values!$B$18)</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8" t="str">
        <f>IF(ISBLANK(Values!E42),"","Size-Color")</f>
        <v>Size-Color</v>
      </c>
      <c r="Z43" s="32" t="str">
        <f>IF(ISBLANK(Values!E42),"","variation")</f>
        <v>variation</v>
      </c>
      <c r="AA43" s="36" t="str">
        <f>IF(ISBLANK(Values!E42),"",Values!$B$20)</f>
        <v>PartialUpdate</v>
      </c>
      <c r="AB43" s="36"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0"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8" t="str">
        <f>IF(ISBLANK(Values!E42),"",Values!H42)</f>
        <v>Russian</v>
      </c>
      <c r="AV43" s="36" t="str">
        <f>IF(ISBLANK(Values!E42),"",IF(Values!J42,"Backlit", "Non-Backlit"))</f>
        <v>Backlit</v>
      </c>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41</v>
      </c>
      <c r="CJ43" s="1" t="str">
        <f>IF(ISBLANK(Values!E42),"",Values!$B$8)</f>
        <v>17</v>
      </c>
      <c r="CK43" s="1" t="str">
        <f>IF(ISBLANK(Values!E42),"",Values!$B$9)</f>
        <v>5</v>
      </c>
      <c r="CL43" s="1" t="str">
        <f>IF(ISBLANK(Values!E42),"","CM")</f>
        <v>CM</v>
      </c>
      <c r="CP43" s="36" t="str">
        <f>IF(ISBLANK(Values!E42),"",Values!$B$7)</f>
        <v>41</v>
      </c>
      <c r="CQ43" s="36" t="str">
        <f>IF(ISBLANK(Values!E42),"",Values!$B$8)</f>
        <v>17</v>
      </c>
      <c r="CR43" s="36" t="str">
        <f>IF(ISBLANK(Values!E42),"",Values!$B$9)</f>
        <v>5</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t="str">
        <f>IF(ISBLANK(Values!E42),"","3")</f>
        <v>3</v>
      </c>
      <c r="FH43" s="1" t="str">
        <f>IF(ISBLANK(Values!E42),"","FALSE")</f>
        <v>FALSE</v>
      </c>
      <c r="FI43" s="36" t="str">
        <f>IF(ISBLANK(Values!E42),"","FALSE")</f>
        <v>FALSE</v>
      </c>
      <c r="FJ43" s="36" t="str">
        <f>IF(ISBLANK(Values!E42),"","FALSE")</f>
        <v>FALSE</v>
      </c>
      <c r="FM43" s="1" t="str">
        <f>IF(ISBLANK(Values!E42),"","1")</f>
        <v>1</v>
      </c>
      <c r="FO43" s="28">
        <f>IF(ISBLANK(Values!E42),"",IF(Values!J42, Values!$B$4, Values!$B$5))</f>
        <v>34.99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v>
      </c>
      <c r="B44" s="37"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replacement US backlit keyboard for Lenovo Thinkpad  T570 T580 P51s P52s</v>
      </c>
      <c r="G44" s="32" t="str">
        <f>IF(ISBLANK(Values!E43),"","TellusRem")</f>
        <v>TellusRem</v>
      </c>
      <c r="H44" s="27" t="str">
        <f>IF(ISBLANK(Values!E43),"",Values!$B$16)</f>
        <v>laptop-computer-replacement-parts</v>
      </c>
      <c r="I44" s="27" t="str">
        <f>IF(ISBLANK(Values!E43),"","4730574031")</f>
        <v>4730574031</v>
      </c>
      <c r="J44" s="38" t="str">
        <f>IF(ISBLANK(Values!E43),"",Values!F43 )</f>
        <v>Lenovo T570 - US</v>
      </c>
      <c r="K44" s="28">
        <f>IF(ISBLANK(Values!E43),"",IF(Values!J43, Values!$B$4, Values!$B$5))</f>
        <v>34.99</v>
      </c>
      <c r="L44" s="39">
        <f>IF(ISBLANK(Values!E43),"",Values!$B$18)</f>
        <v>5</v>
      </c>
      <c r="M44" s="28" t="str">
        <f>IF(ISBLANK(Values!E43),"",Values!$M43)</f>
        <v>https://raw.githubusercontent.com/PatrickVibild/TellusAmazonPictures/master/pictures/Lenovo/T570/BL/US/1.jpg</v>
      </c>
      <c r="N44" s="28" t="str">
        <f>IF(ISBLANK(Values!$F43),"",Values!N43)</f>
        <v>https://raw.githubusercontent.com/PatrickVibild/TellusAmazonPictures/master/pictures/Lenovo/T570/BL/US/2.jpg</v>
      </c>
      <c r="O44" s="28" t="str">
        <f>IF(ISBLANK(Values!$F43),"",Values!O43)</f>
        <v>https://raw.githubusercontent.com/PatrickVibild/TellusAmazonPictures/master/pictures/Lenovo/T570/BL/US/3.jpg</v>
      </c>
      <c r="P44" s="28" t="str">
        <f>IF(ISBLANK(Values!$F43),"",Values!P43)</f>
        <v>https://raw.githubusercontent.com/PatrickVibild/TellusAmazonPictures/master/pictures/Lenovo/T570/BL/US/4.jpg</v>
      </c>
      <c r="Q44" s="28" t="str">
        <f>IF(ISBLANK(Values!$F43),"",Values!Q43)</f>
        <v>https://raw.githubusercontent.com/PatrickVibild/TellusAmazonPictures/master/pictures/Lenovo/T570/BL/US/5.jpg</v>
      </c>
      <c r="R44" s="28" t="str">
        <f>IF(ISBLANK(Values!$F43),"",Values!R43)</f>
        <v>https://raw.githubusercontent.com/PatrickVibild/TellusAmazonPictures/master/pictures/Lenovo/T570/BL/US/6.jpg</v>
      </c>
      <c r="S44" s="28" t="str">
        <f>IF(ISBLANK(Values!$F43),"",Values!S43)</f>
        <v>https://raw.githubusercontent.com/PatrickVibild/TellusAmazonPictures/master/pictures/Lenovo/T570/BL/US/7.jpg</v>
      </c>
      <c r="T44" s="28" t="str">
        <f>IF(ISBLANK(Values!$F43),"",Values!T43)</f>
        <v>https://raw.githubusercontent.com/PatrickVibild/TellusAmazonPictures/master/pictures/Lenovo/T570/BL/US/8.jpg</v>
      </c>
      <c r="U44" s="28" t="str">
        <f>IF(ISBLANK(Values!$F43),"",Values!U43)</f>
        <v>https://raw.githubusercontent.com/PatrickVibild/TellusAmazonPictures/master/pictures/Lenovo/T570/BL/US/9.jpg</v>
      </c>
      <c r="W44" s="32" t="str">
        <f>IF(ISBLANK(Values!E43),"","Child")</f>
        <v>Child</v>
      </c>
      <c r="X44" s="32" t="str">
        <f>IF(ISBLANK(Values!E43),"",Values!$B$13)</f>
        <v>Lenovo T570 parent</v>
      </c>
      <c r="Y44" s="38" t="str">
        <f>IF(ISBLANK(Values!E43),"","Size-Color")</f>
        <v>Size-Color</v>
      </c>
      <c r="Z44" s="32" t="str">
        <f>IF(ISBLANK(Values!E43),"","variation")</f>
        <v>variation</v>
      </c>
      <c r="AA44" s="36" t="str">
        <f>IF(ISBLANK(Values!E43),"",Values!$B$20)</f>
        <v>PartialUpdate</v>
      </c>
      <c r="AB44" s="36"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0"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8" t="str">
        <f>IF(ISBLANK(Values!E43),"",Values!H43)</f>
        <v>US</v>
      </c>
      <c r="AV44" s="36" t="str">
        <f>IF(ISBLANK(Values!E43),"",IF(Values!J43,"Backlit", "Non-Backlit"))</f>
        <v>Backlit</v>
      </c>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41</v>
      </c>
      <c r="CJ44" s="1" t="str">
        <f>IF(ISBLANK(Values!E43),"",Values!$B$8)</f>
        <v>17</v>
      </c>
      <c r="CK44" s="1" t="str">
        <f>IF(ISBLANK(Values!E43),"",Values!$B$9)</f>
        <v>5</v>
      </c>
      <c r="CL44" s="1" t="str">
        <f>IF(ISBLANK(Values!E43),"","CM")</f>
        <v>CM</v>
      </c>
      <c r="CP44" s="36" t="str">
        <f>IF(ISBLANK(Values!E43),"",Values!$B$7)</f>
        <v>41</v>
      </c>
      <c r="CQ44" s="36" t="str">
        <f>IF(ISBLANK(Values!E43),"",Values!$B$8)</f>
        <v>17</v>
      </c>
      <c r="CR44" s="36" t="str">
        <f>IF(ISBLANK(Values!E43),"",Values!$B$9)</f>
        <v>5</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IF(ISBLANK(Values!E43),"","3")</f>
        <v>3</v>
      </c>
      <c r="FH44" s="1" t="str">
        <f>IF(ISBLANK(Values!E43),"","FALSE")</f>
        <v>FALSE</v>
      </c>
      <c r="FI44" s="36" t="str">
        <f>IF(ISBLANK(Values!E43),"","FALSE")</f>
        <v>FALSE</v>
      </c>
      <c r="FJ44" s="36" t="str">
        <f>IF(ISBLANK(Values!E43),"","FALSE")</f>
        <v>FALSE</v>
      </c>
      <c r="FM44" s="1" t="str">
        <f>IF(ISBLANK(Values!E43),"","1")</f>
        <v>1</v>
      </c>
      <c r="FO44" s="28">
        <f>IF(ISBLANK(Values!E43),"",IF(Values!J43, Values!$B$4, Values!$B$5))</f>
        <v>34.99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J42" sqref="J42"/>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76" t="s">
        <v>354</v>
      </c>
      <c r="F1" s="76"/>
      <c r="G1" s="76"/>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46" t="s">
        <v>356</v>
      </c>
      <c r="B3" s="47" t="s">
        <v>592</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4" x14ac:dyDescent="0.15">
      <c r="A4" s="46" t="s">
        <v>371</v>
      </c>
      <c r="B4" s="49">
        <v>34.99</v>
      </c>
      <c r="C4" s="50" t="b">
        <f>FALSE()</f>
        <v>0</v>
      </c>
      <c r="D4" s="51" t="b">
        <f>FALSE()</f>
        <v>0</v>
      </c>
      <c r="E4" s="74">
        <v>5714401574019</v>
      </c>
      <c r="F4" s="45" t="s">
        <v>594</v>
      </c>
      <c r="G4" s="75"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45" t="s">
        <v>651</v>
      </c>
      <c r="L4" s="56" t="b">
        <v>0</v>
      </c>
      <c r="M4" s="57" t="str">
        <f t="shared" ref="M4:M5" si="0">IF(ISBLANK(K4),"",IF(L4, "https://raw.githubusercontent.com/PatrickVibild/TellusAmazonPictures/master/pictures/"&amp;K4&amp;"/1.jpg","https://download.lenovo.com/Images/Parts/"&amp;K4&amp;"/"&amp;K4&amp;"_A.jpg"))</f>
        <v>https://download.lenovo.com/Images/Parts/01EN940/01EN940_A.jpg</v>
      </c>
      <c r="N4" s="57" t="str">
        <f t="shared" ref="N4:N5" si="1">IF(ISBLANK(K4),"",IF(L4, "https://raw.githubusercontent.com/PatrickVibild/TellusAmazonPictures/master/pictures/"&amp;K4&amp;"/2.jpg","https://download.lenovo.com/Images/Parts/"&amp;K4&amp;"/"&amp;K4&amp;"_B.jpg"))</f>
        <v>https://download.lenovo.com/Images/Parts/01EN940/01EN940_B.jpg</v>
      </c>
      <c r="O4" s="58" t="str">
        <f t="shared" ref="O4:O5" si="2">IF(ISBLANK(K4),"",IF(L4, "https://raw.githubusercontent.com/PatrickVibild/TellusAmazonPictures/master/pictures/"&amp;K4&amp;"/3.jpg","https://download.lenovo.com/Images/Parts/"&amp;K4&amp;"/"&amp;K4&amp;"_details.jpg"))</f>
        <v>https://download.lenovo.com/Images/Parts/01EN940/01EN940_details.jpg</v>
      </c>
      <c r="P4" t="str">
        <f t="shared" ref="P4:P9" si="3">IF(ISBLANK(K4),"",IF(L4, "https://raw.githubusercontent.com/PatrickVibild/TellusAmazonPictures/master/pictures/"&amp;K4&amp;"/4.jpg", ""))</f>
        <v/>
      </c>
      <c r="Q4" t="str">
        <f t="shared" ref="Q4:Q9" si="4">IF(ISBLANK(K4),"",IF(L4, "https://raw.githubusercontent.com/PatrickVibild/TellusAmazonPictures/master/pictures/"&amp;K4&amp;"/5.jpg", ""))</f>
        <v/>
      </c>
      <c r="R4" t="str">
        <f t="shared" ref="R4:R9" si="5">IF(ISBLANK(K4),"",IF(L4, "https://raw.githubusercontent.com/PatrickVibild/TellusAmazonPictures/master/pictures/"&amp;K4&amp;"/6.jpg", ""))</f>
        <v/>
      </c>
      <c r="S4" t="str">
        <f t="shared" ref="S4:S9" si="6">IF(ISBLANK(K4),"",IF(L4, "https://raw.githubusercontent.com/PatrickVibild/TellusAmazonPictures/master/pictures/"&amp;K4&amp;"/7.jpg", ""))</f>
        <v/>
      </c>
      <c r="T4" t="str">
        <f t="shared" ref="T4:T9" si="7">IF(ISBLANK(K4),"",IF(L4, "https://raw.githubusercontent.com/PatrickVibild/TellusAmazonPictures/master/pictures/"&amp;K4&amp;"/8.jpg",""))</f>
        <v/>
      </c>
      <c r="U4" t="str">
        <f t="shared" ref="U4:U9" si="8">IF(ISBLANK(K4),"",IF(L4, "https://raw.githubusercontent.com/PatrickVibild/TellusAmazonPictures/master/pictures/"&amp;K4&amp;"/9.jpg", ""))</f>
        <v/>
      </c>
      <c r="V4" s="59">
        <f>MATCH(G4,options!$D$1:$D$20,0)</f>
        <v>1</v>
      </c>
    </row>
    <row r="5" spans="1:22" ht="14" x14ac:dyDescent="0.15">
      <c r="A5" s="46" t="s">
        <v>373</v>
      </c>
      <c r="B5" s="49">
        <v>58.99</v>
      </c>
      <c r="C5" s="50" t="b">
        <f>FALSE()</f>
        <v>0</v>
      </c>
      <c r="D5" s="51" t="b">
        <f>FALSE()</f>
        <v>0</v>
      </c>
      <c r="E5" s="74">
        <v>5714401574026</v>
      </c>
      <c r="F5" s="45" t="s">
        <v>595</v>
      </c>
      <c r="G5" s="75"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45" t="s">
        <v>652</v>
      </c>
      <c r="L5" s="56" t="b">
        <v>0</v>
      </c>
      <c r="M5" s="57" t="str">
        <f t="shared" si="0"/>
        <v>https://download.lenovo.com/Images/Parts/01ER511/01ER511_A.jpg</v>
      </c>
      <c r="N5" s="57" t="str">
        <f t="shared" si="1"/>
        <v>https://download.lenovo.com/Images/Parts/01ER511/01ER511_B.jpg</v>
      </c>
      <c r="O5" s="58" t="str">
        <f t="shared" si="2"/>
        <v>https://download.lenovo.com/Images/Parts/01ER511/01ER511_details.jpg</v>
      </c>
      <c r="P5" t="str">
        <f t="shared" si="3"/>
        <v/>
      </c>
      <c r="Q5" t="str">
        <f t="shared" si="4"/>
        <v/>
      </c>
      <c r="R5" t="str">
        <f t="shared" si="5"/>
        <v/>
      </c>
      <c r="S5" t="str">
        <f t="shared" si="6"/>
        <v/>
      </c>
      <c r="T5" t="str">
        <f t="shared" si="7"/>
        <v/>
      </c>
      <c r="U5" t="str">
        <f t="shared" si="8"/>
        <v/>
      </c>
      <c r="V5" s="59">
        <f>MATCH(G5,options!$D$1:$D$20,0)</f>
        <v>2</v>
      </c>
    </row>
    <row r="6" spans="1:22" ht="14" x14ac:dyDescent="0.15">
      <c r="A6" s="46" t="s">
        <v>375</v>
      </c>
      <c r="B6" s="60" t="s">
        <v>376</v>
      </c>
      <c r="C6" s="50" t="b">
        <f>FALSE()</f>
        <v>0</v>
      </c>
      <c r="D6" s="51" t="b">
        <f>FALSE()</f>
        <v>0</v>
      </c>
      <c r="E6" s="74">
        <v>5714401574033</v>
      </c>
      <c r="F6" s="45" t="s">
        <v>596</v>
      </c>
      <c r="G6" s="75"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45" t="s">
        <v>653</v>
      </c>
      <c r="L6" s="56" t="b">
        <v>0</v>
      </c>
      <c r="M6" s="66" t="str">
        <f t="shared" ref="M6:M11" si="9">IF(ISBLANK(K6),"",IF(L6, "https://raw.githubusercontent.com/PatrickVibild/TellusAmazonPictures/master/pictures/"&amp;K6&amp;"/1.jpg","https://download.lenovo.com/Images/Parts/"&amp;K6&amp;"/"&amp;K6&amp;"_A.jpg"))</f>
        <v>https://download.lenovo.com/Images/Parts/01ER517/01ER517_A.jpg</v>
      </c>
      <c r="N6" s="66" t="str">
        <f t="shared" ref="N6:N11" si="10">IF(ISBLANK(K6),"",IF(L6, "https://raw.githubusercontent.com/PatrickVibild/TellusAmazonPictures/master/pictures/"&amp;K6&amp;"/2.jpg","https://download.lenovo.com/Images/Parts/"&amp;K6&amp;"/"&amp;K6&amp;"_B.jpg"))</f>
        <v>https://download.lenovo.com/Images/Parts/01ER517/01ER517_B.jpg</v>
      </c>
      <c r="O6" s="58" t="str">
        <f t="shared" ref="O6:O11"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59">
        <f>MATCH(G6,options!$D$1:$D$20,0)</f>
        <v>3</v>
      </c>
    </row>
    <row r="7" spans="1:22" ht="14" x14ac:dyDescent="0.15">
      <c r="A7" s="46" t="s">
        <v>378</v>
      </c>
      <c r="B7" s="61" t="str">
        <f>IF(B6=options!C1,"41","41")</f>
        <v>41</v>
      </c>
      <c r="C7" s="50" t="b">
        <f>FALSE()</f>
        <v>0</v>
      </c>
      <c r="D7" s="51" t="b">
        <f>FALSE()</f>
        <v>0</v>
      </c>
      <c r="E7" s="74">
        <v>5714401574040</v>
      </c>
      <c r="F7" s="45" t="s">
        <v>597</v>
      </c>
      <c r="G7" s="7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45" t="s">
        <v>654</v>
      </c>
      <c r="L7" s="56" t="b">
        <v>0</v>
      </c>
      <c r="M7" s="66" t="str">
        <f t="shared" si="9"/>
        <v>https://download.lenovo.com/Images/Parts/01EN938/01EN938_A.jpg</v>
      </c>
      <c r="N7" s="66" t="str">
        <f t="shared" si="10"/>
        <v>https://download.lenovo.com/Images/Parts/01EN938/01EN938_B.jpg</v>
      </c>
      <c r="O7" s="58" t="str">
        <f t="shared" si="11"/>
        <v>https://download.lenovo.com/Images/Parts/01EN938/01EN938_details.jpg</v>
      </c>
      <c r="P7" t="str">
        <f t="shared" si="3"/>
        <v/>
      </c>
      <c r="Q7" t="str">
        <f t="shared" si="4"/>
        <v/>
      </c>
      <c r="R7" t="str">
        <f t="shared" si="5"/>
        <v/>
      </c>
      <c r="S7" t="str">
        <f t="shared" si="6"/>
        <v/>
      </c>
      <c r="T7" t="str">
        <f t="shared" si="7"/>
        <v/>
      </c>
      <c r="U7" t="str">
        <f t="shared" si="8"/>
        <v/>
      </c>
      <c r="V7" s="59">
        <f>MATCH(G7,options!$D$1:$D$20,0)</f>
        <v>4</v>
      </c>
    </row>
    <row r="8" spans="1:22" ht="14" x14ac:dyDescent="0.15">
      <c r="A8" s="46" t="s">
        <v>380</v>
      </c>
      <c r="B8" s="61" t="str">
        <f>IF(B6=options!C1,"17","17")</f>
        <v>17</v>
      </c>
      <c r="C8" s="50" t="b">
        <f>FALSE()</f>
        <v>0</v>
      </c>
      <c r="D8" s="51" t="b">
        <f>FALSE()</f>
        <v>0</v>
      </c>
      <c r="E8" s="74">
        <v>5714401574057</v>
      </c>
      <c r="F8" s="45" t="s">
        <v>598</v>
      </c>
      <c r="G8" s="75"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5" t="s">
        <v>655</v>
      </c>
      <c r="L8" s="56" t="b">
        <v>0</v>
      </c>
      <c r="M8" s="66" t="str">
        <f t="shared" si="9"/>
        <v>https://download.lenovo.com/Images/Parts/01ER529/01ER529_A.jpg</v>
      </c>
      <c r="N8" s="66" t="str">
        <f t="shared" si="10"/>
        <v>https://download.lenovo.com/Images/Parts/01ER529/01ER529_B.jpg</v>
      </c>
      <c r="O8" s="58" t="str">
        <f t="shared" si="11"/>
        <v>https://download.lenovo.com/Images/Parts/01ER529/01ER529_details.jpg</v>
      </c>
      <c r="P8" t="str">
        <f t="shared" si="3"/>
        <v/>
      </c>
      <c r="Q8" t="str">
        <f t="shared" si="4"/>
        <v/>
      </c>
      <c r="R8" t="str">
        <f t="shared" si="5"/>
        <v/>
      </c>
      <c r="S8" t="str">
        <f t="shared" si="6"/>
        <v/>
      </c>
      <c r="T8" t="str">
        <f t="shared" si="7"/>
        <v/>
      </c>
      <c r="U8" t="str">
        <f t="shared" si="8"/>
        <v/>
      </c>
      <c r="V8" s="59">
        <f>MATCH(G8,options!$D$1:$D$20,0)</f>
        <v>5</v>
      </c>
    </row>
    <row r="9" spans="1:22" ht="14" x14ac:dyDescent="0.15">
      <c r="A9" s="46" t="s">
        <v>382</v>
      </c>
      <c r="B9" s="61" t="str">
        <f>IF(B6=options!C1,"5","5")</f>
        <v>5</v>
      </c>
      <c r="C9" s="51" t="b">
        <f>FALSE()</f>
        <v>0</v>
      </c>
      <c r="D9" s="51" t="b">
        <f>FALSE()</f>
        <v>0</v>
      </c>
      <c r="E9" s="74">
        <v>5714401574064</v>
      </c>
      <c r="F9" s="45" t="s">
        <v>599</v>
      </c>
      <c r="G9" s="75"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45" t="s">
        <v>656</v>
      </c>
      <c r="L9" s="56" t="b">
        <v>0</v>
      </c>
      <c r="M9" s="66" t="str">
        <f t="shared" si="9"/>
        <v>https://download.lenovo.com/Images/Parts/01ER540/01ER540_A.jpg</v>
      </c>
      <c r="N9" s="66" t="str">
        <f t="shared" si="10"/>
        <v>https://download.lenovo.com/Images/Parts/01ER540/01ER540_B.jpg</v>
      </c>
      <c r="O9" s="58" t="str">
        <f t="shared" si="11"/>
        <v>https://download.lenovo.com/Images/Parts/01ER540/01ER540_details.jpg</v>
      </c>
      <c r="P9" t="str">
        <f t="shared" si="3"/>
        <v/>
      </c>
      <c r="Q9" t="str">
        <f t="shared" si="4"/>
        <v/>
      </c>
      <c r="R9" t="str">
        <f t="shared" si="5"/>
        <v/>
      </c>
      <c r="S9" t="str">
        <f t="shared" si="6"/>
        <v/>
      </c>
      <c r="T9" t="str">
        <f t="shared" si="7"/>
        <v/>
      </c>
      <c r="U9" t="str">
        <f t="shared" si="8"/>
        <v/>
      </c>
      <c r="V9" s="59">
        <f>MATCH(G9,options!$D$1:$D$20,0)</f>
        <v>6</v>
      </c>
    </row>
    <row r="10" spans="1:22" ht="14" x14ac:dyDescent="0.15">
      <c r="A10" t="s">
        <v>384</v>
      </c>
      <c r="B10" s="62"/>
      <c r="C10" s="50" t="b">
        <f>FALSE()</f>
        <v>0</v>
      </c>
      <c r="D10" s="50" t="b">
        <f>FALSE()</f>
        <v>0</v>
      </c>
      <c r="E10" s="74">
        <v>5714401574071</v>
      </c>
      <c r="F10" s="45" t="s">
        <v>600</v>
      </c>
      <c r="G10" s="75"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45" t="s">
        <v>640</v>
      </c>
      <c r="L10" s="56" t="b">
        <v>0</v>
      </c>
      <c r="M10" s="66" t="str">
        <f t="shared" si="9"/>
        <v>https://download.lenovo.com/Images/Parts/01EN934/01EN934_A.jpg</v>
      </c>
      <c r="N10" s="66" t="str">
        <f t="shared" si="10"/>
        <v>https://download.lenovo.com/Images/Parts/01EN934/01EN934_B.jpg</v>
      </c>
      <c r="O10" s="58" t="str">
        <f t="shared" si="11"/>
        <v>https://download.lenovo.com/Images/Parts/01EN934/01EN934_details.jpg</v>
      </c>
      <c r="P10" s="51" t="str">
        <f t="shared" ref="P10:P52" si="12">IF(ISBLANK(K10),"",IF(L10, "https://raw.githubusercontent.com/PatrickVibild/TellusAmazonPictures/master/pictures/"&amp;K10&amp;"/4.jpg", ""))</f>
        <v/>
      </c>
      <c r="Q10" s="51" t="str">
        <f t="shared" ref="Q10:Q52" si="13">IF(ISBLANK(K10),"",IF(L10, "https://raw.githubusercontent.com/PatrickVibild/TellusAmazonPictures/master/pictures/"&amp;K10&amp;"/5.jpg", ""))</f>
        <v/>
      </c>
      <c r="R10" s="51" t="str">
        <f t="shared" ref="R10:R52" si="14">IF(ISBLANK(K10),"",IF(L10, "https://raw.githubusercontent.com/PatrickVibild/TellusAmazonPictures/master/pictures/"&amp;K10&amp;"/6.jpg", ""))</f>
        <v/>
      </c>
      <c r="S10" s="51" t="str">
        <f t="shared" ref="S10:S52" si="15">IF(ISBLANK(K10),"",IF(L10, "https://raw.githubusercontent.com/PatrickVibild/TellusAmazonPictures/master/pictures/"&amp;K10&amp;"/7.jpg", ""))</f>
        <v/>
      </c>
      <c r="T10" s="51" t="str">
        <f t="shared" ref="T10:T52" si="16">IF(ISBLANK(K10),"",IF(L10, "https://raw.githubusercontent.com/PatrickVibild/TellusAmazonPictures/master/pictures/"&amp;K10&amp;"/8.jpg",""))</f>
        <v/>
      </c>
      <c r="U10" s="51" t="str">
        <f t="shared" ref="U10:U52" si="17">IF(ISBLANK(K10),"",IF(L10, "https://raw.githubusercontent.com/PatrickVibild/TellusAmazonPictures/master/pictures/"&amp;K10&amp;"/9.jpg", ""))</f>
        <v/>
      </c>
      <c r="V10" s="59">
        <f>MATCH(G10,options!$D$1:$D$20,0)</f>
        <v>7</v>
      </c>
    </row>
    <row r="11" spans="1:22" ht="14" x14ac:dyDescent="0.15">
      <c r="A11" s="46" t="s">
        <v>386</v>
      </c>
      <c r="B11" s="63">
        <v>150</v>
      </c>
      <c r="C11" s="50" t="b">
        <f>FALSE()</f>
        <v>0</v>
      </c>
      <c r="D11" s="50" t="b">
        <f>FALSE()</f>
        <v>0</v>
      </c>
      <c r="E11" s="74">
        <v>5714401574088</v>
      </c>
      <c r="F11" s="45" t="s">
        <v>601</v>
      </c>
      <c r="G11" s="75"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4" t="b">
        <f>TRUE()</f>
        <v>1</v>
      </c>
      <c r="J11" s="55" t="b">
        <v>0</v>
      </c>
      <c r="K11" s="45" t="s">
        <v>641</v>
      </c>
      <c r="L11" s="56" t="b">
        <v>0</v>
      </c>
      <c r="M11" s="66" t="str">
        <f t="shared" si="9"/>
        <v>https://download.lenovo.com/Images/Parts/01EN935/01EN935_A.jpg</v>
      </c>
      <c r="N11" s="66" t="str">
        <f t="shared" si="10"/>
        <v>https://download.lenovo.com/Images/Parts/01EN935/01EN935_B.jpg</v>
      </c>
      <c r="O11" s="58" t="str">
        <f t="shared" si="11"/>
        <v>https://download.lenovo.com/Images/Parts/01EN935/01EN935_details.jpg</v>
      </c>
      <c r="P11" s="51" t="str">
        <f t="shared" si="12"/>
        <v/>
      </c>
      <c r="Q11" s="51" t="str">
        <f t="shared" si="13"/>
        <v/>
      </c>
      <c r="R11" s="51" t="str">
        <f t="shared" si="14"/>
        <v/>
      </c>
      <c r="S11" s="51" t="str">
        <f t="shared" si="15"/>
        <v/>
      </c>
      <c r="T11" s="51" t="str">
        <f t="shared" si="16"/>
        <v/>
      </c>
      <c r="U11" s="51" t="str">
        <f t="shared" si="17"/>
        <v/>
      </c>
      <c r="V11" s="59">
        <f>MATCH(G11,options!$D$1:$D$20,0)</f>
        <v>8</v>
      </c>
    </row>
    <row r="12" spans="1:22" ht="14" x14ac:dyDescent="0.15">
      <c r="B12" s="62"/>
      <c r="C12" s="50" t="b">
        <f>FALSE()</f>
        <v>0</v>
      </c>
      <c r="D12" s="50" t="b">
        <f>FALSE()</f>
        <v>0</v>
      </c>
      <c r="E12" s="74">
        <v>5714401574095</v>
      </c>
      <c r="F12" s="45" t="s">
        <v>602</v>
      </c>
      <c r="G12" s="75"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b">
        <f>TRUE()</f>
        <v>1</v>
      </c>
      <c r="J12" s="55" t="b">
        <v>0</v>
      </c>
      <c r="K12" s="45" t="s">
        <v>642</v>
      </c>
      <c r="L12" s="56" t="b">
        <v>0</v>
      </c>
      <c r="M12" s="66" t="str">
        <f t="shared" ref="M12:M52" si="18">IF(ISBLANK(K12),"",IF(L12, "https://raw.githubusercontent.com/PatrickVibild/TellusAmazonPictures/master/pictures/"&amp;K12&amp;"/1.jpg","https://download.lenovo.com/Images/Parts/"&amp;K12&amp;"/"&amp;K12&amp;"_A.jpg"))</f>
        <v>https://download.lenovo.com/Images/Parts/01ER508/01ER508_A.jpg</v>
      </c>
      <c r="N12" s="66" t="str">
        <f t="shared" ref="N12:N52" si="19">IF(ISBLANK(K12),"",IF(L12, "https://raw.githubusercontent.com/PatrickVibild/TellusAmazonPictures/master/pictures/"&amp;K12&amp;"/2.jpg","https://download.lenovo.com/Images/Parts/"&amp;K12&amp;"/"&amp;K12&amp;"_B.jpg"))</f>
        <v>https://download.lenovo.com/Images/Parts/01ER508/01ER508_B.jpg</v>
      </c>
      <c r="O12" s="58" t="str">
        <f t="shared" ref="O12:O52" si="20">IF(ISBLANK(K12),"",IF(L12, "https://raw.githubusercontent.com/PatrickVibild/TellusAmazonPictures/master/pictures/"&amp;K12&amp;"/3.jpg","https://download.lenovo.com/Images/Parts/"&amp;K12&amp;"/"&amp;K12&amp;"_details.jpg"))</f>
        <v>https://download.lenovo.com/Images/Parts/01ER508/01ER508_details.jpg</v>
      </c>
      <c r="P12" s="51" t="str">
        <f t="shared" si="12"/>
        <v/>
      </c>
      <c r="Q12" s="51" t="str">
        <f t="shared" si="13"/>
        <v/>
      </c>
      <c r="R12" s="51" t="str">
        <f t="shared" si="14"/>
        <v/>
      </c>
      <c r="S12" s="51" t="str">
        <f t="shared" si="15"/>
        <v/>
      </c>
      <c r="T12" s="51" t="str">
        <f t="shared" si="16"/>
        <v/>
      </c>
      <c r="U12" s="51" t="str">
        <f t="shared" si="17"/>
        <v/>
      </c>
      <c r="V12" s="59">
        <f>MATCH(G12,options!$D$1:$D$20,0)</f>
        <v>20</v>
      </c>
    </row>
    <row r="13" spans="1:22" ht="14" x14ac:dyDescent="0.15">
      <c r="A13" s="46" t="s">
        <v>389</v>
      </c>
      <c r="B13" s="52" t="s">
        <v>593</v>
      </c>
      <c r="C13" s="50" t="b">
        <f>FALSE()</f>
        <v>0</v>
      </c>
      <c r="D13" s="50" t="b">
        <f>FALSE()</f>
        <v>0</v>
      </c>
      <c r="E13" s="74">
        <v>5714401574101</v>
      </c>
      <c r="F13" s="45" t="s">
        <v>603</v>
      </c>
      <c r="G13" s="75"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b">
        <f>TRUE()</f>
        <v>1</v>
      </c>
      <c r="J13" s="55" t="b">
        <v>0</v>
      </c>
      <c r="K13" s="45" t="s">
        <v>643</v>
      </c>
      <c r="L13" s="56" t="b">
        <v>0</v>
      </c>
      <c r="M13" s="66" t="str">
        <f t="shared" si="18"/>
        <v>https://download.lenovo.com/Images/Parts/01ER509/01ER509_A.jpg</v>
      </c>
      <c r="N13" s="66" t="str">
        <f t="shared" si="19"/>
        <v>https://download.lenovo.com/Images/Parts/01ER509/01ER509_B.jpg</v>
      </c>
      <c r="O13" s="58" t="str">
        <f t="shared" si="20"/>
        <v>https://download.lenovo.com/Images/Parts/01ER509/01ER509_details.jpg</v>
      </c>
      <c r="P13" s="51" t="str">
        <f t="shared" si="12"/>
        <v/>
      </c>
      <c r="Q13" s="51" t="str">
        <f t="shared" si="13"/>
        <v/>
      </c>
      <c r="R13" s="51" t="str">
        <f t="shared" si="14"/>
        <v/>
      </c>
      <c r="S13" s="51" t="str">
        <f t="shared" si="15"/>
        <v/>
      </c>
      <c r="T13" s="51" t="str">
        <f t="shared" si="16"/>
        <v/>
      </c>
      <c r="U13" s="51" t="str">
        <f t="shared" si="17"/>
        <v/>
      </c>
      <c r="V13" s="59">
        <f>MATCH(G13,options!$D$1:$D$20,0)</f>
        <v>9</v>
      </c>
    </row>
    <row r="14" spans="1:22" ht="14" x14ac:dyDescent="0.15">
      <c r="A14" s="46" t="s">
        <v>391</v>
      </c>
      <c r="B14" s="74">
        <v>5714401570998</v>
      </c>
      <c r="C14" s="50" t="b">
        <f>FALSE()</f>
        <v>0</v>
      </c>
      <c r="D14" s="50" t="b">
        <f>FALSE()</f>
        <v>0</v>
      </c>
      <c r="E14" s="74">
        <v>5714401574118</v>
      </c>
      <c r="F14" s="45" t="s">
        <v>604</v>
      </c>
      <c r="G14" s="75"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b">
        <f>TRUE()</f>
        <v>1</v>
      </c>
      <c r="J14" s="55" t="b">
        <v>0</v>
      </c>
      <c r="K14" s="45" t="s">
        <v>644</v>
      </c>
      <c r="L14" s="56" t="b">
        <v>0</v>
      </c>
      <c r="M14" s="66" t="str">
        <f t="shared" si="18"/>
        <v>https://download.lenovo.com/Images/Parts/01EN943/01EN943_A.jpg</v>
      </c>
      <c r="N14" s="66" t="str">
        <f t="shared" si="19"/>
        <v>https://download.lenovo.com/Images/Parts/01EN943/01EN943_B.jpg</v>
      </c>
      <c r="O14" s="58" t="str">
        <f t="shared" si="20"/>
        <v>https://download.lenovo.com/Images/Parts/01EN943/01EN943_details.jpg</v>
      </c>
      <c r="P14" s="51" t="str">
        <f t="shared" si="12"/>
        <v/>
      </c>
      <c r="Q14" s="51" t="str">
        <f t="shared" si="13"/>
        <v/>
      </c>
      <c r="R14" s="51" t="str">
        <f t="shared" si="14"/>
        <v/>
      </c>
      <c r="S14" s="51" t="str">
        <f t="shared" si="15"/>
        <v/>
      </c>
      <c r="T14" s="51" t="str">
        <f t="shared" si="16"/>
        <v/>
      </c>
      <c r="U14" s="51" t="str">
        <f t="shared" si="17"/>
        <v/>
      </c>
      <c r="V14" s="59">
        <f>MATCH(G14,options!$D$1:$D$20,0)</f>
        <v>19</v>
      </c>
    </row>
    <row r="15" spans="1:22" ht="14" x14ac:dyDescent="0.15">
      <c r="B15" s="62"/>
      <c r="C15" s="50" t="b">
        <f>FALSE()</f>
        <v>0</v>
      </c>
      <c r="D15" s="50" t="b">
        <f>FALSE()</f>
        <v>0</v>
      </c>
      <c r="E15" s="74">
        <v>5714401574125</v>
      </c>
      <c r="F15" s="45" t="s">
        <v>605</v>
      </c>
      <c r="G15" s="75"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b">
        <f>TRUE()</f>
        <v>1</v>
      </c>
      <c r="J15" s="55" t="b">
        <v>0</v>
      </c>
      <c r="K15" s="45" t="s">
        <v>645</v>
      </c>
      <c r="L15" s="56" t="b">
        <v>0</v>
      </c>
      <c r="M15" s="66" t="str">
        <f t="shared" si="18"/>
        <v>https://download.lenovo.com/Images/Parts/01EN947/01EN947_A.jpg</v>
      </c>
      <c r="N15" s="66" t="str">
        <f t="shared" si="19"/>
        <v>https://download.lenovo.com/Images/Parts/01EN947/01EN947_B.jpg</v>
      </c>
      <c r="O15" s="58" t="str">
        <f t="shared" si="20"/>
        <v>https://download.lenovo.com/Images/Parts/01EN947/01EN947_details.jpg</v>
      </c>
      <c r="P15" s="51" t="str">
        <f t="shared" si="12"/>
        <v/>
      </c>
      <c r="Q15" s="51" t="str">
        <f t="shared" si="13"/>
        <v/>
      </c>
      <c r="R15" s="51" t="str">
        <f t="shared" si="14"/>
        <v/>
      </c>
      <c r="S15" s="51" t="str">
        <f t="shared" si="15"/>
        <v/>
      </c>
      <c r="T15" s="51" t="str">
        <f t="shared" si="16"/>
        <v/>
      </c>
      <c r="U15" s="51" t="str">
        <f t="shared" si="17"/>
        <v/>
      </c>
      <c r="V15" s="59">
        <f>MATCH(G15,options!$D$1:$D$20,0)</f>
        <v>10</v>
      </c>
    </row>
    <row r="16" spans="1:22" ht="14" x14ac:dyDescent="0.15">
      <c r="A16" s="46" t="s">
        <v>394</v>
      </c>
      <c r="B16" s="47" t="s">
        <v>395</v>
      </c>
      <c r="C16" s="50" t="b">
        <f>FALSE()</f>
        <v>0</v>
      </c>
      <c r="D16" s="50" t="b">
        <f>FALSE()</f>
        <v>0</v>
      </c>
      <c r="E16" s="74">
        <v>5714401574132</v>
      </c>
      <c r="F16" s="45" t="s">
        <v>606</v>
      </c>
      <c r="G16" s="75"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b">
        <f>TRUE()</f>
        <v>1</v>
      </c>
      <c r="J16" s="55" t="b">
        <v>0</v>
      </c>
      <c r="K16" s="45" t="s">
        <v>646</v>
      </c>
      <c r="L16" s="56" t="b">
        <v>0</v>
      </c>
      <c r="M16" s="66" t="str">
        <f t="shared" si="18"/>
        <v>https://download.lenovo.com/Images/Parts/01ER520/01ER520_A.jpg</v>
      </c>
      <c r="N16" s="66" t="str">
        <f t="shared" si="19"/>
        <v>https://download.lenovo.com/Images/Parts/01ER520/01ER520_B.jpg</v>
      </c>
      <c r="O16" s="58" t="str">
        <f t="shared" si="20"/>
        <v>https://download.lenovo.com/Images/Parts/01ER520/01ER520_details.jpg</v>
      </c>
      <c r="P16" s="51" t="str">
        <f t="shared" si="12"/>
        <v/>
      </c>
      <c r="Q16" s="51" t="str">
        <f t="shared" si="13"/>
        <v/>
      </c>
      <c r="R16" s="51" t="str">
        <f t="shared" si="14"/>
        <v/>
      </c>
      <c r="S16" s="51" t="str">
        <f t="shared" si="15"/>
        <v/>
      </c>
      <c r="T16" s="51" t="str">
        <f t="shared" si="16"/>
        <v/>
      </c>
      <c r="U16" s="51" t="str">
        <f t="shared" si="17"/>
        <v/>
      </c>
      <c r="V16" s="59">
        <f>MATCH(G16,options!$D$1:$D$20,0)</f>
        <v>11</v>
      </c>
    </row>
    <row r="17" spans="1:22" ht="14" x14ac:dyDescent="0.15">
      <c r="B17" s="62"/>
      <c r="C17" s="50" t="b">
        <f>FALSE()</f>
        <v>0</v>
      </c>
      <c r="D17" s="50" t="b">
        <f>FALSE()</f>
        <v>0</v>
      </c>
      <c r="E17" s="74">
        <v>5714401574149</v>
      </c>
      <c r="F17" s="45" t="s">
        <v>607</v>
      </c>
      <c r="G17" s="75"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b">
        <f>TRUE()</f>
        <v>1</v>
      </c>
      <c r="J17" s="55" t="b">
        <v>0</v>
      </c>
      <c r="K17" s="45"/>
      <c r="L17" s="56" t="b">
        <v>0</v>
      </c>
      <c r="M17" s="66" t="str">
        <f t="shared" si="18"/>
        <v/>
      </c>
      <c r="N17" s="66" t="str">
        <f t="shared" si="19"/>
        <v/>
      </c>
      <c r="O17" s="58" t="str">
        <f t="shared" si="20"/>
        <v/>
      </c>
      <c r="P17" s="51" t="str">
        <f t="shared" si="12"/>
        <v/>
      </c>
      <c r="Q17" s="51" t="str">
        <f t="shared" si="13"/>
        <v/>
      </c>
      <c r="R17" s="51" t="str">
        <f t="shared" si="14"/>
        <v/>
      </c>
      <c r="S17" s="51" t="str">
        <f t="shared" si="15"/>
        <v/>
      </c>
      <c r="T17" s="51" t="str">
        <f t="shared" si="16"/>
        <v/>
      </c>
      <c r="U17" s="51" t="str">
        <f t="shared" si="17"/>
        <v/>
      </c>
      <c r="V17" s="59">
        <f>MATCH(G17,options!$D$1:$D$20,0)</f>
        <v>12</v>
      </c>
    </row>
    <row r="18" spans="1:22" ht="14" x14ac:dyDescent="0.15">
      <c r="A18" s="46" t="s">
        <v>398</v>
      </c>
      <c r="B18" s="63">
        <v>5</v>
      </c>
      <c r="C18" s="50" t="b">
        <f>FALSE()</f>
        <v>0</v>
      </c>
      <c r="D18" s="50" t="b">
        <f>FALSE()</f>
        <v>0</v>
      </c>
      <c r="E18" s="74">
        <v>5714401574156</v>
      </c>
      <c r="F18" s="45" t="s">
        <v>608</v>
      </c>
      <c r="G18" s="75"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b">
        <f>TRUE()</f>
        <v>1</v>
      </c>
      <c r="J18" s="55" t="b">
        <v>0</v>
      </c>
      <c r="K18" s="45" t="s">
        <v>647</v>
      </c>
      <c r="L18" s="56" t="b">
        <v>0</v>
      </c>
      <c r="M18" s="66" t="str">
        <f t="shared" si="18"/>
        <v>https://download.lenovo.com/Images/Parts/01EN950/01EN950_A.jpg</v>
      </c>
      <c r="N18" s="66" t="str">
        <f t="shared" si="19"/>
        <v>https://download.lenovo.com/Images/Parts/01EN950/01EN950_B.jpg</v>
      </c>
      <c r="O18" s="58" t="str">
        <f t="shared" si="20"/>
        <v>https://download.lenovo.com/Images/Parts/01EN950/01EN950_details.jpg</v>
      </c>
      <c r="P18" s="51" t="str">
        <f t="shared" si="12"/>
        <v/>
      </c>
      <c r="Q18" s="51" t="str">
        <f t="shared" si="13"/>
        <v/>
      </c>
      <c r="R18" s="51" t="str">
        <f t="shared" si="14"/>
        <v/>
      </c>
      <c r="S18" s="51" t="str">
        <f t="shared" si="15"/>
        <v/>
      </c>
      <c r="T18" s="51" t="str">
        <f t="shared" si="16"/>
        <v/>
      </c>
      <c r="U18" s="51" t="str">
        <f t="shared" si="17"/>
        <v/>
      </c>
      <c r="V18" s="59">
        <f>MATCH(G18,options!$D$1:$D$20,0)</f>
        <v>13</v>
      </c>
    </row>
    <row r="19" spans="1:22" ht="14" x14ac:dyDescent="0.15">
      <c r="B19" s="62"/>
      <c r="C19" s="50" t="b">
        <f>FALSE()</f>
        <v>0</v>
      </c>
      <c r="D19" s="50" t="b">
        <f>FALSE()</f>
        <v>0</v>
      </c>
      <c r="E19" s="74">
        <v>5714401574163</v>
      </c>
      <c r="F19" s="45" t="s">
        <v>609</v>
      </c>
      <c r="G19" s="75"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b">
        <f>TRUE()</f>
        <v>1</v>
      </c>
      <c r="J19" s="55" t="b">
        <v>0</v>
      </c>
      <c r="K19" s="45" t="s">
        <v>648</v>
      </c>
      <c r="L19" s="56" t="b">
        <v>0</v>
      </c>
      <c r="M19" s="66" t="str">
        <f t="shared" si="18"/>
        <v>https://download.lenovo.com/Images/Parts/01EN954/01EN954_A.jpg</v>
      </c>
      <c r="N19" s="66" t="str">
        <f t="shared" si="19"/>
        <v>https://download.lenovo.com/Images/Parts/01EN954/01EN954_B.jpg</v>
      </c>
      <c r="O19" s="58" t="str">
        <f t="shared" si="20"/>
        <v>https://download.lenovo.com/Images/Parts/01EN954/01EN954_details.jpg</v>
      </c>
      <c r="P19" s="51" t="str">
        <f t="shared" si="12"/>
        <v/>
      </c>
      <c r="Q19" s="51" t="str">
        <f t="shared" si="13"/>
        <v/>
      </c>
      <c r="R19" s="51" t="str">
        <f t="shared" si="14"/>
        <v/>
      </c>
      <c r="S19" s="51" t="str">
        <f t="shared" si="15"/>
        <v/>
      </c>
      <c r="T19" s="51" t="str">
        <f t="shared" si="16"/>
        <v/>
      </c>
      <c r="U19" s="51" t="str">
        <f t="shared" si="17"/>
        <v/>
      </c>
      <c r="V19" s="59">
        <f>MATCH(G19,options!$D$1:$D$20,0)</f>
        <v>14</v>
      </c>
    </row>
    <row r="20" spans="1:22" ht="14" x14ac:dyDescent="0.15">
      <c r="A20" s="46" t="s">
        <v>401</v>
      </c>
      <c r="B20" s="64" t="s">
        <v>402</v>
      </c>
      <c r="C20" s="50" t="b">
        <f>FALSE()</f>
        <v>0</v>
      </c>
      <c r="D20" s="50" t="b">
        <f>FALSE()</f>
        <v>0</v>
      </c>
      <c r="E20" s="74">
        <v>5714401574170</v>
      </c>
      <c r="F20" s="45" t="s">
        <v>610</v>
      </c>
      <c r="G20" s="75"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b">
        <f>TRUE()</f>
        <v>1</v>
      </c>
      <c r="J20" s="55" t="b">
        <v>0</v>
      </c>
      <c r="K20" s="45" t="s">
        <v>649</v>
      </c>
      <c r="L20" s="56" t="b">
        <v>0</v>
      </c>
      <c r="M20" s="66" t="str">
        <f t="shared" si="18"/>
        <v>https://download.lenovo.com/Images/Parts/01EN955/01EN955_A.jpg</v>
      </c>
      <c r="N20" s="66" t="str">
        <f t="shared" si="19"/>
        <v>https://download.lenovo.com/Images/Parts/01EN955/01EN955_B.jpg</v>
      </c>
      <c r="O20" s="58" t="str">
        <f t="shared" si="20"/>
        <v>https://download.lenovo.com/Images/Parts/01EN955/01EN955_details.jpg</v>
      </c>
      <c r="P20" s="51" t="str">
        <f t="shared" si="12"/>
        <v/>
      </c>
      <c r="Q20" s="51" t="str">
        <f t="shared" si="13"/>
        <v/>
      </c>
      <c r="R20" s="51" t="str">
        <f t="shared" si="14"/>
        <v/>
      </c>
      <c r="S20" s="51" t="str">
        <f t="shared" si="15"/>
        <v/>
      </c>
      <c r="T20" s="51" t="str">
        <f t="shared" si="16"/>
        <v/>
      </c>
      <c r="U20" s="51" t="str">
        <f t="shared" si="17"/>
        <v/>
      </c>
      <c r="V20" s="59">
        <f>MATCH(G20,options!$D$1:$D$20,0)</f>
        <v>15</v>
      </c>
    </row>
    <row r="21" spans="1:22" ht="14" x14ac:dyDescent="0.15">
      <c r="B21" s="62"/>
      <c r="C21" s="50" t="b">
        <v>0</v>
      </c>
      <c r="D21" s="50" t="b">
        <f>FALSE()</f>
        <v>0</v>
      </c>
      <c r="E21" s="74">
        <v>5714401574187</v>
      </c>
      <c r="F21" s="45" t="s">
        <v>611</v>
      </c>
      <c r="G21" s="75"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45" t="s">
        <v>657</v>
      </c>
      <c r="L21" s="56" t="b">
        <v>0</v>
      </c>
      <c r="M21" s="66" t="str">
        <f t="shared" si="18"/>
        <v>https://download.lenovo.com/Images/Parts/01ER530/01ER530_A.jpg</v>
      </c>
      <c r="N21" s="66" t="str">
        <f t="shared" si="19"/>
        <v>https://download.lenovo.com/Images/Parts/01ER530/01ER530_B.jpg</v>
      </c>
      <c r="O21" s="58" t="str">
        <f t="shared" si="20"/>
        <v>https://download.lenovo.com/Images/Parts/01ER530/01ER530_details.jpg</v>
      </c>
      <c r="P21" s="51" t="str">
        <f t="shared" si="12"/>
        <v/>
      </c>
      <c r="Q21" s="51" t="str">
        <f t="shared" si="13"/>
        <v/>
      </c>
      <c r="R21" s="51" t="str">
        <f t="shared" si="14"/>
        <v/>
      </c>
      <c r="S21" s="51" t="str">
        <f t="shared" si="15"/>
        <v/>
      </c>
      <c r="T21" s="51" t="str">
        <f t="shared" si="16"/>
        <v/>
      </c>
      <c r="U21" s="51" t="str">
        <f t="shared" si="17"/>
        <v/>
      </c>
      <c r="V21" s="59">
        <f>MATCH(G21,options!$D$1:$D$20,0)</f>
        <v>16</v>
      </c>
    </row>
    <row r="22" spans="1:22" ht="14" x14ac:dyDescent="0.15">
      <c r="B22" s="62"/>
      <c r="C22" s="50" t="b">
        <f>FALSE()</f>
        <v>0</v>
      </c>
      <c r="D22" s="50" t="b">
        <f>FALSE()</f>
        <v>0</v>
      </c>
      <c r="E22" s="74">
        <v>5714401574194</v>
      </c>
      <c r="F22" s="45" t="s">
        <v>612</v>
      </c>
      <c r="G22" s="75"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4" t="b">
        <f>TRUE()</f>
        <v>1</v>
      </c>
      <c r="J22" s="55" t="b">
        <v>0</v>
      </c>
      <c r="K22" s="45" t="s">
        <v>650</v>
      </c>
      <c r="L22" s="56" t="b">
        <v>0</v>
      </c>
      <c r="M22" s="66" t="str">
        <f t="shared" si="18"/>
        <v>https://download.lenovo.com/Images/Parts/01ER523/01ER523_A.jpg</v>
      </c>
      <c r="N22" s="66" t="str">
        <f t="shared" si="19"/>
        <v>https://download.lenovo.com/Images/Parts/01ER523/01ER523_B.jpg</v>
      </c>
      <c r="O22" s="58" t="str">
        <f t="shared" si="20"/>
        <v>https://download.lenovo.com/Images/Parts/01ER523/01ER523_details.jpg</v>
      </c>
      <c r="P22" s="51" t="str">
        <f t="shared" si="12"/>
        <v/>
      </c>
      <c r="Q22" s="51" t="str">
        <f t="shared" si="13"/>
        <v/>
      </c>
      <c r="R22" s="51" t="str">
        <f t="shared" si="14"/>
        <v/>
      </c>
      <c r="S22" s="51" t="str">
        <f t="shared" si="15"/>
        <v/>
      </c>
      <c r="T22" s="51" t="str">
        <f t="shared" si="16"/>
        <v/>
      </c>
      <c r="U22" s="51" t="str">
        <f t="shared" si="17"/>
        <v/>
      </c>
      <c r="V22" s="59">
        <f>MATCH(G22,options!$D$1:$D$20,0)</f>
        <v>17</v>
      </c>
    </row>
    <row r="23" spans="1:22" ht="56" x14ac:dyDescent="0.15">
      <c r="A23" s="46" t="s">
        <v>406</v>
      </c>
      <c r="B23" s="47"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74">
        <v>5714401574200</v>
      </c>
      <c r="F23" s="45" t="s">
        <v>613</v>
      </c>
      <c r="G23" s="75"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45" t="s">
        <v>658</v>
      </c>
      <c r="L23" s="56" t="b">
        <v>0</v>
      </c>
      <c r="M23" s="66" t="str">
        <f t="shared" si="18"/>
        <v>https://download.lenovo.com/Images/Parts/01ER500/01ER500_A.jpg</v>
      </c>
      <c r="N23" s="66" t="str">
        <f t="shared" si="19"/>
        <v>https://download.lenovo.com/Images/Parts/01ER500/01ER500_B.jpg</v>
      </c>
      <c r="O23" s="58" t="str">
        <f t="shared" si="20"/>
        <v>https://download.lenovo.com/Images/Parts/01ER500/01ER500_details.jpg</v>
      </c>
      <c r="P23" s="51" t="str">
        <f t="shared" si="12"/>
        <v/>
      </c>
      <c r="Q23" s="51" t="str">
        <f t="shared" si="13"/>
        <v/>
      </c>
      <c r="R23" s="51" t="str">
        <f t="shared" si="14"/>
        <v/>
      </c>
      <c r="S23" s="51" t="str">
        <f t="shared" si="15"/>
        <v/>
      </c>
      <c r="T23" s="51" t="str">
        <f t="shared" si="16"/>
        <v/>
      </c>
      <c r="U23" s="51" t="str">
        <f t="shared" si="17"/>
        <v/>
      </c>
      <c r="V23" s="59">
        <f>MATCH(G23,options!$D$1:$D$20,0)</f>
        <v>18</v>
      </c>
    </row>
    <row r="24" spans="1:22" ht="56" x14ac:dyDescent="0.15">
      <c r="A24" s="46" t="s">
        <v>408</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0" t="b">
        <v>0</v>
      </c>
      <c r="D24" s="50" t="b">
        <f>FALSE()</f>
        <v>0</v>
      </c>
      <c r="E24" s="74">
        <v>5714401570011</v>
      </c>
      <c r="F24" s="45" t="s">
        <v>614</v>
      </c>
      <c r="G24" s="75"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4" t="b">
        <f>TRUE()</f>
        <v>1</v>
      </c>
      <c r="J24" s="55" t="b">
        <v>1</v>
      </c>
      <c r="K24" s="52" t="s">
        <v>633</v>
      </c>
      <c r="L24" s="56" t="b">
        <v>1</v>
      </c>
      <c r="M24" s="66" t="str">
        <f t="shared" si="18"/>
        <v>https://raw.githubusercontent.com/PatrickVibild/TellusAmazonPictures/master/pictures/Lenovo/T570/BL/DE/1.jpg</v>
      </c>
      <c r="N24" s="66" t="str">
        <f t="shared" si="19"/>
        <v>https://raw.githubusercontent.com/PatrickVibild/TellusAmazonPictures/master/pictures/Lenovo/T570/BL/DE/2.jpg</v>
      </c>
      <c r="O24" s="58" t="str">
        <f t="shared" si="20"/>
        <v>https://raw.githubusercontent.com/PatrickVibild/TellusAmazonPictures/master/pictures/Lenovo/T570/BL/DE/3.jpg</v>
      </c>
      <c r="P24" s="51" t="str">
        <f t="shared" si="12"/>
        <v>https://raw.githubusercontent.com/PatrickVibild/TellusAmazonPictures/master/pictures/Lenovo/T570/BL/DE/4.jpg</v>
      </c>
      <c r="Q24" s="51" t="str">
        <f t="shared" si="13"/>
        <v>https://raw.githubusercontent.com/PatrickVibild/TellusAmazonPictures/master/pictures/Lenovo/T570/BL/DE/5.jpg</v>
      </c>
      <c r="R24" s="51" t="str">
        <f t="shared" si="14"/>
        <v>https://raw.githubusercontent.com/PatrickVibild/TellusAmazonPictures/master/pictures/Lenovo/T570/BL/DE/6.jpg</v>
      </c>
      <c r="S24" s="51" t="str">
        <f t="shared" si="15"/>
        <v>https://raw.githubusercontent.com/PatrickVibild/TellusAmazonPictures/master/pictures/Lenovo/T570/BL/DE/7.jpg</v>
      </c>
      <c r="T24" s="51" t="str">
        <f t="shared" si="16"/>
        <v>https://raw.githubusercontent.com/PatrickVibild/TellusAmazonPictures/master/pictures/Lenovo/T570/BL/DE/8.jpg</v>
      </c>
      <c r="U24" s="51" t="str">
        <f t="shared" si="17"/>
        <v>https://raw.githubusercontent.com/PatrickVibild/TellusAmazonPictures/master/pictures/Lenovo/T570/BL/DE/9.jpg</v>
      </c>
      <c r="V24" s="59">
        <f>MATCH(G24,options!$D$1:$D$20,0)</f>
        <v>1</v>
      </c>
    </row>
    <row r="25" spans="1:22" ht="42" x14ac:dyDescent="0.15">
      <c r="A25" s="46" t="s">
        <v>409</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0" t="b">
        <v>0</v>
      </c>
      <c r="D25" s="50" t="b">
        <f>FALSE()</f>
        <v>0</v>
      </c>
      <c r="E25" s="74">
        <v>5714401570028</v>
      </c>
      <c r="F25" s="45" t="s">
        <v>615</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4" t="b">
        <f>TRUE()</f>
        <v>1</v>
      </c>
      <c r="J25" s="55" t="b">
        <v>1</v>
      </c>
      <c r="K25" s="52" t="s">
        <v>634</v>
      </c>
      <c r="L25" s="56" t="b">
        <v>1</v>
      </c>
      <c r="M25" s="66" t="str">
        <f t="shared" si="18"/>
        <v>https://raw.githubusercontent.com/PatrickVibild/TellusAmazonPictures/master/pictures/Lenovo/T570/BL/FR/1.jpg</v>
      </c>
      <c r="N25" s="66" t="str">
        <f t="shared" si="19"/>
        <v>https://raw.githubusercontent.com/PatrickVibild/TellusAmazonPictures/master/pictures/Lenovo/T570/BL/FR/2.jpg</v>
      </c>
      <c r="O25" s="58" t="str">
        <f t="shared" si="20"/>
        <v>https://raw.githubusercontent.com/PatrickVibild/TellusAmazonPictures/master/pictures/Lenovo/T570/BL/FR/3.jpg</v>
      </c>
      <c r="P25" s="51" t="str">
        <f t="shared" si="12"/>
        <v>https://raw.githubusercontent.com/PatrickVibild/TellusAmazonPictures/master/pictures/Lenovo/T570/BL/FR/4.jpg</v>
      </c>
      <c r="Q25" s="51" t="str">
        <f t="shared" si="13"/>
        <v>https://raw.githubusercontent.com/PatrickVibild/TellusAmazonPictures/master/pictures/Lenovo/T570/BL/FR/5.jpg</v>
      </c>
      <c r="R25" s="51" t="str">
        <f t="shared" si="14"/>
        <v>https://raw.githubusercontent.com/PatrickVibild/TellusAmazonPictures/master/pictures/Lenovo/T570/BL/FR/6.jpg</v>
      </c>
      <c r="S25" s="51" t="str">
        <f t="shared" si="15"/>
        <v>https://raw.githubusercontent.com/PatrickVibild/TellusAmazonPictures/master/pictures/Lenovo/T570/BL/FR/7.jpg</v>
      </c>
      <c r="T25" s="51" t="str">
        <f t="shared" si="16"/>
        <v>https://raw.githubusercontent.com/PatrickVibild/TellusAmazonPictures/master/pictures/Lenovo/T570/BL/FR/8.jpg</v>
      </c>
      <c r="U25" s="51" t="str">
        <f t="shared" si="17"/>
        <v>https://raw.githubusercontent.com/PatrickVibild/TellusAmazonPictures/master/pictures/Lenovo/T570/BL/FR/9.jpg</v>
      </c>
      <c r="V25" s="59">
        <f>MATCH(G25,options!$D$1:$D$20,0)</f>
        <v>2</v>
      </c>
    </row>
    <row r="26" spans="1:22" ht="28" x14ac:dyDescent="0.15">
      <c r="A26" s="46" t="s">
        <v>410</v>
      </c>
      <c r="B26" s="47" t="str">
        <f>IF(Values!$B$36=English!$B$2,English!B6, IF(Values!$B$36=German!$B$2,German!B6, IF(Values!$B$36=Italian!$B$2,Italian!B6, IF(Values!$B$36=Spanish!$B$2, Spanish!B6, IF(Values!$B$36=French!$B$2, French!B6, IF(Values!$B$36=Dutch!$B$2,Dutch!B6, IF(Values!$B$36=English!$D$32, English!D36, 0)))))))</f>
        <v>👉 LAYOUT – {flag} {language} backlit.</v>
      </c>
      <c r="C26" s="50" t="b">
        <v>0</v>
      </c>
      <c r="D26" s="50" t="b">
        <f>FALSE()</f>
        <v>0</v>
      </c>
      <c r="E26" s="74">
        <v>5714401570035</v>
      </c>
      <c r="F26" s="45" t="s">
        <v>616</v>
      </c>
      <c r="G26" s="75"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4" t="b">
        <f>TRUE()</f>
        <v>1</v>
      </c>
      <c r="J26" s="55" t="b">
        <v>1</v>
      </c>
      <c r="K26" s="52" t="s">
        <v>635</v>
      </c>
      <c r="L26" s="56" t="b">
        <v>1</v>
      </c>
      <c r="M26" s="66" t="str">
        <f t="shared" si="18"/>
        <v>https://raw.githubusercontent.com/PatrickVibild/TellusAmazonPictures/master/pictures/Lenovo/T570/BL/IT/1.jpg</v>
      </c>
      <c r="N26" s="66" t="str">
        <f t="shared" si="19"/>
        <v>https://raw.githubusercontent.com/PatrickVibild/TellusAmazonPictures/master/pictures/Lenovo/T570/BL/IT/2.jpg</v>
      </c>
      <c r="O26" s="58" t="str">
        <f t="shared" si="20"/>
        <v>https://raw.githubusercontent.com/PatrickVibild/TellusAmazonPictures/master/pictures/Lenovo/T570/BL/IT/3.jpg</v>
      </c>
      <c r="P26" s="51" t="str">
        <f t="shared" si="12"/>
        <v>https://raw.githubusercontent.com/PatrickVibild/TellusAmazonPictures/master/pictures/Lenovo/T570/BL/IT/4.jpg</v>
      </c>
      <c r="Q26" s="51" t="str">
        <f t="shared" si="13"/>
        <v>https://raw.githubusercontent.com/PatrickVibild/TellusAmazonPictures/master/pictures/Lenovo/T570/BL/IT/5.jpg</v>
      </c>
      <c r="R26" s="51" t="str">
        <f t="shared" si="14"/>
        <v>https://raw.githubusercontent.com/PatrickVibild/TellusAmazonPictures/master/pictures/Lenovo/T570/BL/IT/6.jpg</v>
      </c>
      <c r="S26" s="51" t="str">
        <f t="shared" si="15"/>
        <v>https://raw.githubusercontent.com/PatrickVibild/TellusAmazonPictures/master/pictures/Lenovo/T570/BL/IT/7.jpg</v>
      </c>
      <c r="T26" s="51" t="str">
        <f t="shared" si="16"/>
        <v>https://raw.githubusercontent.com/PatrickVibild/TellusAmazonPictures/master/pictures/Lenovo/T570/BL/IT/8.jpg</v>
      </c>
      <c r="U26" s="51" t="str">
        <f t="shared" si="17"/>
        <v>https://raw.githubusercontent.com/PatrickVibild/TellusAmazonPictures/master/pictures/Lenovo/T570/BL/IT/9.jpg</v>
      </c>
      <c r="V26" s="59">
        <f>MATCH(G26,options!$D$1:$D$20,0)</f>
        <v>3</v>
      </c>
    </row>
    <row r="27" spans="1:22" ht="42" x14ac:dyDescent="0.15">
      <c r="A27" s="46" t="s">
        <v>409</v>
      </c>
      <c r="B27" s="47"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0" t="b">
        <v>0</v>
      </c>
      <c r="D27" s="50" t="b">
        <f>FALSE()</f>
        <v>0</v>
      </c>
      <c r="E27" s="74">
        <v>5714401570042</v>
      </c>
      <c r="F27" s="45" t="s">
        <v>617</v>
      </c>
      <c r="G27" s="7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4" t="b">
        <f>TRUE()</f>
        <v>1</v>
      </c>
      <c r="J27" s="55" t="b">
        <v>1</v>
      </c>
      <c r="K27" s="52" t="s">
        <v>636</v>
      </c>
      <c r="L27" s="56" t="b">
        <v>1</v>
      </c>
      <c r="M27" s="66" t="str">
        <f t="shared" si="18"/>
        <v>https://raw.githubusercontent.com/PatrickVibild/TellusAmazonPictures/master/pictures/Lenovo/T570/BL/ES/1.jpg</v>
      </c>
      <c r="N27" s="66" t="str">
        <f t="shared" si="19"/>
        <v>https://raw.githubusercontent.com/PatrickVibild/TellusAmazonPictures/master/pictures/Lenovo/T570/BL/ES/2.jpg</v>
      </c>
      <c r="O27" s="58" t="str">
        <f t="shared" si="20"/>
        <v>https://raw.githubusercontent.com/PatrickVibild/TellusAmazonPictures/master/pictures/Lenovo/T570/BL/ES/3.jpg</v>
      </c>
      <c r="P27" s="51" t="str">
        <f t="shared" si="12"/>
        <v>https://raw.githubusercontent.com/PatrickVibild/TellusAmazonPictures/master/pictures/Lenovo/T570/BL/ES/4.jpg</v>
      </c>
      <c r="Q27" s="51" t="str">
        <f t="shared" si="13"/>
        <v>https://raw.githubusercontent.com/PatrickVibild/TellusAmazonPictures/master/pictures/Lenovo/T570/BL/ES/5.jpg</v>
      </c>
      <c r="R27" s="51" t="str">
        <f t="shared" si="14"/>
        <v>https://raw.githubusercontent.com/PatrickVibild/TellusAmazonPictures/master/pictures/Lenovo/T570/BL/ES/6.jpg</v>
      </c>
      <c r="S27" s="51" t="str">
        <f t="shared" si="15"/>
        <v>https://raw.githubusercontent.com/PatrickVibild/TellusAmazonPictures/master/pictures/Lenovo/T570/BL/ES/7.jpg</v>
      </c>
      <c r="T27" s="51" t="str">
        <f t="shared" si="16"/>
        <v>https://raw.githubusercontent.com/PatrickVibild/TellusAmazonPictures/master/pictures/Lenovo/T570/BL/ES/8.jpg</v>
      </c>
      <c r="U27" s="51" t="str">
        <f t="shared" si="17"/>
        <v>https://raw.githubusercontent.com/PatrickVibild/TellusAmazonPictures/master/pictures/Lenovo/T570/BL/ES/9.jpg</v>
      </c>
      <c r="V27" s="59">
        <f>MATCH(G27,options!$D$1:$D$20,0)</f>
        <v>4</v>
      </c>
    </row>
    <row r="28" spans="1:22" ht="28" x14ac:dyDescent="0.15">
      <c r="B28" s="65"/>
      <c r="C28" s="50" t="b">
        <v>0</v>
      </c>
      <c r="D28" s="50" t="b">
        <f>FALSE()</f>
        <v>0</v>
      </c>
      <c r="E28" s="74">
        <v>5714401570059</v>
      </c>
      <c r="F28" s="45" t="s">
        <v>618</v>
      </c>
      <c r="G28" s="75"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t="b">
        <f>TRUE()</f>
        <v>1</v>
      </c>
      <c r="J28" s="55" t="b">
        <v>1</v>
      </c>
      <c r="K28" s="52" t="s">
        <v>637</v>
      </c>
      <c r="L28" s="56" t="b">
        <v>1</v>
      </c>
      <c r="M28" s="66" t="str">
        <f t="shared" si="18"/>
        <v>https://raw.githubusercontent.com/PatrickVibild/TellusAmazonPictures/master/pictures/Lenovo/T570/BL/UK/1.jpg</v>
      </c>
      <c r="N28" s="66" t="str">
        <f t="shared" si="19"/>
        <v>https://raw.githubusercontent.com/PatrickVibild/TellusAmazonPictures/master/pictures/Lenovo/T570/BL/UK/2.jpg</v>
      </c>
      <c r="O28" s="58" t="str">
        <f t="shared" si="20"/>
        <v>https://raw.githubusercontent.com/PatrickVibild/TellusAmazonPictures/master/pictures/Lenovo/T570/BL/UK/3.jpg</v>
      </c>
      <c r="P28" s="51" t="str">
        <f t="shared" si="12"/>
        <v>https://raw.githubusercontent.com/PatrickVibild/TellusAmazonPictures/master/pictures/Lenovo/T570/BL/UK/4.jpg</v>
      </c>
      <c r="Q28" s="51" t="str">
        <f t="shared" si="13"/>
        <v>https://raw.githubusercontent.com/PatrickVibild/TellusAmazonPictures/master/pictures/Lenovo/T570/BL/UK/5.jpg</v>
      </c>
      <c r="R28" s="51" t="str">
        <f t="shared" si="14"/>
        <v>https://raw.githubusercontent.com/PatrickVibild/TellusAmazonPictures/master/pictures/Lenovo/T570/BL/UK/6.jpg</v>
      </c>
      <c r="S28" s="51" t="str">
        <f t="shared" si="15"/>
        <v>https://raw.githubusercontent.com/PatrickVibild/TellusAmazonPictures/master/pictures/Lenovo/T570/BL/UK/7.jpg</v>
      </c>
      <c r="T28" s="51" t="str">
        <f t="shared" si="16"/>
        <v>https://raw.githubusercontent.com/PatrickVibild/TellusAmazonPictures/master/pictures/Lenovo/T570/BL/UK/8.jpg</v>
      </c>
      <c r="U28" s="51" t="str">
        <f t="shared" si="17"/>
        <v>https://raw.githubusercontent.com/PatrickVibild/TellusAmazonPictures/master/pictures/Lenovo/T570/BL/UK/9.jpg</v>
      </c>
      <c r="V28" s="59">
        <f>MATCH(G28,options!$D$1:$D$20,0)</f>
        <v>5</v>
      </c>
    </row>
    <row r="29" spans="1:22" ht="56" x14ac:dyDescent="0.15">
      <c r="A29" s="46" t="s">
        <v>411</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0" t="b">
        <v>0</v>
      </c>
      <c r="D29" s="50" t="b">
        <f>FALSE()</f>
        <v>0</v>
      </c>
      <c r="E29" s="74">
        <v>5714401570066</v>
      </c>
      <c r="F29" s="45" t="s">
        <v>619</v>
      </c>
      <c r="G29" s="75"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4" t="b">
        <f>TRUE()</f>
        <v>1</v>
      </c>
      <c r="J29" s="55" t="b">
        <v>1</v>
      </c>
      <c r="K29" s="45" t="s">
        <v>659</v>
      </c>
      <c r="L29" s="56" t="b">
        <v>0</v>
      </c>
      <c r="M29" s="66" t="str">
        <f t="shared" si="18"/>
        <v>https://download.lenovo.com/Images/Parts/01ER581/01ER581_A.jpg</v>
      </c>
      <c r="N29" s="66" t="str">
        <f t="shared" si="19"/>
        <v>https://download.lenovo.com/Images/Parts/01ER581/01ER581_B.jpg</v>
      </c>
      <c r="O29" s="58" t="str">
        <f t="shared" si="20"/>
        <v>https://download.lenovo.com/Images/Parts/01ER581/01ER581_details.jpg</v>
      </c>
      <c r="P29" s="51" t="str">
        <f t="shared" si="12"/>
        <v/>
      </c>
      <c r="Q29" s="51" t="str">
        <f t="shared" si="13"/>
        <v/>
      </c>
      <c r="R29" s="51" t="str">
        <f t="shared" si="14"/>
        <v/>
      </c>
      <c r="S29" s="51" t="str">
        <f t="shared" si="15"/>
        <v/>
      </c>
      <c r="T29" s="51" t="str">
        <f t="shared" si="16"/>
        <v/>
      </c>
      <c r="U29" s="51" t="str">
        <f t="shared" si="17"/>
        <v/>
      </c>
      <c r="V29" s="59">
        <f>MATCH(G29,options!$D$1:$D$20,0)</f>
        <v>6</v>
      </c>
    </row>
    <row r="30" spans="1:22" ht="14" x14ac:dyDescent="0.15">
      <c r="B30" s="65"/>
      <c r="C30" s="50" t="b">
        <v>0</v>
      </c>
      <c r="D30" s="50" t="b">
        <f>FALSE()</f>
        <v>0</v>
      </c>
      <c r="E30" s="74">
        <v>5714401570073</v>
      </c>
      <c r="F30" s="45" t="s">
        <v>620</v>
      </c>
      <c r="G30" s="75"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4" t="b">
        <f>TRUE()</f>
        <v>1</v>
      </c>
      <c r="J30" s="55" t="b">
        <v>1</v>
      </c>
      <c r="K30" s="45" t="s">
        <v>660</v>
      </c>
      <c r="L30" s="56" t="b">
        <v>0</v>
      </c>
      <c r="M30" s="66" t="str">
        <f t="shared" si="18"/>
        <v>https://download.lenovo.com/Images/Parts/01ER547/01ER547_A.jpg</v>
      </c>
      <c r="N30" s="66" t="str">
        <f t="shared" si="19"/>
        <v>https://download.lenovo.com/Images/Parts/01ER547/01ER547_B.jpg</v>
      </c>
      <c r="O30" s="58" t="str">
        <f t="shared" si="20"/>
        <v>https://download.lenovo.com/Images/Parts/01ER547/01ER547_details.jpg</v>
      </c>
      <c r="P30" s="51" t="str">
        <f t="shared" si="12"/>
        <v/>
      </c>
      <c r="Q30" s="51" t="str">
        <f t="shared" si="13"/>
        <v/>
      </c>
      <c r="R30" s="51" t="str">
        <f t="shared" si="14"/>
        <v/>
      </c>
      <c r="S30" s="51" t="str">
        <f t="shared" si="15"/>
        <v/>
      </c>
      <c r="T30" s="51" t="str">
        <f t="shared" si="16"/>
        <v/>
      </c>
      <c r="U30" s="51" t="str">
        <f t="shared" si="17"/>
        <v/>
      </c>
      <c r="V30" s="59">
        <f>MATCH(G30,options!$D$1:$D$20,0)</f>
        <v>7</v>
      </c>
    </row>
    <row r="31" spans="1:22" ht="42" x14ac:dyDescent="0.15">
      <c r="A31" s="46" t="s">
        <v>412</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0" t="b">
        <v>0</v>
      </c>
      <c r="D31" s="50" t="b">
        <f>FALSE()</f>
        <v>0</v>
      </c>
      <c r="E31" s="74">
        <v>5714401570080</v>
      </c>
      <c r="F31" s="45" t="s">
        <v>621</v>
      </c>
      <c r="G31" s="75"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4" t="b">
        <f>TRUE()</f>
        <v>1</v>
      </c>
      <c r="J31" s="55" t="b">
        <v>1</v>
      </c>
      <c r="K31" s="45" t="s">
        <v>661</v>
      </c>
      <c r="L31" s="56" t="b">
        <v>0</v>
      </c>
      <c r="M31" s="66" t="str">
        <f t="shared" si="18"/>
        <v>https://download.lenovo.com/Images/Parts/01ER548/01ER548_A.jpg</v>
      </c>
      <c r="N31" s="66" t="str">
        <f t="shared" si="19"/>
        <v>https://download.lenovo.com/Images/Parts/01ER548/01ER548_B.jpg</v>
      </c>
      <c r="O31" s="58" t="str">
        <f t="shared" si="20"/>
        <v>https://download.lenovo.com/Images/Parts/01ER548/01ER548_details.jpg</v>
      </c>
      <c r="P31" s="51" t="str">
        <f t="shared" si="12"/>
        <v/>
      </c>
      <c r="Q31" s="51" t="str">
        <f t="shared" si="13"/>
        <v/>
      </c>
      <c r="R31" s="51" t="str">
        <f t="shared" si="14"/>
        <v/>
      </c>
      <c r="S31" s="51" t="str">
        <f t="shared" si="15"/>
        <v/>
      </c>
      <c r="T31" s="51" t="str">
        <f t="shared" si="16"/>
        <v/>
      </c>
      <c r="U31" s="51" t="str">
        <f t="shared" si="17"/>
        <v/>
      </c>
      <c r="V31" s="59">
        <f>MATCH(G31,options!$D$1:$D$20,0)</f>
        <v>8</v>
      </c>
    </row>
    <row r="32" spans="1:22" ht="14" x14ac:dyDescent="0.15">
      <c r="C32" s="50" t="b">
        <v>0</v>
      </c>
      <c r="D32" s="50" t="b">
        <f>FALSE()</f>
        <v>0</v>
      </c>
      <c r="E32" s="74">
        <v>5714401570097</v>
      </c>
      <c r="F32" s="45" t="s">
        <v>622</v>
      </c>
      <c r="G32" s="75"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4" t="b">
        <f>TRUE()</f>
        <v>1</v>
      </c>
      <c r="J32" s="55" t="b">
        <v>1</v>
      </c>
      <c r="K32" s="45" t="s">
        <v>662</v>
      </c>
      <c r="L32" s="56" t="b">
        <v>0</v>
      </c>
      <c r="M32" s="66" t="str">
        <f t="shared" si="18"/>
        <v>https://download.lenovo.com/Images/Parts/01ER549/01ER549_A.jpg</v>
      </c>
      <c r="N32" s="66" t="str">
        <f t="shared" si="19"/>
        <v>https://download.lenovo.com/Images/Parts/01ER549/01ER549_B.jpg</v>
      </c>
      <c r="O32" s="58" t="str">
        <f t="shared" si="20"/>
        <v>https://download.lenovo.com/Images/Parts/01ER549/01ER549_details.jpg</v>
      </c>
      <c r="P32" s="51" t="str">
        <f t="shared" si="12"/>
        <v/>
      </c>
      <c r="Q32" s="51" t="str">
        <f t="shared" si="13"/>
        <v/>
      </c>
      <c r="R32" s="51" t="str">
        <f t="shared" si="14"/>
        <v/>
      </c>
      <c r="S32" s="51" t="str">
        <f t="shared" si="15"/>
        <v/>
      </c>
      <c r="T32" s="51" t="str">
        <f t="shared" si="16"/>
        <v/>
      </c>
      <c r="U32" s="51" t="str">
        <f t="shared" si="17"/>
        <v/>
      </c>
      <c r="V32" s="59">
        <f>MATCH(G32,options!$D$1:$D$20,0)</f>
        <v>20</v>
      </c>
    </row>
    <row r="33" spans="1:22" ht="14" x14ac:dyDescent="0.15">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NO backlit.</v>
      </c>
      <c r="C33" s="50" t="b">
        <v>0</v>
      </c>
      <c r="D33" s="50" t="b">
        <f>FALSE()</f>
        <v>0</v>
      </c>
      <c r="E33" s="74">
        <v>5714401570103</v>
      </c>
      <c r="F33" s="45" t="s">
        <v>623</v>
      </c>
      <c r="G33" s="75"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4" t="b">
        <f>TRUE()</f>
        <v>1</v>
      </c>
      <c r="J33" s="55" t="b">
        <v>1</v>
      </c>
      <c r="K33" s="45" t="s">
        <v>663</v>
      </c>
      <c r="L33" s="56" t="b">
        <v>0</v>
      </c>
      <c r="M33" s="66" t="str">
        <f t="shared" si="18"/>
        <v>https://download.lenovo.com/Images/Parts/01ER591/01ER591_A.jpg</v>
      </c>
      <c r="N33" s="66" t="str">
        <f t="shared" si="19"/>
        <v>https://download.lenovo.com/Images/Parts/01ER591/01ER591_B.jpg</v>
      </c>
      <c r="O33" s="58" t="str">
        <f t="shared" si="20"/>
        <v>https://download.lenovo.com/Images/Parts/01ER591/01ER591_details.jpg</v>
      </c>
      <c r="P33" s="51" t="str">
        <f t="shared" si="12"/>
        <v/>
      </c>
      <c r="Q33" s="51" t="str">
        <f t="shared" si="13"/>
        <v/>
      </c>
      <c r="R33" s="51" t="str">
        <f t="shared" si="14"/>
        <v/>
      </c>
      <c r="S33" s="51" t="str">
        <f t="shared" si="15"/>
        <v/>
      </c>
      <c r="T33" s="51" t="str">
        <f t="shared" si="16"/>
        <v/>
      </c>
      <c r="U33" s="51" t="str">
        <f t="shared" si="17"/>
        <v/>
      </c>
      <c r="V33" s="59">
        <f>MATCH(G33,options!$D$1:$D$20,0)</f>
        <v>9</v>
      </c>
    </row>
    <row r="34" spans="1:22" ht="14" x14ac:dyDescent="0.15">
      <c r="C34" s="50" t="b">
        <v>0</v>
      </c>
      <c r="D34" s="50" t="b">
        <f>FALSE()</f>
        <v>0</v>
      </c>
      <c r="E34" s="74">
        <v>5714401570110</v>
      </c>
      <c r="F34" s="45" t="s">
        <v>624</v>
      </c>
      <c r="G34" s="75"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4" t="b">
        <f>TRUE()</f>
        <v>1</v>
      </c>
      <c r="J34" s="55" t="b">
        <v>1</v>
      </c>
      <c r="K34" s="45" t="s">
        <v>664</v>
      </c>
      <c r="L34" s="56" t="b">
        <v>0</v>
      </c>
      <c r="M34" s="66" t="str">
        <f t="shared" si="18"/>
        <v>https://download.lenovo.com/Images/Parts/01ER556/01ER556_A.jpg</v>
      </c>
      <c r="N34" s="66" t="str">
        <f t="shared" si="19"/>
        <v>https://download.lenovo.com/Images/Parts/01ER556/01ER556_B.jpg</v>
      </c>
      <c r="O34" s="58" t="str">
        <f t="shared" si="20"/>
        <v>https://download.lenovo.com/Images/Parts/01ER556/01ER556_details.jpg</v>
      </c>
      <c r="P34" s="51" t="str">
        <f t="shared" si="12"/>
        <v/>
      </c>
      <c r="Q34" s="51" t="str">
        <f t="shared" si="13"/>
        <v/>
      </c>
      <c r="R34" s="51" t="str">
        <f t="shared" si="14"/>
        <v/>
      </c>
      <c r="S34" s="51" t="str">
        <f t="shared" si="15"/>
        <v/>
      </c>
      <c r="T34" s="51" t="str">
        <f t="shared" si="16"/>
        <v/>
      </c>
      <c r="U34" s="51" t="str">
        <f t="shared" si="17"/>
        <v/>
      </c>
      <c r="V34" s="59">
        <f>MATCH(G34,options!$D$1:$D$20,0)</f>
        <v>19</v>
      </c>
    </row>
    <row r="35" spans="1:22" ht="14" x14ac:dyDescent="0.15">
      <c r="C35" s="50" t="b">
        <v>0</v>
      </c>
      <c r="D35" s="50" t="b">
        <f>FALSE()</f>
        <v>0</v>
      </c>
      <c r="E35" s="74">
        <v>5714401570127</v>
      </c>
      <c r="F35" s="45" t="s">
        <v>625</v>
      </c>
      <c r="G35" s="75"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4" t="b">
        <f>TRUE()</f>
        <v>1</v>
      </c>
      <c r="J35" s="55" t="b">
        <v>1</v>
      </c>
      <c r="K35" s="45" t="s">
        <v>665</v>
      </c>
      <c r="L35" s="56" t="b">
        <v>0</v>
      </c>
      <c r="M35" s="66" t="str">
        <f t="shared" si="18"/>
        <v>https://download.lenovo.com/Images/Parts/01ER601/01ER601_A.jpg</v>
      </c>
      <c r="N35" s="66" t="str">
        <f t="shared" si="19"/>
        <v>https://download.lenovo.com/Images/Parts/01ER601/01ER601_B.jpg</v>
      </c>
      <c r="O35" s="58" t="str">
        <f t="shared" si="20"/>
        <v>https://download.lenovo.com/Images/Parts/01ER601/01ER601_details.jpg</v>
      </c>
      <c r="P35" s="51" t="str">
        <f t="shared" si="12"/>
        <v/>
      </c>
      <c r="Q35" s="51" t="str">
        <f t="shared" si="13"/>
        <v/>
      </c>
      <c r="R35" s="51" t="str">
        <f t="shared" si="14"/>
        <v/>
      </c>
      <c r="S35" s="51" t="str">
        <f t="shared" si="15"/>
        <v/>
      </c>
      <c r="T35" s="51" t="str">
        <f t="shared" si="16"/>
        <v/>
      </c>
      <c r="U35" s="51" t="str">
        <f t="shared" si="17"/>
        <v/>
      </c>
      <c r="V35" s="59">
        <f>MATCH(G35,options!$D$1:$D$20,0)</f>
        <v>10</v>
      </c>
    </row>
    <row r="36" spans="1:22" ht="14" x14ac:dyDescent="0.15">
      <c r="A36" s="46" t="s">
        <v>414</v>
      </c>
      <c r="B36" s="64" t="s">
        <v>415</v>
      </c>
      <c r="C36" s="50" t="b">
        <v>0</v>
      </c>
      <c r="D36" s="50" t="b">
        <f>FALSE()</f>
        <v>0</v>
      </c>
      <c r="E36" s="74">
        <v>5714401570134</v>
      </c>
      <c r="F36" s="45" t="s">
        <v>626</v>
      </c>
      <c r="G36" s="75"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4" t="b">
        <f>TRUE()</f>
        <v>1</v>
      </c>
      <c r="J36" s="55" t="b">
        <v>1</v>
      </c>
      <c r="K36" s="45" t="s">
        <v>666</v>
      </c>
      <c r="L36" s="56" t="b">
        <v>0</v>
      </c>
      <c r="M36" s="66" t="str">
        <f t="shared" si="18"/>
        <v>https://download.lenovo.com/Images/Parts/01ER602/01ER602_A.jpg</v>
      </c>
      <c r="N36" s="66" t="str">
        <f t="shared" si="19"/>
        <v>https://download.lenovo.com/Images/Parts/01ER602/01ER602_B.jpg</v>
      </c>
      <c r="O36" s="58" t="str">
        <f t="shared" si="20"/>
        <v>https://download.lenovo.com/Images/Parts/01ER602/01ER602_details.jpg</v>
      </c>
      <c r="P36" s="51" t="str">
        <f t="shared" si="12"/>
        <v/>
      </c>
      <c r="Q36" s="51" t="str">
        <f t="shared" si="13"/>
        <v/>
      </c>
      <c r="R36" s="51" t="str">
        <f t="shared" si="14"/>
        <v/>
      </c>
      <c r="S36" s="51" t="str">
        <f t="shared" si="15"/>
        <v/>
      </c>
      <c r="T36" s="51" t="str">
        <f t="shared" si="16"/>
        <v/>
      </c>
      <c r="U36" s="51" t="str">
        <f t="shared" si="17"/>
        <v/>
      </c>
      <c r="V36" s="59">
        <f>MATCH(G36,options!$D$1:$D$20,0)</f>
        <v>11</v>
      </c>
    </row>
    <row r="37" spans="1:22" ht="14" x14ac:dyDescent="0.15">
      <c r="A37" t="s">
        <v>416</v>
      </c>
      <c r="B37" s="64" t="s">
        <v>407</v>
      </c>
      <c r="C37" s="50" t="b">
        <v>0</v>
      </c>
      <c r="D37" s="50" t="b">
        <f>FALSE()</f>
        <v>0</v>
      </c>
      <c r="E37" s="74">
        <v>5714401570141</v>
      </c>
      <c r="F37" s="45" t="s">
        <v>627</v>
      </c>
      <c r="G37" s="75"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4" t="b">
        <f>TRUE()</f>
        <v>1</v>
      </c>
      <c r="J37" s="55" t="b">
        <v>1</v>
      </c>
      <c r="K37" s="45"/>
      <c r="L37" s="56" t="b">
        <v>0</v>
      </c>
      <c r="M37" s="66" t="str">
        <f t="shared" si="18"/>
        <v/>
      </c>
      <c r="N37" s="66" t="str">
        <f t="shared" si="19"/>
        <v/>
      </c>
      <c r="O37" s="58" t="str">
        <f t="shared" si="20"/>
        <v/>
      </c>
      <c r="P37" s="51" t="str">
        <f t="shared" si="12"/>
        <v/>
      </c>
      <c r="Q37" s="51" t="str">
        <f t="shared" si="13"/>
        <v/>
      </c>
      <c r="R37" s="51" t="str">
        <f t="shared" si="14"/>
        <v/>
      </c>
      <c r="S37" s="51" t="str">
        <f t="shared" si="15"/>
        <v/>
      </c>
      <c r="T37" s="51" t="str">
        <f t="shared" si="16"/>
        <v/>
      </c>
      <c r="U37" s="51" t="str">
        <f t="shared" si="17"/>
        <v/>
      </c>
      <c r="V37" s="59">
        <f>MATCH(G37,options!$D$1:$D$20,0)</f>
        <v>12</v>
      </c>
    </row>
    <row r="38" spans="1:22" ht="14" x14ac:dyDescent="0.15">
      <c r="C38" s="50" t="b">
        <v>0</v>
      </c>
      <c r="D38" s="50" t="b">
        <f>FALSE()</f>
        <v>0</v>
      </c>
      <c r="E38" s="74">
        <v>5714401570158</v>
      </c>
      <c r="F38" s="45" t="s">
        <v>628</v>
      </c>
      <c r="G38" s="75"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4" t="b">
        <f>TRUE()</f>
        <v>1</v>
      </c>
      <c r="J38" s="55" t="b">
        <v>1</v>
      </c>
      <c r="K38" s="45" t="s">
        <v>667</v>
      </c>
      <c r="L38" s="56" t="b">
        <v>0</v>
      </c>
      <c r="M38" s="66" t="str">
        <f t="shared" si="18"/>
        <v>https://download.lenovo.com/Images/Parts/01ER563/01ER563_A.jpg</v>
      </c>
      <c r="N38" s="66" t="str">
        <f t="shared" si="19"/>
        <v>https://download.lenovo.com/Images/Parts/01ER563/01ER563_B.jpg</v>
      </c>
      <c r="O38" s="58" t="str">
        <f t="shared" si="20"/>
        <v>https://download.lenovo.com/Images/Parts/01ER563/01ER563_details.jpg</v>
      </c>
      <c r="P38" s="51" t="str">
        <f t="shared" si="12"/>
        <v/>
      </c>
      <c r="Q38" s="51" t="str">
        <f t="shared" si="13"/>
        <v/>
      </c>
      <c r="R38" s="51" t="str">
        <f t="shared" si="14"/>
        <v/>
      </c>
      <c r="S38" s="51" t="str">
        <f t="shared" si="15"/>
        <v/>
      </c>
      <c r="T38" s="51" t="str">
        <f t="shared" si="16"/>
        <v/>
      </c>
      <c r="U38" s="51" t="str">
        <f t="shared" si="17"/>
        <v/>
      </c>
      <c r="V38" s="59">
        <f>MATCH(G38,options!$D$1:$D$20,0)</f>
        <v>13</v>
      </c>
    </row>
    <row r="39" spans="1:22" ht="14" x14ac:dyDescent="0.15">
      <c r="C39" s="50" t="b">
        <v>0</v>
      </c>
      <c r="D39" s="50" t="b">
        <f>FALSE()</f>
        <v>0</v>
      </c>
      <c r="E39" s="74">
        <v>5714401570165</v>
      </c>
      <c r="F39" s="45" t="s">
        <v>629</v>
      </c>
      <c r="G39" s="75"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4" t="b">
        <f>TRUE()</f>
        <v>1</v>
      </c>
      <c r="J39" s="55" t="b">
        <v>1</v>
      </c>
      <c r="K39" s="45" t="s">
        <v>668</v>
      </c>
      <c r="L39" s="56" t="b">
        <v>0</v>
      </c>
      <c r="M39" s="66" t="str">
        <f t="shared" si="18"/>
        <v>https://download.lenovo.com/Images/Parts/01ER567/01ER567_A.jpg</v>
      </c>
      <c r="N39" s="66" t="str">
        <f t="shared" si="19"/>
        <v>https://download.lenovo.com/Images/Parts/01ER567/01ER567_B.jpg</v>
      </c>
      <c r="O39" s="58" t="str">
        <f t="shared" si="20"/>
        <v>https://download.lenovo.com/Images/Parts/01ER567/01ER567_details.jpg</v>
      </c>
      <c r="P39" s="51" t="str">
        <f t="shared" si="12"/>
        <v/>
      </c>
      <c r="Q39" s="51" t="str">
        <f t="shared" si="13"/>
        <v/>
      </c>
      <c r="R39" s="51" t="str">
        <f t="shared" si="14"/>
        <v/>
      </c>
      <c r="S39" s="51" t="str">
        <f t="shared" si="15"/>
        <v/>
      </c>
      <c r="T39" s="51" t="str">
        <f t="shared" si="16"/>
        <v/>
      </c>
      <c r="U39" s="51" t="str">
        <f t="shared" si="17"/>
        <v/>
      </c>
      <c r="V39" s="59">
        <f>MATCH(G39,options!$D$1:$D$20,0)</f>
        <v>14</v>
      </c>
    </row>
    <row r="40" spans="1:22" ht="14" x14ac:dyDescent="0.15">
      <c r="C40" s="50" t="b">
        <v>0</v>
      </c>
      <c r="D40" s="50" t="b">
        <f>FALSE()</f>
        <v>0</v>
      </c>
      <c r="E40" s="74">
        <v>5714401570172</v>
      </c>
      <c r="F40" s="45" t="s">
        <v>630</v>
      </c>
      <c r="G40" s="75"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4" t="b">
        <f>TRUE()</f>
        <v>1</v>
      </c>
      <c r="J40" s="55" t="b">
        <v>1</v>
      </c>
      <c r="K40" s="45" t="s">
        <v>669</v>
      </c>
      <c r="L40" s="56" t="b">
        <v>0</v>
      </c>
      <c r="M40" s="66" t="str">
        <f t="shared" si="18"/>
        <v>https://download.lenovo.com/Images/Parts/01ER568/01ER568_A.jpg</v>
      </c>
      <c r="N40" s="66" t="str">
        <f t="shared" si="19"/>
        <v>https://download.lenovo.com/Images/Parts/01ER568/01ER568_B.jpg</v>
      </c>
      <c r="O40" s="58" t="str">
        <f t="shared" si="20"/>
        <v>https://download.lenovo.com/Images/Parts/01ER568/01ER568_details.jpg</v>
      </c>
      <c r="P40" s="51" t="str">
        <f t="shared" si="12"/>
        <v/>
      </c>
      <c r="Q40" s="51" t="str">
        <f t="shared" si="13"/>
        <v/>
      </c>
      <c r="R40" s="51" t="str">
        <f t="shared" si="14"/>
        <v/>
      </c>
      <c r="S40" s="51" t="str">
        <f t="shared" si="15"/>
        <v/>
      </c>
      <c r="T40" s="51" t="str">
        <f t="shared" si="16"/>
        <v/>
      </c>
      <c r="U40" s="51" t="str">
        <f t="shared" si="17"/>
        <v/>
      </c>
      <c r="V40" s="59">
        <f>MATCH(G40,options!$D$1:$D$20,0)</f>
        <v>15</v>
      </c>
    </row>
    <row r="41" spans="1:22" ht="28" x14ac:dyDescent="0.15">
      <c r="C41" s="50" t="b">
        <v>0</v>
      </c>
      <c r="D41" s="50" t="b">
        <f>FALSE()</f>
        <v>0</v>
      </c>
      <c r="E41" s="74">
        <v>5714401570189</v>
      </c>
      <c r="F41" s="45" t="s">
        <v>631</v>
      </c>
      <c r="G41" s="75"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t="b">
        <f>TRUE()</f>
        <v>1</v>
      </c>
      <c r="J41" s="55" t="b">
        <v>1</v>
      </c>
      <c r="K41" s="52" t="s">
        <v>638</v>
      </c>
      <c r="L41" s="56" t="b">
        <v>1</v>
      </c>
      <c r="M41" s="66" t="str">
        <f t="shared" si="18"/>
        <v>https://raw.githubusercontent.com/PatrickVibild/TellusAmazonPictures/master/pictures/Lenovo/T570/BL/USI/1.jpg</v>
      </c>
      <c r="N41" s="66" t="str">
        <f t="shared" si="19"/>
        <v>https://raw.githubusercontent.com/PatrickVibild/TellusAmazonPictures/master/pictures/Lenovo/T570/BL/USI/2.jpg</v>
      </c>
      <c r="O41" s="58" t="str">
        <f t="shared" si="20"/>
        <v>https://raw.githubusercontent.com/PatrickVibild/TellusAmazonPictures/master/pictures/Lenovo/T570/BL/USI/3.jpg</v>
      </c>
      <c r="P41" s="51" t="str">
        <f t="shared" si="12"/>
        <v>https://raw.githubusercontent.com/PatrickVibild/TellusAmazonPictures/master/pictures/Lenovo/T570/BL/USI/4.jpg</v>
      </c>
      <c r="Q41" s="51" t="str">
        <f t="shared" si="13"/>
        <v>https://raw.githubusercontent.com/PatrickVibild/TellusAmazonPictures/master/pictures/Lenovo/T570/BL/USI/5.jpg</v>
      </c>
      <c r="R41" s="51" t="str">
        <f t="shared" si="14"/>
        <v>https://raw.githubusercontent.com/PatrickVibild/TellusAmazonPictures/master/pictures/Lenovo/T570/BL/USI/6.jpg</v>
      </c>
      <c r="S41" s="51" t="str">
        <f t="shared" si="15"/>
        <v>https://raw.githubusercontent.com/PatrickVibild/TellusAmazonPictures/master/pictures/Lenovo/T570/BL/USI/7.jpg</v>
      </c>
      <c r="T41" s="51" t="str">
        <f t="shared" si="16"/>
        <v>https://raw.githubusercontent.com/PatrickVibild/TellusAmazonPictures/master/pictures/Lenovo/T570/BL/USI/8.jpg</v>
      </c>
      <c r="U41" s="51" t="str">
        <f t="shared" si="17"/>
        <v>https://raw.githubusercontent.com/PatrickVibild/TellusAmazonPictures/master/pictures/Lenovo/T570/BL/USI/9.jpg</v>
      </c>
      <c r="V41" s="59">
        <f>MATCH(G41,options!$D$1:$D$20,0)</f>
        <v>16</v>
      </c>
    </row>
    <row r="42" spans="1:22" ht="14" x14ac:dyDescent="0.15">
      <c r="C42" s="50" t="b">
        <v>0</v>
      </c>
      <c r="D42" s="50" t="b">
        <f>FALSE()</f>
        <v>0</v>
      </c>
      <c r="E42" s="74">
        <v>5714401570196</v>
      </c>
      <c r="F42" s="45" t="s">
        <v>632</v>
      </c>
      <c r="G42" s="75"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v>1</v>
      </c>
      <c r="K42" s="45" t="s">
        <v>670</v>
      </c>
      <c r="L42" s="56" t="b">
        <v>0</v>
      </c>
      <c r="M42" s="66" t="str">
        <f t="shared" si="18"/>
        <v>https://download.lenovo.com/Images/Parts/01ER605/01ER605_A.jpg</v>
      </c>
      <c r="N42" s="66" t="str">
        <f t="shared" si="19"/>
        <v>https://download.lenovo.com/Images/Parts/01ER605/01ER605_B.jpg</v>
      </c>
      <c r="O42" s="58" t="str">
        <f t="shared" si="20"/>
        <v>https://download.lenovo.com/Images/Parts/01ER605/01ER605_details.jpg</v>
      </c>
      <c r="P42" s="51" t="str">
        <f t="shared" si="12"/>
        <v/>
      </c>
      <c r="Q42" s="51" t="str">
        <f t="shared" si="13"/>
        <v/>
      </c>
      <c r="R42" s="51" t="str">
        <f t="shared" si="14"/>
        <v/>
      </c>
      <c r="S42" s="51" t="str">
        <f t="shared" si="15"/>
        <v/>
      </c>
      <c r="T42" s="51" t="str">
        <f t="shared" si="16"/>
        <v/>
      </c>
      <c r="U42" s="51" t="str">
        <f t="shared" si="17"/>
        <v/>
      </c>
      <c r="V42" s="59">
        <f>MATCH(G42,options!$D$1:$D$20,0)</f>
        <v>17</v>
      </c>
    </row>
    <row r="43" spans="1:22" ht="28" x14ac:dyDescent="0.15">
      <c r="C43" s="50" t="b">
        <v>1</v>
      </c>
      <c r="D43" s="50" t="b">
        <f>FALSE()</f>
        <v>0</v>
      </c>
      <c r="E43" s="74">
        <v>5714401570202</v>
      </c>
      <c r="F43" s="45" t="s">
        <v>671</v>
      </c>
      <c r="G43" s="75"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v>1</v>
      </c>
      <c r="K43" s="45" t="s">
        <v>639</v>
      </c>
      <c r="L43" s="56" t="b">
        <v>1</v>
      </c>
      <c r="M43" s="66" t="str">
        <f t="shared" si="18"/>
        <v>https://raw.githubusercontent.com/PatrickVibild/TellusAmazonPictures/master/pictures/Lenovo/T570/BL/US/1.jpg</v>
      </c>
      <c r="N43" s="66" t="str">
        <f t="shared" si="19"/>
        <v>https://raw.githubusercontent.com/PatrickVibild/TellusAmazonPictures/master/pictures/Lenovo/T570/BL/US/2.jpg</v>
      </c>
      <c r="O43" s="58" t="str">
        <f t="shared" si="20"/>
        <v>https://raw.githubusercontent.com/PatrickVibild/TellusAmazonPictures/master/pictures/Lenovo/T570/BL/US/3.jpg</v>
      </c>
      <c r="P43" s="51" t="str">
        <f t="shared" si="12"/>
        <v>https://raw.githubusercontent.com/PatrickVibild/TellusAmazonPictures/master/pictures/Lenovo/T570/BL/US/4.jpg</v>
      </c>
      <c r="Q43" s="51" t="str">
        <f t="shared" si="13"/>
        <v>https://raw.githubusercontent.com/PatrickVibild/TellusAmazonPictures/master/pictures/Lenovo/T570/BL/US/5.jpg</v>
      </c>
      <c r="R43" s="51" t="str">
        <f t="shared" si="14"/>
        <v>https://raw.githubusercontent.com/PatrickVibild/TellusAmazonPictures/master/pictures/Lenovo/T570/BL/US/6.jpg</v>
      </c>
      <c r="S43" s="51" t="str">
        <f t="shared" si="15"/>
        <v>https://raw.githubusercontent.com/PatrickVibild/TellusAmazonPictures/master/pictures/Lenovo/T570/BL/US/7.jpg</v>
      </c>
      <c r="T43" s="51" t="str">
        <f t="shared" si="16"/>
        <v>https://raw.githubusercontent.com/PatrickVibild/TellusAmazonPictures/master/pictures/Lenovo/T570/BL/US/8.jpg</v>
      </c>
      <c r="U43" s="51" t="str">
        <f t="shared" si="17"/>
        <v>https://raw.githubusercontent.com/PatrickVibild/TellusAmazonPictures/master/pictures/Lenovo/T570/BL/US/9.jpg</v>
      </c>
      <c r="V43" s="59">
        <f>MATCH(G43,options!$D$1:$D$20,0)</f>
        <v>18</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66" t="str">
        <f t="shared" si="18"/>
        <v/>
      </c>
      <c r="N44" s="66" t="str">
        <f t="shared" si="19"/>
        <v/>
      </c>
      <c r="O44" s="58" t="str">
        <f t="shared" si="20"/>
        <v/>
      </c>
      <c r="P44" s="51" t="str">
        <f t="shared" si="12"/>
        <v/>
      </c>
      <c r="Q44" s="51" t="str">
        <f t="shared" si="13"/>
        <v/>
      </c>
      <c r="R44" s="51" t="str">
        <f t="shared" si="14"/>
        <v/>
      </c>
      <c r="S44" s="51" t="str">
        <f t="shared" si="15"/>
        <v/>
      </c>
      <c r="T44" s="51" t="str">
        <f t="shared" si="16"/>
        <v/>
      </c>
      <c r="U44" s="51" t="str">
        <f t="shared" si="17"/>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66" t="str">
        <f t="shared" si="18"/>
        <v/>
      </c>
      <c r="N45" s="66" t="str">
        <f t="shared" si="19"/>
        <v/>
      </c>
      <c r="O45" s="58" t="str">
        <f t="shared" si="20"/>
        <v/>
      </c>
      <c r="P45" s="51" t="str">
        <f t="shared" si="12"/>
        <v/>
      </c>
      <c r="Q45" s="51" t="str">
        <f t="shared" si="13"/>
        <v/>
      </c>
      <c r="R45" s="51" t="str">
        <f t="shared" si="14"/>
        <v/>
      </c>
      <c r="S45" s="51" t="str">
        <f t="shared" si="15"/>
        <v/>
      </c>
      <c r="T45" s="51" t="str">
        <f t="shared" si="16"/>
        <v/>
      </c>
      <c r="U45" s="51" t="str">
        <f t="shared" si="17"/>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66" t="str">
        <f t="shared" si="18"/>
        <v/>
      </c>
      <c r="N46" s="66" t="str">
        <f t="shared" si="19"/>
        <v/>
      </c>
      <c r="O46" s="58" t="str">
        <f t="shared" si="20"/>
        <v/>
      </c>
      <c r="P46" s="51" t="str">
        <f t="shared" si="12"/>
        <v/>
      </c>
      <c r="Q46" s="51" t="str">
        <f t="shared" si="13"/>
        <v/>
      </c>
      <c r="R46" s="51" t="str">
        <f t="shared" si="14"/>
        <v/>
      </c>
      <c r="S46" s="51" t="str">
        <f t="shared" si="15"/>
        <v/>
      </c>
      <c r="T46" s="51" t="str">
        <f t="shared" si="16"/>
        <v/>
      </c>
      <c r="U46" s="51" t="str">
        <f t="shared" si="17"/>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66" t="str">
        <f t="shared" si="18"/>
        <v/>
      </c>
      <c r="N47" s="66" t="str">
        <f t="shared" si="19"/>
        <v/>
      </c>
      <c r="O47" s="58" t="str">
        <f t="shared" si="20"/>
        <v/>
      </c>
      <c r="P47" s="51" t="str">
        <f t="shared" si="12"/>
        <v/>
      </c>
      <c r="Q47" s="51" t="str">
        <f t="shared" si="13"/>
        <v/>
      </c>
      <c r="R47" s="51" t="str">
        <f t="shared" si="14"/>
        <v/>
      </c>
      <c r="S47" s="51" t="str">
        <f t="shared" si="15"/>
        <v/>
      </c>
      <c r="T47" s="51" t="str">
        <f t="shared" si="16"/>
        <v/>
      </c>
      <c r="U47" s="51" t="str">
        <f t="shared" si="17"/>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66" t="str">
        <f t="shared" si="18"/>
        <v/>
      </c>
      <c r="N48" s="66" t="str">
        <f t="shared" si="19"/>
        <v/>
      </c>
      <c r="O48" s="58" t="str">
        <f t="shared" si="20"/>
        <v/>
      </c>
      <c r="P48" s="51" t="str">
        <f t="shared" si="12"/>
        <v/>
      </c>
      <c r="Q48" s="51" t="str">
        <f t="shared" si="13"/>
        <v/>
      </c>
      <c r="R48" s="51" t="str">
        <f t="shared" si="14"/>
        <v/>
      </c>
      <c r="S48" s="51" t="str">
        <f t="shared" si="15"/>
        <v/>
      </c>
      <c r="T48" s="51" t="str">
        <f t="shared" si="16"/>
        <v/>
      </c>
      <c r="U48" s="51" t="str">
        <f t="shared" si="17"/>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66" t="str">
        <f t="shared" si="18"/>
        <v/>
      </c>
      <c r="N49" s="66" t="str">
        <f t="shared" si="19"/>
        <v/>
      </c>
      <c r="O49" s="58" t="str">
        <f t="shared" si="20"/>
        <v/>
      </c>
      <c r="P49" s="51" t="str">
        <f t="shared" si="12"/>
        <v/>
      </c>
      <c r="Q49" s="51" t="str">
        <f t="shared" si="13"/>
        <v/>
      </c>
      <c r="R49" s="51" t="str">
        <f t="shared" si="14"/>
        <v/>
      </c>
      <c r="S49" s="51" t="str">
        <f t="shared" si="15"/>
        <v/>
      </c>
      <c r="T49" s="51" t="str">
        <f t="shared" si="16"/>
        <v/>
      </c>
      <c r="U49" s="51" t="str">
        <f t="shared" si="17"/>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66" t="str">
        <f t="shared" si="18"/>
        <v/>
      </c>
      <c r="N50" s="66" t="str">
        <f t="shared" si="19"/>
        <v/>
      </c>
      <c r="O50" s="58" t="str">
        <f t="shared" si="20"/>
        <v/>
      </c>
      <c r="P50" s="51" t="str">
        <f t="shared" si="12"/>
        <v/>
      </c>
      <c r="Q50" s="51" t="str">
        <f t="shared" si="13"/>
        <v/>
      </c>
      <c r="R50" s="51" t="str">
        <f t="shared" si="14"/>
        <v/>
      </c>
      <c r="S50" s="51" t="str">
        <f t="shared" si="15"/>
        <v/>
      </c>
      <c r="T50" s="51" t="str">
        <f t="shared" si="16"/>
        <v/>
      </c>
      <c r="U50" s="51" t="str">
        <f t="shared" si="17"/>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66" t="str">
        <f t="shared" si="18"/>
        <v/>
      </c>
      <c r="N51" s="66" t="str">
        <f t="shared" si="19"/>
        <v/>
      </c>
      <c r="O51" s="58" t="str">
        <f t="shared" si="20"/>
        <v/>
      </c>
      <c r="P51" s="51" t="str">
        <f t="shared" si="12"/>
        <v/>
      </c>
      <c r="Q51" s="51" t="str">
        <f t="shared" si="13"/>
        <v/>
      </c>
      <c r="R51" s="51" t="str">
        <f t="shared" si="14"/>
        <v/>
      </c>
      <c r="S51" s="51" t="str">
        <f t="shared" si="15"/>
        <v/>
      </c>
      <c r="T51" s="51" t="str">
        <f t="shared" si="16"/>
        <v/>
      </c>
      <c r="U51" s="51" t="str">
        <f t="shared" si="17"/>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66" t="str">
        <f t="shared" si="18"/>
        <v/>
      </c>
      <c r="N52" s="66" t="str">
        <f t="shared" si="19"/>
        <v/>
      </c>
      <c r="O52" s="58" t="str">
        <f t="shared" si="20"/>
        <v/>
      </c>
      <c r="P52" s="51" t="str">
        <f t="shared" si="12"/>
        <v/>
      </c>
      <c r="Q52" s="51" t="str">
        <f t="shared" si="13"/>
        <v/>
      </c>
      <c r="R52" s="51" t="str">
        <f t="shared" si="14"/>
        <v/>
      </c>
      <c r="S52" s="51" t="str">
        <f t="shared" si="15"/>
        <v/>
      </c>
      <c r="T52" s="51" t="str">
        <f t="shared" si="16"/>
        <v/>
      </c>
      <c r="U52" s="51" t="str">
        <f t="shared" si="17"/>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ref="M53:M67" si="21">IF(ISBLANK(K53),"",IF(L53, "https://raw.githubusercontent.com/PatrickVibild/TellusAmazonPictures/master/pictures/"&amp;K53&amp;"/1.jpg","https://download.lenovo.com/Images/Parts/"&amp;K53&amp;"/"&amp;K53&amp;"_A.jpg"))</f>
        <v/>
      </c>
      <c r="N53" s="57" t="str">
        <f t="shared" ref="N53:N67" si="22">IF(ISBLANK(K53),"",IF(L53, "https://raw.githubusercontent.com/PatrickVibild/TellusAmazonPictures/master/pictures/"&amp;K53&amp;"/2.jpg","https://download.lenovo.com/Images/Parts/"&amp;K53&amp;"/"&amp;K53&amp;"_B.jpg"))</f>
        <v/>
      </c>
      <c r="O53" s="58" t="str">
        <f t="shared" ref="O53:O67" si="23">IF(ISBLANK(K53),"",IF(L53, "https://raw.githubusercontent.com/PatrickVibild/TellusAmazonPictures/master/pictures/"&amp;K53&amp;"/3.jpg","https://download.lenovo.com/Images/Parts/"&amp;K53&amp;"/"&amp;K53&amp;"_details.jpg"))</f>
        <v/>
      </c>
      <c r="P53" t="str">
        <f t="shared" ref="P53:P67" si="24">IF(ISBLANK(K53),"",IF(L53, "https://raw.githubusercontent.com/PatrickVibild/TellusAmazonPictures/master/pictures/"&amp;K53&amp;"/4.jpg", ""))</f>
        <v/>
      </c>
      <c r="Q53" t="str">
        <f t="shared" ref="Q53:Q67" si="25">IF(ISBLANK(K53),"",IF(L53, "https://raw.githubusercontent.com/PatrickVibild/TellusAmazonPictures/master/pictures/"&amp;K53&amp;"/5.jpg", ""))</f>
        <v/>
      </c>
      <c r="R53" t="str">
        <f t="shared" ref="R53:R67" si="26">IF(ISBLANK(K53),"",IF(L53, "https://raw.githubusercontent.com/PatrickVibild/TellusAmazonPictures/master/pictures/"&amp;K53&amp;"/6.jpg", ""))</f>
        <v/>
      </c>
      <c r="S53" t="str">
        <f t="shared" ref="S53:S67" si="27">IF(ISBLANK(K53),"",IF(L53, "https://raw.githubusercontent.com/PatrickVibild/TellusAmazonPictures/master/pictures/"&amp;K53&amp;"/7.jpg", ""))</f>
        <v/>
      </c>
      <c r="T53" t="str">
        <f t="shared" ref="T53:T67" si="28">IF(ISBLANK(K53),"",IF(L53, "https://raw.githubusercontent.com/PatrickVibild/TellusAmazonPictures/master/pictures/"&amp;K53&amp;"/8.jpg",""))</f>
        <v/>
      </c>
      <c r="U53" t="str">
        <f t="shared" ref="U53:U67" si="29">IF(ISBLANK(K53),"",IF(L53, "https://raw.githubusercontent.com/PatrickVibild/TellusAmazonPictures/master/pictures/"&amp;K53&amp;"/9.jpg", ""))</f>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21"/>
        <v/>
      </c>
      <c r="N54" s="57" t="str">
        <f t="shared" si="22"/>
        <v/>
      </c>
      <c r="O54" s="58" t="str">
        <f t="shared" si="23"/>
        <v/>
      </c>
      <c r="P54" t="str">
        <f t="shared" si="24"/>
        <v/>
      </c>
      <c r="Q54" t="str">
        <f t="shared" si="25"/>
        <v/>
      </c>
      <c r="R54" t="str">
        <f t="shared" si="26"/>
        <v/>
      </c>
      <c r="S54" t="str">
        <f t="shared" si="27"/>
        <v/>
      </c>
      <c r="T54" t="str">
        <f t="shared" si="28"/>
        <v/>
      </c>
      <c r="U54" t="str">
        <f t="shared" si="2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21"/>
        <v/>
      </c>
      <c r="N55" s="57" t="str">
        <f t="shared" si="22"/>
        <v/>
      </c>
      <c r="O55" s="58" t="str">
        <f t="shared" si="23"/>
        <v/>
      </c>
      <c r="P55" t="str">
        <f t="shared" si="24"/>
        <v/>
      </c>
      <c r="Q55" t="str">
        <f t="shared" si="25"/>
        <v/>
      </c>
      <c r="R55" t="str">
        <f t="shared" si="26"/>
        <v/>
      </c>
      <c r="S55" t="str">
        <f t="shared" si="27"/>
        <v/>
      </c>
      <c r="T55" t="str">
        <f t="shared" si="28"/>
        <v/>
      </c>
      <c r="U55" t="str">
        <f t="shared" si="2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21"/>
        <v/>
      </c>
      <c r="N56" s="57" t="str">
        <f t="shared" si="22"/>
        <v/>
      </c>
      <c r="O56" s="58" t="str">
        <f t="shared" si="23"/>
        <v/>
      </c>
      <c r="P56" t="str">
        <f t="shared" si="24"/>
        <v/>
      </c>
      <c r="Q56" t="str">
        <f t="shared" si="25"/>
        <v/>
      </c>
      <c r="R56" t="str">
        <f t="shared" si="26"/>
        <v/>
      </c>
      <c r="S56" t="str">
        <f t="shared" si="27"/>
        <v/>
      </c>
      <c r="T56" t="str">
        <f t="shared" si="28"/>
        <v/>
      </c>
      <c r="U56" t="str">
        <f t="shared" si="2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21"/>
        <v/>
      </c>
      <c r="N57" s="57" t="str">
        <f t="shared" si="22"/>
        <v/>
      </c>
      <c r="O57" s="58" t="str">
        <f t="shared" si="23"/>
        <v/>
      </c>
      <c r="P57" t="str">
        <f t="shared" si="24"/>
        <v/>
      </c>
      <c r="Q57" t="str">
        <f t="shared" si="25"/>
        <v/>
      </c>
      <c r="R57" t="str">
        <f t="shared" si="26"/>
        <v/>
      </c>
      <c r="S57" t="str">
        <f t="shared" si="27"/>
        <v/>
      </c>
      <c r="T57" t="str">
        <f t="shared" si="28"/>
        <v/>
      </c>
      <c r="U57" t="str">
        <f t="shared" si="2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21"/>
        <v/>
      </c>
      <c r="N58" s="57" t="str">
        <f t="shared" si="22"/>
        <v/>
      </c>
      <c r="O58" s="58" t="str">
        <f t="shared" si="23"/>
        <v/>
      </c>
      <c r="P58" t="str">
        <f t="shared" si="24"/>
        <v/>
      </c>
      <c r="Q58" t="str">
        <f t="shared" si="25"/>
        <v/>
      </c>
      <c r="R58" t="str">
        <f t="shared" si="26"/>
        <v/>
      </c>
      <c r="S58" t="str">
        <f t="shared" si="27"/>
        <v/>
      </c>
      <c r="T58" t="str">
        <f t="shared" si="28"/>
        <v/>
      </c>
      <c r="U58" t="str">
        <f t="shared" si="2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21"/>
        <v/>
      </c>
      <c r="N59" s="57" t="str">
        <f t="shared" si="22"/>
        <v/>
      </c>
      <c r="O59" s="58" t="str">
        <f t="shared" si="23"/>
        <v/>
      </c>
      <c r="P59" t="str">
        <f t="shared" si="24"/>
        <v/>
      </c>
      <c r="Q59" t="str">
        <f t="shared" si="25"/>
        <v/>
      </c>
      <c r="R59" t="str">
        <f t="shared" si="26"/>
        <v/>
      </c>
      <c r="S59" t="str">
        <f t="shared" si="27"/>
        <v/>
      </c>
      <c r="T59" t="str">
        <f t="shared" si="28"/>
        <v/>
      </c>
      <c r="U59" t="str">
        <f t="shared" si="2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21"/>
        <v/>
      </c>
      <c r="N60" s="57" t="str">
        <f t="shared" si="22"/>
        <v/>
      </c>
      <c r="O60" s="58" t="str">
        <f t="shared" si="23"/>
        <v/>
      </c>
      <c r="P60" t="str">
        <f t="shared" si="24"/>
        <v/>
      </c>
      <c r="Q60" t="str">
        <f t="shared" si="25"/>
        <v/>
      </c>
      <c r="R60" t="str">
        <f t="shared" si="26"/>
        <v/>
      </c>
      <c r="S60" t="str">
        <f t="shared" si="27"/>
        <v/>
      </c>
      <c r="T60" t="str">
        <f t="shared" si="28"/>
        <v/>
      </c>
      <c r="U60" t="str">
        <f t="shared" si="2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21"/>
        <v/>
      </c>
      <c r="N61" s="57" t="str">
        <f t="shared" si="22"/>
        <v/>
      </c>
      <c r="O61" s="58" t="str">
        <f t="shared" si="23"/>
        <v/>
      </c>
      <c r="P61" t="str">
        <f t="shared" si="24"/>
        <v/>
      </c>
      <c r="Q61" t="str">
        <f t="shared" si="25"/>
        <v/>
      </c>
      <c r="R61" t="str">
        <f t="shared" si="26"/>
        <v/>
      </c>
      <c r="S61" t="str">
        <f t="shared" si="27"/>
        <v/>
      </c>
      <c r="T61" t="str">
        <f t="shared" si="28"/>
        <v/>
      </c>
      <c r="U61" t="str">
        <f t="shared" si="2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21"/>
        <v/>
      </c>
      <c r="N62" s="57" t="str">
        <f t="shared" si="22"/>
        <v/>
      </c>
      <c r="O62" s="58" t="str">
        <f t="shared" si="23"/>
        <v/>
      </c>
      <c r="P62" t="str">
        <f t="shared" si="24"/>
        <v/>
      </c>
      <c r="Q62" t="str">
        <f t="shared" si="25"/>
        <v/>
      </c>
      <c r="R62" t="str">
        <f t="shared" si="26"/>
        <v/>
      </c>
      <c r="S62" t="str">
        <f t="shared" si="27"/>
        <v/>
      </c>
      <c r="T62" t="str">
        <f t="shared" si="28"/>
        <v/>
      </c>
      <c r="U62" t="str">
        <f t="shared" si="2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21"/>
        <v/>
      </c>
      <c r="N63" s="57" t="str">
        <f t="shared" si="22"/>
        <v/>
      </c>
      <c r="O63" s="58" t="str">
        <f t="shared" si="23"/>
        <v/>
      </c>
      <c r="P63" t="str">
        <f t="shared" si="24"/>
        <v/>
      </c>
      <c r="Q63" t="str">
        <f t="shared" si="25"/>
        <v/>
      </c>
      <c r="R63" t="str">
        <f t="shared" si="26"/>
        <v/>
      </c>
      <c r="S63" t="str">
        <f t="shared" si="27"/>
        <v/>
      </c>
      <c r="T63" t="str">
        <f t="shared" si="28"/>
        <v/>
      </c>
      <c r="U63" t="str">
        <f t="shared" si="2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21"/>
        <v/>
      </c>
      <c r="N64" s="57" t="str">
        <f t="shared" si="22"/>
        <v/>
      </c>
      <c r="O64" s="58" t="str">
        <f t="shared" si="23"/>
        <v/>
      </c>
      <c r="P64" t="str">
        <f t="shared" si="24"/>
        <v/>
      </c>
      <c r="Q64" t="str">
        <f t="shared" si="25"/>
        <v/>
      </c>
      <c r="R64" t="str">
        <f t="shared" si="26"/>
        <v/>
      </c>
      <c r="S64" t="str">
        <f t="shared" si="27"/>
        <v/>
      </c>
      <c r="T64" t="str">
        <f t="shared" si="28"/>
        <v/>
      </c>
      <c r="U64" t="str">
        <f t="shared" si="2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21"/>
        <v/>
      </c>
      <c r="N65" s="57" t="str">
        <f t="shared" si="22"/>
        <v/>
      </c>
      <c r="O65" s="58" t="str">
        <f t="shared" si="23"/>
        <v/>
      </c>
      <c r="P65" t="str">
        <f t="shared" si="24"/>
        <v/>
      </c>
      <c r="Q65" t="str">
        <f t="shared" si="25"/>
        <v/>
      </c>
      <c r="R65" t="str">
        <f t="shared" si="26"/>
        <v/>
      </c>
      <c r="S65" t="str">
        <f t="shared" si="27"/>
        <v/>
      </c>
      <c r="T65" t="str">
        <f t="shared" si="28"/>
        <v/>
      </c>
      <c r="U65" t="str">
        <f t="shared" si="2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21"/>
        <v/>
      </c>
      <c r="N66" s="57" t="str">
        <f t="shared" si="22"/>
        <v/>
      </c>
      <c r="O66" s="58" t="str">
        <f t="shared" si="23"/>
        <v/>
      </c>
      <c r="P66" t="str">
        <f t="shared" si="24"/>
        <v/>
      </c>
      <c r="Q66" t="str">
        <f t="shared" si="25"/>
        <v/>
      </c>
      <c r="R66" t="str">
        <f t="shared" si="26"/>
        <v/>
      </c>
      <c r="S66" t="str">
        <f t="shared" si="27"/>
        <v/>
      </c>
      <c r="T66" t="str">
        <f t="shared" si="28"/>
        <v/>
      </c>
      <c r="U66" t="str">
        <f t="shared" si="2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21"/>
        <v/>
      </c>
      <c r="N67" s="57" t="str">
        <f t="shared" si="22"/>
        <v/>
      </c>
      <c r="O67" s="58" t="str">
        <f t="shared" si="23"/>
        <v/>
      </c>
      <c r="P67" t="str">
        <f t="shared" si="24"/>
        <v/>
      </c>
      <c r="Q67" t="str">
        <f t="shared" si="25"/>
        <v/>
      </c>
      <c r="R67" t="str">
        <f t="shared" si="26"/>
        <v/>
      </c>
      <c r="S67" t="str">
        <f t="shared" si="27"/>
        <v/>
      </c>
      <c r="T67" t="str">
        <f t="shared" si="28"/>
        <v/>
      </c>
      <c r="U67" t="str">
        <f t="shared" si="2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30">IF(ISBLANK(K68),"",IF(L68, "https://raw.githubusercontent.com/PatrickVibild/TellusAmazonPictures/master/pictures/"&amp;K68&amp;"/1.jpg","https://download.lenovo.com/Images/Parts/"&amp;K68&amp;"/"&amp;K68&amp;"_A.jpg"))</f>
        <v/>
      </c>
      <c r="N68" s="57" t="str">
        <f t="shared" ref="N68:N103" si="31">IF(ISBLANK(K68),"",IF(L68, "https://raw.githubusercontent.com/PatrickVibild/TellusAmazonPictures/master/pictures/"&amp;K68&amp;"/2.jpg","https://download.lenovo.com/Images/Parts/"&amp;K68&amp;"/"&amp;K68&amp;"_B.jpg"))</f>
        <v/>
      </c>
      <c r="O68" s="58"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30"/>
        <v/>
      </c>
      <c r="N69" s="57" t="str">
        <f t="shared" si="31"/>
        <v/>
      </c>
      <c r="O69" s="58" t="str">
        <f t="shared" si="32"/>
        <v/>
      </c>
      <c r="P69" t="str">
        <f t="shared" si="33"/>
        <v/>
      </c>
      <c r="Q69" t="str">
        <f t="shared" si="34"/>
        <v/>
      </c>
      <c r="R69" t="str">
        <f t="shared" si="35"/>
        <v/>
      </c>
      <c r="S69" t="str">
        <f t="shared" si="36"/>
        <v/>
      </c>
      <c r="T69" t="str">
        <f t="shared" si="37"/>
        <v/>
      </c>
      <c r="U69" t="str">
        <f t="shared" si="3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30"/>
        <v/>
      </c>
      <c r="N70" s="57" t="str">
        <f t="shared" si="31"/>
        <v/>
      </c>
      <c r="O70" s="58" t="str">
        <f t="shared" si="32"/>
        <v/>
      </c>
      <c r="P70" t="str">
        <f t="shared" si="33"/>
        <v/>
      </c>
      <c r="Q70" t="str">
        <f t="shared" si="34"/>
        <v/>
      </c>
      <c r="R70" t="str">
        <f t="shared" si="35"/>
        <v/>
      </c>
      <c r="S70" t="str">
        <f t="shared" si="36"/>
        <v/>
      </c>
      <c r="T70" t="str">
        <f t="shared" si="37"/>
        <v/>
      </c>
      <c r="U70" t="str">
        <f t="shared" si="3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30"/>
        <v/>
      </c>
      <c r="N71" s="57" t="str">
        <f t="shared" si="31"/>
        <v/>
      </c>
      <c r="O71" s="58" t="str">
        <f t="shared" si="32"/>
        <v/>
      </c>
      <c r="P71" t="str">
        <f t="shared" si="33"/>
        <v/>
      </c>
      <c r="Q71" t="str">
        <f t="shared" si="34"/>
        <v/>
      </c>
      <c r="R71" t="str">
        <f t="shared" si="35"/>
        <v/>
      </c>
      <c r="S71" t="str">
        <f t="shared" si="36"/>
        <v/>
      </c>
      <c r="T71" t="str">
        <f t="shared" si="37"/>
        <v/>
      </c>
      <c r="U71" t="str">
        <f t="shared" si="3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30"/>
        <v/>
      </c>
      <c r="N72" s="57" t="str">
        <f t="shared" si="31"/>
        <v/>
      </c>
      <c r="O72" s="58" t="str">
        <f t="shared" si="32"/>
        <v/>
      </c>
      <c r="P72" t="str">
        <f t="shared" si="33"/>
        <v/>
      </c>
      <c r="Q72" t="str">
        <f t="shared" si="34"/>
        <v/>
      </c>
      <c r="R72" t="str">
        <f t="shared" si="35"/>
        <v/>
      </c>
      <c r="S72" t="str">
        <f t="shared" si="36"/>
        <v/>
      </c>
      <c r="T72" t="str">
        <f t="shared" si="37"/>
        <v/>
      </c>
      <c r="U72" t="str">
        <f t="shared" si="3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30"/>
        <v/>
      </c>
      <c r="N73" s="57" t="str">
        <f t="shared" si="31"/>
        <v/>
      </c>
      <c r="O73" s="58" t="str">
        <f t="shared" si="32"/>
        <v/>
      </c>
      <c r="P73" t="str">
        <f t="shared" si="33"/>
        <v/>
      </c>
      <c r="Q73" t="str">
        <f t="shared" si="34"/>
        <v/>
      </c>
      <c r="R73" t="str">
        <f t="shared" si="35"/>
        <v/>
      </c>
      <c r="S73" t="str">
        <f t="shared" si="36"/>
        <v/>
      </c>
      <c r="T73" t="str">
        <f t="shared" si="37"/>
        <v/>
      </c>
      <c r="U73" t="str">
        <f t="shared" si="3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30"/>
        <v/>
      </c>
      <c r="N74" s="57" t="str">
        <f t="shared" si="31"/>
        <v/>
      </c>
      <c r="O74" s="58" t="str">
        <f t="shared" si="32"/>
        <v/>
      </c>
      <c r="P74" t="str">
        <f t="shared" si="33"/>
        <v/>
      </c>
      <c r="Q74" t="str">
        <f t="shared" si="34"/>
        <v/>
      </c>
      <c r="R74" t="str">
        <f t="shared" si="35"/>
        <v/>
      </c>
      <c r="S74" t="str">
        <f t="shared" si="36"/>
        <v/>
      </c>
      <c r="T74" t="str">
        <f t="shared" si="37"/>
        <v/>
      </c>
      <c r="U74" t="str">
        <f t="shared" si="3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30"/>
        <v/>
      </c>
      <c r="N75" s="57" t="str">
        <f t="shared" si="31"/>
        <v/>
      </c>
      <c r="O75" s="58" t="str">
        <f t="shared" si="32"/>
        <v/>
      </c>
      <c r="P75" t="str">
        <f t="shared" si="33"/>
        <v/>
      </c>
      <c r="Q75" t="str">
        <f t="shared" si="34"/>
        <v/>
      </c>
      <c r="R75" t="str">
        <f t="shared" si="35"/>
        <v/>
      </c>
      <c r="S75" t="str">
        <f t="shared" si="36"/>
        <v/>
      </c>
      <c r="T75" t="str">
        <f t="shared" si="37"/>
        <v/>
      </c>
      <c r="U75" t="str">
        <f t="shared" si="3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30"/>
        <v/>
      </c>
      <c r="N76" s="57" t="str">
        <f t="shared" si="31"/>
        <v/>
      </c>
      <c r="O76" s="58" t="str">
        <f t="shared" si="32"/>
        <v/>
      </c>
      <c r="P76" t="str">
        <f t="shared" si="33"/>
        <v/>
      </c>
      <c r="Q76" t="str">
        <f t="shared" si="34"/>
        <v/>
      </c>
      <c r="R76" t="str">
        <f t="shared" si="35"/>
        <v/>
      </c>
      <c r="S76" t="str">
        <f t="shared" si="36"/>
        <v/>
      </c>
      <c r="T76" t="str">
        <f t="shared" si="37"/>
        <v/>
      </c>
      <c r="U76" t="str">
        <f t="shared" si="3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30"/>
        <v/>
      </c>
      <c r="N77" s="57" t="str">
        <f t="shared" si="31"/>
        <v/>
      </c>
      <c r="O77" s="58" t="str">
        <f t="shared" si="32"/>
        <v/>
      </c>
      <c r="P77" t="str">
        <f t="shared" si="33"/>
        <v/>
      </c>
      <c r="Q77" t="str">
        <f t="shared" si="34"/>
        <v/>
      </c>
      <c r="R77" t="str">
        <f t="shared" si="35"/>
        <v/>
      </c>
      <c r="S77" t="str">
        <f t="shared" si="36"/>
        <v/>
      </c>
      <c r="T77" t="str">
        <f t="shared" si="37"/>
        <v/>
      </c>
      <c r="U77" t="str">
        <f t="shared" si="3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30"/>
        <v/>
      </c>
      <c r="N78" s="57" t="str">
        <f t="shared" si="31"/>
        <v/>
      </c>
      <c r="O78" s="58" t="str">
        <f t="shared" si="32"/>
        <v/>
      </c>
      <c r="P78" t="str">
        <f t="shared" si="33"/>
        <v/>
      </c>
      <c r="Q78" t="str">
        <f t="shared" si="34"/>
        <v/>
      </c>
      <c r="R78" t="str">
        <f t="shared" si="35"/>
        <v/>
      </c>
      <c r="S78" t="str">
        <f t="shared" si="36"/>
        <v/>
      </c>
      <c r="T78" t="str">
        <f t="shared" si="37"/>
        <v/>
      </c>
      <c r="U78" t="str">
        <f t="shared" si="3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30"/>
        <v/>
      </c>
      <c r="N79" s="57" t="str">
        <f t="shared" si="31"/>
        <v/>
      </c>
      <c r="O79" s="58" t="str">
        <f t="shared" si="32"/>
        <v/>
      </c>
      <c r="P79" t="str">
        <f t="shared" si="33"/>
        <v/>
      </c>
      <c r="Q79" t="str">
        <f t="shared" si="34"/>
        <v/>
      </c>
      <c r="R79" t="str">
        <f t="shared" si="35"/>
        <v/>
      </c>
      <c r="S79" t="str">
        <f t="shared" si="36"/>
        <v/>
      </c>
      <c r="T79" t="str">
        <f t="shared" si="37"/>
        <v/>
      </c>
      <c r="U79" t="str">
        <f t="shared" si="3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30"/>
        <v/>
      </c>
      <c r="N80" s="57" t="str">
        <f t="shared" si="31"/>
        <v/>
      </c>
      <c r="O80" s="58" t="str">
        <f t="shared" si="32"/>
        <v/>
      </c>
      <c r="P80" t="str">
        <f t="shared" si="33"/>
        <v/>
      </c>
      <c r="Q80" t="str">
        <f t="shared" si="34"/>
        <v/>
      </c>
      <c r="R80" t="str">
        <f t="shared" si="35"/>
        <v/>
      </c>
      <c r="S80" t="str">
        <f t="shared" si="36"/>
        <v/>
      </c>
      <c r="T80" t="str">
        <f t="shared" si="37"/>
        <v/>
      </c>
      <c r="U80" t="str">
        <f t="shared" si="3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30"/>
        <v/>
      </c>
      <c r="N81" s="57" t="str">
        <f t="shared" si="31"/>
        <v/>
      </c>
      <c r="O81" s="58" t="str">
        <f t="shared" si="32"/>
        <v/>
      </c>
      <c r="P81" t="str">
        <f t="shared" si="33"/>
        <v/>
      </c>
      <c r="Q81" t="str">
        <f t="shared" si="34"/>
        <v/>
      </c>
      <c r="R81" t="str">
        <f t="shared" si="35"/>
        <v/>
      </c>
      <c r="S81" t="str">
        <f t="shared" si="36"/>
        <v/>
      </c>
      <c r="T81" t="str">
        <f t="shared" si="37"/>
        <v/>
      </c>
      <c r="U81" t="str">
        <f t="shared" si="3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30"/>
        <v/>
      </c>
      <c r="N82" s="57" t="str">
        <f t="shared" si="31"/>
        <v/>
      </c>
      <c r="O82" s="58" t="str">
        <f t="shared" si="32"/>
        <v/>
      </c>
      <c r="P82" t="str">
        <f t="shared" si="33"/>
        <v/>
      </c>
      <c r="Q82" t="str">
        <f t="shared" si="34"/>
        <v/>
      </c>
      <c r="R82" t="str">
        <f t="shared" si="35"/>
        <v/>
      </c>
      <c r="S82" t="str">
        <f t="shared" si="36"/>
        <v/>
      </c>
      <c r="T82" t="str">
        <f t="shared" si="37"/>
        <v/>
      </c>
      <c r="U82" t="str">
        <f t="shared" si="3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30"/>
        <v/>
      </c>
      <c r="N83" s="57" t="str">
        <f t="shared" si="31"/>
        <v/>
      </c>
      <c r="O83" s="58" t="str">
        <f t="shared" si="32"/>
        <v/>
      </c>
      <c r="P83" t="str">
        <f t="shared" si="33"/>
        <v/>
      </c>
      <c r="Q83" t="str">
        <f t="shared" si="34"/>
        <v/>
      </c>
      <c r="R83" t="str">
        <f t="shared" si="35"/>
        <v/>
      </c>
      <c r="S83" t="str">
        <f t="shared" si="36"/>
        <v/>
      </c>
      <c r="T83" t="str">
        <f t="shared" si="37"/>
        <v/>
      </c>
      <c r="U83" t="str">
        <f t="shared" si="3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30"/>
        <v/>
      </c>
      <c r="N84" s="57" t="str">
        <f t="shared" si="31"/>
        <v/>
      </c>
      <c r="O84" s="58" t="str">
        <f t="shared" si="32"/>
        <v/>
      </c>
      <c r="P84" t="str">
        <f t="shared" si="33"/>
        <v/>
      </c>
      <c r="Q84" t="str">
        <f t="shared" si="34"/>
        <v/>
      </c>
      <c r="R84" t="str">
        <f t="shared" si="35"/>
        <v/>
      </c>
      <c r="S84" t="str">
        <f t="shared" si="36"/>
        <v/>
      </c>
      <c r="T84" t="str">
        <f t="shared" si="37"/>
        <v/>
      </c>
      <c r="U84" t="str">
        <f t="shared" si="3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30"/>
        <v/>
      </c>
      <c r="N85" s="57" t="str">
        <f t="shared" si="31"/>
        <v/>
      </c>
      <c r="O85" s="58" t="str">
        <f t="shared" si="32"/>
        <v/>
      </c>
      <c r="P85" t="str">
        <f t="shared" si="33"/>
        <v/>
      </c>
      <c r="Q85" t="str">
        <f t="shared" si="34"/>
        <v/>
      </c>
      <c r="R85" t="str">
        <f t="shared" si="35"/>
        <v/>
      </c>
      <c r="S85" t="str">
        <f t="shared" si="36"/>
        <v/>
      </c>
      <c r="T85" t="str">
        <f t="shared" si="37"/>
        <v/>
      </c>
      <c r="U85" t="str">
        <f t="shared" si="3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30"/>
        <v/>
      </c>
      <c r="N86" s="57" t="str">
        <f t="shared" si="31"/>
        <v/>
      </c>
      <c r="O86" s="58" t="str">
        <f t="shared" si="32"/>
        <v/>
      </c>
      <c r="P86" t="str">
        <f t="shared" si="33"/>
        <v/>
      </c>
      <c r="Q86" t="str">
        <f t="shared" si="34"/>
        <v/>
      </c>
      <c r="R86" t="str">
        <f t="shared" si="35"/>
        <v/>
      </c>
      <c r="S86" t="str">
        <f t="shared" si="36"/>
        <v/>
      </c>
      <c r="T86" t="str">
        <f t="shared" si="37"/>
        <v/>
      </c>
      <c r="U86" t="str">
        <f t="shared" si="3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30"/>
        <v/>
      </c>
      <c r="N87" s="57" t="str">
        <f t="shared" si="31"/>
        <v/>
      </c>
      <c r="O87" s="58" t="str">
        <f t="shared" si="32"/>
        <v/>
      </c>
      <c r="P87" t="str">
        <f t="shared" si="33"/>
        <v/>
      </c>
      <c r="Q87" t="str">
        <f t="shared" si="34"/>
        <v/>
      </c>
      <c r="R87" t="str">
        <f t="shared" si="35"/>
        <v/>
      </c>
      <c r="S87" t="str">
        <f t="shared" si="36"/>
        <v/>
      </c>
      <c r="T87" t="str">
        <f t="shared" si="37"/>
        <v/>
      </c>
      <c r="U87" t="str">
        <f t="shared" si="3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30"/>
        <v/>
      </c>
      <c r="N88" s="57" t="str">
        <f t="shared" si="31"/>
        <v/>
      </c>
      <c r="O88" s="58" t="str">
        <f t="shared" si="32"/>
        <v/>
      </c>
      <c r="P88" t="str">
        <f t="shared" si="33"/>
        <v/>
      </c>
      <c r="Q88" t="str">
        <f t="shared" si="34"/>
        <v/>
      </c>
      <c r="R88" t="str">
        <f t="shared" si="35"/>
        <v/>
      </c>
      <c r="S88" t="str">
        <f t="shared" si="36"/>
        <v/>
      </c>
      <c r="T88" t="str">
        <f t="shared" si="37"/>
        <v/>
      </c>
      <c r="U88" t="str">
        <f t="shared" si="3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30"/>
        <v/>
      </c>
      <c r="N89" s="57" t="str">
        <f t="shared" si="31"/>
        <v/>
      </c>
      <c r="O89" s="58" t="str">
        <f t="shared" si="32"/>
        <v/>
      </c>
      <c r="P89" t="str">
        <f t="shared" si="33"/>
        <v/>
      </c>
      <c r="Q89" t="str">
        <f t="shared" si="34"/>
        <v/>
      </c>
      <c r="R89" t="str">
        <f t="shared" si="35"/>
        <v/>
      </c>
      <c r="S89" t="str">
        <f t="shared" si="36"/>
        <v/>
      </c>
      <c r="T89" t="str">
        <f t="shared" si="37"/>
        <v/>
      </c>
      <c r="U89" t="str">
        <f t="shared" si="3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30"/>
        <v/>
      </c>
      <c r="N90" s="57" t="str">
        <f t="shared" si="31"/>
        <v/>
      </c>
      <c r="O90" s="58" t="str">
        <f t="shared" si="32"/>
        <v/>
      </c>
      <c r="P90" t="str">
        <f t="shared" si="33"/>
        <v/>
      </c>
      <c r="Q90" t="str">
        <f t="shared" si="34"/>
        <v/>
      </c>
      <c r="R90" t="str">
        <f t="shared" si="35"/>
        <v/>
      </c>
      <c r="S90" t="str">
        <f t="shared" si="36"/>
        <v/>
      </c>
      <c r="T90" t="str">
        <f t="shared" si="37"/>
        <v/>
      </c>
      <c r="U90" t="str">
        <f t="shared" si="3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30"/>
        <v/>
      </c>
      <c r="N91" s="57" t="str">
        <f t="shared" si="31"/>
        <v/>
      </c>
      <c r="O91" s="58" t="str">
        <f t="shared" si="32"/>
        <v/>
      </c>
      <c r="P91" t="str">
        <f t="shared" si="33"/>
        <v/>
      </c>
      <c r="Q91" t="str">
        <f t="shared" si="34"/>
        <v/>
      </c>
      <c r="R91" t="str">
        <f t="shared" si="35"/>
        <v/>
      </c>
      <c r="S91" t="str">
        <f t="shared" si="36"/>
        <v/>
      </c>
      <c r="T91" t="str">
        <f t="shared" si="37"/>
        <v/>
      </c>
      <c r="U91" t="str">
        <f t="shared" si="3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30"/>
        <v/>
      </c>
      <c r="N92" s="57" t="str">
        <f t="shared" si="31"/>
        <v/>
      </c>
      <c r="O92" s="58" t="str">
        <f t="shared" si="32"/>
        <v/>
      </c>
      <c r="P92" t="str">
        <f t="shared" si="33"/>
        <v/>
      </c>
      <c r="Q92" t="str">
        <f t="shared" si="34"/>
        <v/>
      </c>
      <c r="R92" t="str">
        <f t="shared" si="35"/>
        <v/>
      </c>
      <c r="S92" t="str">
        <f t="shared" si="36"/>
        <v/>
      </c>
      <c r="T92" t="str">
        <f t="shared" si="37"/>
        <v/>
      </c>
      <c r="U92" t="str">
        <f t="shared" si="3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30"/>
        <v/>
      </c>
      <c r="N93" s="57" t="str">
        <f t="shared" si="31"/>
        <v/>
      </c>
      <c r="O93" s="58" t="str">
        <f t="shared" si="32"/>
        <v/>
      </c>
      <c r="P93" t="str">
        <f t="shared" si="33"/>
        <v/>
      </c>
      <c r="Q93" t="str">
        <f t="shared" si="34"/>
        <v/>
      </c>
      <c r="R93" t="str">
        <f t="shared" si="35"/>
        <v/>
      </c>
      <c r="S93" t="str">
        <f t="shared" si="36"/>
        <v/>
      </c>
      <c r="T93" t="str">
        <f t="shared" si="37"/>
        <v/>
      </c>
      <c r="U93" t="str">
        <f t="shared" si="3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30"/>
        <v/>
      </c>
      <c r="N94" s="57" t="str">
        <f t="shared" si="31"/>
        <v/>
      </c>
      <c r="O94" s="58" t="str">
        <f t="shared" si="32"/>
        <v/>
      </c>
      <c r="P94" t="str">
        <f t="shared" si="33"/>
        <v/>
      </c>
      <c r="Q94" t="str">
        <f t="shared" si="34"/>
        <v/>
      </c>
      <c r="R94" t="str">
        <f t="shared" si="35"/>
        <v/>
      </c>
      <c r="S94" t="str">
        <f t="shared" si="36"/>
        <v/>
      </c>
      <c r="T94" t="str">
        <f t="shared" si="37"/>
        <v/>
      </c>
      <c r="U94" t="str">
        <f t="shared" si="3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30"/>
        <v/>
      </c>
      <c r="N95" s="57" t="str">
        <f t="shared" si="31"/>
        <v/>
      </c>
      <c r="O95" s="58" t="str">
        <f t="shared" si="32"/>
        <v/>
      </c>
      <c r="P95" t="str">
        <f t="shared" si="33"/>
        <v/>
      </c>
      <c r="Q95" t="str">
        <f t="shared" si="34"/>
        <v/>
      </c>
      <c r="R95" t="str">
        <f t="shared" si="35"/>
        <v/>
      </c>
      <c r="S95" t="str">
        <f t="shared" si="36"/>
        <v/>
      </c>
      <c r="T95" t="str">
        <f t="shared" si="37"/>
        <v/>
      </c>
      <c r="U95" t="str">
        <f t="shared" si="3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30"/>
        <v/>
      </c>
      <c r="N96" s="57" t="str">
        <f t="shared" si="31"/>
        <v/>
      </c>
      <c r="O96" s="58" t="str">
        <f t="shared" si="32"/>
        <v/>
      </c>
      <c r="P96" t="str">
        <f t="shared" si="33"/>
        <v/>
      </c>
      <c r="Q96" t="str">
        <f t="shared" si="34"/>
        <v/>
      </c>
      <c r="R96" t="str">
        <f t="shared" si="35"/>
        <v/>
      </c>
      <c r="S96" t="str">
        <f t="shared" si="36"/>
        <v/>
      </c>
      <c r="T96" t="str">
        <f t="shared" si="37"/>
        <v/>
      </c>
      <c r="U96" t="str">
        <f t="shared" si="3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30"/>
        <v/>
      </c>
      <c r="N97" s="57" t="str">
        <f t="shared" si="31"/>
        <v/>
      </c>
      <c r="O97" s="58" t="str">
        <f t="shared" si="32"/>
        <v/>
      </c>
      <c r="P97" t="str">
        <f t="shared" si="33"/>
        <v/>
      </c>
      <c r="Q97" t="str">
        <f t="shared" si="34"/>
        <v/>
      </c>
      <c r="R97" t="str">
        <f t="shared" si="35"/>
        <v/>
      </c>
      <c r="S97" t="str">
        <f t="shared" si="36"/>
        <v/>
      </c>
      <c r="T97" t="str">
        <f t="shared" si="37"/>
        <v/>
      </c>
      <c r="U97" t="str">
        <f t="shared" si="3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30"/>
        <v/>
      </c>
      <c r="N98" s="57" t="str">
        <f t="shared" si="31"/>
        <v/>
      </c>
      <c r="O98" s="58" t="str">
        <f t="shared" si="32"/>
        <v/>
      </c>
      <c r="P98" t="str">
        <f t="shared" si="33"/>
        <v/>
      </c>
      <c r="Q98" t="str">
        <f t="shared" si="34"/>
        <v/>
      </c>
      <c r="R98" t="str">
        <f t="shared" si="35"/>
        <v/>
      </c>
      <c r="S98" t="str">
        <f t="shared" si="36"/>
        <v/>
      </c>
      <c r="T98" t="str">
        <f t="shared" si="37"/>
        <v/>
      </c>
      <c r="U98" t="str">
        <f t="shared" si="3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30"/>
        <v/>
      </c>
      <c r="N99" s="57" t="str">
        <f t="shared" si="31"/>
        <v/>
      </c>
      <c r="O99" s="58" t="str">
        <f t="shared" si="32"/>
        <v/>
      </c>
      <c r="P99" t="str">
        <f t="shared" si="33"/>
        <v/>
      </c>
      <c r="Q99" t="str">
        <f t="shared" si="34"/>
        <v/>
      </c>
      <c r="R99" t="str">
        <f t="shared" si="35"/>
        <v/>
      </c>
      <c r="S99" t="str">
        <f t="shared" si="36"/>
        <v/>
      </c>
      <c r="T99" t="str">
        <f t="shared" si="37"/>
        <v/>
      </c>
      <c r="U99" t="str">
        <f t="shared" si="3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39">IF(ISBLANK(K100),"",IF(L100, "https://raw.githubusercontent.com/PatrickVibild/TellusAmazonPictures/master/pictures/"&amp;K100&amp;"/1.jpg","https://download.lenovo.com/Images/Parts/"&amp;K100&amp;"/"&amp;K100&amp;"_A.jpg"))</f>
        <v/>
      </c>
      <c r="N100" s="57" t="str">
        <f t="shared" si="31"/>
        <v/>
      </c>
      <c r="O100" s="58" t="str">
        <f t="shared" si="32"/>
        <v/>
      </c>
      <c r="P100" t="str">
        <f t="shared" si="33"/>
        <v/>
      </c>
      <c r="Q100" t="str">
        <f t="shared" si="34"/>
        <v/>
      </c>
      <c r="R100" t="str">
        <f t="shared" si="35"/>
        <v/>
      </c>
      <c r="S100" t="str">
        <f t="shared" si="36"/>
        <v/>
      </c>
      <c r="T100" t="str">
        <f t="shared" si="37"/>
        <v/>
      </c>
      <c r="U100" t="str">
        <f t="shared" si="3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39"/>
        <v/>
      </c>
      <c r="N101" s="57" t="str">
        <f t="shared" si="31"/>
        <v/>
      </c>
      <c r="O101" s="58" t="str">
        <f t="shared" si="32"/>
        <v/>
      </c>
      <c r="P101" t="str">
        <f t="shared" si="33"/>
        <v/>
      </c>
      <c r="Q101" t="str">
        <f t="shared" si="34"/>
        <v/>
      </c>
      <c r="R101" t="str">
        <f t="shared" si="35"/>
        <v/>
      </c>
      <c r="S101" t="str">
        <f t="shared" si="36"/>
        <v/>
      </c>
      <c r="T101" t="str">
        <f t="shared" si="37"/>
        <v/>
      </c>
      <c r="U101" t="str">
        <f t="shared" si="3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39"/>
        <v/>
      </c>
      <c r="N102" s="57" t="str">
        <f t="shared" si="31"/>
        <v/>
      </c>
      <c r="O102" s="58" t="str">
        <f t="shared" si="32"/>
        <v/>
      </c>
      <c r="P102" t="str">
        <f t="shared" si="33"/>
        <v/>
      </c>
      <c r="Q102" t="str">
        <f t="shared" si="34"/>
        <v/>
      </c>
      <c r="R102" t="str">
        <f t="shared" si="35"/>
        <v/>
      </c>
      <c r="S102" t="str">
        <f t="shared" si="36"/>
        <v/>
      </c>
      <c r="T102" t="str">
        <f t="shared" si="37"/>
        <v/>
      </c>
      <c r="U102" t="str">
        <f t="shared" si="3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39"/>
        <v/>
      </c>
      <c r="N103" s="57" t="str">
        <f t="shared" si="31"/>
        <v/>
      </c>
      <c r="O103" s="58" t="str">
        <f t="shared" si="32"/>
        <v/>
      </c>
      <c r="P103" t="str">
        <f t="shared" si="33"/>
        <v/>
      </c>
      <c r="Q103" t="str">
        <f t="shared" si="34"/>
        <v/>
      </c>
      <c r="R103" t="str">
        <f t="shared" si="35"/>
        <v/>
      </c>
      <c r="S103" t="str">
        <f t="shared" si="36"/>
        <v/>
      </c>
      <c r="T103" t="str">
        <f t="shared" si="37"/>
        <v/>
      </c>
      <c r="U103" t="str">
        <f t="shared" si="3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450</v>
      </c>
    </row>
    <row r="11" spans="1:2" x14ac:dyDescent="0.15">
      <c r="B11" t="s">
        <v>451</v>
      </c>
    </row>
    <row r="14" spans="1:2" x14ac:dyDescent="0.15">
      <c r="B14" s="72" t="s">
        <v>452</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0" t="s">
        <v>453</v>
      </c>
    </row>
    <row r="4" spans="1:2" ht="16" x14ac:dyDescent="0.2">
      <c r="B4" s="70" t="s">
        <v>454</v>
      </c>
    </row>
    <row r="5" spans="1:2" ht="16" x14ac:dyDescent="0.2">
      <c r="B5" s="70" t="s">
        <v>455</v>
      </c>
    </row>
    <row r="6" spans="1:2" ht="16" x14ac:dyDescent="0.2">
      <c r="B6" s="70" t="s">
        <v>456</v>
      </c>
    </row>
    <row r="7" spans="1:2" ht="16" x14ac:dyDescent="0.2">
      <c r="B7" s="70"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1"/>
    </row>
    <row r="2" spans="1:2" x14ac:dyDescent="0.15">
      <c r="B2" s="71" t="s">
        <v>379</v>
      </c>
    </row>
    <row r="3" spans="1:2" x14ac:dyDescent="0.15">
      <c r="B3" s="71" t="s">
        <v>483</v>
      </c>
    </row>
    <row r="4" spans="1:2" x14ac:dyDescent="0.15">
      <c r="B4" s="71" t="s">
        <v>484</v>
      </c>
    </row>
    <row r="5" spans="1:2" x14ac:dyDescent="0.15">
      <c r="B5" s="71" t="s">
        <v>485</v>
      </c>
    </row>
    <row r="6" spans="1:2" x14ac:dyDescent="0.15">
      <c r="B6" s="71" t="s">
        <v>486</v>
      </c>
    </row>
    <row r="7" spans="1:2" x14ac:dyDescent="0.15">
      <c r="B7" s="71" t="s">
        <v>487</v>
      </c>
    </row>
    <row r="8" spans="1:2" x14ac:dyDescent="0.15">
      <c r="A8" t="s">
        <v>458</v>
      </c>
      <c r="B8" s="71" t="s">
        <v>488</v>
      </c>
    </row>
    <row r="9" spans="1:2" x14ac:dyDescent="0.15">
      <c r="A9" t="s">
        <v>460</v>
      </c>
      <c r="B9" s="71" t="s">
        <v>489</v>
      </c>
    </row>
    <row r="10" spans="1:2" x14ac:dyDescent="0.15">
      <c r="B10" s="71" t="s">
        <v>490</v>
      </c>
    </row>
    <row r="11" spans="1:2" x14ac:dyDescent="0.15">
      <c r="B11" s="71" t="s">
        <v>491</v>
      </c>
    </row>
    <row r="12" spans="1:2" x14ac:dyDescent="0.15">
      <c r="B12" s="71"/>
    </row>
    <row r="13" spans="1:2" x14ac:dyDescent="0.15">
      <c r="B13" s="71"/>
    </row>
    <row r="14" spans="1:2" x14ac:dyDescent="0.15">
      <c r="B14" s="71" t="s">
        <v>492</v>
      </c>
    </row>
    <row r="15" spans="1:2" x14ac:dyDescent="0.15">
      <c r="B15" s="71"/>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0" t="s">
        <v>517</v>
      </c>
    </row>
    <row r="9" spans="2:2" x14ac:dyDescent="0.15">
      <c r="B9" t="s">
        <v>518</v>
      </c>
    </row>
    <row r="10" spans="2:2" x14ac:dyDescent="0.15">
      <c r="B10" s="72" t="s">
        <v>519</v>
      </c>
    </row>
    <row r="11" spans="2:2" x14ac:dyDescent="0.15">
      <c r="B11" s="72"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0" t="s">
        <v>540</v>
      </c>
    </row>
    <row r="4" spans="2:2" ht="16" x14ac:dyDescent="0.2">
      <c r="B4" s="70" t="s">
        <v>541</v>
      </c>
    </row>
    <row r="5" spans="2:2" x14ac:dyDescent="0.15">
      <c r="B5" t="s">
        <v>542</v>
      </c>
    </row>
    <row r="6" spans="2:2" ht="16" x14ac:dyDescent="0.2">
      <c r="B6" s="70" t="s">
        <v>543</v>
      </c>
    </row>
    <row r="7" spans="2:2" ht="16" x14ac:dyDescent="0.2">
      <c r="B7" s="70" t="s">
        <v>544</v>
      </c>
    </row>
    <row r="8" spans="2:2" x14ac:dyDescent="0.15">
      <c r="B8" t="s">
        <v>545</v>
      </c>
    </row>
    <row r="9" spans="2:2" x14ac:dyDescent="0.15">
      <c r="B9" s="73" t="s">
        <v>546</v>
      </c>
    </row>
    <row r="10" spans="2:2" x14ac:dyDescent="0.15">
      <c r="B10" t="s">
        <v>547</v>
      </c>
    </row>
    <row r="11" spans="2:2" x14ac:dyDescent="0.15">
      <c r="B11" t="s">
        <v>548</v>
      </c>
    </row>
    <row r="14" spans="2:2" ht="16" x14ac:dyDescent="0.2">
      <c r="B14" s="70"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