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P50/"/>
    </mc:Choice>
  </mc:AlternateContent>
  <xr:revisionPtr revIDLastSave="0" documentId="8_{D9670133-4B97-FD48-8B81-91344475F713}"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21" i="2"/>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AJ16" i="1" s="1"/>
  <c r="V23" i="2"/>
  <c r="H23" i="2" s="1"/>
  <c r="U23" i="2"/>
  <c r="U24" i="1" s="1"/>
  <c r="S23" i="2"/>
  <c r="S24" i="1" s="1"/>
  <c r="R23" i="2"/>
  <c r="R24" i="1" s="1"/>
  <c r="Q23" i="2"/>
  <c r="Q24" i="1" s="1"/>
  <c r="O23" i="2"/>
  <c r="O24" i="1" s="1"/>
  <c r="M23" i="2"/>
  <c r="M24" i="1" s="1"/>
  <c r="P23" i="2"/>
  <c r="P24" i="1" s="1"/>
  <c r="I23" i="2"/>
  <c r="D23" i="2"/>
  <c r="B23" i="2"/>
  <c r="AI14" i="1" s="1"/>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AT18" i="1" s="1"/>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AT14" i="1" s="1"/>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V8" i="2"/>
  <c r="H8" i="2" s="1"/>
  <c r="R8" i="2"/>
  <c r="P8" i="2"/>
  <c r="P9" i="1" s="1"/>
  <c r="N8" i="2"/>
  <c r="N9" i="1" s="1"/>
  <c r="Q8" i="2"/>
  <c r="Q9" i="1" s="1"/>
  <c r="I8" i="2"/>
  <c r="D8" i="2"/>
  <c r="C8" i="2"/>
  <c r="B8" i="2"/>
  <c r="V7" i="2"/>
  <c r="H7" i="2" s="1"/>
  <c r="I7" i="2"/>
  <c r="D7" i="2"/>
  <c r="C7" i="2"/>
  <c r="V6" i="2"/>
  <c r="H6" i="2" s="1"/>
  <c r="S6" i="2"/>
  <c r="S7" i="1" s="1"/>
  <c r="I6" i="2"/>
  <c r="D6" i="2"/>
  <c r="C6" i="2"/>
  <c r="V5" i="2"/>
  <c r="H5" i="2" s="1"/>
  <c r="S5" i="2"/>
  <c r="S6" i="1" s="1"/>
  <c r="I5" i="2"/>
  <c r="D5" i="2"/>
  <c r="C5" i="2"/>
  <c r="V4" i="2"/>
  <c r="S4" i="2"/>
  <c r="S5" i="1" s="1"/>
  <c r="I4" i="2"/>
  <c r="H4" i="2"/>
  <c r="D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A24" i="1"/>
  <c r="Z24" i="1"/>
  <c r="Y24" i="1"/>
  <c r="X24" i="1"/>
  <c r="W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K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K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K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K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K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I9" i="1"/>
  <c r="AA9" i="1"/>
  <c r="Z9" i="1"/>
  <c r="Y9" i="1"/>
  <c r="X9" i="1"/>
  <c r="W9" i="1"/>
  <c r="R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A5" i="1"/>
  <c r="Z5" i="1"/>
  <c r="Y5" i="1"/>
  <c r="X5" i="1"/>
  <c r="W5" i="1"/>
  <c r="L5" i="1"/>
  <c r="K5" i="1"/>
  <c r="J5" i="1"/>
  <c r="I5" i="1"/>
  <c r="H5" i="1"/>
  <c r="E5" i="1"/>
  <c r="D5" i="1"/>
  <c r="C5" i="1"/>
  <c r="B5" i="1"/>
  <c r="A5" i="1"/>
  <c r="AA4" i="1"/>
  <c r="J4" i="1"/>
  <c r="I4" i="1"/>
  <c r="H4" i="1"/>
  <c r="F4" i="1"/>
  <c r="D4" i="1"/>
  <c r="B4" i="1"/>
  <c r="A4" i="1"/>
  <c r="AJ6" i="1" l="1"/>
  <c r="AJ7" i="1"/>
  <c r="AJ9" i="1"/>
  <c r="AJ24" i="1"/>
  <c r="AJ12" i="1"/>
  <c r="AJ13" i="1"/>
  <c r="AJ5" i="1"/>
  <c r="AJ10" i="1"/>
  <c r="AJ22" i="1"/>
  <c r="AL14" i="1"/>
  <c r="AJ19" i="1"/>
  <c r="AJ20" i="1"/>
  <c r="AJ21" i="1"/>
  <c r="AJ23" i="1"/>
  <c r="AJ14" i="1"/>
  <c r="AJ17" i="1"/>
  <c r="AJ18" i="1"/>
  <c r="AJ11" i="1"/>
  <c r="AJ8" i="1"/>
  <c r="AJ15" i="1"/>
  <c r="AM11" i="1"/>
  <c r="AM14" i="1"/>
  <c r="AM15" i="1"/>
  <c r="AM19" i="1"/>
  <c r="AM23" i="1"/>
  <c r="AM10" i="1"/>
  <c r="AM16" i="1"/>
  <c r="AM8" i="1"/>
  <c r="AI8" i="1"/>
  <c r="AI19" i="1"/>
  <c r="AI24" i="1"/>
  <c r="AI12" i="1"/>
  <c r="AI22" i="1"/>
  <c r="AI13" i="1"/>
  <c r="AI15" i="1"/>
  <c r="AI11" i="1"/>
  <c r="AI18" i="1"/>
  <c r="AI5" i="1"/>
  <c r="AL18" i="1"/>
  <c r="AI17" i="1"/>
  <c r="AI16" i="1"/>
  <c r="AI7" i="1"/>
  <c r="AK5" i="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<sst xmlns="http://schemas.openxmlformats.org/spreadsheetml/2006/main" count="773" uniqueCount="637">
  <si>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</si>
  <si>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</si>
  <si>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</si>
  <si>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</si>
  <si>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</si>
  <si>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</si>
  <si>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</si>
  <si>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</si>
  <si>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</si>
  <si>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</si>
  <si>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</si>
  <si>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</si>
  <si>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</si>
  <si>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</si>
  <si>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</si>
  <si>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</si>
  <si>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</si>
  <si>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</si>
  <si>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</si>
  <si>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</si>
  <si>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</si>
  <si>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</si>
  <si>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</si>
  <si>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</si>
  <si>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</si>
  <si>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</si>
  <si>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</si>
  <si>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</si>
  <si>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</si>
  <si>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</si>
  <si>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</si>
  <si>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</si>
  <si>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</si>
  <si>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</si>
  <si>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</si>
  <si>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</si>
  <si>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</si>
  <si>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</si>
  <si>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</si>
  <si>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</si>
  <si>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</si>
  <si>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</si>
  <si>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</si>
  <si>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</si>
  <si>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</si>
  <si>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</si>
  <si>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</si>
  <si>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</si>
  <si>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</si>
  <si>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</si>
  <si>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</si>
  <si>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</si>
  <si>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</si>
  <si>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</si>
  <si>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</si>
  <si>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</si>
  <si>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</si>
  <si>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</si>
  <si>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</si>
  <si>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</si>
  <si>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</si>
  <si>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</si>
  <si>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</si>
  <si>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</si>
  <si>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</si>
  <si>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</si>
  <si>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</si>
  <si>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</si>
  <si>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</si>
  <si>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</si>
  <si>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</si>
  <si>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</si>
  <si>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</si>
  <si>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</si>
  <si>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</si>
  <si>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</si>
  <si>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</si>
  <si>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</si>
  <si>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</si>
  <si>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</si>
  <si>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</si>
  <si>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</si>
  <si>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</si>
  <si>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</si>
  <si>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</si>
  <si>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</si>
  <si>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</si>
  <si>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</si>
  <si>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</si>
  <si>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</si>
  <si>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</si>
  <si>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</si>
  <si>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</si>
  <si>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</si>
  <si>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</si>
  <si>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</si>
  <si>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</si>
  <si>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</si>
  <si>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</si>
  <si>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</si>
  <si>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</si>
  <si>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</si>
  <si>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</si>
  <si>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</si>
  <si>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</si>
  <si>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</si>
  <si>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</si>
  <si>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</si>
  <si>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</si>
  <si>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</si>
  <si>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</si>
  <si>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</si>
  <si>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</si>
  <si>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</si>
  <si>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</si>
  <si>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</si>
  <si>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</si>
  <si>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</si>
  <si>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</si>
  <si>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</si>
  <si>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</si>
  <si>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</si>
  <si>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</si>
  <si>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</si>
  <si>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</si>
  <si>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</si>
  <si>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</si>
  <si>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</si>
  <si>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</si>
  <si>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</si>
  <si>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</si>
  <si>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</si>
  <si>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</si>
  <si>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</si>
  <si>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</si>
  <si>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</si>
  <si>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</si>
  <si>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</si>
  <si>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</si>
  <si>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</si>
  <si>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</si>
  <si>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</si>
  <si>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</si>
  <si>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</si>
  <si>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</si>
  <si>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</si>
  <si>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</si>
  <si>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</si>
  <si>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</si>
  <si>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</si>
  <si>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</si>
  <si>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</si>
  <si>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</si>
  <si>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</si>
  <si>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</si>
  <si>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</si>
  <si>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</si>
  <si>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</si>
  <si>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</si>
  <si>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</si>
  <si>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</si>
  <si>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</si>
  <si>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</si>
  <si>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</si>
  <si>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</si>
  <si>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</si>
  <si>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</si>
  <si>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</si>
  <si>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</si>
  <si>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</si>
  <si>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</si>
  <si>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</si>
  <si>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</si>
  <si>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</si>
  <si>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</si>
  <si>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</si>
  <si>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</si>
  <si>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</si>
  <si>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</si>
  <si>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</si>
  <si>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</si>
  <si>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</si>
  <si>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</si>
  <si>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</si>
  <si>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</si>
  <si>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</si>
  <si>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</si>
  <si>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</si>
  <si>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</si>
  <si>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</si>
  <si>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</si>
  <si>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</si>
  <si>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</si>
  <si>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</si>
  <si>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</si>
  <si>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</si>
  <si>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</si>
  <si>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</si>
  <si>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</si>
  <si>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</si>
  <si>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</si>
  <si>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</si>
  <si>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</si>
  <si>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</si>
  <si>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</si>
  <si>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</si>
  <si>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</si>
  <si>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</si>
  <si>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</si>
  <si>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</si>
  <si>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</si>
  <si>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</si>
  <si>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</si>
  <si>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</si>
  <si>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</si>
  <si>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</si>
  <si>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</si>
  <si>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</si>
  <si>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</si>
  <si>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</si>
  <si>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</si>
  <si>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</si>
  <si>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</si>
  <si>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</si>
  <si>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</si>
  <si>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</si>
  <si>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</si>
  <si>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</si>
  <si>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</si>
  <si>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</si>
  <si>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</si>
  <si>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</si>
  <si>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</si>
  <si>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</si>
  <si>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</si>
  <si>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</si>
  <si>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</si>
  <si>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</si>
  <si>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</si>
  <si>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</si>
  <si>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</si>
  <si>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</si>
  <si>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</si>
  <si>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</si>
  <si>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</si>
  <si>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</si>
  <si>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</si>
  <si>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</si>
  <si>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</si>
  <si>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</si>
  <si>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</si>
  <si>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</si>
  <si>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</si>
  <si>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</si>
  <si>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</si>
  <si>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</si>
  <si>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</si>
  <si>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</si>
  <si>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</si>
  <si>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</si>
  <si>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</si>
  <si>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</si>
  <si>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</si>
  <si>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</si>
  <si>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</si>
  <si>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</si>
  <si>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</si>
  <si>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</si>
  <si>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</si>
  <si>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</si>
  <si>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</si>
  <si>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</si>
  <si>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</si>
  <si>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</si>
  <si>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</si>
  <si>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</si>
  <si>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</si>
  <si>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</si>
  <si>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</si>
  <si>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</si>
  <si>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</si>
  <si>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</si>
  <si>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</si>
  <si>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</si>
  <si>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</si>
  <si>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</si>
  <si>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</si>
  <si>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</si>
  <si>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</si>
  <si>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</si>
  <si>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</si>
  <si>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</si>
  <si>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</si>
  <si>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</si>
  <si>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</si>
  <si>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</si>
  <si>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</si>
  <si>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</si>
  <si>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</si>
  <si>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</si>
  <si>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</si>
  <si>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</si>
  <si>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</si>
  <si>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</si>
  <si>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</si>
  <si>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</si>
  <si>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</si>
  <si>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</si>
  <si>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</si>
  <si>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</si>
  <si>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</si>
  <si>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</si>
  <si>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</si>
  <si>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</si>
  <si>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</si>
  <si>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</si>
  <si>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</si>
  <si>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</si>
  <si>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</si>
  <si>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</si>
  <si>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</si>
  <si>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</si>
  <si>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</si>
  <si>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</si>
  <si>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</si>
  <si>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</si>
  <si>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</si>
  <si>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</si>
  <si>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</si>
  <si>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</si>
  <si>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</si>
  <si>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</si>
  <si>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</si>
  <si>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</si>
  <si>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</si>
  <si>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</si>
  <si>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</si>
  <si>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</si>
  <si>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</si>
  <si>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</si>
  <si>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</si>
  <si>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</si>
  <si>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</si>
  <si>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</si>
  <si>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</si>
  <si>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</si>
  <si>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</si>
  <si>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</si>
  <si>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</si>
  <si>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</si>
  <si>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</si>
  <si>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</si>
  <si>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</si>
  <si>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</si>
  <si>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</si>
  <si>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</si>
  <si>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</si>
  <si>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</si>
  <si>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</si>
  <si>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</si>
  <si>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</si>
  <si>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</si>
  <si>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</si>
  <si>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</si>
  <si>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</si>
  <si>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</si>
  <si>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</si>
  <si>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</si>
  <si>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</si>
  <si>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</si>
  <si>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</si>
  <si>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</si>
  <si>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</si>
  <si>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</si>
  <si>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</si>
  <si>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</si>
  <si>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</si>
  <si>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</si>
  <si>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</si>
  <si>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</si>
  <si>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</si>
  <si>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</si>
  <si>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</si>
  <si>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</si>
  <si>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</si>
  <si>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</si>
  <si>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</si>
  <si>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</si>
  <si>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</si>
  <si>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</si>
  <si>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</si>
  <si>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</si>
  <si>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</si>
  <si>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</si>
  <si>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</si>
  <si>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</si>
  <si>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</si>
  <si>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</si>
  <si>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</si>
  <si>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</si>
  <si>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</si>
  <si>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</si>
  <si>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</si>
  <si>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</si>
  <si>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</si>
  <si>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</si>
  <si>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</si>
  <si>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</si>
  <si>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</si>
  <si>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</si>
  <si>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</si>
  <si>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</si>
  <si>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</si>
  <si>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</si>
  <si>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</si>
  <si>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</si>
  <si>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</si>
  <si>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</si>
  <si>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</si>
  <si>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</si>
  <si>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</si>
  <si>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</si>
  <si>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</si>
  <si>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</si>
  <si>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</si>
  <si>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</si>
  <si>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</si>
  <si>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</si>
  <si>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</si>
  <si>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</si>
  <si>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</si>
  <si>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</si>
  <si>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</si>
  <si>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</si>
  <si>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</si>
  <si>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</si>
  <si>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</si>
  <si>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</si>
  <si>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</si>
  <si>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</si>
  <si>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</si>
  <si>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</si>
  <si>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</si>
  <si>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</si>
  <si>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</si>
  <si>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</si>
  <si>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</si>
  <si>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</si>
  <si>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</si>
  <si>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</si>
  <si>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</si>
  <si>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</si>
  <si>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</si>
  <si>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</si>
  <si>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</si>
  <si>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</si>
  <si>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</si>
  <si>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</si>
  <si>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</si>
  <si>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</si>
  <si>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</si>
  <si>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</si>
  <si>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</si>
  <si>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</si>
  <si>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</si>
  <si>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</si>
  <si>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</si>
  <si>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</si>
  <si>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</si>
  <si>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</si>
  <si>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</si>
  <si>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</si>
  <si>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</si>
  <si>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</si>
  <si>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</si>
  <si>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</si>
  <si>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</si>
  <si>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</si>
  <si>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</si>
  <si>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</si>
  <si>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</si>
  <si>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</si>
  <si>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</si>
  <si>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</si>
  <si>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</si>
  <si>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</si>
  <si>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</si>
  <si>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</si>
  <si>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</si>
  <si>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</si>
  <si>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</si>
  <si>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</si>
  <si>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</si>
  <si>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</si>
  <si>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</si>
  <si>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</si>
  <si>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</si>
  <si>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</si>
  <si>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</si>
  <si>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</si>
  <si>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</si>
  <si>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</si>
  <si>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</si>
  <si>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</si>
  <si>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</si>
  <si>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</si>
  <si>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</si>
  <si>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</si>
  <si>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</si>
  <si>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</si>
  <si>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</si>
  <si>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</si>
  <si>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</si>
  <si>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</si>
  <si>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</si>
  <si>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</si>
  <si>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</si>
  <si>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</si>
  <si>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</si>
  <si>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</si>
  <si>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</si>
  <si>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</si>
  <si>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</si>
  <si>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</si>
  <si>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</si>
  <si>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</si>
  <si>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</si>
  <si>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</si>
  <si>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</si>
  <si>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</si>
  <si>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</si>
  <si>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</si>
  <si>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</si>
  <si>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</si>
  <si>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</si>
  <si>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</si>
  <si>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</si>
  <si>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</si>
  <si>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</si>
  <si>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</si>
  <si>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</si>
  <si>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</si>
  <si>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</si>
  <si>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</si>
  <si>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</si>
  <si>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</si>
  <si>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</si>
  <si>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</si>
  <si>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</si>
  <si>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</si>
  <si>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</si>
  <si>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</si>
  <si>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</si>
  <si>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</si>
  <si>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</si>
  <si>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</si>
  <si>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</si>
  <si>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</si>
  <si>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</si>
  <si>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</si>
  <si>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</si>
  <si>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</si>
  <si>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</si>
  <si>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</si>
  <si>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</si>
  <si>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</si>
  <si>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</si>
  <si>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</si>
  <si>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</si>
  <si>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</si>
  <si>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</si>
  <si>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</si>
  <si>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</si>
  <si>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</si>
  <si>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</si>
  <si>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</si>
  <si>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</si>
  <si>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</si>
  <si>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</si>
  <si>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</si>
  <si>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</si>
  <si>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</si>
  <si>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</si>
  <si>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</si>
  <si>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</si>
  <si>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</si>
  <si>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</si>
  <si>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</si>
  <si>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</si>
  <si>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</si>
  <si>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</si>
  <si>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</si>
  <si>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</si>
  <si>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</si>
  <si>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</si>
  <si>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</si>
  <si>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</si>
  <si>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</si>
  <si>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</si>
  <si>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</si>
  <si>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</si>
  <si>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</si>
  <si>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</si>
  <si>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</si>
  <si>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</si>
  <si>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</si>
  <si>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</si>
  <si>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</si>
  <si>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</si>
  <si>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00PA294</t>
  </si>
  <si>
    <t>00PA295</t>
  </si>
  <si>
    <t>00PA296</t>
  </si>
  <si>
    <t>00PA297</t>
  </si>
  <si>
    <t>00PA303</t>
  </si>
  <si>
    <t>00PA307</t>
  </si>
  <si>
    <t>00PA308</t>
  </si>
  <si>
    <t>00PA310</t>
  </si>
  <si>
    <t>00PA355</t>
  </si>
  <si>
    <t>00PA315</t>
  </si>
  <si>
    <t>00PA277</t>
  </si>
  <si>
    <t>00PA311</t>
  </si>
  <si>
    <t>Lenovo P50 parent</t>
  </si>
  <si>
    <t>Lenovo P50 BL - FR FBA</t>
  </si>
  <si>
    <t xml:space="preserve">Lenovo P50 BL - UK FBA </t>
  </si>
  <si>
    <t>Lenovo P50 - IT</t>
  </si>
  <si>
    <t>Lenovo P50 - DE</t>
  </si>
  <si>
    <t>Tellus Remarketing APS</t>
  </si>
  <si>
    <t>P50 P70 P51 P71</t>
  </si>
  <si>
    <t>49.99</t>
  </si>
  <si>
    <t>42.99</t>
  </si>
  <si>
    <t>Lenovo/P50/BL/US</t>
  </si>
  <si>
    <t>Lenovo/P50/BL/DE</t>
  </si>
  <si>
    <t>Lenovo/P50/BL/FR</t>
  </si>
  <si>
    <t>Lenovo/P50/BL/IT</t>
  </si>
  <si>
    <t>Lenovo/P50/BL/ES</t>
  </si>
  <si>
    <t>Lenovo/P50/BL/UK</t>
  </si>
  <si>
    <t>Lenovo/P50/BL/NOR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</si>
</sst>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1" zoomScaleNormal="10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P50 parent</v>
      </c>
      <c r="C4" s="27" t="s">
        <v>345</v>
      </c>
      <c r="D4" s="28">
        <f>Values!B14</f>
        <v>5714401501992</v>
      </c>
      <c r="E4" s="1" t="s">
        <v>346</v>
      </c>
      <c r="F4" s="27" t="str">
        <f>SUBSTITUTE(Values!B1, "{language}", "") &amp; " " &amp; Values!B3</f>
        <v>ersatztastatur  Hintergrundbeleuchtung für Lenovo Thinkpad P50 P70 P51 P71</v>
      </c>
      <c r="G4" s="27" t="s">
        <v>345</v>
      </c>
      <c r="H4" s="1" t="str">
        <f>Values!B16</f>
        <v>laptop-computer-replacement-parts</v>
      </c>
      <c r="I4" s="1" t="str">
        <f>IF(ISBLANK(Values!E3),"","4730574031")</f>
        <v>4730574031</v>
      </c>
      <c r="J4" s="29" t="str">
        <f>Values!B13</f>
        <v>Lenovo P50 parent</v>
      </c>
      <c r="K4" s="30"/>
      <c r="L4" s="27"/>
      <c r="M4" s="27"/>
      <c r="W4" s="27" t="s">
        <v>347</v>
      </c>
      <c r="X4" s="27"/>
      <c r="Y4" s="31" t="s">
        <v>348</v>
      </c>
      <c r="Z4" s="27"/>
      <c r="AA4" s="1" t="str">
        <f>Values!B20</f>
        <v>PartialUpdate</v>
      </c>
      <c r="DY4" s="1" t="s">
        <v>580</v>
      </c>
      <c r="DZ4" s="1" t="s">
        <v>349</v>
      </c>
      <c r="EA4" s="1" t="s">
        <v>349</v>
      </c>
      <c r="EB4" s="1" t="s">
        <v>349</v>
      </c>
      <c r="EC4" s="1" t="s">
        <v>349</v>
      </c>
      <c r="EV4" s="1" t="s">
        <v>350</v>
      </c>
    </row>
    <row r="5" spans="1:192" ht="48" x14ac:dyDescent="0.2">
      <c r="A5" s="1" t="str">
        <f>IF(ISBLANK(Values!E4),"",IF(Values!$B$37="EU","computercomponent","computer"))</f>
        <v>computercomponent</v>
      </c>
      <c r="B5" s="32" t="str">
        <f>IF(ISBLANK(Values!E4),"",Values!F4)</f>
        <v>Lenovo P50 - DE</v>
      </c>
      <c r="C5" s="29" t="str">
        <f>IF(ISBLANK(Values!E4),"","TellusRem")</f>
        <v>TellusRem</v>
      </c>
      <c r="D5" s="28">
        <f>IF(ISBLANK(Values!E4),"",Values!E4)</f>
        <v>5714401501015</v>
      </c>
      <c r="E5" s="1" t="str">
        <f>IF(ISBLANK(Values!E4),"","EAN")</f>
        <v>EAN</v>
      </c>
      <c r="F5" s="27" t="str">
        <f>IF(ISBLANK(Values!E4),"",IF(Values!J4, SUBSTITUTE(Values!$B$1, "{language}", Values!H4) &amp; " " &amp;Values!$B$3, SUBSTITUTE(Values!$B$2, "{language}", Values!$H4) &amp; " " &amp;Values!$B$3))</f>
        <v>ersatztastatur Deutsche Hintergrundbeleuchtung für Lenovo Thinkpad P50 P70 P51 P71</v>
      </c>
      <c r="G5" s="29" t="s">
        <v>626</v>
      </c>
      <c r="H5" s="1" t="str">
        <f>IF(ISBLANK(Values!E4),"",Values!$B$16)</f>
        <v>laptop-computer-replacement-parts</v>
      </c>
      <c r="I5" s="1" t="str">
        <f>IF(ISBLANK(Values!E4),"","4730574031")</f>
        <v>4730574031</v>
      </c>
      <c r="J5" s="31" t="str">
        <f>IF(ISBLANK(Values!E4),"",Values!F4 )</f>
        <v>Lenovo P50 - DE</v>
      </c>
      <c r="K5" s="27" t="str">
        <f>IF(ISBLANK(Values!E4),"",IF(Values!J4, Values!$B$4, Values!$B$5))</f>
        <v>49.99</v>
      </c>
      <c r="L5" s="27">
        <f>IF(ISBLANK(Values!E4),"",Values!$B$18)</f>
        <v>5</v>
      </c>
      <c r="M5" s="27" t="str">
        <f>IF(ISBLANK(Values!E4),"",Values!$M4)</f>
        <v>https://raw.githubusercontent.com/PatrickVibild/TellusAmazonPictures/master/pictures/Lenovo/P50/BL/DE/1.jpg</v>
      </c>
      <c r="N5" s="27" t="str">
        <f>IF(ISBLANK(Values!$F4),"",Values!N4)</f>
        <v>https://raw.githubusercontent.com/PatrickVibild/TellusAmazonPictures/master/pictures/Lenovo/P50/BL/DE/2.jpg</v>
      </c>
      <c r="O5" s="27" t="str">
        <f>IF(ISBLANK(Values!$F4),"",Values!O4)</f>
        <v>https://raw.githubusercontent.com/PatrickVibild/TellusAmazonPictures/master/pictures/Lenovo/P50/BL/DE/3.jpg</v>
      </c>
      <c r="P5" s="27" t="str">
        <f>IF(ISBLANK(Values!$F4),"",Values!P4)</f>
        <v>https://raw.githubusercontent.com/PatrickVibild/TellusAmazonPictures/master/pictures/Lenovo/P50/BL/DE/4.jpg</v>
      </c>
      <c r="Q5" s="27" t="str">
        <f>IF(ISBLANK(Values!$F4),"",Values!Q4)</f>
        <v>https://raw.githubusercontent.com/PatrickVibild/TellusAmazonPictures/master/pictures/Lenovo/P50/BL/DE/5.jpg</v>
      </c>
      <c r="R5" s="27" t="str">
        <f>IF(ISBLANK(Values!$F4),"",Values!R4)</f>
        <v>https://raw.githubusercontent.com/PatrickVibild/TellusAmazonPictures/master/pictures/Lenovo/P50/BL/DE/6.jpg</v>
      </c>
      <c r="S5" s="27" t="str">
        <f>IF(ISBLANK(Values!$F4),"",Values!S4)</f>
        <v>https://raw.githubusercontent.com/PatrickVibild/TellusAmazonPictures/master/pictures/Lenovo/P50/BL/DE/7.jpg</v>
      </c>
      <c r="T5" s="27" t="str">
        <f>IF(ISBLANK(Values!$F4),"",Values!T4)</f>
        <v>https://raw.githubusercontent.com/PatrickVibild/TellusAmazonPictures/master/pictures/Lenovo/P50/BL/DE/8.jpg</v>
      </c>
      <c r="U5" s="27" t="str">
        <f>IF(ISBLANK(Values!$F4),"",Values!U4)</f>
        <v>https://raw.githubusercontent.com/PatrickVibild/TellusAmazonPictures/master/pictures/Lenovo/P50/BL/DE/9.jpg</v>
      </c>
      <c r="W5" s="29" t="str">
        <f>IF(ISBLANK(Values!E4),"","Child")</f>
        <v>Child</v>
      </c>
      <c r="X5" s="29" t="str">
        <f>IF(ISBLANK(Values!E4),"",Values!$B$13)</f>
        <v>Lenovo P50 parent</v>
      </c>
      <c r="Y5" s="31" t="str">
        <f>IF(ISBLANK(Values!E4),"","Size-Color")</f>
        <v>Size-Color</v>
      </c>
      <c r="Z5" s="29" t="str">
        <f>IF(ISBLANK(Values!E4),"","variation")</f>
        <v>variation</v>
      </c>
      <c r="AA5" s="1" t="str">
        <f>IF(ISBLANK(Values!E4),"",Values!$B$20)</f>
        <v>PartialUpdate</v>
      </c>
      <c r="AB5" s="1" t="str">
        <f>IF(ISBLANK(Values!E4),"",Values!$B$29)</f>
        <v>6 Monate Garantie nach dem Liefertermin. Im Falle einer Fehlfunktion der Tastatur wird ein neues Gerät oder ein Ersatzteil für die Tastatur des Produkts gesendet. Bei Sortierung des Bestands wird eine volle Rückerstattung gewährt.</v>
      </c>
      <c r="AI5" s="33"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4"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f>IF(ISBLANK(Values!E4),"",Values!$B$7)</f>
        <v>32</v>
      </c>
      <c r="CJ5" s="1" t="str">
        <f>IF(ISBLANK(Values!E4),"",Values!$B$8)</f>
        <v>17</v>
      </c>
      <c r="CK5" s="1">
        <f>IF(ISBLANK(Values!E4),"",Values!$B$9)</f>
        <v>2</v>
      </c>
      <c r="CL5" s="1" t="str">
        <f>IF(ISBLANK(Values!E4),"","CM")</f>
        <v>CM</v>
      </c>
      <c r="CO5" s="1" t="str">
        <f>IF(AND(Values!$B$37=options!$G$2, Values!$C4), "AMAZON_NA", IF(AND(Values!$B$37=options!$G$1, Values!$D4), "AMAZON_EU", "DEFAULT"))</f>
        <v>AMAZON_EU</v>
      </c>
      <c r="CP5" s="1">
        <f>IF(ISBLANK(Values!E4),"",Values!$B$7)</f>
        <v>32</v>
      </c>
      <c r="CQ5" s="1" t="str">
        <f>IF(ISBLANK(Values!E4),"",Values!$B$8)</f>
        <v>17</v>
      </c>
      <c r="CR5" s="1">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s="1" t="s">
        <v>580</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t="str">
        <f>IF(ISBLANK(Values!E4),"",IF(Values!J4, Values!$B$4, Values!$B$5))</f>
        <v>49.99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2" t="str">
        <f>IF(ISBLANK(Values!E5),"",Values!F5)</f>
        <v>Lenovo P50 BL - FR FBA</v>
      </c>
      <c r="C6" s="29" t="str">
        <f>IF(ISBLANK(Values!E5),"","TellusRem")</f>
        <v>TellusRem</v>
      </c>
      <c r="D6" s="28">
        <f>IF(ISBLANK(Values!E5),"",Values!E5)</f>
        <v>5714401501022</v>
      </c>
      <c r="E6" s="1" t="str">
        <f>IF(ISBLANK(Values!E5),"","EAN")</f>
        <v>EAN</v>
      </c>
      <c r="F6" s="27" t="str">
        <f>IF(ISBLANK(Values!E5),"",IF(Values!J5, SUBSTITUTE(Values!$B$1, "{language}", Values!H5) &amp; " " &amp;Values!$B$3, SUBSTITUTE(Values!$B$2, "{language}", Values!$H5) &amp; " " &amp;Values!$B$3))</f>
        <v>ersatztastatur Französisch Hintergrundbeleuchtung für Lenovo Thinkpad P50 P70 P51 P71</v>
      </c>
      <c r="G6" s="29" t="str">
        <f>IF(ISBLANK(Values!E5),"","TellusRem")</f>
        <v>TellusRem</v>
      </c>
      <c r="H6" s="1" t="str">
        <f>IF(ISBLANK(Values!E5),"",Values!$B$16)</f>
        <v>laptop-computer-replacement-parts</v>
      </c>
      <c r="I6" s="1" t="str">
        <f>IF(ISBLANK(Values!E5),"","4730574031")</f>
        <v>4730574031</v>
      </c>
      <c r="J6" s="31" t="str">
        <f>IF(ISBLANK(Values!E5),"",Values!F5 )</f>
        <v>Lenovo P50 BL - FR FBA</v>
      </c>
      <c r="K6" s="27" t="str">
        <f>IF(ISBLANK(Values!E5),"",IF(Values!J5, Values!$B$4, Values!$B$5))</f>
        <v>49.99</v>
      </c>
      <c r="L6" s="27">
        <f>IF(ISBLANK(Values!E5),"",Values!$B$18)</f>
        <v>5</v>
      </c>
      <c r="M6" s="27" t="str">
        <f>IF(ISBLANK(Values!E5),"",Values!$M5)</f>
        <v>https://raw.githubusercontent.com/PatrickVibild/TellusAmazonPictures/master/pictures/Lenovo/P50/BL/FR/1.jpg</v>
      </c>
      <c r="N6" s="27" t="str">
        <f>IF(ISBLANK(Values!$F5),"",Values!N5)</f>
        <v>https://raw.githubusercontent.com/PatrickVibild/TellusAmazonPictures/master/pictures/Lenovo/P50/BL/FR/2.jpg</v>
      </c>
      <c r="O6" s="27" t="str">
        <f>IF(ISBLANK(Values!$F5),"",Values!O5)</f>
        <v>https://raw.githubusercontent.com/PatrickVibild/TellusAmazonPictures/master/pictures/Lenovo/P50/BL/FR/3.jpg</v>
      </c>
      <c r="P6" s="27" t="str">
        <f>IF(ISBLANK(Values!$F5),"",Values!P5)</f>
        <v>https://raw.githubusercontent.com/PatrickVibild/TellusAmazonPictures/master/pictures/Lenovo/P50/BL/FR/4.jpg</v>
      </c>
      <c r="Q6" s="27" t="str">
        <f>IF(ISBLANK(Values!$F5),"",Values!Q5)</f>
        <v>https://raw.githubusercontent.com/PatrickVibild/TellusAmazonPictures/master/pictures/Lenovo/P50/BL/FR/5.jpg</v>
      </c>
      <c r="R6" s="27" t="str">
        <f>IF(ISBLANK(Values!$F5),"",Values!R5)</f>
        <v>https://raw.githubusercontent.com/PatrickVibild/TellusAmazonPictures/master/pictures/Lenovo/P50/BL/FR/6.jpg</v>
      </c>
      <c r="S6" s="27" t="str">
        <f>IF(ISBLANK(Values!$F5),"",Values!S5)</f>
        <v>https://raw.githubusercontent.com/PatrickVibild/TellusAmazonPictures/master/pictures/Lenovo/P50/BL/FR/7.jpg</v>
      </c>
      <c r="T6" s="27" t="str">
        <f>IF(ISBLANK(Values!$F5),"",Values!T5)</f>
        <v>https://raw.githubusercontent.com/PatrickVibild/TellusAmazonPictures/master/pictures/Lenovo/P50/BL/FR/8.jpg</v>
      </c>
      <c r="U6" s="27" t="str">
        <f>IF(ISBLANK(Values!$F5),"",Values!U5)</f>
        <v>https://raw.githubusercontent.com/PatrickVibild/TellusAmazonPictures/master/pictures/Lenovo/P50/BL/FR/9.jpg</v>
      </c>
      <c r="W6" s="29" t="str">
        <f>IF(ISBLANK(Values!E5),"","Child")</f>
        <v>Child</v>
      </c>
      <c r="X6" s="29" t="str">
        <f>IF(ISBLANK(Values!E5),"",Values!$B$13)</f>
        <v>Lenovo P50 parent</v>
      </c>
      <c r="Y6" s="31" t="str">
        <f>IF(ISBLANK(Values!E5),"","Size-Color")</f>
        <v>Size-Color</v>
      </c>
      <c r="Z6" s="29" t="str">
        <f>IF(ISBLANK(Values!E5),"","variation")</f>
        <v>variation</v>
      </c>
      <c r="AA6" s="1" t="str">
        <f>IF(ISBLANK(Values!E5),"",Values!$B$20)</f>
        <v>PartialUpdate</v>
      </c>
      <c r="AB6" s="1" t="str">
        <f>IF(ISBLANK(Values!E5),"",Values!$B$29)</f>
        <v>6 Monate Garantie nach dem Liefertermin. Im Falle einer Fehlfunktion der Tastatur wird ein neues Gerät oder ein Ersatzteil für die Tastatur des Produkts gesendet. Bei Sortierung des Bestands wird eine volle Rückerstattung gewährt.</v>
      </c>
      <c r="AI6" s="33"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4"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f>IF(ISBLANK(Values!E5),"",Values!$B$7)</f>
        <v>32</v>
      </c>
      <c r="CJ6" s="1" t="str">
        <f>IF(ISBLANK(Values!E5),"",Values!$B$8)</f>
        <v>17</v>
      </c>
      <c r="CK6" s="1">
        <f>IF(ISBLANK(Values!E5),"",Values!$B$9)</f>
        <v>2</v>
      </c>
      <c r="CL6" s="1" t="str">
        <f>IF(ISBLANK(Values!E5),"","CM")</f>
        <v>CM</v>
      </c>
      <c r="CO6" s="1" t="str">
        <f>IF(AND(Values!$B$37=options!$G$2, Values!$C5), "AMAZON_NA", IF(AND(Values!$B$37=options!$G$1, Values!$D5), "AMAZON_EU", "DEFAULT"))</f>
        <v>AMAZON_EU</v>
      </c>
      <c r="CP6" s="1">
        <f>IF(ISBLANK(Values!E5),"",Values!$B$7)</f>
        <v>32</v>
      </c>
      <c r="CQ6" s="1" t="str">
        <f>IF(ISBLANK(Values!E5),"",Values!$B$8)</f>
        <v>17</v>
      </c>
      <c r="CR6" s="1">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s="1" t="s">
        <v>580</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t="str">
        <f>IF(ISBLANK(Values!E5),"",IF(Values!J5, Values!$B$4, Values!$B$5))</f>
        <v>49.99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2" t="str">
        <f>IF(ISBLANK(Values!E6),"",Values!F6)</f>
        <v>Lenovo P50 - IT</v>
      </c>
      <c r="C7" s="29" t="str">
        <f>IF(ISBLANK(Values!E6),"","TellusRem")</f>
        <v>TellusRem</v>
      </c>
      <c r="D7" s="28">
        <f>IF(ISBLANK(Values!E6),"",Values!E6)</f>
        <v>5714401501039</v>
      </c>
      <c r="E7" s="1" t="str">
        <f>IF(ISBLANK(Values!E6),"","EAN")</f>
        <v>EAN</v>
      </c>
      <c r="F7" s="27" t="str">
        <f>IF(ISBLANK(Values!E6),"",IF(Values!J6, SUBSTITUTE(Values!$B$1, "{language}", Values!H6) &amp; " " &amp;Values!$B$3, SUBSTITUTE(Values!$B$2, "{language}", Values!$H6) &amp; " " &amp;Values!$B$3))</f>
        <v>ersatztastatur Italienisch Hintergrundbeleuchtung für Lenovo Thinkpad P50 P70 P51 P71</v>
      </c>
      <c r="G7" s="29" t="str">
        <f>IF(ISBLANK(Values!E6),"","TellusRem")</f>
        <v>TellusRem</v>
      </c>
      <c r="H7" s="1" t="str">
        <f>IF(ISBLANK(Values!E6),"",Values!$B$16)</f>
        <v>laptop-computer-replacement-parts</v>
      </c>
      <c r="I7" s="1" t="str">
        <f>IF(ISBLANK(Values!E6),"","4730574031")</f>
        <v>4730574031</v>
      </c>
      <c r="J7" s="31" t="str">
        <f>IF(ISBLANK(Values!E6),"",Values!F6 )</f>
        <v>Lenovo P50 - IT</v>
      </c>
      <c r="K7" s="27" t="str">
        <f>IF(ISBLANK(Values!E6),"",IF(Values!J6, Values!$B$4, Values!$B$5))</f>
        <v>49.99</v>
      </c>
      <c r="L7" s="27">
        <f>IF(ISBLANK(Values!E6),"",Values!$B$18)</f>
        <v>5</v>
      </c>
      <c r="M7" s="27" t="str">
        <f>IF(ISBLANK(Values!E6),"",Values!$M6)</f>
        <v>https://raw.githubusercontent.com/PatrickVibild/TellusAmazonPictures/master/pictures/Lenovo/P50/BL/IT/1.jpg</v>
      </c>
      <c r="N7" s="27" t="str">
        <f>IF(ISBLANK(Values!$F6),"",Values!N6)</f>
        <v>https://raw.githubusercontent.com/PatrickVibild/TellusAmazonPictures/master/pictures/Lenovo/P50/BL/IT/2.jpg</v>
      </c>
      <c r="O7" s="27" t="str">
        <f>IF(ISBLANK(Values!$F6),"",Values!O6)</f>
        <v>https://raw.githubusercontent.com/PatrickVibild/TellusAmazonPictures/master/pictures/Lenovo/P50/BL/IT/3.jpg</v>
      </c>
      <c r="P7" s="27" t="str">
        <f>IF(ISBLANK(Values!$F6),"",Values!P6)</f>
        <v>https://raw.githubusercontent.com/PatrickVibild/TellusAmazonPictures/master/pictures/Lenovo/P50/BL/IT/4.jpg</v>
      </c>
      <c r="Q7" s="27" t="str">
        <f>IF(ISBLANK(Values!$F6),"",Values!Q6)</f>
        <v>https://raw.githubusercontent.com/PatrickVibild/TellusAmazonPictures/master/pictures/Lenovo/P50/BL/IT/5.jpg</v>
      </c>
      <c r="R7" s="27" t="str">
        <f>IF(ISBLANK(Values!$F6),"",Values!R6)</f>
        <v>https://raw.githubusercontent.com/PatrickVibild/TellusAmazonPictures/master/pictures/Lenovo/P50/BL/IT/6.jpg</v>
      </c>
      <c r="S7" s="27" t="str">
        <f>IF(ISBLANK(Values!$F6),"",Values!S6)</f>
        <v>https://raw.githubusercontent.com/PatrickVibild/TellusAmazonPictures/master/pictures/Lenovo/P50/BL/IT/7.jpg</v>
      </c>
      <c r="T7" s="27" t="str">
        <f>IF(ISBLANK(Values!$F6),"",Values!T6)</f>
        <v>https://raw.githubusercontent.com/PatrickVibild/TellusAmazonPictures/master/pictures/Lenovo/P50/BL/IT/8.jpg</v>
      </c>
      <c r="U7" s="27" t="str">
        <f>IF(ISBLANK(Values!$F6),"",Values!U6)</f>
        <v>https://raw.githubusercontent.com/PatrickVibild/TellusAmazonPictures/master/pictures/Lenovo/P50/BL/IT/9.jpg</v>
      </c>
      <c r="W7" s="29" t="str">
        <f>IF(ISBLANK(Values!E6),"","Child")</f>
        <v>Child</v>
      </c>
      <c r="X7" s="29" t="str">
        <f>IF(ISBLANK(Values!E6),"",Values!$B$13)</f>
        <v>Lenovo P50 parent</v>
      </c>
      <c r="Y7" s="31" t="str">
        <f>IF(ISBLANK(Values!E6),"","Size-Color")</f>
        <v>Size-Color</v>
      </c>
      <c r="Z7" s="29" t="str">
        <f>IF(ISBLANK(Values!E6),"","variation")</f>
        <v>variation</v>
      </c>
      <c r="AA7" s="1" t="str">
        <f>IF(ISBLANK(Values!E6),"",Values!$B$20)</f>
        <v>PartialUpdate</v>
      </c>
      <c r="AB7" s="1" t="str">
        <f>IF(ISBLANK(Values!E6),"",Values!$B$29)</f>
        <v>6 Monate Garantie nach dem Liefertermin. Im Falle einer Fehlfunktion der Tastatur wird ein neues Gerät oder ein Ersatzteil für die Tastatur des Produkts gesendet. Bei Sortierung des Bestands wird eine volle Rückerstattung gewährt.</v>
      </c>
      <c r="AI7" s="33"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4"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f>IF(ISBLANK(Values!E6),"",Values!$B$7)</f>
        <v>32</v>
      </c>
      <c r="CJ7" s="1" t="str">
        <f>IF(ISBLANK(Values!E6),"",Values!$B$8)</f>
        <v>17</v>
      </c>
      <c r="CK7" s="1">
        <f>IF(ISBLANK(Values!E6),"",Values!$B$9)</f>
        <v>2</v>
      </c>
      <c r="CL7" s="1" t="str">
        <f>IF(ISBLANK(Values!E6),"","CM")</f>
        <v>CM</v>
      </c>
      <c r="CO7" s="1" t="str">
        <f>IF(AND(Values!$B$37=options!$G$2, Values!$C6), "AMAZON_NA", IF(AND(Values!$B$37=options!$G$1, Values!$D6), "AMAZON_EU", "DEFAULT"))</f>
        <v>AMAZON_EU</v>
      </c>
      <c r="CP7" s="1">
        <f>IF(ISBLANK(Values!E6),"",Values!$B$7)</f>
        <v>32</v>
      </c>
      <c r="CQ7" s="1" t="str">
        <f>IF(ISBLANK(Values!E6),"",Values!$B$8)</f>
        <v>17</v>
      </c>
      <c r="CR7" s="1">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s="1" t="s">
        <v>580</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t="str">
        <f>IF(ISBLANK(Values!E6),"",IF(Values!J6, Values!$B$4, Values!$B$5))</f>
        <v>49.99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2" t="str">
        <f>IF(ISBLANK(Values!E7),"",Values!F7)</f>
        <v>Lenovo P50 BL - ES</v>
      </c>
      <c r="C8" s="29" t="str">
        <f>IF(ISBLANK(Values!E7),"","TellusRem")</f>
        <v>TellusRem</v>
      </c>
      <c r="D8" s="28">
        <f>IF(ISBLANK(Values!E7),"",Values!E7)</f>
        <v>5714401501046</v>
      </c>
      <c r="E8" s="1" t="str">
        <f>IF(ISBLANK(Values!E7),"","EAN")</f>
        <v>EAN</v>
      </c>
      <c r="F8" s="27" t="str">
        <f>IF(ISBLANK(Values!E7),"",IF(Values!J7, SUBSTITUTE(Values!$B$1, "{language}", Values!H7) &amp; " " &amp;Values!$B$3, SUBSTITUTE(Values!$B$2, "{language}", Values!$H7) &amp; " " &amp;Values!$B$3))</f>
        <v>ersatztastatur Spanisch Hintergrundbeleuchtung für Lenovo Thinkpad P50 P70 P51 P71</v>
      </c>
      <c r="G8" s="29" t="str">
        <f>IF(ISBLANK(Values!E7),"","TellusRem")</f>
        <v>TellusRem</v>
      </c>
      <c r="H8" s="1" t="str">
        <f>IF(ISBLANK(Values!E7),"",Values!$B$16)</f>
        <v>laptop-computer-replacement-parts</v>
      </c>
      <c r="I8" s="1" t="str">
        <f>IF(ISBLANK(Values!E7),"","4730574031")</f>
        <v>4730574031</v>
      </c>
      <c r="J8" s="31" t="str">
        <f>IF(ISBLANK(Values!E7),"",Values!F7 )</f>
        <v>Lenovo P50 BL - ES</v>
      </c>
      <c r="K8" s="27" t="str">
        <f>IF(ISBLANK(Values!E7),"",IF(Values!J7, Values!$B$4, Values!$B$5))</f>
        <v>49.99</v>
      </c>
      <c r="L8" s="27">
        <f>IF(ISBLANK(Values!E7),"",Values!$B$18)</f>
        <v>5</v>
      </c>
      <c r="M8" s="27" t="str">
        <f>IF(ISBLANK(Values!E7),"",Values!$M7)</f>
        <v>https://raw.githubusercontent.com/PatrickVibild/TellusAmazonPictures/master/pictures/Lenovo/P50/BL/ES/1.jpg</v>
      </c>
      <c r="N8" s="27" t="str">
        <f>IF(ISBLANK(Values!$F7),"",Values!N7)</f>
        <v>https://raw.githubusercontent.com/PatrickVibild/TellusAmazonPictures/master/pictures/Lenovo/P50/BL/ES/2.jpg</v>
      </c>
      <c r="O8" s="27" t="str">
        <f>IF(ISBLANK(Values!$F7),"",Values!O7)</f>
        <v>https://raw.githubusercontent.com/PatrickVibild/TellusAmazonPictures/master/pictures/Lenovo/P50/BL/ES/3.jpg</v>
      </c>
      <c r="P8" s="27" t="str">
        <f>IF(ISBLANK(Values!$F7),"",Values!P7)</f>
        <v>https://raw.githubusercontent.com/PatrickVibild/TellusAmazonPictures/master/pictures/Lenovo/P50/BL/ES/4.jpg</v>
      </c>
      <c r="Q8" s="27" t="str">
        <f>IF(ISBLANK(Values!$F7),"",Values!Q7)</f>
        <v>https://raw.githubusercontent.com/PatrickVibild/TellusAmazonPictures/master/pictures/Lenovo/P50/BL/ES/5.jpg</v>
      </c>
      <c r="R8" s="27" t="str">
        <f>IF(ISBLANK(Values!$F7),"",Values!R7)</f>
        <v>https://raw.githubusercontent.com/PatrickVibild/TellusAmazonPictures/master/pictures/Lenovo/P50/BL/ES/6.jpg</v>
      </c>
      <c r="S8" s="27" t="str">
        <f>IF(ISBLANK(Values!$F7),"",Values!S7)</f>
        <v>https://raw.githubusercontent.com/PatrickVibild/TellusAmazonPictures/master/pictures/Lenovo/P50/BL/ES/7.jpg</v>
      </c>
      <c r="T8" s="27" t="str">
        <f>IF(ISBLANK(Values!$F7),"",Values!T7)</f>
        <v>https://raw.githubusercontent.com/PatrickVibild/TellusAmazonPictures/master/pictures/Lenovo/P50/BL/ES/8.jpg</v>
      </c>
      <c r="U8" s="27" t="str">
        <f>IF(ISBLANK(Values!$F7),"",Values!U7)</f>
        <v>https://raw.githubusercontent.com/PatrickVibild/TellusAmazonPictures/master/pictures/Lenovo/P50/BL/ES/9.jpg</v>
      </c>
      <c r="W8" s="29" t="str">
        <f>IF(ISBLANK(Values!E7),"","Child")</f>
        <v>Child</v>
      </c>
      <c r="X8" s="29" t="str">
        <f>IF(ISBLANK(Values!E7),"",Values!$B$13)</f>
        <v>Lenovo P50 parent</v>
      </c>
      <c r="Y8" s="31" t="str">
        <f>IF(ISBLANK(Values!E7),"","Size-Color")</f>
        <v>Size-Color</v>
      </c>
      <c r="Z8" s="29" t="str">
        <f>IF(ISBLANK(Values!E7),"","variation")</f>
        <v>variation</v>
      </c>
      <c r="AA8" s="1" t="str">
        <f>IF(ISBLANK(Values!E7),"",Values!$B$20)</f>
        <v>PartialUpdate</v>
      </c>
      <c r="AB8" s="1" t="str">
        <f>IF(ISBLANK(Values!E7),"",Values!$B$29)</f>
        <v>6 Monate Garantie nach dem Liefertermin. Im Falle einer Fehlfunktion der Tastatur wird ein neues Gerät oder ein Ersatzteil für die Tastatur des Produkts gesendet. Bei Sortierung des Bestands wird eine volle Rückerstattung gewährt.</v>
      </c>
      <c r="AI8" s="33"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4"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f>IF(ISBLANK(Values!E7),"",Values!$B$7)</f>
        <v>32</v>
      </c>
      <c r="CJ8" s="1" t="str">
        <f>IF(ISBLANK(Values!E7),"",Values!$B$8)</f>
        <v>17</v>
      </c>
      <c r="CK8" s="1">
        <f>IF(ISBLANK(Values!E7),"",Values!$B$9)</f>
        <v>2</v>
      </c>
      <c r="CL8" s="1" t="str">
        <f>IF(ISBLANK(Values!E7),"","CM")</f>
        <v>CM</v>
      </c>
      <c r="CO8" s="1" t="str">
        <f>IF(AND(Values!$B$37=options!$G$2, Values!$C7), "AMAZON_NA", IF(AND(Values!$B$37=options!$G$1, Values!$D7), "AMAZON_EU", "DEFAULT"))</f>
        <v>AMAZON_EU</v>
      </c>
      <c r="CP8" s="1">
        <f>IF(ISBLANK(Values!E7),"",Values!$B$7)</f>
        <v>32</v>
      </c>
      <c r="CQ8" s="1" t="str">
        <f>IF(ISBLANK(Values!E7),"",Values!$B$8)</f>
        <v>17</v>
      </c>
      <c r="CR8" s="1">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s="1" t="s">
        <v>580</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t="str">
        <f>IF(ISBLANK(Values!E7),"",IF(Values!J7, Values!$B$4, Values!$B$5))</f>
        <v>49.99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2" t="str">
        <f>IF(ISBLANK(Values!E8),"",Values!F8)</f>
        <v xml:space="preserve">Lenovo P50 BL - UK FBA </v>
      </c>
      <c r="C9" s="29" t="str">
        <f>IF(ISBLANK(Values!E8),"","TellusRem")</f>
        <v>TellusRem</v>
      </c>
      <c r="D9" s="28">
        <f>IF(ISBLANK(Values!E8),"",Values!E8)</f>
        <v>5714401501053</v>
      </c>
      <c r="E9" s="1" t="str">
        <f>IF(ISBLANK(Values!E8),"","EAN")</f>
        <v>EAN</v>
      </c>
      <c r="F9" s="27" t="str">
        <f>IF(ISBLANK(Values!E8),"",IF(Values!J8, SUBSTITUTE(Values!$B$1, "{language}", Values!H8) &amp; " " &amp;Values!$B$3, SUBSTITUTE(Values!$B$2, "{language}", Values!$H8) &amp; " " &amp;Values!$B$3))</f>
        <v>ersatztastatur UK Hintergrundbeleuchtung für Lenovo Thinkpad P50 P70 P51 P71</v>
      </c>
      <c r="G9" s="29" t="str">
        <f>IF(ISBLANK(Values!E8),"","TellusRem")</f>
        <v>TellusRem</v>
      </c>
      <c r="H9" s="1" t="str">
        <f>IF(ISBLANK(Values!E8),"",Values!$B$16)</f>
        <v>laptop-computer-replacement-parts</v>
      </c>
      <c r="I9" s="1" t="str">
        <f>IF(ISBLANK(Values!E8),"","4730574031")</f>
        <v>4730574031</v>
      </c>
      <c r="J9" s="31" t="str">
        <f>IF(ISBLANK(Values!E8),"",Values!F8 )</f>
        <v xml:space="preserve">Lenovo P50 BL - UK FBA </v>
      </c>
      <c r="K9" s="27" t="str">
        <f>IF(ISBLANK(Values!E8),"",IF(Values!J8, Values!$B$4, Values!$B$5))</f>
        <v>49.99</v>
      </c>
      <c r="L9" s="27">
        <f>IF(ISBLANK(Values!E8),"",Values!$B$18)</f>
        <v>5</v>
      </c>
      <c r="M9" s="27" t="str">
        <f>IF(ISBLANK(Values!E8),"",Values!$M8)</f>
        <v>https://raw.githubusercontent.com/PatrickVibild/TellusAmazonPictures/master/pictures/Lenovo/P50/BL/UK/1.jpg</v>
      </c>
      <c r="N9" s="27" t="str">
        <f>IF(ISBLANK(Values!$F8),"",Values!N8)</f>
        <v>https://raw.githubusercontent.com/PatrickVibild/TellusAmazonPictures/master/pictures/Lenovo/P50/BL/UK/2.jpg</v>
      </c>
      <c r="O9" s="27" t="str">
        <f>IF(ISBLANK(Values!$F8),"",Values!O8)</f>
        <v>https://raw.githubusercontent.com/PatrickVibild/TellusAmazonPictures/master/pictures/Lenovo/P50/BL/UK/3.jpg</v>
      </c>
      <c r="P9" s="27" t="str">
        <f>IF(ISBLANK(Values!$F8),"",Values!P8)</f>
        <v>https://raw.githubusercontent.com/PatrickVibild/TellusAmazonPictures/master/pictures/Lenovo/P50/BL/UK/4.jpg</v>
      </c>
      <c r="Q9" s="27" t="str">
        <f>IF(ISBLANK(Values!$F8),"",Values!Q8)</f>
        <v>https://raw.githubusercontent.com/PatrickVibild/TellusAmazonPictures/master/pictures/Lenovo/P50/BL/UK/5.jpg</v>
      </c>
      <c r="R9" s="27" t="str">
        <f>IF(ISBLANK(Values!$F8),"",Values!R8)</f>
        <v>https://raw.githubusercontent.com/PatrickVibild/TellusAmazonPictures/master/pictures/Lenovo/P50/BL/UK/6.jpg</v>
      </c>
      <c r="S9" s="27" t="str">
        <f>IF(ISBLANK(Values!$F8),"",Values!S8)</f>
        <v>https://raw.githubusercontent.com/PatrickVibild/TellusAmazonPictures/master/pictures/Lenovo/P50/BL/UK/7.jpg</v>
      </c>
      <c r="T9" s="27" t="str">
        <f>IF(ISBLANK(Values!$F8),"",Values!T8)</f>
        <v>https://raw.githubusercontent.com/PatrickVibild/TellusAmazonPictures/master/pictures/Lenovo/P50/BL/UK/8.jpg</v>
      </c>
      <c r="U9" s="27" t="str">
        <f>IF(ISBLANK(Values!$F8),"",Values!U8)</f>
        <v>https://raw.githubusercontent.com/PatrickVibild/TellusAmazonPictures/master/pictures/Lenovo/P50/BL/UK/9.jpg</v>
      </c>
      <c r="W9" s="29" t="str">
        <f>IF(ISBLANK(Values!E8),"","Child")</f>
        <v>Child</v>
      </c>
      <c r="X9" s="29" t="str">
        <f>IF(ISBLANK(Values!E8),"",Values!$B$13)</f>
        <v>Lenovo P50 parent</v>
      </c>
      <c r="Y9" s="31" t="str">
        <f>IF(ISBLANK(Values!E8),"","Size-Color")</f>
        <v>Size-Color</v>
      </c>
      <c r="Z9" s="29" t="str">
        <f>IF(ISBLANK(Values!E8),"","variation")</f>
        <v>variation</v>
      </c>
      <c r="AA9" s="1" t="str">
        <f>IF(ISBLANK(Values!E8),"",Values!$B$20)</f>
        <v>PartialUpdate</v>
      </c>
      <c r="AB9" s="1" t="str">
        <f>IF(ISBLANK(Values!E8),"",Values!$B$29)</f>
        <v>6 Monate Garantie nach dem Liefertermin. Im Falle einer Fehlfunktion der Tastatur wird ein neues Gerät oder ein Ersatzteil für die Tastatur des Produkts gesendet. Bei Sortierung des Bestands wird eine volle Rückerstattung gewährt.</v>
      </c>
      <c r="AI9" s="33"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4"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f>IF(ISBLANK(Values!E8),"",Values!$B$7)</f>
        <v>32</v>
      </c>
      <c r="CJ9" s="1" t="str">
        <f>IF(ISBLANK(Values!E8),"",Values!$B$8)</f>
        <v>17</v>
      </c>
      <c r="CK9" s="1">
        <f>IF(ISBLANK(Values!E8),"",Values!$B$9)</f>
        <v>2</v>
      </c>
      <c r="CL9" s="1" t="str">
        <f>IF(ISBLANK(Values!E8),"","CM")</f>
        <v>CM</v>
      </c>
      <c r="CO9" s="1" t="str">
        <f>IF(AND(Values!$B$37=options!$G$2, Values!$C8), "AMAZON_NA", IF(AND(Values!$B$37=options!$G$1, Values!$D8), "AMAZON_EU", "DEFAULT"))</f>
        <v>AMAZON_EU</v>
      </c>
      <c r="CP9" s="1">
        <f>IF(ISBLANK(Values!E8),"",Values!$B$7)</f>
        <v>32</v>
      </c>
      <c r="CQ9" s="1" t="str">
        <f>IF(ISBLANK(Values!E8),"",Values!$B$8)</f>
        <v>17</v>
      </c>
      <c r="CR9" s="1">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s="1" t="s">
        <v>580</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t="str">
        <f>IF(ISBLANK(Values!E8),"",IF(Values!J8, Values!$B$4, Values!$B$5))</f>
        <v>49.99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2" t="str">
        <f>IF(ISBLANK(Values!E9),"",Values!F9)</f>
        <v>Lenovo P50 BL - NOR</v>
      </c>
      <c r="C10" s="29" t="str">
        <f>IF(ISBLANK(Values!E9),"","TellusRem")</f>
        <v>TellusRem</v>
      </c>
      <c r="D10" s="28">
        <f>IF(ISBLANK(Values!E9),"",Values!E9)</f>
        <v>5714401501060</v>
      </c>
      <c r="E10" s="1" t="str">
        <f>IF(ISBLANK(Values!E9),"","EAN")</f>
        <v>EAN</v>
      </c>
      <c r="F10" s="27" t="str">
        <f>IF(ISBLANK(Values!E9),"",IF(Values!J9, SUBSTITUTE(Values!$B$1, "{language}", Values!H9) &amp; " " &amp;Values!$B$3, SUBSTITUTE(Values!$B$2, "{language}", Values!$H9) &amp; " " &amp;Values!$B$3))</f>
        <v>ersatztastatur Skandinavisch – Nordisch Hintergrundbeleuchtung für Lenovo Thinkpad P50 P70 P51 P71</v>
      </c>
      <c r="G10" s="29" t="str">
        <f>IF(ISBLANK(Values!E9),"","TellusRem")</f>
        <v>TellusRem</v>
      </c>
      <c r="H10" s="1" t="str">
        <f>IF(ISBLANK(Values!E9),"",Values!$B$16)</f>
        <v>laptop-computer-replacement-parts</v>
      </c>
      <c r="I10" s="1" t="str">
        <f>IF(ISBLANK(Values!E9),"","4730574031")</f>
        <v>4730574031</v>
      </c>
      <c r="J10" s="31" t="str">
        <f>IF(ISBLANK(Values!E9),"",Values!F9 )</f>
        <v>Lenovo P50 BL - NOR</v>
      </c>
      <c r="K10" s="27" t="str">
        <f>IF(ISBLANK(Values!E9),"",IF(Values!J9, Values!$B$4, Values!$B$5))</f>
        <v>49.99</v>
      </c>
      <c r="L10" s="27">
        <f>IF(ISBLANK(Values!E9),"",Values!$B$18)</f>
        <v>5</v>
      </c>
      <c r="M10" s="27" t="str">
        <f>IF(ISBLANK(Values!E9),"",Values!$M9)</f>
        <v>https://raw.githubusercontent.com/PatrickVibild/TellusAmazonPictures/master/pictures/Lenovo/P50/BL/NOR/1.jpg</v>
      </c>
      <c r="N10" s="27" t="str">
        <f>IF(ISBLANK(Values!$F9),"",Values!N9)</f>
        <v>https://raw.githubusercontent.com/PatrickVibild/TellusAmazonPictures/master/pictures/Lenovo/P50/BL/NOR/2.jpg</v>
      </c>
      <c r="O10" s="27"/>
      <c r="P10" s="27" t="str">
        <f>IF(ISBLANK(Values!$F9),"",Values!P9)</f>
        <v>https://raw.githubusercontent.com/PatrickVibild/TellusAmazonPictures/master/pictures/Lenovo/P50/BL/NOR/4.jpg</v>
      </c>
      <c r="Q10" s="27" t="str">
        <f>IF(ISBLANK(Values!$F9),"",Values!Q9)</f>
        <v>https://raw.githubusercontent.com/PatrickVibild/TellusAmazonPictures/master/pictures/Lenovo/P50/BL/NOR/5.jpg</v>
      </c>
      <c r="R10" s="27" t="str">
        <f>IF(ISBLANK(Values!$F9),"",Values!R9)</f>
        <v>https://raw.githubusercontent.com/PatrickVibild/TellusAmazonPictures/master/pictures/Lenovo/P50/BL/NOR/6.jpg</v>
      </c>
      <c r="S10" s="27" t="str">
        <f>IF(ISBLANK(Values!$F9),"",Values!S9)</f>
        <v>https://raw.githubusercontent.com/PatrickVibild/TellusAmazonPictures/master/pictures/Lenovo/P50/BL/NOR/7.jpg</v>
      </c>
      <c r="T10" s="27" t="str">
        <f>IF(ISBLANK(Values!$F9),"",Values!T9)</f>
        <v>https://raw.githubusercontent.com/PatrickVibild/TellusAmazonPictures/master/pictures/Lenovo/P50/BL/NOR/8.jpg</v>
      </c>
      <c r="U10" s="27" t="str">
        <f>IF(ISBLANK(Values!$F9),"",Values!U9)</f>
        <v>https://raw.githubusercontent.com/PatrickVibild/TellusAmazonPictures/master/pictures/Lenovo/P50/BL/NOR/9.jpg</v>
      </c>
      <c r="W10" s="29" t="str">
        <f>IF(ISBLANK(Values!E9),"","Child")</f>
        <v>Child</v>
      </c>
      <c r="X10" s="29" t="str">
        <f>IF(ISBLANK(Values!E9),"",Values!$B$13)</f>
        <v>Lenovo P50 parent</v>
      </c>
      <c r="Y10" s="31" t="str">
        <f>IF(ISBLANK(Values!E9),"","Size-Color")</f>
        <v>Size-Color</v>
      </c>
      <c r="Z10" s="29" t="str">
        <f>IF(ISBLANK(Values!E9),"","variation")</f>
        <v>variation</v>
      </c>
      <c r="AA10" s="1" t="str">
        <f>IF(ISBLANK(Values!E9),"",Values!$B$20)</f>
        <v>PartialUpdate</v>
      </c>
      <c r="AB10" s="1" t="str">
        <f>IF(ISBLANK(Values!E9),"",Values!$B$29)</f>
        <v>6 Monate Garantie nach dem Liefertermin. Im Falle einer Fehlfunktion der Tastatur wird ein neues Gerät oder ein Ersatzteil für die Tastatur des Produkts gesendet. Bei Sortierung des Bestands wird eine volle Rückerstattung gewährt.</v>
      </c>
      <c r="AI10" s="33"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4"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f>IF(ISBLANK(Values!E9),"",Values!$B$7)</f>
        <v>32</v>
      </c>
      <c r="CJ10" s="1" t="str">
        <f>IF(ISBLANK(Values!E9),"",Values!$B$8)</f>
        <v>17</v>
      </c>
      <c r="CK10" s="1">
        <f>IF(ISBLANK(Values!E9),"",Values!$B$9)</f>
        <v>2</v>
      </c>
      <c r="CL10" s="1" t="str">
        <f>IF(ISBLANK(Values!E9),"","CM")</f>
        <v>CM</v>
      </c>
      <c r="CO10" s="1" t="str">
        <f>IF(AND(Values!$B$37=options!$G$2, Values!$C9), "AMAZON_NA", IF(AND(Values!$B$37=options!$G$1, Values!$D9), "AMAZON_EU", "DEFAULT"))</f>
        <v>DEFAULT</v>
      </c>
      <c r="CP10" s="1">
        <f>IF(ISBLANK(Values!E9),"",Values!$B$7)</f>
        <v>32</v>
      </c>
      <c r="CQ10" s="1" t="str">
        <f>IF(ISBLANK(Values!E9),"",Values!$B$8)</f>
        <v>17</v>
      </c>
      <c r="CR10" s="1">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t="str">
        <f>IF(ISBLANK(Values!E9),"",IF(Values!J9, Values!$B$4, Values!$B$5))</f>
        <v>49.99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2" t="str">
        <f>IF(ISBLANK(Values!E10),"",Values!F10)</f>
        <v>Lenovo P50 BL - BE</v>
      </c>
      <c r="C11" s="29" t="str">
        <f>IF(ISBLANK(Values!E10),"","TellusRem")</f>
        <v>TellusRem</v>
      </c>
      <c r="D11" s="28">
        <f>IF(ISBLANK(Values!E10),"",Values!E10)</f>
        <v>5714401501077</v>
      </c>
      <c r="E11" s="1" t="str">
        <f>IF(ISBLANK(Values!E10),"","EAN")</f>
        <v>EAN</v>
      </c>
      <c r="F11" s="27" t="str">
        <f>IF(ISBLANK(Values!E10),"",IF(Values!J10, SUBSTITUTE(Values!$B$1, "{language}", Values!H10) &amp; " " &amp;Values!$B$3, SUBSTITUTE(Values!$B$2, "{language}", Values!$H10) &amp; " " &amp;Values!$B$3))</f>
        <v>ersatztastatur Belgier Hintergrundbeleuchtung für Lenovo Thinkpad P50 P70 P51 P71</v>
      </c>
      <c r="G11" s="29" t="str">
        <f>IF(ISBLANK(Values!E10),"","TellusRem")</f>
        <v>TellusRem</v>
      </c>
      <c r="H11" s="1" t="str">
        <f>IF(ISBLANK(Values!E10),"",Values!$B$16)</f>
        <v>laptop-computer-replacement-parts</v>
      </c>
      <c r="I11" s="1" t="str">
        <f>IF(ISBLANK(Values!E10),"","4730574031")</f>
        <v>4730574031</v>
      </c>
      <c r="J11" s="31" t="str">
        <f>IF(ISBLANK(Values!E10),"",Values!F10 )</f>
        <v>Lenovo P50 BL - BE</v>
      </c>
      <c r="K11" s="27" t="str">
        <f>IF(ISBLANK(Values!E10),"",IF(Values!J10, Values!$B$4, Values!$B$5))</f>
        <v>49.99</v>
      </c>
      <c r="L11" s="27">
        <f>IF(ISBLANK(Values!E10),"",Values!$B$18)</f>
        <v>5</v>
      </c>
      <c r="M11" s="27" t="str">
        <f>IF(ISBLANK(Values!E10),"",Values!$M10)</f>
        <v>https://download.lenovo.com/Images/Parts/00PA294/00PA294_A.jpg</v>
      </c>
      <c r="N11" s="27" t="str">
        <f>IF(ISBLANK(Values!$F10),"",Values!N10)</f>
        <v>https://download.lenovo.com/Images/Parts/00PA294/00PA294_B.jpg</v>
      </c>
      <c r="O11" s="27" t="str">
        <f>IF(ISBLANK(Values!$F10),"",Values!O10)</f>
        <v>https://download.lenovo.com/Images/Parts/00PA294/00PA294_details.jpg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P50 parent</v>
      </c>
      <c r="Y11" s="31" t="str">
        <f>IF(ISBLANK(Values!E10),"","Size-Color")</f>
        <v>Size-Color</v>
      </c>
      <c r="Z11" s="29" t="str">
        <f>IF(ISBLANK(Values!E10),"","variation")</f>
        <v>variation</v>
      </c>
      <c r="AA11" s="1" t="str">
        <f>IF(ISBLANK(Values!E10),"",Values!$B$20)</f>
        <v>PartialUpdate</v>
      </c>
      <c r="AB11" s="1" t="str">
        <f>IF(ISBLANK(Values!E10),"",Values!$B$29)</f>
        <v>6 Monate Garantie nach dem Liefertermin. Im Falle einer Fehlfunktion der Tastatur wird ein neues Gerät oder ein Ersatzteil für die Tastatur des Produkts gesendet. Bei Sortierung des Bestands wird eine volle Rückerstattung gewährt.</v>
      </c>
      <c r="AI11" s="33"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4"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mit Hintergrundbeleuchtung </v>
      </c>
      <c r="AM11" s="1" t="str">
        <f>SUBSTITUTE(IF(ISBLANK(Values!E10),"",Values!$B$27),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f>IF(ISBLANK(Values!E10),"",Values!$B$7)</f>
        <v>32</v>
      </c>
      <c r="CJ11" s="1" t="str">
        <f>IF(ISBLANK(Values!E10),"",Values!$B$8)</f>
        <v>17</v>
      </c>
      <c r="CK11" s="1">
        <f>IF(ISBLANK(Values!E10),"",Values!$B$9)</f>
        <v>2</v>
      </c>
      <c r="CL11" s="1" t="str">
        <f>IF(ISBLANK(Values!E10),"","CM")</f>
        <v>CM</v>
      </c>
      <c r="CO11" s="1" t="str">
        <f>IF(AND(Values!$B$37=options!$G$2, Values!$C10), "AMAZON_NA", IF(AND(Values!$B$37=options!$G$1, Values!$D10), "AMAZON_EU", "DEFAULT"))</f>
        <v>DEFAULT</v>
      </c>
      <c r="CP11" s="1">
        <f>IF(ISBLANK(Values!E10),"",Values!$B$7)</f>
        <v>32</v>
      </c>
      <c r="CQ11" s="1" t="str">
        <f>IF(ISBLANK(Values!E10),"",Values!$B$8)</f>
        <v>17</v>
      </c>
      <c r="CR11" s="1">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t="str">
        <f>IF(ISBLANK(Values!E10),"",IF(Values!J10, Values!$B$4, Values!$B$5))</f>
        <v>49.99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2" t="str">
        <f>IF(ISBLANK(Values!E11),"",Values!F11)</f>
        <v>Lenovo P50 BL - BG</v>
      </c>
      <c r="C12" s="29" t="str">
        <f>IF(ISBLANK(Values!E11),"","TellusRem")</f>
        <v>TellusRem</v>
      </c>
      <c r="D12" s="28">
        <f>IF(ISBLANK(Values!E11),"",Values!E11)</f>
        <v>5714401501084</v>
      </c>
      <c r="E12" s="1" t="str">
        <f>IF(ISBLANK(Values!E11),"","EAN")</f>
        <v>EAN</v>
      </c>
      <c r="F12" s="27" t="str">
        <f>IF(ISBLANK(Values!E11),"",IF(Values!J11, SUBSTITUTE(Values!$B$1, "{language}", Values!H11) &amp; " " &amp;Values!$B$3, SUBSTITUTE(Values!$B$2, "{language}", Values!$H11) &amp; " " &amp;Values!$B$3))</f>
        <v>ersatztastatur Bulgarisch Hintergrundbeleuchtung für Lenovo Thinkpad P50 P70 P51 P71</v>
      </c>
      <c r="G12" s="29" t="str">
        <f>IF(ISBLANK(Values!E11),"","TellusRem")</f>
        <v>TellusRem</v>
      </c>
      <c r="H12" s="1" t="str">
        <f>IF(ISBLANK(Values!E11),"",Values!$B$16)</f>
        <v>laptop-computer-replacement-parts</v>
      </c>
      <c r="I12" s="1" t="str">
        <f>IF(ISBLANK(Values!E11),"","4730574031")</f>
        <v>4730574031</v>
      </c>
      <c r="J12" s="31" t="str">
        <f>IF(ISBLANK(Values!E11),"",Values!F11 )</f>
        <v>Lenovo P50 BL - BG</v>
      </c>
      <c r="K12" s="27" t="str">
        <f>IF(ISBLANK(Values!E11),"",IF(Values!J11, Values!$B$4, Values!$B$5))</f>
        <v>49.99</v>
      </c>
      <c r="L12" s="27">
        <f>IF(ISBLANK(Values!E11),"",Values!$B$18)</f>
        <v>5</v>
      </c>
      <c r="M12" s="27" t="str">
        <f>IF(ISBLANK(Values!E11),"",Values!$M11)</f>
        <v>https://download.lenovo.com/Images/Parts/00PA295/00PA295_A.jpg</v>
      </c>
      <c r="N12" s="27" t="str">
        <f>IF(ISBLANK(Values!$F11),"",Values!N11)</f>
        <v>https://download.lenovo.com/Images/Parts/00PA295/00PA295_B.jpg</v>
      </c>
      <c r="O12" s="27" t="str">
        <f>IF(ISBLANK(Values!$F11),"",Values!O11)</f>
        <v>https://download.lenovo.com/Images/Parts/00PA295/00PA295_details.jpg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P50 parent</v>
      </c>
      <c r="Y12" s="31" t="str">
        <f>IF(ISBLANK(Values!E11),"","Size-Color")</f>
        <v>Size-Color</v>
      </c>
      <c r="Z12" s="29" t="str">
        <f>IF(ISBLANK(Values!E11),"","variation")</f>
        <v>variation</v>
      </c>
      <c r="AA12" s="1" t="str">
        <f>IF(ISBLANK(Values!E11),"",Values!$B$20)</f>
        <v>PartialUpdate</v>
      </c>
      <c r="AB12" s="1" t="str">
        <f>IF(ISBLANK(Values!E11),"",Values!$B$29)</f>
        <v>6 Monate Garantie nach dem Liefertermin. Im Falle einer Fehlfunktion der Tastatur wird ein neues Gerät oder ein Ersatzteil für die Tastatur des Produkts gesendet. Bei Sortierung des Bestands wird eine volle Rückerstattung gewährt.</v>
      </c>
      <c r="AI12" s="33"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4"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mit Hintergrundbeleuchtung </v>
      </c>
      <c r="AM12" s="1" t="str">
        <f>SUBSTITUTE(IF(ISBLANK(Values!E11),"",Values!$B$27),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f>IF(ISBLANK(Values!E11),"",Values!$B$7)</f>
        <v>32</v>
      </c>
      <c r="CJ12" s="1" t="str">
        <f>IF(ISBLANK(Values!E11),"",Values!$B$8)</f>
        <v>17</v>
      </c>
      <c r="CK12" s="1">
        <f>IF(ISBLANK(Values!E11),"",Values!$B$9)</f>
        <v>2</v>
      </c>
      <c r="CL12" s="1" t="str">
        <f>IF(ISBLANK(Values!E11),"","CM")</f>
        <v>CM</v>
      </c>
      <c r="CO12" s="1" t="str">
        <f>IF(AND(Values!$B$37=options!$G$2, Values!$C11), "AMAZON_NA", IF(AND(Values!$B$37=options!$G$1, Values!$D11), "AMAZON_EU", "DEFAULT"))</f>
        <v>DEFAULT</v>
      </c>
      <c r="CP12" s="1">
        <f>IF(ISBLANK(Values!E11),"",Values!$B$7)</f>
        <v>32</v>
      </c>
      <c r="CQ12" s="1" t="str">
        <f>IF(ISBLANK(Values!E11),"",Values!$B$8)</f>
        <v>17</v>
      </c>
      <c r="CR12" s="1">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t="str">
        <f>IF(ISBLANK(Values!E11),"",IF(Values!J11, Values!$B$4, Values!$B$5))</f>
        <v>49.99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2" t="str">
        <f>IF(ISBLANK(Values!E12),"",Values!F12)</f>
        <v>Lenovo P50 BL - CZ</v>
      </c>
      <c r="C13" s="29" t="str">
        <f>IF(ISBLANK(Values!E12),"","TellusRem")</f>
        <v>TellusRem</v>
      </c>
      <c r="D13" s="28">
        <f>IF(ISBLANK(Values!E12),"",Values!E12)</f>
        <v>5714401501091</v>
      </c>
      <c r="E13" s="1" t="str">
        <f>IF(ISBLANK(Values!E12),"","EAN")</f>
        <v>EAN</v>
      </c>
      <c r="F13" s="27" t="str">
        <f>IF(ISBLANK(Values!E12),"",IF(Values!J12, SUBSTITUTE(Values!$B$1, "{language}", Values!H12) &amp; " " &amp;Values!$B$3, SUBSTITUTE(Values!$B$2, "{language}", Values!$H12) &amp; " " &amp;Values!$B$3))</f>
        <v>ersatztastatur Tschechisch Hintergrundbeleuchtung für Lenovo Thinkpad P50 P70 P51 P71</v>
      </c>
      <c r="G13" s="29" t="str">
        <f>IF(ISBLANK(Values!E12),"","TellusRem")</f>
        <v>TellusRem</v>
      </c>
      <c r="H13" s="1" t="str">
        <f>IF(ISBLANK(Values!E12),"",Values!$B$16)</f>
        <v>laptop-computer-replacement-parts</v>
      </c>
      <c r="I13" s="1" t="str">
        <f>IF(ISBLANK(Values!E12),"","4730574031")</f>
        <v>4730574031</v>
      </c>
      <c r="J13" s="31" t="str">
        <f>IF(ISBLANK(Values!E12),"",Values!F12 )</f>
        <v>Lenovo P50 BL - CZ</v>
      </c>
      <c r="K13" s="27" t="str">
        <f>IF(ISBLANK(Values!E12),"",IF(Values!J12, Values!$B$4, Values!$B$5))</f>
        <v>49.99</v>
      </c>
      <c r="L13" s="27">
        <f>IF(ISBLANK(Values!E12),"",Values!$B$18)</f>
        <v>5</v>
      </c>
      <c r="M13" s="27" t="str">
        <f>IF(ISBLANK(Values!E12),"",Values!$M12)</f>
        <v>https://download.lenovo.com/Images/Parts/00PA296/00PA296_A.jpg</v>
      </c>
      <c r="N13" s="27" t="str">
        <f>IF(ISBLANK(Values!$F12),"",Values!N12)</f>
        <v>https://download.lenovo.com/Images/Parts/00PA296/00PA296_B.jpg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P50 parent</v>
      </c>
      <c r="Y13" s="31" t="str">
        <f>IF(ISBLANK(Values!E12),"","Size-Color")</f>
        <v>Size-Color</v>
      </c>
      <c r="Z13" s="29" t="str">
        <f>IF(ISBLANK(Values!E12),"","variation")</f>
        <v>variation</v>
      </c>
      <c r="AA13" s="1" t="str">
        <f>IF(ISBLANK(Values!E12),"",Values!$B$20)</f>
        <v>PartialUpdate</v>
      </c>
      <c r="AB13" s="1" t="str">
        <f>IF(ISBLANK(Values!E12),"",Values!$B$29)</f>
        <v>6 Monate Garantie nach dem Liefertermin. Im Falle einer Fehlfunktion der Tastatur wird ein neues Gerät oder ein Ersatzteil für die Tastatur des Produkts gesendet. Bei Sortierung des Bestands wird eine volle Rückerstattung gewährt.</v>
      </c>
      <c r="AI13" s="33"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4"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mit Hintergrundbeleuchtung </v>
      </c>
      <c r="AM13" s="1" t="str">
        <f>SUBSTITUTE(IF(ISBLANK(Values!E12),"",Values!$B$27),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f>IF(ISBLANK(Values!E12),"",Values!$B$7)</f>
        <v>32</v>
      </c>
      <c r="CJ13" s="1" t="str">
        <f>IF(ISBLANK(Values!E12),"",Values!$B$8)</f>
        <v>17</v>
      </c>
      <c r="CK13" s="1">
        <f>IF(ISBLANK(Values!E12),"",Values!$B$9)</f>
        <v>2</v>
      </c>
      <c r="CL13" s="1" t="str">
        <f>IF(ISBLANK(Values!E12),"","CM")</f>
        <v>CM</v>
      </c>
      <c r="CO13" s="1" t="str">
        <f>IF(AND(Values!$B$37=options!$G$2, Values!$C12), "AMAZON_NA", IF(AND(Values!$B$37=options!$G$1, Values!$D12), "AMAZON_EU", "DEFAULT"))</f>
        <v>DEFAULT</v>
      </c>
      <c r="CP13" s="1">
        <f>IF(ISBLANK(Values!E12),"",Values!$B$7)</f>
        <v>32</v>
      </c>
      <c r="CQ13" s="1" t="str">
        <f>IF(ISBLANK(Values!E12),"",Values!$B$8)</f>
        <v>17</v>
      </c>
      <c r="CR13" s="1">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t="str">
        <f>IF(ISBLANK(Values!E12),"",IF(Values!J12, Values!$B$4, Values!$B$5))</f>
        <v>49.99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2" t="str">
        <f>IF(ISBLANK(Values!E13),"",Values!F13)</f>
        <v>Lenovo P50 BL - DK</v>
      </c>
      <c r="C14" s="29" t="str">
        <f>IF(ISBLANK(Values!E13),"","TellusRem")</f>
        <v>TellusRem</v>
      </c>
      <c r="D14" s="28">
        <f>IF(ISBLANK(Values!E13),"",Values!E13)</f>
        <v>5714401501107</v>
      </c>
      <c r="E14" s="1" t="str">
        <f>IF(ISBLANK(Values!E13),"","EAN")</f>
        <v>EAN</v>
      </c>
      <c r="F14" s="27" t="str">
        <f>IF(ISBLANK(Values!E13),"",IF(Values!J13, SUBSTITUTE(Values!$B$1, "{language}", Values!H13) &amp; " " &amp;Values!$B$3, SUBSTITUTE(Values!$B$2, "{language}", Values!$H13) &amp; " " &amp;Values!$B$3))</f>
        <v>ersatztastatur Dänisch Hintergrundbeleuchtung für Lenovo Thinkpad P50 P70 P51 P71</v>
      </c>
      <c r="G14" s="29" t="str">
        <f>IF(ISBLANK(Values!E13),"","TellusRem")</f>
        <v>TellusRem</v>
      </c>
      <c r="H14" s="1" t="str">
        <f>IF(ISBLANK(Values!E13),"",Values!$B$16)</f>
        <v>laptop-computer-replacement-parts</v>
      </c>
      <c r="I14" s="1" t="str">
        <f>IF(ISBLANK(Values!E13),"","4730574031")</f>
        <v>4730574031</v>
      </c>
      <c r="J14" s="31" t="str">
        <f>IF(ISBLANK(Values!E13),"",Values!F13 )</f>
        <v>Lenovo P50 BL - DK</v>
      </c>
      <c r="K14" s="27" t="str">
        <f>IF(ISBLANK(Values!E13),"",IF(Values!J13, Values!$B$4, Values!$B$5))</f>
        <v>49.99</v>
      </c>
      <c r="L14" s="27">
        <f>IF(ISBLANK(Values!E13),"",Values!$B$18)</f>
        <v>5</v>
      </c>
      <c r="M14" s="27" t="str">
        <f>IF(ISBLANK(Values!E13),"",Values!$M13)</f>
        <v>https://download.lenovo.com/Images/Parts/00PA297/00PA297_A.jpg</v>
      </c>
      <c r="N14" s="27" t="str">
        <f>IF(ISBLANK(Values!$F13),"",Values!N13)</f>
        <v>https://download.lenovo.com/Images/Parts/00PA297/00PA297_B.jpg</v>
      </c>
      <c r="O14" s="27" t="str">
        <f>IF(ISBLANK(Values!$F13),"",Values!O13)</f>
        <v>https://download.lenovo.com/Images/Parts/00PA297/00PA297_details.jpg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P50 parent</v>
      </c>
      <c r="Y14" s="31" t="str">
        <f>IF(ISBLANK(Values!E13),"","Size-Color")</f>
        <v>Size-Color</v>
      </c>
      <c r="Z14" s="29" t="str">
        <f>IF(ISBLANK(Values!E13),"","variation")</f>
        <v>variation</v>
      </c>
      <c r="AA14" s="1" t="str">
        <f>IF(ISBLANK(Values!E13),"",Values!$B$20)</f>
        <v>PartialUpdate</v>
      </c>
      <c r="AB14" s="1" t="str">
        <f>IF(ISBLANK(Values!E13),"",Values!$B$29)</f>
        <v>6 Monate Garantie nach dem Liefertermin. Im Falle einer Fehlfunktion der Tastatur wird ein neues Gerät oder ein Ersatzteil für die Tastatur des Produkts gesendet. Bei Sortierung des Bestands wird eine volle Rückerstattung gewährt.</v>
      </c>
      <c r="AI14" s="33"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4"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mit Hintergrundbeleuchtung </v>
      </c>
      <c r="AM14" s="1" t="str">
        <f>SUBSTITUTE(IF(ISBLANK(Values!E13),"",Values!$B$27),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f>IF(ISBLANK(Values!E13),"",Values!$B$7)</f>
        <v>32</v>
      </c>
      <c r="CJ14" s="1" t="str">
        <f>IF(ISBLANK(Values!E13),"",Values!$B$8)</f>
        <v>17</v>
      </c>
      <c r="CK14" s="1">
        <f>IF(ISBLANK(Values!E13),"",Values!$B$9)</f>
        <v>2</v>
      </c>
      <c r="CL14" s="1" t="str">
        <f>IF(ISBLANK(Values!E13),"","CM")</f>
        <v>CM</v>
      </c>
      <c r="CO14" s="1" t="str">
        <f>IF(AND(Values!$B$37=options!$G$2, Values!$C13), "AMAZON_NA", IF(AND(Values!$B$37=options!$G$1, Values!$D13), "AMAZON_EU", "DEFAULT"))</f>
        <v>DEFAULT</v>
      </c>
      <c r="CP14" s="1">
        <f>IF(ISBLANK(Values!E13),"",Values!$B$7)</f>
        <v>32</v>
      </c>
      <c r="CQ14" s="1" t="str">
        <f>IF(ISBLANK(Values!E13),"",Values!$B$8)</f>
        <v>17</v>
      </c>
      <c r="CR14" s="1">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t="str">
        <f>IF(ISBLANK(Values!E13),"",IF(Values!J13, Values!$B$4, Values!$B$5))</f>
        <v>49.99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computercomponent</v>
      </c>
      <c r="B15" s="32" t="str">
        <f>IF(ISBLANK(Values!E14),"",Values!F14)</f>
        <v>Lenovo P50 BL - HU</v>
      </c>
      <c r="C15" s="29" t="str">
        <f>IF(ISBLANK(Values!E14),"","TellusRem")</f>
        <v>TellusRem</v>
      </c>
      <c r="D15" s="28">
        <f>IF(ISBLANK(Values!E14),"",Values!E14)</f>
        <v>5714401501114</v>
      </c>
      <c r="E15" s="1" t="str">
        <f>IF(ISBLANK(Values!E14),"","EAN")</f>
        <v>EAN</v>
      </c>
      <c r="F15" s="27" t="str">
        <f>IF(ISBLANK(Values!E14),"",IF(Values!J14, SUBSTITUTE(Values!$B$1, "{language}", Values!H14) &amp; " " &amp;Values!$B$3, SUBSTITUTE(Values!$B$2, "{language}", Values!$H14) &amp; " " &amp;Values!$B$3))</f>
        <v>ersatztastatur Hungarisch Hintergrundbeleuchtung für Lenovo Thinkpad P50 P70 P51 P71</v>
      </c>
      <c r="G15" s="29" t="str">
        <f>IF(ISBLANK(Values!E14),"","TellusRem")</f>
        <v>TellusRem</v>
      </c>
      <c r="H15" s="1" t="str">
        <f>IF(ISBLANK(Values!E14),"",Values!$B$16)</f>
        <v>laptop-computer-replacement-parts</v>
      </c>
      <c r="I15" s="1" t="str">
        <f>IF(ISBLANK(Values!E14),"","4730574031")</f>
        <v>4730574031</v>
      </c>
      <c r="J15" s="31" t="str">
        <f>IF(ISBLANK(Values!E14),"",Values!F14 )</f>
        <v>Lenovo P50 BL - HU</v>
      </c>
      <c r="K15" s="27" t="str">
        <f>IF(ISBLANK(Values!E14),"",IF(Values!J14, Values!$B$4, Values!$B$5))</f>
        <v>49.99</v>
      </c>
      <c r="L15" s="27">
        <f>IF(ISBLANK(Values!E14),"",Values!$B$18)</f>
        <v>5</v>
      </c>
      <c r="M15" s="27" t="str">
        <f>IF(ISBLANK(Values!E14),"",Values!$M14)</f>
        <v>https://download.lenovo.com/Images/Parts/00PA303/00PA303_A.jpg</v>
      </c>
      <c r="N15" s="27" t="str">
        <f>IF(ISBLANK(Values!$F14),"",Values!N14)</f>
        <v>https://download.lenovo.com/Images/Parts/00PA303/00PA303_B.jpg</v>
      </c>
      <c r="O15" s="27" t="str">
        <f>IF(ISBLANK(Values!$F14),"",Values!O14)</f>
        <v>https://download.lenovo.com/Images/Parts/00PA303/00PA303_details.jpg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P50 parent</v>
      </c>
      <c r="Y15" s="31" t="str">
        <f>IF(ISBLANK(Values!E14),"","Size-Color")</f>
        <v>Size-Color</v>
      </c>
      <c r="Z15" s="29" t="str">
        <f>IF(ISBLANK(Values!E14),"","variation")</f>
        <v>variation</v>
      </c>
      <c r="AA15" s="1" t="str">
        <f>IF(ISBLANK(Values!E14),"",Values!$B$20)</f>
        <v>PartialUpdate</v>
      </c>
      <c r="AB15" s="1" t="str">
        <f>IF(ISBLANK(Values!E14),"",Values!$B$29)</f>
        <v>6 Monate Garantie nach dem Liefertermin. Im Falle einer Fehlfunktion der Tastatur wird ein neues Gerät oder ein Ersatzteil für die Tastatur des Produkts gesendet. Bei Sortierung des Bestands wird eine volle Rückerstattung gewährt.</v>
      </c>
      <c r="AI15" s="33"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4"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mit Hintergrundbeleuchtung </v>
      </c>
      <c r="AM15" s="1" t="str">
        <f>SUBSTITUTE(IF(ISBLANK(Values!E14),"",Values!$B$27),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f>IF(ISBLANK(Values!E14),"",Values!$B$7)</f>
        <v>32</v>
      </c>
      <c r="CJ15" s="1" t="str">
        <f>IF(ISBLANK(Values!E14),"",Values!$B$8)</f>
        <v>17</v>
      </c>
      <c r="CK15" s="1">
        <f>IF(ISBLANK(Values!E14),"",Values!$B$9)</f>
        <v>2</v>
      </c>
      <c r="CL15" s="1" t="str">
        <f>IF(ISBLANK(Values!E14),"","CM")</f>
        <v>CM</v>
      </c>
      <c r="CO15" s="1" t="str">
        <f>IF(AND(Values!$B$37=options!$G$2, Values!$C14), "AMAZON_NA", IF(AND(Values!$B$37=options!$G$1, Values!$D14), "AMAZON_EU", "DEFAULT"))</f>
        <v>DEFAULT</v>
      </c>
      <c r="CP15" s="1">
        <f>IF(ISBLANK(Values!E14),"",Values!$B$7)</f>
        <v>32</v>
      </c>
      <c r="CQ15" s="1" t="str">
        <f>IF(ISBLANK(Values!E14),"",Values!$B$8)</f>
        <v>17</v>
      </c>
      <c r="CR15" s="1">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t="str">
        <f>IF(ISBLANK(Values!E14),"",IF(Values!J14, Values!$B$4, Values!$B$5))</f>
        <v>49.99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computercomponent</v>
      </c>
      <c r="B16" s="32" t="str">
        <f>IF(ISBLANK(Values!E15),"",Values!F15)</f>
        <v>Lenovo P50 BL - NL</v>
      </c>
      <c r="C16" s="29" t="str">
        <f>IF(ISBLANK(Values!E15),"","TellusRem")</f>
        <v>TellusRem</v>
      </c>
      <c r="D16" s="28">
        <f>IF(ISBLANK(Values!E15),"",Values!E15)</f>
        <v>5714401501121</v>
      </c>
      <c r="E16" s="1" t="str">
        <f>IF(ISBLANK(Values!E15),"","EAN")</f>
        <v>EAN</v>
      </c>
      <c r="F16" s="27" t="str">
        <f>IF(ISBLANK(Values!E15),"",IF(Values!J15, SUBSTITUTE(Values!$B$1, "{language}", Values!H15) &amp; " " &amp;Values!$B$3, SUBSTITUTE(Values!$B$2, "{language}", Values!$H15) &amp; " " &amp;Values!$B$3))</f>
        <v>ersatztastatur Niederländisch Hintergrundbeleuchtung für Lenovo Thinkpad P50 P70 P51 P71</v>
      </c>
      <c r="G16" s="29" t="str">
        <f>IF(ISBLANK(Values!E15),"","TellusRem")</f>
        <v>TellusRem</v>
      </c>
      <c r="H16" s="1" t="str">
        <f>IF(ISBLANK(Values!E15),"",Values!$B$16)</f>
        <v>laptop-computer-replacement-parts</v>
      </c>
      <c r="I16" s="1" t="str">
        <f>IF(ISBLANK(Values!E15),"","4730574031")</f>
        <v>4730574031</v>
      </c>
      <c r="J16" s="31" t="str">
        <f>IF(ISBLANK(Values!E15),"",Values!F15 )</f>
        <v>Lenovo P50 BL - NL</v>
      </c>
      <c r="K16" s="27" t="str">
        <f>IF(ISBLANK(Values!E15),"",IF(Values!J15, Values!$B$4, Values!$B$5))</f>
        <v>49.99</v>
      </c>
      <c r="L16" s="27">
        <f>IF(ISBLANK(Values!E15),"",Values!$B$18)</f>
        <v>5</v>
      </c>
      <c r="M16" s="27" t="str">
        <f>IF(ISBLANK(Values!E15),"",Values!$M15)</f>
        <v>https://download.lenovo.com/Images/Parts/00PA307/00PA307_A.jpg</v>
      </c>
      <c r="N16" s="27" t="str">
        <f>IF(ISBLANK(Values!$F15),"",Values!N15)</f>
        <v>https://download.lenovo.com/Images/Parts/00PA307/00PA307_B.jpg</v>
      </c>
      <c r="O16" s="27" t="str">
        <f>IF(ISBLANK(Values!$F15),"",Values!O15)</f>
        <v>https://download.lenovo.com/Images/Parts/00PA307/00PA307_details.jpg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P50 parent</v>
      </c>
      <c r="Y16" s="31" t="str">
        <f>IF(ISBLANK(Values!E15),"","Size-Color")</f>
        <v>Size-Color</v>
      </c>
      <c r="Z16" s="29" t="str">
        <f>IF(ISBLANK(Values!E15),"","variation")</f>
        <v>variation</v>
      </c>
      <c r="AA16" s="1" t="str">
        <f>IF(ISBLANK(Values!E15),"",Values!$B$20)</f>
        <v>PartialUpdate</v>
      </c>
      <c r="AB16" s="1" t="str">
        <f>IF(ISBLANK(Values!E15),"",Values!$B$29)</f>
        <v>6 Monate Garantie nach dem Liefertermin. Im Falle einer Fehlfunktion der Tastatur wird ein neues Gerät oder ein Ersatzteil für die Tastatur des Produkts gesendet. Bei Sortierung des Bestands wird eine volle Rückerstattung gewährt.</v>
      </c>
      <c r="AI16" s="33"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4"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mit Hintergrundbeleuchtung </v>
      </c>
      <c r="AM16" s="1" t="str">
        <f>SUBSTITUTE(IF(ISBLANK(Values!E15),"",Values!$B$27),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f>IF(ISBLANK(Values!E15),"",Values!$B$7)</f>
        <v>32</v>
      </c>
      <c r="CJ16" s="1" t="str">
        <f>IF(ISBLANK(Values!E15),"",Values!$B$8)</f>
        <v>17</v>
      </c>
      <c r="CK16" s="1">
        <f>IF(ISBLANK(Values!E15),"",Values!$B$9)</f>
        <v>2</v>
      </c>
      <c r="CL16" s="1" t="str">
        <f>IF(ISBLANK(Values!E15),"","CM")</f>
        <v>CM</v>
      </c>
      <c r="CO16" s="1" t="str">
        <f>IF(AND(Values!$B$37=options!$G$2, Values!$C15), "AMAZON_NA", IF(AND(Values!$B$37=options!$G$1, Values!$D15), "AMAZON_EU", "DEFAULT"))</f>
        <v>DEFAULT</v>
      </c>
      <c r="CP16" s="1">
        <f>IF(ISBLANK(Values!E15),"",Values!$B$7)</f>
        <v>32</v>
      </c>
      <c r="CQ16" s="1" t="str">
        <f>IF(ISBLANK(Values!E15),"",Values!$B$8)</f>
        <v>17</v>
      </c>
      <c r="CR16" s="1">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t="str">
        <f>IF(ISBLANK(Values!E15),"",IF(Values!J15, Values!$B$4, Values!$B$5))</f>
        <v>49.99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computercomponent</v>
      </c>
      <c r="B17" s="32" t="str">
        <f>IF(ISBLANK(Values!E16),"",Values!F16)</f>
        <v>Lenovo P50 BL - NO</v>
      </c>
      <c r="C17" s="29" t="str">
        <f>IF(ISBLANK(Values!E16),"","TellusRem")</f>
        <v>TellusRem</v>
      </c>
      <c r="D17" s="28">
        <f>IF(ISBLANK(Values!E16),"",Values!E16)</f>
        <v>5714401501138</v>
      </c>
      <c r="E17" s="1" t="str">
        <f>IF(ISBLANK(Values!E16),"","EAN")</f>
        <v>EAN</v>
      </c>
      <c r="F17" s="27" t="str">
        <f>IF(ISBLANK(Values!E16),"",IF(Values!J16, SUBSTITUTE(Values!$B$1, "{language}", Values!H16) &amp; " " &amp;Values!$B$3, SUBSTITUTE(Values!$B$2, "{language}", Values!$H16) &amp; " " &amp;Values!$B$3))</f>
        <v>ersatztastatur norwegisch Hintergrundbeleuchtung für Lenovo Thinkpad P50 P70 P51 P71</v>
      </c>
      <c r="G17" s="29" t="str">
        <f>IF(ISBLANK(Values!E16),"","TellusRem")</f>
        <v>TellusRem</v>
      </c>
      <c r="H17" s="1" t="str">
        <f>IF(ISBLANK(Values!E16),"",Values!$B$16)</f>
        <v>laptop-computer-replacement-parts</v>
      </c>
      <c r="I17" s="1" t="str">
        <f>IF(ISBLANK(Values!E16),"","4730574031")</f>
        <v>4730574031</v>
      </c>
      <c r="J17" s="31" t="str">
        <f>IF(ISBLANK(Values!E16),"",Values!F16 )</f>
        <v>Lenovo P50 BL - NO</v>
      </c>
      <c r="K17" s="27" t="str">
        <f>IF(ISBLANK(Values!E16),"",IF(Values!J16, Values!$B$4, Values!$B$5))</f>
        <v>49.99</v>
      </c>
      <c r="L17" s="27">
        <f>IF(ISBLANK(Values!E16),"",Values!$B$18)</f>
        <v>5</v>
      </c>
      <c r="M17" s="27" t="str">
        <f>IF(ISBLANK(Values!E16),"",Values!$M16)</f>
        <v>https://download.lenovo.com/Images/Parts/00PA308/00PA308_A.jpg</v>
      </c>
      <c r="N17" s="27" t="str">
        <f>IF(ISBLANK(Values!$F16),"",Values!N16)</f>
        <v>https://download.lenovo.com/Images/Parts/00PA308/00PA308_B.jpg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P50 parent</v>
      </c>
      <c r="Y17" s="31" t="str">
        <f>IF(ISBLANK(Values!E16),"","Size-Color")</f>
        <v>Size-Color</v>
      </c>
      <c r="Z17" s="29" t="str">
        <f>IF(ISBLANK(Values!E16),"","variation")</f>
        <v>variation</v>
      </c>
      <c r="AA17" s="1" t="str">
        <f>IF(ISBLANK(Values!E16),"",Values!$B$20)</f>
        <v>PartialUpdate</v>
      </c>
      <c r="AB17" s="1" t="str">
        <f>IF(ISBLANK(Values!E16),"",Values!$B$29)</f>
        <v>6 Monate Garantie nach dem Liefertermin. Im Falle einer Fehlfunktion der Tastatur wird ein neues Gerät oder ein Ersatzteil für die Tastatur des Produkts gesendet. Bei Sortierung des Bestands wird eine volle Rückerstattung gewährt.</v>
      </c>
      <c r="AI17" s="33"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4"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mit Hintergrundbeleuchtung </v>
      </c>
      <c r="AM17" s="1" t="str">
        <f>SUBSTITUTE(IF(ISBLANK(Values!E16),"",Values!$B$27),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f>IF(ISBLANK(Values!E16),"",Values!$B$7)</f>
        <v>32</v>
      </c>
      <c r="CJ17" s="1" t="str">
        <f>IF(ISBLANK(Values!E16),"",Values!$B$8)</f>
        <v>17</v>
      </c>
      <c r="CK17" s="1">
        <f>IF(ISBLANK(Values!E16),"",Values!$B$9)</f>
        <v>2</v>
      </c>
      <c r="CL17" s="1" t="str">
        <f>IF(ISBLANK(Values!E16),"","CM")</f>
        <v>CM</v>
      </c>
      <c r="CO17" s="1" t="str">
        <f>IF(AND(Values!$B$37=options!$G$2, Values!$C16), "AMAZON_NA", IF(AND(Values!$B$37=options!$G$1, Values!$D16), "AMAZON_EU", "DEFAULT"))</f>
        <v>DEFAULT</v>
      </c>
      <c r="CP17" s="1">
        <f>IF(ISBLANK(Values!E16),"",Values!$B$7)</f>
        <v>32</v>
      </c>
      <c r="CQ17" s="1" t="str">
        <f>IF(ISBLANK(Values!E16),"",Values!$B$8)</f>
        <v>17</v>
      </c>
      <c r="CR17" s="1">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t="str">
        <f>IF(ISBLANK(Values!E16),"",IF(Values!J16, Values!$B$4, Values!$B$5))</f>
        <v>49.99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computercomponent</v>
      </c>
      <c r="B18" s="32" t="str">
        <f>IF(ISBLANK(Values!E17),"",Values!F17)</f>
        <v>Lenovo P50 BL - PL</v>
      </c>
      <c r="C18" s="29" t="str">
        <f>IF(ISBLANK(Values!E17),"","TellusRem")</f>
        <v>TellusRem</v>
      </c>
      <c r="D18" s="28">
        <f>IF(ISBLANK(Values!E17),"",Values!E17)</f>
        <v>5714401501145</v>
      </c>
      <c r="E18" s="1" t="str">
        <f>IF(ISBLANK(Values!E17),"","EAN")</f>
        <v>EAN</v>
      </c>
      <c r="F18" s="27" t="str">
        <f>IF(ISBLANK(Values!E17),"",IF(Values!J17, SUBSTITUTE(Values!$B$1, "{language}", Values!H17) &amp; " " &amp;Values!$B$3, SUBSTITUTE(Values!$B$2, "{language}", Values!$H17) &amp; " " &amp;Values!$B$3))</f>
        <v>ersatztastatur Polieren Hintergrundbeleuchtung für Lenovo Thinkpad P50 P70 P51 P71</v>
      </c>
      <c r="G18" s="29" t="str">
        <f>IF(ISBLANK(Values!E17),"","TellusRem")</f>
        <v>TellusRem</v>
      </c>
      <c r="H18" s="1" t="str">
        <f>IF(ISBLANK(Values!E17),"",Values!$B$16)</f>
        <v>laptop-computer-replacement-parts</v>
      </c>
      <c r="I18" s="1" t="str">
        <f>IF(ISBLANK(Values!E17),"","4730574031")</f>
        <v>4730574031</v>
      </c>
      <c r="J18" s="31" t="str">
        <f>IF(ISBLANK(Values!E17),"",Values!F17 )</f>
        <v>Lenovo P50 BL - PL</v>
      </c>
      <c r="K18" s="27" t="str">
        <f>IF(ISBLANK(Values!E17),"",IF(Values!J17, Values!$B$4, Values!$B$5))</f>
        <v>49.99</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P50 parent</v>
      </c>
      <c r="Y18" s="31" t="str">
        <f>IF(ISBLANK(Values!E17),"","Size-Color")</f>
        <v>Size-Color</v>
      </c>
      <c r="Z18" s="29" t="str">
        <f>IF(ISBLANK(Values!E17),"","variation")</f>
        <v>variation</v>
      </c>
      <c r="AA18" s="1" t="str">
        <f>IF(ISBLANK(Values!E17),"",Values!$B$20)</f>
        <v>PartialUpdate</v>
      </c>
      <c r="AB18" s="1" t="str">
        <f>IF(ISBLANK(Values!E17),"",Values!$B$29)</f>
        <v>6 Monate Garantie nach dem Liefertermin. Im Falle einer Fehlfunktion der Tastatur wird ein neues Gerät oder ein Ersatzteil für die Tastatur des Produkts gesendet. Bei Sortierung des Bestands wird eine volle Rückerstattung gewährt.</v>
      </c>
      <c r="AI18" s="33"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4"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mit Hintergrundbeleuchtung </v>
      </c>
      <c r="AM18" s="1" t="str">
        <f>SUBSTITUTE(IF(ISBLANK(Values!E17),"",Values!$B$27),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f>IF(ISBLANK(Values!E17),"",Values!$B$7)</f>
        <v>32</v>
      </c>
      <c r="CJ18" s="1" t="str">
        <f>IF(ISBLANK(Values!E17),"",Values!$B$8)</f>
        <v>17</v>
      </c>
      <c r="CK18" s="1">
        <f>IF(ISBLANK(Values!E17),"",Values!$B$9)</f>
        <v>2</v>
      </c>
      <c r="CL18" s="1" t="str">
        <f>IF(ISBLANK(Values!E17),"","CM")</f>
        <v>CM</v>
      </c>
      <c r="CO18" s="1" t="str">
        <f>IF(AND(Values!$B$37=options!$G$2, Values!$C17), "AMAZON_NA", IF(AND(Values!$B$37=options!$G$1, Values!$D17), "AMAZON_EU", "DEFAULT"))</f>
        <v>DEFAULT</v>
      </c>
      <c r="CP18" s="1">
        <f>IF(ISBLANK(Values!E17),"",Values!$B$7)</f>
        <v>32</v>
      </c>
      <c r="CQ18" s="1" t="str">
        <f>IF(ISBLANK(Values!E17),"",Values!$B$8)</f>
        <v>17</v>
      </c>
      <c r="CR18" s="1">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t="str">
        <f>IF(ISBLANK(Values!E17),"",IF(Values!J17, Values!$B$4, Values!$B$5))</f>
        <v>49.99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1" t="str">
        <f>IF(ISBLANK(Values!E18),"",IF(Values!$B$37="EU","computercomponent","computer"))</f>
        <v>computercomponent</v>
      </c>
      <c r="B19" s="32" t="str">
        <f>IF(ISBLANK(Values!E18),"",Values!F18)</f>
        <v>Lenovo P50 BL - PT</v>
      </c>
      <c r="C19" s="29" t="str">
        <f>IF(ISBLANK(Values!E18),"","TellusRem")</f>
        <v>TellusRem</v>
      </c>
      <c r="D19" s="28">
        <f>IF(ISBLANK(Values!E18),"",Values!E18)</f>
        <v>5714401501152</v>
      </c>
      <c r="E19" s="1" t="str">
        <f>IF(ISBLANK(Values!E18),"","EAN")</f>
        <v>EAN</v>
      </c>
      <c r="F19" s="27" t="str">
        <f>IF(ISBLANK(Values!E18),"",IF(Values!J18, SUBSTITUTE(Values!$B$1, "{language}", Values!H18) &amp; " " &amp;Values!$B$3, SUBSTITUTE(Values!$B$2, "{language}", Values!$H18) &amp; " " &amp;Values!$B$3))</f>
        <v>ersatztastatur Portugiesisch Hintergrundbeleuchtung für Lenovo Thinkpad P50 P70 P51 P71</v>
      </c>
      <c r="G19" s="29" t="str">
        <f>IF(ISBLANK(Values!E18),"","TellusRem")</f>
        <v>TellusRem</v>
      </c>
      <c r="H19" s="1" t="str">
        <f>IF(ISBLANK(Values!E18),"",Values!$B$16)</f>
        <v>laptop-computer-replacement-parts</v>
      </c>
      <c r="I19" s="1" t="str">
        <f>IF(ISBLANK(Values!E18),"","4730574031")</f>
        <v>4730574031</v>
      </c>
      <c r="J19" s="31" t="str">
        <f>IF(ISBLANK(Values!E18),"",Values!F18 )</f>
        <v>Lenovo P50 BL - PT</v>
      </c>
      <c r="K19" s="27" t="str">
        <f>IF(ISBLANK(Values!E18),"",IF(Values!J18, Values!$B$4, Values!$B$5))</f>
        <v>49.99</v>
      </c>
      <c r="L19" s="27">
        <f>IF(ISBLANK(Values!E18),"",Values!$B$18)</f>
        <v>5</v>
      </c>
      <c r="M19" s="27" t="str">
        <f>IF(ISBLANK(Values!E18),"",Values!$M18)</f>
        <v>https://download.lenovo.com/Images/Parts/00PA310/00PA310_A.jpg</v>
      </c>
      <c r="N19" s="27" t="str">
        <f>IF(ISBLANK(Values!$F18),"",Values!N18)</f>
        <v>https://download.lenovo.com/Images/Parts/00PA310/00PA310_B.jpg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P50 parent</v>
      </c>
      <c r="Y19" s="31" t="str">
        <f>IF(ISBLANK(Values!E18),"","Size-Color")</f>
        <v>Size-Color</v>
      </c>
      <c r="Z19" s="29" t="str">
        <f>IF(ISBLANK(Values!E18),"","variation")</f>
        <v>variation</v>
      </c>
      <c r="AA19" s="1" t="str">
        <f>IF(ISBLANK(Values!E18),"",Values!$B$20)</f>
        <v>PartialUpdate</v>
      </c>
      <c r="AB19" s="1" t="str">
        <f>IF(ISBLANK(Values!E18),"",Values!$B$29)</f>
        <v>6 Monate Garantie nach dem Liefertermin. Im Falle einer Fehlfunktion der Tastatur wird ein neues Gerät oder ein Ersatzteil für die Tastatur des Produkts gesendet. Bei Sortierung des Bestands wird eine volle Rückerstattung gewährt.</v>
      </c>
      <c r="AI19" s="33"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4"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mit Hintergrundbeleuchtung </v>
      </c>
      <c r="AM19" s="1" t="str">
        <f>SUBSTITUTE(IF(ISBLANK(Values!E18),"",Values!$B$27),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f>IF(ISBLANK(Values!E18),"",Values!$B$7)</f>
        <v>32</v>
      </c>
      <c r="CJ19" s="1" t="str">
        <f>IF(ISBLANK(Values!E18),"",Values!$B$8)</f>
        <v>17</v>
      </c>
      <c r="CK19" s="1">
        <f>IF(ISBLANK(Values!E18),"",Values!$B$9)</f>
        <v>2</v>
      </c>
      <c r="CL19" s="1" t="str">
        <f>IF(ISBLANK(Values!E18),"","CM")</f>
        <v>CM</v>
      </c>
      <c r="CO19" s="1" t="str">
        <f>IF(AND(Values!$B$37=options!$G$2, Values!$C18), "AMAZON_NA", IF(AND(Values!$B$37=options!$G$1, Values!$D18), "AMAZON_EU", "DEFAULT"))</f>
        <v>DEFAULT</v>
      </c>
      <c r="CP19" s="1">
        <f>IF(ISBLANK(Values!E18),"",Values!$B$7)</f>
        <v>32</v>
      </c>
      <c r="CQ19" s="1" t="str">
        <f>IF(ISBLANK(Values!E18),"",Values!$B$8)</f>
        <v>17</v>
      </c>
      <c r="CR19" s="1">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t="str">
        <f>IF(ISBLANK(Values!E18),"",IF(Values!J18, Values!$B$4, Values!$B$5))</f>
        <v>49.99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1" t="str">
        <f>IF(ISBLANK(Values!E19),"",IF(Values!$B$37="EU","computercomponent","computer"))</f>
        <v>computercomponent</v>
      </c>
      <c r="B20" s="32" t="str">
        <f>IF(ISBLANK(Values!E19),"",Values!F19)</f>
        <v>Lenovo P50 BL - SE/FI</v>
      </c>
      <c r="C20" s="29" t="str">
        <f>IF(ISBLANK(Values!E19),"","TellusRem")</f>
        <v>TellusRem</v>
      </c>
      <c r="D20" s="28">
        <f>IF(ISBLANK(Values!E19),"",Values!E19)</f>
        <v>5714401501169</v>
      </c>
      <c r="E20" s="1" t="str">
        <f>IF(ISBLANK(Values!E19),"","EAN")</f>
        <v>EAN</v>
      </c>
      <c r="F20" s="27" t="str">
        <f>IF(ISBLANK(Values!E19),"",IF(Values!J19, SUBSTITUTE(Values!$B$1, "{language}", Values!H19) &amp; " " &amp;Values!$B$3, SUBSTITUTE(Values!$B$2, "{language}", Values!$H19) &amp; " " &amp;Values!$B$3))</f>
        <v>ersatztastatur Schwedisch -  finnisch Hintergrundbeleuchtung für Lenovo Thinkpad P50 P70 P51 P71</v>
      </c>
      <c r="G20" s="29" t="str">
        <f>IF(ISBLANK(Values!E19),"","TellusRem")</f>
        <v>TellusRem</v>
      </c>
      <c r="H20" s="1" t="str">
        <f>IF(ISBLANK(Values!E19),"",Values!$B$16)</f>
        <v>laptop-computer-replacement-parts</v>
      </c>
      <c r="I20" s="1" t="str">
        <f>IF(ISBLANK(Values!E19),"","4730574031")</f>
        <v>4730574031</v>
      </c>
      <c r="J20" s="31" t="str">
        <f>IF(ISBLANK(Values!E19),"",Values!F19 )</f>
        <v>Lenovo P50 BL - SE/FI</v>
      </c>
      <c r="K20" s="27" t="str">
        <f>IF(ISBLANK(Values!E19),"",IF(Values!J19, Values!$B$4, Values!$B$5))</f>
        <v>49.99</v>
      </c>
      <c r="L20" s="27">
        <f>IF(ISBLANK(Values!E19),"",Values!$B$18)</f>
        <v>5</v>
      </c>
      <c r="M20" s="27" t="str">
        <f>IF(ISBLANK(Values!E19),"",Values!$M19)</f>
        <v>https://download.lenovo.com/Images/Parts/00PA355/00PA355_A.jpg</v>
      </c>
      <c r="N20" s="27" t="str">
        <f>IF(ISBLANK(Values!$F19),"",Values!N19)</f>
        <v>https://download.lenovo.com/Images/Parts/00PA355/00PA355_B.jpg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P50 parent</v>
      </c>
      <c r="Y20" s="31" t="str">
        <f>IF(ISBLANK(Values!E19),"","Size-Color")</f>
        <v>Size-Color</v>
      </c>
      <c r="Z20" s="29" t="str">
        <f>IF(ISBLANK(Values!E19),"","variation")</f>
        <v>variation</v>
      </c>
      <c r="AA20" s="1" t="str">
        <f>IF(ISBLANK(Values!E19),"",Values!$B$20)</f>
        <v>PartialUpdate</v>
      </c>
      <c r="AB20" s="1" t="str">
        <f>IF(ISBLANK(Values!E19),"",Values!$B$29)</f>
        <v>6 Monate Garantie nach dem Liefertermin. Im Falle einer Fehlfunktion der Tastatur wird ein neues Gerät oder ein Ersatzteil für die Tastatur des Produkts gesendet. Bei Sortierung des Bestands wird eine volle Rückerstattung gewährt.</v>
      </c>
      <c r="AI20" s="33"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4"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mit Hintergrundbeleuchtung </v>
      </c>
      <c r="AM20" s="1" t="str">
        <f>SUBSTITUTE(IF(ISBLANK(Values!E19),"",Values!$B$27),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f>IF(ISBLANK(Values!E19),"",Values!$B$7)</f>
        <v>32</v>
      </c>
      <c r="CJ20" s="1" t="str">
        <f>IF(ISBLANK(Values!E19),"",Values!$B$8)</f>
        <v>17</v>
      </c>
      <c r="CK20" s="1">
        <f>IF(ISBLANK(Values!E19),"",Values!$B$9)</f>
        <v>2</v>
      </c>
      <c r="CL20" s="1" t="str">
        <f>IF(ISBLANK(Values!E19),"","CM")</f>
        <v>CM</v>
      </c>
      <c r="CO20" s="1" t="str">
        <f>IF(AND(Values!$B$37=options!$G$2, Values!$C19), "AMAZON_NA", IF(AND(Values!$B$37=options!$G$1, Values!$D19), "AMAZON_EU", "DEFAULT"))</f>
        <v>DEFAULT</v>
      </c>
      <c r="CP20" s="1">
        <f>IF(ISBLANK(Values!E19),"",Values!$B$7)</f>
        <v>32</v>
      </c>
      <c r="CQ20" s="1" t="str">
        <f>IF(ISBLANK(Values!E19),"",Values!$B$8)</f>
        <v>17</v>
      </c>
      <c r="CR20" s="1">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t="str">
        <f>IF(ISBLANK(Values!E19),"",IF(Values!J19, Values!$B$4, Values!$B$5))</f>
        <v>49.99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1" t="str">
        <f>IF(ISBLANK(Values!E20),"",IF(Values!$B$37="EU","computercomponent","computer"))</f>
        <v>computercomponent</v>
      </c>
      <c r="B21" s="32" t="str">
        <f>IF(ISBLANK(Values!E20),"",Values!F20)</f>
        <v>Lenovo P50 BL - CH</v>
      </c>
      <c r="C21" s="29" t="str">
        <f>IF(ISBLANK(Values!E20),"","TellusRem")</f>
        <v>TellusRem</v>
      </c>
      <c r="D21" s="28">
        <f>IF(ISBLANK(Values!E20),"",Values!E20)</f>
        <v>5714401501176</v>
      </c>
      <c r="E21" s="1" t="str">
        <f>IF(ISBLANK(Values!E20),"","EAN")</f>
        <v>EAN</v>
      </c>
      <c r="F21" s="27" t="str">
        <f>IF(ISBLANK(Values!E20),"",IF(Values!J20, SUBSTITUTE(Values!$B$1, "{language}", Values!H20) &amp; " " &amp;Values!$B$3, SUBSTITUTE(Values!$B$2, "{language}", Values!$H20) &amp; " " &amp;Values!$B$3))</f>
        <v>ersatztastatur Schweizerisch Hintergrundbeleuchtung für Lenovo Thinkpad P50 P70 P51 P71</v>
      </c>
      <c r="G21" s="29" t="str">
        <f>IF(ISBLANK(Values!E20),"","TellusRem")</f>
        <v>TellusRem</v>
      </c>
      <c r="H21" s="1" t="str">
        <f>IF(ISBLANK(Values!E20),"",Values!$B$16)</f>
        <v>laptop-computer-replacement-parts</v>
      </c>
      <c r="I21" s="1" t="str">
        <f>IF(ISBLANK(Values!E20),"","4730574031")</f>
        <v>4730574031</v>
      </c>
      <c r="J21" s="31" t="str">
        <f>IF(ISBLANK(Values!E20),"",Values!F20 )</f>
        <v>Lenovo P50 BL - CH</v>
      </c>
      <c r="K21" s="27" t="str">
        <f>IF(ISBLANK(Values!E20),"",IF(Values!J20, Values!$B$4, Values!$B$5))</f>
        <v>49.99</v>
      </c>
      <c r="L21" s="27">
        <f>IF(ISBLANK(Values!E20),"",Values!$B$18)</f>
        <v>5</v>
      </c>
      <c r="M21" s="27" t="str">
        <f>IF(ISBLANK(Values!E20),"",Values!$M20)</f>
        <v>https://download.lenovo.com/Images/Parts/00PA315/00PA315_A.jpg</v>
      </c>
      <c r="N21" s="27" t="str">
        <f>IF(ISBLANK(Values!$F20),"",Values!N20)</f>
        <v>https://download.lenovo.com/Images/Parts/00PA315/00PA315_B.jpg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P50 parent</v>
      </c>
      <c r="Y21" s="31" t="str">
        <f>IF(ISBLANK(Values!E20),"","Size-Color")</f>
        <v>Size-Color</v>
      </c>
      <c r="Z21" s="29" t="str">
        <f>IF(ISBLANK(Values!E20),"","variation")</f>
        <v>variation</v>
      </c>
      <c r="AA21" s="1" t="str">
        <f>IF(ISBLANK(Values!E20),"",Values!$B$20)</f>
        <v>PartialUpdate</v>
      </c>
      <c r="AB21" s="1" t="str">
        <f>IF(ISBLANK(Values!E20),"",Values!$B$29)</f>
        <v>6 Monate Garantie nach dem Liefertermin. Im Falle einer Fehlfunktion der Tastatur wird ein neues Gerät oder ein Ersatzteil für die Tastatur des Produkts gesendet. Bei Sortierung des Bestands wird eine volle Rückerstattung gewährt.</v>
      </c>
      <c r="AI21" s="33"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4"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mit Hintergrundbeleuchtung </v>
      </c>
      <c r="AM21" s="1" t="str">
        <f>SUBSTITUTE(IF(ISBLANK(Values!E20),"",Values!$B$27),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f>IF(ISBLANK(Values!E20),"",Values!$B$7)</f>
        <v>32</v>
      </c>
      <c r="CJ21" s="1" t="str">
        <f>IF(ISBLANK(Values!E20),"",Values!$B$8)</f>
        <v>17</v>
      </c>
      <c r="CK21" s="1">
        <f>IF(ISBLANK(Values!E20),"",Values!$B$9)</f>
        <v>2</v>
      </c>
      <c r="CL21" s="1" t="str">
        <f>IF(ISBLANK(Values!E20),"","CM")</f>
        <v>CM</v>
      </c>
      <c r="CO21" s="1" t="str">
        <f>IF(AND(Values!$B$37=options!$G$2, Values!$C20), "AMAZON_NA", IF(AND(Values!$B$37=options!$G$1, Values!$D20), "AMAZON_EU", "DEFAULT"))</f>
        <v>DEFAULT</v>
      </c>
      <c r="CP21" s="1">
        <f>IF(ISBLANK(Values!E20),"",Values!$B$7)</f>
        <v>32</v>
      </c>
      <c r="CQ21" s="1" t="str">
        <f>IF(ISBLANK(Values!E20),"",Values!$B$8)</f>
        <v>17</v>
      </c>
      <c r="CR21" s="1">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t="str">
        <f>IF(ISBLANK(Values!E20),"",IF(Values!J20, Values!$B$4, Values!$B$5))</f>
        <v>49.99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computercomponent</v>
      </c>
      <c r="B22" s="32" t="str">
        <f>IF(ISBLANK(Values!E21),"",Values!F21)</f>
        <v>Lenovo P50 BL - US INT</v>
      </c>
      <c r="C22" s="29" t="str">
        <f>IF(ISBLANK(Values!E21),"","TellusRem")</f>
        <v>TellusRem</v>
      </c>
      <c r="D22" s="28">
        <f>IF(ISBLANK(Values!E21),"",Values!E21)</f>
        <v>5714401501183</v>
      </c>
      <c r="E22" s="1" t="str">
        <f>IF(ISBLANK(Values!E21),"","EAN")</f>
        <v>EAN</v>
      </c>
      <c r="F22" s="27" t="str">
        <f>IF(ISBLANK(Values!E21),"",IF(Values!J21, SUBSTITUTE(Values!$B$1, "{language}", Values!H21) &amp; " " &amp;Values!$B$3, SUBSTITUTE(Values!$B$2, "{language}", Values!$H21) &amp; " " &amp;Values!$B$3))</f>
        <v>ersatztastatur US International Hintergrundbeleuchtung für Lenovo Thinkpad P50 P70 P51 P71</v>
      </c>
      <c r="G22" s="29" t="str">
        <f>IF(ISBLANK(Values!E21),"","TellusRem")</f>
        <v>TellusRem</v>
      </c>
      <c r="H22" s="1" t="str">
        <f>IF(ISBLANK(Values!E21),"",Values!$B$16)</f>
        <v>laptop-computer-replacement-parts</v>
      </c>
      <c r="I22" s="1" t="str">
        <f>IF(ISBLANK(Values!E21),"","4730574031")</f>
        <v>4730574031</v>
      </c>
      <c r="J22" s="31" t="s">
        <v>351</v>
      </c>
      <c r="K22" s="27" t="str">
        <f>IF(ISBLANK(Values!E21),"",IF(Values!J21, Values!$B$4, Values!$B$5))</f>
        <v>49.99</v>
      </c>
      <c r="L22" s="27">
        <f>IF(ISBLANK(Values!E21),"",Values!$B$18)</f>
        <v>5</v>
      </c>
      <c r="M22" s="27" t="str">
        <f>IF(ISBLANK(Values!E21),"",Values!$M21)</f>
        <v>https://download.lenovo.com/Images/Parts/00PA277/00PA277_A.jpg</v>
      </c>
      <c r="N22" s="27" t="str">
        <f>IF(ISBLANK(Values!$F21),"",Values!N21)</f>
        <v>https://download.lenovo.com/Images/Parts/00PA277/00PA277_B.jpg</v>
      </c>
      <c r="O22" s="27" t="str">
        <f>IF(ISBLANK(Values!$F21),"",Values!O21)</f>
        <v>https://download.lenovo.com/Images/Parts/00PA277/00PA277_details.jpg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P50 parent</v>
      </c>
      <c r="Y22" s="31" t="str">
        <f>IF(ISBLANK(Values!E21),"","Size-Color")</f>
        <v>Size-Color</v>
      </c>
      <c r="Z22" s="29" t="str">
        <f>IF(ISBLANK(Values!E21),"","variation")</f>
        <v>variation</v>
      </c>
      <c r="AA22" s="1" t="str">
        <f>IF(ISBLANK(Values!E21),"",Values!$B$20)</f>
        <v>PartialUpdate</v>
      </c>
      <c r="AB22" s="1" t="str">
        <f>IF(ISBLANK(Values!E21),"",Values!$B$29)</f>
        <v>6 Monate Garantie nach dem Liefertermin. Im Falle einer Fehlfunktion der Tastatur wird ein neues Gerät oder ein Ersatzteil für die Tastatur des Produkts gesendet. Bei Sortierung des Bestands wird eine volle Rückerstattung gewährt.</v>
      </c>
      <c r="AI22" s="33"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4"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mit Hintergrundbeleuchtung </v>
      </c>
      <c r="AM22" s="1" t="str">
        <f>SUBSTITUTE(IF(ISBLANK(Values!E21),"",Values!$B$27),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f>IF(ISBLANK(Values!E21),"",Values!$B$7)</f>
        <v>32</v>
      </c>
      <c r="CJ22" s="1" t="str">
        <f>IF(ISBLANK(Values!E21),"",Values!$B$8)</f>
        <v>17</v>
      </c>
      <c r="CK22" s="1">
        <f>IF(ISBLANK(Values!E21),"",Values!$B$9)</f>
        <v>2</v>
      </c>
      <c r="CL22" s="1" t="str">
        <f>IF(ISBLANK(Values!E21),"","CM")</f>
        <v>CM</v>
      </c>
      <c r="CO22" s="1" t="str">
        <f>IF(AND(Values!$B$37=options!$G$2, Values!$C21), "AMAZON_NA", IF(AND(Values!$B$37=options!$G$1, Values!$D21), "AMAZON_EU", "DEFAULT"))</f>
        <v>AMAZON_EU</v>
      </c>
      <c r="CP22" s="1">
        <f>IF(ISBLANK(Values!E21),"",Values!$B$7)</f>
        <v>32</v>
      </c>
      <c r="CQ22" s="1" t="str">
        <f>IF(ISBLANK(Values!E21),"",Values!$B$8)</f>
        <v>17</v>
      </c>
      <c r="CR22" s="1">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s="1" t="s">
        <v>580</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t="str">
        <f>IF(ISBLANK(Values!E21),"",IF(Values!J21, Values!$B$4, Values!$B$5))</f>
        <v>49.99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48" x14ac:dyDescent="0.2">
      <c r="A23" s="1" t="str">
        <f>IF(ISBLANK(Values!E22),"",IF(Values!$B$37="EU","computercomponent","computer"))</f>
        <v>computercomponent</v>
      </c>
      <c r="B23" s="32" t="str">
        <f>IF(ISBLANK(Values!E22),"",Values!F22)</f>
        <v>Lenovo P50 BL - RUS</v>
      </c>
      <c r="C23" s="29" t="str">
        <f>IF(ISBLANK(Values!E22),"","TellusRem")</f>
        <v>TellusRem</v>
      </c>
      <c r="D23" s="28">
        <f>IF(ISBLANK(Values!E22),"",Values!E22)</f>
        <v>5714401501190</v>
      </c>
      <c r="E23" s="1" t="str">
        <f>IF(ISBLANK(Values!E22),"","EAN")</f>
        <v>EAN</v>
      </c>
      <c r="F23" s="27" t="str">
        <f>IF(ISBLANK(Values!E22),"",IF(Values!J22, SUBSTITUTE(Values!$B$1, "{language}", Values!H22) &amp; " " &amp;Values!$B$3, SUBSTITUTE(Values!$B$2, "{language}", Values!$H22) &amp; " " &amp;Values!$B$3))</f>
        <v>ersatztastatur Russisch Hintergrundbeleuchtung für Lenovo Thinkpad P50 P70 P51 P71</v>
      </c>
      <c r="G23" s="29" t="str">
        <f>IF(ISBLANK(Values!E22),"","TellusRem")</f>
        <v>TellusRem</v>
      </c>
      <c r="H23" s="1" t="str">
        <f>IF(ISBLANK(Values!E22),"",Values!$B$16)</f>
        <v>laptop-computer-replacement-parts</v>
      </c>
      <c r="I23" s="1" t="str">
        <f>IF(ISBLANK(Values!E22),"","4730574031")</f>
        <v>4730574031</v>
      </c>
      <c r="J23" s="31" t="str">
        <f>IF(ISBLANK(Values!E22),"",Values!F22 )</f>
        <v>Lenovo P50 BL - RUS</v>
      </c>
      <c r="K23" s="27" t="str">
        <f>IF(ISBLANK(Values!E22),"",IF(Values!J22, Values!$B$4, Values!$B$5))</f>
        <v>49.99</v>
      </c>
      <c r="L23" s="27">
        <f>IF(ISBLANK(Values!E22),"",Values!$B$18)</f>
        <v>5</v>
      </c>
      <c r="M23" s="27" t="str">
        <f>IF(ISBLANK(Values!E22),"",Values!$M22)</f>
        <v>https://download.lenovo.com/Images/Parts/00PA311/00PA311_A.jpg</v>
      </c>
      <c r="N23" s="27" t="str">
        <f>IF(ISBLANK(Values!$F22),"",Values!N22)</f>
        <v>https://download.lenovo.com/Images/Parts/00PA311/00PA311_B.jpg</v>
      </c>
      <c r="O23" s="27" t="str">
        <f>IF(ISBLANK(Values!$F22),"",Values!O22)</f>
        <v>https://download.lenovo.com/Images/Parts/00PA311/00PA311_details.jpg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P50 parent</v>
      </c>
      <c r="Y23" s="31" t="str">
        <f>IF(ISBLANK(Values!E22),"","Size-Color")</f>
        <v>Size-Color</v>
      </c>
      <c r="Z23" s="29" t="str">
        <f>IF(ISBLANK(Values!E22),"","variation")</f>
        <v>variation</v>
      </c>
      <c r="AA23" s="1" t="str">
        <f>IF(ISBLANK(Values!E22),"",Values!$B$20)</f>
        <v>PartialUpdate</v>
      </c>
      <c r="AB23" s="1" t="str">
        <f>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33"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4"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mit Hintergrundbeleuchtung </v>
      </c>
      <c r="AM23" s="1" t="str">
        <f>SUBSTITUTE(IF(ISBLANK(Values!E22),"",Values!$B$27),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Russisch</v>
      </c>
      <c r="AU23" s="1"/>
      <c r="AV23" s="1" t="str">
        <f>IF(ISBLANK(Values!E22),"",IF(Values!J22,"Backlit", "Non-Backlit"))</f>
        <v>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f>IF(ISBLANK(Values!E22),"",Values!$B$7)</f>
        <v>32</v>
      </c>
      <c r="CJ23" s="1" t="str">
        <f>IF(ISBLANK(Values!E22),"",Values!$B$8)</f>
        <v>17</v>
      </c>
      <c r="CK23" s="1">
        <f>IF(ISBLANK(Values!E22),"",Values!$B$9)</f>
        <v>2</v>
      </c>
      <c r="CL23" s="1" t="str">
        <f>IF(ISBLANK(Values!E22),"","CM")</f>
        <v>CM</v>
      </c>
      <c r="CM23" s="1"/>
      <c r="CN23" s="1"/>
      <c r="CO23" s="1" t="str">
        <f>IF(AND(Values!$B$37=options!$G$2, Values!$C22), "AMAZON_NA", IF(AND(Values!$B$37=options!$G$1, Values!$D22), "AMAZON_EU", "DEFAULT"))</f>
        <v>DEFAULT</v>
      </c>
      <c r="CP23" s="1">
        <f>IF(ISBLANK(Values!E22),"",Values!$B$7)</f>
        <v>32</v>
      </c>
      <c r="CQ23" s="1" t="str">
        <f>IF(ISBLANK(Values!E22),"",Values!$B$8)</f>
        <v>17</v>
      </c>
      <c r="CR23" s="1">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s="1"/>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IF(ISBLANK(Values!E22),"",IF(Values!J22, Values!$B$4, Values!$B$5))</f>
        <v>49.99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2" t="str">
        <f>IF(ISBLANK(Values!E23),"",Values!F23)</f>
        <v>Lenovo P50 BL - US</v>
      </c>
      <c r="C24" s="29" t="str">
        <f>IF(ISBLANK(Values!E23),"","TellusRem")</f>
        <v>TellusRem</v>
      </c>
      <c r="D24" s="28">
        <f>IF(ISBLANK(Values!E23),"",Values!E23)</f>
        <v>5714401501206</v>
      </c>
      <c r="E24" s="1" t="str">
        <f>IF(ISBLANK(Values!E23),"","EAN")</f>
        <v>EAN</v>
      </c>
      <c r="F24" s="27" t="str">
        <f>IF(ISBLANK(Values!E23),"",IF(Values!J23, SUBSTITUTE(Values!$B$1, "{language}", Values!H23) &amp; " " &amp;Values!$B$3, SUBSTITUTE(Values!$B$2, "{language}", Values!$H23) &amp; " " &amp;Values!$B$3))</f>
        <v>ersatztastatur US  Hintergrundbeleuchtung für Lenovo Thinkpad P50 P70 P51 P71</v>
      </c>
      <c r="G24" s="36" t="s">
        <v>352</v>
      </c>
      <c r="H24" s="1" t="str">
        <f>IF(ISBLANK(Values!E23),"",Values!$B$16)</f>
        <v>laptop-computer-replacement-parts</v>
      </c>
      <c r="I24" s="1" t="str">
        <f>IF(ISBLANK(Values!E23),"","4730574031")</f>
        <v>4730574031</v>
      </c>
      <c r="J24" s="31" t="str">
        <f>IF(ISBLANK(Values!E23),"",Values!F23 )</f>
        <v>Lenovo P50 BL - US</v>
      </c>
      <c r="K24" s="27" t="str">
        <f>IF(ISBLANK(Values!E23),"",IF(Values!J23, Values!$B$4, Values!$B$5))</f>
        <v>49.99</v>
      </c>
      <c r="L24" s="27">
        <f>IF(ISBLANK(Values!E23),"",Values!$B$18)</f>
        <v>5</v>
      </c>
      <c r="M24" s="27" t="str">
        <f>IF(ISBLANK(Values!E23),"",Values!$M23)</f>
        <v>https://raw.githubusercontent.com/PatrickVibild/TellusAmazonPictures/master/pictures/Lenovo/P50/BL/US/1.jpg</v>
      </c>
      <c r="N24" s="27" t="str">
        <f>IF(ISBLANK(Values!$F23),"",Values!N23)</f>
        <v>https://raw.githubusercontent.com/PatrickVibild/TellusAmazonPictures/master/pictures/Lenovo/P50/BL/US/2.jpg</v>
      </c>
      <c r="O24" s="27" t="str">
        <f>IF(ISBLANK(Values!$F23),"",Values!O23)</f>
        <v>https://raw.githubusercontent.com/PatrickVibild/TellusAmazonPictures/master/pictures/Lenovo/P50/BL/US/3.jpg</v>
      </c>
      <c r="P24" s="27" t="str">
        <f>IF(ISBLANK(Values!$F23),"",Values!P23)</f>
        <v>https://raw.githubusercontent.com/PatrickVibild/TellusAmazonPictures/master/pictures/Lenovo/P50/BL/US/4.jpg</v>
      </c>
      <c r="Q24" s="27" t="str">
        <f>IF(ISBLANK(Values!$F23),"",Values!Q23)</f>
        <v>https://raw.githubusercontent.com/PatrickVibild/TellusAmazonPictures/master/pictures/Lenovo/P50/BL/US/5.jpg</v>
      </c>
      <c r="R24" s="27" t="str">
        <f>IF(ISBLANK(Values!$F23),"",Values!R23)</f>
        <v>https://raw.githubusercontent.com/PatrickVibild/TellusAmazonPictures/master/pictures/Lenovo/P50/BL/US/6.jpg</v>
      </c>
      <c r="S24" s="27" t="str">
        <f>IF(ISBLANK(Values!$F23),"",Values!S23)</f>
        <v>https://raw.githubusercontent.com/PatrickVibild/TellusAmazonPictures/master/pictures/Lenovo/P50/BL/US/7.jpg</v>
      </c>
      <c r="T24" s="27" t="str">
        <f>IF(ISBLANK(Values!$F23),"",Values!T23)</f>
        <v>https://raw.githubusercontent.com/PatrickVibild/TellusAmazonPictures/master/pictures/Lenovo/P50/BL/US/8.jpg</v>
      </c>
      <c r="U24" s="27" t="str">
        <f>IF(ISBLANK(Values!$F23),"",Values!U23)</f>
        <v>https://raw.githubusercontent.com/PatrickVibild/TellusAmazonPictures/master/pictures/Lenovo/P50/BL/US/9.jpg</v>
      </c>
      <c r="V24" s="1"/>
      <c r="W24" s="29" t="str">
        <f>IF(ISBLANK(Values!E23),"","Child")</f>
        <v>Child</v>
      </c>
      <c r="X24" s="29" t="str">
        <f>IF(ISBLANK(Values!E23),"",Values!$B$13)</f>
        <v>Lenovo P50 parent</v>
      </c>
      <c r="Y24" s="31" t="str">
        <f>IF(ISBLANK(Values!E23),"","Size-Color")</f>
        <v>Size-Color</v>
      </c>
      <c r="Z24" s="29" t="str">
        <f>IF(ISBLANK(Values!E23),"","variation")</f>
        <v>variation</v>
      </c>
      <c r="AA24" s="1" t="str">
        <f>IF(ISBLANK(Values!E23),"",Values!$B$20)</f>
        <v>PartialUpdate</v>
      </c>
      <c r="AB24" s="1" t="str">
        <f>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33"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4"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mit Hintergrundbeleuchtung </v>
      </c>
      <c r="AM24" s="1" t="str">
        <f>SUBSTITUTE(IF(ISBLANK(Values!E23),"",Values!$B$27),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f>IF(ISBLANK(Values!E23),"",Values!$B$7)</f>
        <v>32</v>
      </c>
      <c r="CJ24" s="1" t="str">
        <f>IF(ISBLANK(Values!E23),"",Values!$B$8)</f>
        <v>17</v>
      </c>
      <c r="CK24" s="1">
        <f>IF(ISBLANK(Values!E23),"",Values!$B$9)</f>
        <v>2</v>
      </c>
      <c r="CL24" s="1" t="str">
        <f>IF(ISBLANK(Values!E23),"","CM")</f>
        <v>CM</v>
      </c>
      <c r="CM24" s="1"/>
      <c r="CN24" s="1"/>
      <c r="CO24" s="1" t="str">
        <f>IF(AND(Values!$B$37=options!$G$2, Values!$C23), "AMAZON_NA", IF(AND(Values!$B$37=options!$G$1, Values!$D23), "AMAZON_EU", "DEFAULT"))</f>
        <v>DEFAULT</v>
      </c>
      <c r="CP24" s="1">
        <f>IF(ISBLANK(Values!E23),"",Values!$B$7)</f>
        <v>32</v>
      </c>
      <c r="CQ24" s="1" t="str">
        <f>IF(ISBLANK(Values!E23),"",Values!$B$8)</f>
        <v>17</v>
      </c>
      <c r="CR24" s="1">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s="1" t="s">
        <v>580</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49.99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0">
      <formula>IF(LEN(B4)&gt;0,1,0)</formula>
    </cfRule>
    <cfRule type="expression" dxfId="526" priority="994">
      <formula>AND(IF(IFERROR(VLOOKUP($B$3,#NAME?,MATCH($A4,#NAME?,0)+1,0),0)&gt;0,0,1),IF(IFERROR(VLOOKUP($B$3,#NAME?,MATCH($A4,#NAME?,0)+1,0),0)&gt;0,0,1),IF(IFERROR(VLOOKUP($B$3,#NAME?,MATCH($A4,#NAME?,0)+1,0),0)&gt;0,0,1),IF(IFERROR(MATCH($A4,#NAME?,0),0)&gt;0,1,0))</formula>
    </cfRule>
    <cfRule type="expression" dxfId="525" priority="991">
      <formula>IF(VLOOKUP($B$3,#NAME?,MATCH($A4,#NAME?,0)+1,0)&gt;0,1,0)</formula>
    </cfRule>
  </conditionalFormatting>
  <conditionalFormatting sqref="B5:B1048576">
    <cfRule type="expression" dxfId="524" priority="17">
      <formula>AND(IF(IFERROR(VLOOKUP($B$3,#NAME?,MATCH($A4,#NAME?,0)+1,0),0)&gt;0,0,1),IF(IFERROR(VLOOKUP($B$3,#NAME?,MATCH($A4,#NAME?,0)+1,0),0)&gt;0,0,1),IF(IFERROR(VLOOKUP($B$3,#NAME?,MATCH($A4,#NAME?,0)+1,0),0)&gt;0,0,1),IF(IFERROR(MATCH($A4,#NAME?,0),0)&gt;0,1,0))</formula>
    </cfRule>
    <cfRule type="expression" dxfId="523" priority="13">
      <formula>IF(LEN(B4)&gt;0,1,0)</formula>
    </cfRule>
    <cfRule type="expression" dxfId="522" priority="14">
      <formula>IF(VLOOKUP($B$3,#NAME?,MATCH($A4,#NAME?,0)+1,0)&gt;0,1,0)</formula>
    </cfRule>
  </conditionalFormatting>
  <conditionalFormatting sqref="C4:C204">
    <cfRule type="expression" dxfId="521" priority="995">
      <formula>IF(LEN(C4)&gt;0,1,0)</formula>
    </cfRule>
    <cfRule type="expression" dxfId="520" priority="996">
      <formula>IF(VLOOKUP($C$3,#NAME?,MATCH($A4,#NAME?,0)+1,0)&gt;0,1,0)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3">
      <formula>IF(LEN(F5)&gt;0,1,0)</formula>
    </cfRule>
    <cfRule type="expression" dxfId="505" priority="37">
      <formula>AND(IF(IFERROR(VLOOKUP($F$3,#NAME?,MATCH($A5,#NAME?,0)+1,0),0)&gt;0,0,1),IF(IFERROR(VLOOKUP($F$3,#NAME?,MATCH($A5,#NAME?,0)+1,0),0)&gt;0,0,1),IF(IFERROR(VLOOKUP($F$3,#NAME?,MATCH($A5,#NAME?,0)+1,0),0)&gt;0,0,1),IF(IFERROR(MATCH($A5,#NAME?,0),0)&gt;0,1,0))</formula>
    </cfRule>
  </conditionalFormatting>
  <conditionalFormatting sqref="G4:G23">
    <cfRule type="expression" dxfId="504" priority="1019">
      <formula>AND(IF(IFERROR(VLOOKUP($G$3,#NAME?,MATCH($A4,#NAME?,0)+1,0),0)&gt;0,0,1),IF(IFERROR(VLOOKUP($G$3,#NAME?,MATCH($A4,#NAME?,0)+1,0),0)&gt;0,0,1),IF(IFERROR(VLOOKUP($G$3,#NAME?,MATCH($A4,#NAME?,0)+1,0),0)&gt;0,0,1),IF(IFERROR(MATCH($A4,#NAME?,0),0)&gt;0,1,0))</formula>
    </cfRule>
    <cfRule type="expression" dxfId="503" priority="1015">
      <formula>IF(LEN(G4)&gt;0,1,0)</formula>
    </cfRule>
    <cfRule type="expression" dxfId="502" priority="1016">
      <formula>IF(VLOOKUP($G$3,#NAME?,MATCH($A4,#NAME?,0)+1,0)&gt;0,1,0)</formula>
    </cfRule>
  </conditionalFormatting>
  <conditionalFormatting sqref="G5:G23 G25:G1048576">
    <cfRule type="expression" dxfId="501" priority="39">
      <formula>IF(VLOOKUP($G$3,#NAME?,MATCH($A5,#NAME?,0)+1,0)&gt;0,1,0)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8">
      <formula>IF(LEN(G5)&gt;0,1,0)</formula>
    </cfRule>
  </conditionalFormatting>
  <conditionalFormatting sqref="G25:G204">
    <cfRule type="expression" dxfId="498" priority="1020">
      <formula>IF(LEN(G25)&gt;0,1,0)</formula>
    </cfRule>
    <cfRule type="expression" dxfId="497" priority="1021">
      <formula>IF(VLOOKUP($G$3,#NAME?,MATCH($A25,#NAME?,0)+1,0)&gt;0,1,0)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7">
      <formula>AND(IF(IFERROR(VLOOKUP($H$3,#NAME?,MATCH($A4,#NAME?,0)+1,0),0)&gt;0,0,1),IF(IFERROR(VLOOKUP($H$3,#NAME?,MATCH($A4,#NAME?,0)+1,0),0)&gt;0,0,1),IF(IFERROR(VLOOKUP($H$3,#NAME?,MATCH($A4,#NAME?,0)+1,0),0)&gt;0,0,1),IF(IFERROR(MATCH($A4,#NAME?,0),0)&gt;0,1,0))</formula>
    </cfRule>
    <cfRule type="expression" dxfId="494" priority="44">
      <formula>IF(VLOOKUP($H$3,#NAME?,MATCH($A4,#NAME?,0)+1,0)&gt;0,1,0)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9">
      <formula>AND(IF(IFERROR(VLOOKUP($L$3,#NAME?,MATCH($A4,#NAME?,0)+1,0),0)&gt;0,0,1),IF(IFERROR(VLOOKUP($L$3,#NAME?,MATCH($A4,#NAME?,0)+1,0),0)&gt;0,0,1),IF(IFERROR(VLOOKUP($L$3,#NAME?,MATCH($A4,#NAME?,0)+1,0),0)&gt;0,0,1),IF(IFERROR(MATCH($A4,#NAME?,0),0)&gt;0,1,0))</formula>
    </cfRule>
    <cfRule type="expression" dxfId="486" priority="1036">
      <formula>IF(VLOOKUP($L$3,#NAME?,MATCH($A4,#NAME?,0)+1,0)&gt;0,1,0)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9">
      <formula>AND(IF(IFERROR(VLOOKUP($O$3,#NAME?,MATCH($A4,#NAME?,0)+1,0),0)&gt;0,0,1),IF(IFERROR(VLOOKUP($O$3,#NAME?,MATCH($A4,#NAME?,0)+1,0),0)&gt;0,0,1),IF(IFERROR(VLOOKUP($O$3,#NAME?,MATCH($A4,#NAME?,0)+1,0),0)&gt;0,0,1),IF(IFERROR(MATCH($A4,#NAME?,0),0)&gt;0,1,0))</formula>
    </cfRule>
    <cfRule type="expression" dxfId="448" priority="1056">
      <formula>IF(VLOOKUP($O$3,#NAME?,MATCH($A4,#NAME?,0)+1,0)&gt;0,1,0)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1">
      <formula>IF(VLOOKUP($Q$3,#NAME?,MATCH($A4,#NAME?,0)+1,0)&gt;0,1,0)</formula>
    </cfRule>
    <cfRule type="expression" dxfId="440" priority="1060">
      <formula>IF(LEN(Z4)&gt;0,1,0)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4">
      <formula>IF(VLOOKUP($AA$3,#NAME?,MATCH($A4,#NAME?,0)+1,0)&gt;0,1,0)</formula>
    </cfRule>
    <cfRule type="expression" dxfId="435" priority="137">
      <formula>AND(IF(IFERROR(VLOOKUP($AA$3,#NAME?,MATCH($A4,#NAME?,0)+1,0),0)&gt;0,0,1),IF(IFERROR(VLOOKUP($AA$3,#NAME?,MATCH($A4,#NAME?,0)+1,0),0)&gt;0,0,1),IF(IFERROR(VLOOKUP($AA$3,#NAME?,MATCH($A4,#NAME?,0)+1,0),0)&gt;0,0,1),IF(IFERROR(MATCH($A4,#NAME?,0),0)&gt;0,1,0))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4">
      <formula>IF(VLOOKUP($AC$3,#NAME?,MATCH(#REF!,#NAME?,0)+1,0)&gt;0,1,0)</formula>
    </cfRule>
    <cfRule type="expression" dxfId="429" priority="143">
      <formula>IF(LEN(#REF!)&gt;0,1,0)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82">
      <formula>AND(IF(IFERROR(VLOOKUP($AJ$3,#NAME?,MATCH($A4,#NAME?,0)+1,0),0)&gt;0,0,1),IF(IFERROR(VLOOKUP($AJ$3,#NAME?,MATCH($A4,#NAME?,0)+1,0),0)&gt;0,0,1),IF(IFERROR(VLOOKUP($AJ$3,#NAME?,MATCH($A4,#NAME?,0)+1,0),0)&gt;0,0,1),IF(IFERROR(MATCH($A4,#NAME?,0),0)&gt;0,1,0))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4">
      <formula>IF(VLOOKUP($AO$3,#NAME?,MATCH($A4,#NAME?,0)+1,0)&gt;0,1,0)</formula>
    </cfRule>
    <cfRule type="expression" dxfId="399"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8">
      <formula>IF(LEN(AT4)&gt;0,1,0)</formula>
    </cfRule>
    <cfRule type="expression" dxfId="388" priority="229">
      <formula>IF(VLOOKUP($AT$3,#NAME?,MATCH($A4,#NAME?,0)+1,0)&gt;0,1,0)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52">
      <formula>AND(IF(IFERROR(VLOOKUP($BR$3,#NAME?,MATCH($A4,#NAME?,0)+1,0),0)&gt;0,0,1),IF(IFERROR(VLOOKUP($BR$3,#NAME?,MATCH($A4,#NAME?,0)+1,0),0)&gt;0,0,1),IF(IFERROR(VLOOKUP($BR$3,#NAME?,MATCH($A4,#NAME?,0)+1,0),0)&gt;0,0,1),IF(IFERROR(MATCH($A4,#NAME?,0),0)&gt;0,1,0))</formula>
    </cfRule>
    <cfRule type="expression" dxfId="334" priority="349">
      <formula>IF(VLOOKUP($BR$3,#NAME?,MATCH($A4,#NAME?,0)+1,0)&gt;0,1,0)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7">
      <formula>AND(IF(IFERROR(VLOOKUP($BU$3,#NAME?,MATCH($A4,#NAME?,0)+1,0),0)&gt;0,0,1),IF(IFERROR(VLOOKUP($BU$3,#NAME?,MATCH($A4,#NAME?,0)+1,0),0)&gt;0,0,1),IF(IFERROR(VLOOKUP($BU$3,#NAME?,MATCH($A4,#NAME?,0)+1,0),0)&gt;0,0,1),IF(IFERROR(MATCH($A4,#NAME?,0),0)&gt;0,1,0))</formula>
    </cfRule>
    <cfRule type="expression" dxfId="328" priority="364">
      <formula>IF(VLOOKUP($BU$3,#NAME?,MATCH($A4,#NAME?,0)+1,0)&gt;0,1,0)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399">
      <formula>IF(VLOOKUP($CB$3,#NAME?,MATCH($A4,#NAME?,0)+1,0)&gt;0,1,0)</formula>
    </cfRule>
    <cfRule type="expression" dxfId="314"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79">
      <formula>IF(VLOOKUP($CS$3,#NAME?,MATCH($A4,#NAME?,0)+1,0)&gt;0,1,0)</formula>
    </cfRule>
    <cfRule type="expression" dxfId="277"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9">
      <formula>IF(LEN(CY4)&gt;0,1,0)</formula>
    </cfRule>
    <cfRule type="expression" dxfId="264" priority="510">
      <formula>IF(VLOOKUP($CY$3,#NAME?,MATCH($A4,#NAME?,0)+1,0)&gt;0,1,0)</formula>
    </cfRule>
    <cfRule type="expression" dxfId="263" priority="513">
      <formula>AND(IF(IFERROR(VLOOKUP($CY$3,#NAME?,MATCH($A4,#NAME?,0)+1,0),0)&gt;0,0,1),IF(IFERROR(VLOOKUP($CY$3,#NAME?,MATCH($A4,#NAME?,0)+1,0),0)&gt;0,0,1),IF(IFERROR(VLOOKUP($CY$3,#NAME?,MATCH($A4,#NAME?,0)+1,0),0)&gt;0,0,1),IF(IFERROR(MATCH($A4,#NAME?,0),0)&gt;0,1,0))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4">
      <formula>AND(AND(OR(AND(AND(OR(NOT(DA4="Yes"),DA4="")))),A4&lt;&gt;""))</formula>
    </cfRule>
    <cfRule type="expression" dxfId="258" priority="515">
      <formula>IF(LEN(CZ4)&gt;0,1,0)</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3">
      <formula>IF(LEN(DC4)&gt;0,1,0)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45"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4" priority="540">
      <formula>IF(VLOOKUP($DD$3,#NAME?,MATCH($A4,#NAME?,0)+1,0)&gt;0,1,0)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9">
      <formula>IF(LEN(DD4)&gt;0,1,0)</formula>
    </cfRule>
  </conditionalFormatting>
  <conditionalFormatting sqref="DE4:DE1048576">
    <cfRule type="expression" dxfId="241" priority="546">
      <formula>IF(VLOOKUP($DE$3,#NAME?,MATCH($A4,#NAME?,0)+1,0)&gt;0,1,0)</formula>
    </cfRule>
    <cfRule type="expression" dxfId="240" priority="549">
      <formula>AND(IF(IFERROR(VLOOKUP($DE$3,#NAME?,MATCH($A4,#NAME?,0)+1,0),0)&gt;0,0,1),IF(IFERROR(VLOOKUP($DE$3,#NAME?,MATCH($A4,#NAME?,0)+1,0),0)&gt;0,0,1),IF(IFERROR(VLOOKUP($DE$3,#NAME?,MATCH($A4,#NAME?,0)+1,0),0)&gt;0,0,1),IF(IFERROR(MATCH($A4,#NAME?,0),0)&gt;0,1,0))</formula>
    </cfRule>
    <cfRule type="expression" dxfId="23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45">
      <formula>IF(LEN(DE4)&gt;0,1,0)</formula>
    </cfRule>
  </conditionalFormatting>
  <conditionalFormatting sqref="DF4:DF1048576">
    <cfRule type="expression" dxfId="237" priority="551">
      <formula>IF(LEN(DF4)&gt;0,1,0)</formula>
    </cfRule>
    <cfRule type="expression" dxfId="236" priority="552">
      <formula>IF(VLOOKUP($DF$3,#NAME?,MATCH($A4,#NAME?,0)+1,0)&gt;0,1,0)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8">
      <formula>IF(VLOOKUP($DG$3,#NAME?,MATCH($A4,#NAME?,0)+1,0)&gt;0,1,0)</formula>
    </cfRule>
    <cfRule type="expression" dxfId="231" priority="561">
      <formula>AND(IF(IFERROR(VLOOKUP($DG$3,#NAME?,MATCH($A4,#NAME?,0)+1,0),0)&gt;0,0,1),IF(IFERROR(VLOOKUP($DG$3,#NAME?,MATCH($A4,#NAME?,0)+1,0),0)&gt;0,0,1),IF(IFERROR(VLOOKUP($DG$3,#NAME?,MATCH($A4,#NAME?,0)+1,0),0)&gt;0,0,1),IF(IFERROR(MATCH($A4,#NAME?,0),0)&gt;0,1,0))</formula>
    </cfRule>
    <cfRule type="expression" dxfId="230" priority="557">
      <formula>IF(LEN(DG4)&gt;0,1,0)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3">
      <formula>AND(IF(IFERROR(VLOOKUP($DI$3,#NAME?,MATCH($A4,#NAME?,0)+1,0),0)&gt;0,0,1),IF(IFERROR(VLOOKUP($DI$3,#NAME?,MATCH($A4,#NAME?,0)+1,0),0)&gt;0,0,1),IF(IFERROR(VLOOKUP($DI$3,#NAME?,MATCH($A4,#NAME?,0)+1,0),0)&gt;0,0,1),IF(IFERROR(MATCH($A4,#NAME?,0),0)&gt;0,1,0))</formula>
    </cfRule>
    <cfRule type="expression" dxfId="224" priority="570">
      <formula>IF(VLOOKUP($DI$3,#NAME?,MATCH($A4,#NAME?,0)+1,0)&gt;0,1,0)</formula>
    </cfRule>
    <cfRule type="expression" dxfId="223" priority="569">
      <formula>IF(LEN(DI4)&gt;0,1,0)</formula>
    </cfRule>
    <cfRule type="expression" dxfId="22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2">
      <formula>IF(VLOOKUP($DK$3,#NAME?,MATCH($A4,#NAME?,0)+1,0)&gt;0,1,0)</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1">
      <formula>IF(LEN(DK4)&gt;0,1,0)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2">
      <formula>AND(AND(OR(AND(OR(OR(NOT(DY4&lt;&gt;"Not Applicable"),DY4=""))),AND(OR(OR(NOT(DZ4&lt;&gt;"Not Applicable"),DZ4=""))),AND(OR(OR(NOT(EA4&lt;&gt;"Not Applicable"),EA4=""))),AND(OR(OR(NOT(EB4&lt;&gt;"Not Applicable"),EB4=""))),AND(OR(OR(NOT(EC4&lt;&gt;"Not Applicable"),EC4="")))),A4&lt;&gt;""))</formula>
    </cfRule>
    <cfRule type="expression" dxfId="199" priority="613">
      <formula>IF(LEN(DQ4)&gt;0,1,0)</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19">
      <formula>IF(LEN(DR4)&gt;0,1,0)</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2" priority="625">
      <formula>IF(VLOOKUP($DS$3,#NAME?,MATCH($A5,#NAME?,0)+1,0)&gt;0,1,0)</formula>
    </cfRule>
    <cfRule type="expression" dxfId="191" priority="624">
      <formula>IF(LEN(DS5)&gt;0,1,0)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9">
      <formula>AND(IF(IFERROR(VLOOKUP($DU$3,#NAME?,MATCH($A4,#NAME?,0)+1,0),0)&gt;0,0,1),IF(IFERROR(VLOOKUP($DU$3,#NAME?,MATCH($A4,#NAME?,0)+1,0),0)&gt;0,0,1),IF(IFERROR(VLOOKUP($DU$3,#NAME?,MATCH($A4,#NAME?,0)+1,0),0)&gt;0,0,1),IF(IFERROR(MATCH($A4,#NAME?,0),0)&gt;0,1,0))</formula>
    </cfRule>
    <cfRule type="expression" dxfId="183" priority="636">
      <formula>IF(VLOOKUP($DU$3,#NAME?,MATCH($A4,#NAME?,0)+1,0)&gt;0,1,0)</formula>
    </cfRule>
  </conditionalFormatting>
  <conditionalFormatting sqref="DV4:DV1048576">
    <cfRule type="expression" dxfId="182" priority="645">
      <formula>AND(IF(IFERROR(VLOOKUP($DV$3,#NAME?,MATCH($A4,#NAME?,0)+1,0),0)&gt;0,0,1),IF(IFERROR(VLOOKUP($DV$3,#NAME?,MATCH($A4,#NAME?,0)+1,0),0)&gt;0,0,1),IF(IFERROR(VLOOKUP($DV$3,#NAME?,MATCH($A4,#NAME?,0)+1,0),0)&gt;0,0,1),IF(IFERROR(MATCH($A4,#NAME?,0),0)&gt;0,1,0))</formula>
    </cfRule>
    <cfRule type="expression" dxfId="181" priority="641">
      <formula>IF(LEN(DV4)&gt;0,1,0)</formula>
    </cfRule>
    <cfRule type="expression" dxfId="18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42">
      <formula>IF(VLOOKUP($DV$3,#NAME?,MATCH($A4,#NAME?,0)+1,0)&gt;0,1,0)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66" priority="665">
      <formula>IF(LEN(DZ4)&gt;0,1,0)</formula>
    </cfRule>
    <cfRule type="expression" dxfId="165" priority="664">
      <formula>AND(AND(OR(AND(OR(OR(NOT(CO4&lt;&gt;"DEFAULT"),CO4="")))),A4&lt;&gt;""))</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9">
      <formula>IF(LEN(ED4)&gt;0,1,0)</formula>
    </cfRule>
    <cfRule type="expression" dxfId="149" priority="693">
      <formula>AND(IF(IFERROR(VLOOKUP($ED$3,#NAME?,MATCH($A4,#NAME?,0)+1,0),0)&gt;0,0,1),IF(IFERROR(VLOOKUP($ED$3,#NAME?,MATCH($A4,#NAME?,0)+1,0),0)&gt;0,0,1),IF(IFERROR(VLOOKUP($ED$3,#NAME?,MATCH($A4,#NAME?,0)+1,0),0)&gt;0,0,1),IF(IFERROR(MATCH($A4,#NAME?,0),0)&gt;0,1,0))</formula>
    </cfRule>
    <cfRule type="expression" dxfId="148" priority="688">
      <formula>AND(AND(OR(AND(AND(OR(NOT(DY4="Transportation"),DY4=""))),AND(AND(OR(NOT(DZ4="Transportation"),DZ4=""))),AND(AND(OR(NOT(EA4="Transportation"),EA4=""))),AND(AND(OR(NOT(EB4="Transportation"),EB4=""))),AND(AND(OR(NOT(EC4="Transportation"),EC4="")))),A4&lt;&gt;""))</formula>
    </cfRule>
    <cfRule type="expression" dxfId="147" priority="690">
      <formula>IF(VLOOKUP($ED$3,#NAME?,MATCH($A4,#NAME?,0)+1,0)&gt;0,1,0)</formula>
    </cfRule>
  </conditionalFormatting>
  <conditionalFormatting sqref="EE4:EE1048576">
    <cfRule type="expression" dxfId="146" priority="699">
      <formula>AND(IF(IFERROR(VLOOKUP($EE$3,#NAME?,MATCH($A4,#NAME?,0)+1,0),0)&gt;0,0,1),IF(IFERROR(VLOOKUP($EE$3,#NAME?,MATCH($A4,#NAME?,0)+1,0),0)&gt;0,0,1),IF(IFERROR(VLOOKUP($EE$3,#NAME?,MATCH($A4,#NAME?,0)+1,0),0)&gt;0,0,1),IF(IFERROR(MATCH($A4,#NAME?,0),0)&gt;0,1,0))</formula>
    </cfRule>
    <cfRule type="expression" dxfId="145" priority="694">
      <formula>AND(AND(OR(AND(OR(OR(NOT(DY4&lt;&gt;"GHS"),DY4=""))),AND(OR(OR(NOT(DZ4&lt;&gt;"GHS"),DZ4=""))),AND(OR(OR(NOT(EA4&lt;&gt;"GHS"),EA4=""))),AND(OR(OR(NOT(EB4&lt;&gt;"GHS"),EB4=""))),AND(OR(OR(NOT(EC4&lt;&gt;"GHS"),EC4="")))),A4&lt;&gt;""))</formula>
    </cfRule>
    <cfRule type="expression" dxfId="144" priority="695">
      <formula>IF(LEN(EE4)&gt;0,1,0)</formula>
    </cfRule>
    <cfRule type="expression" dxfId="143" priority="696">
      <formula>IF(VLOOKUP($EE$3,#NAME?,MATCH($A4,#NAME?,0)+1,0)&gt;0,1,0)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0">
      <formula>AND(AND(OR(AND(OR(OR(NOT(DY4&lt;&gt;"Not Applicable"),DY4=""))),AND(OR(OR(NOT(DZ4&lt;&gt;"Not Applicable"),DZ4=""))),AND(OR(OR(NOT(EA4&lt;&gt;"Not Applicable"),EA4=""))),AND(OR(OR(NOT(EB4&lt;&gt;"Not Applicable"),EB4=""))),AND(OR(OR(NOT(EC4&lt;&gt;"Not Applicable"),EC4="")))),A4&lt;&gt;""))</formula>
    </cfRule>
    <cfRule type="expression" dxfId="140" priority="701">
      <formula>IF(LEN(EF4)&gt;0,1,0)</formula>
    </cfRule>
    <cfRule type="expression" dxfId="139" priority="702">
      <formula>IF(VLOOKUP($EF$3,#NAME?,MATCH($A4,#NAME?,0)+1,0)&gt;0,1,0)</formula>
    </cfRule>
  </conditionalFormatting>
  <conditionalFormatting sqref="EG4:EG1048576">
    <cfRule type="expression" dxfId="138" priority="711">
      <formula>AND(IF(IFERROR(VLOOKUP($EG$3,#NAME?,MATCH($A4,#NAME?,0)+1,0),0)&gt;0,0,1),IF(IFERROR(VLOOKUP($EG$3,#NAME?,MATCH($A4,#NAME?,0)+1,0),0)&gt;0,0,1),IF(IFERROR(VLOOKUP($EG$3,#NAME?,MATCH($A4,#NAME?,0)+1,0),0)&gt;0,0,1),IF(IFERROR(MATCH($A4,#NAME?,0),0)&gt;0,1,0))</formula>
    </cfRule>
    <cfRule type="expression" dxfId="137" priority="706">
      <formula>AND(AND(OR(AND(OR(OR(NOT(DY4&lt;&gt;"Not Applicable"),DY4=""))),AND(OR(OR(NOT(DZ4&lt;&gt;"Not Applicable"),DZ4=""))),AND(OR(OR(NOT(EA4&lt;&gt;"Not Applicable"),EA4=""))),AND(OR(OR(NOT(EB4&lt;&gt;"Not Applicable"),EB4=""))),AND(OR(OR(NOT(EC4&lt;&gt;"Not Applicable"),EC4="")))),A4&lt;&gt;""))</formula>
    </cfRule>
    <cfRule type="expression" dxfId="136" priority="708">
      <formula>IF(VLOOKUP($EG$3,#NAME?,MATCH($A4,#NAME?,0)+1,0)&gt;0,1,0)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6">
      <formula>IF(VLOOKUP($EL$3,#NAME?,MATCH($A4,#NAME?,0)+1,0)&gt;0,1,0)</formula>
    </cfRule>
    <cfRule type="expression" dxfId="121" priority="734">
      <formula>AND(AND(OR(AND(AND(OR(NOT(DY4="GHS"),DY4=""))),AND(AND(OR(NOT(DZ4="GHS"),DZ4=""))),AND(AND(OR(NOT(EA4="GHS"),EA4=""))),AND(AND(OR(NOT(EB4="GHS"),EB4=""))),AND(AND(OR(NOT(EC4="GHS"),EC4="")))),A4&lt;&gt;""))</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4">
      <formula>AND(IF(IFERROR(VLOOKUP($EQ$3,#NAME?,MATCH($A4,#NAME?,0)+1,0),0)&gt;0,0,1),IF(IFERROR(VLOOKUP($EQ$3,#NAME?,MATCH($A4,#NAME?,0)+1,0),0)&gt;0,0,1),IF(IFERROR(VLOOKUP($EQ$3,#NAME?,MATCH($A4,#NAME?,0)+1,0),0)&gt;0,0,1),IF(IFERROR(MATCH($A4,#NAME?,0),0)&gt;0,1,0))</formula>
    </cfRule>
    <cfRule type="expression" dxfId="109" priority="761">
      <formula>IF(VLOOKUP($EQ$3,#NAME?,MATCH($A4,#NAME?,0)+1,0)&gt;0,1,0)</formula>
    </cfRule>
  </conditionalFormatting>
  <conditionalFormatting sqref="ER4:ER1048576">
    <cfRule type="expression" dxfId="108" priority="769">
      <formula>AND(IF(IFERROR(VLOOKUP($ER$3,#NAME?,MATCH($A4,#NAME?,0)+1,0),0)&gt;0,0,1),IF(IFERROR(VLOOKUP($ER$3,#NAME?,MATCH($A4,#NAME?,0)+1,0),0)&gt;0,0,1),IF(IFERROR(VLOOKUP($ER$3,#NAME?,MATCH($A4,#NAME?,0)+1,0),0)&gt;0,0,1),IF(IFERROR(MATCH($A4,#NAME?,0),0)&gt;0,1,0))</formula>
    </cfRule>
    <cfRule type="expression" dxfId="107" priority="766">
      <formula>IF(VLOOKUP($ER$3,#NAME?,MATCH($A4,#NAME?,0)+1,0)&gt;0,1,0)</formula>
    </cfRule>
  </conditionalFormatting>
  <conditionalFormatting sqref="ES4:ES1048576">
    <cfRule type="expression" dxfId="106" priority="774">
      <formula>AND(IF(IFERROR(VLOOKUP($ES$3,#NAME?,MATCH($A4,#NAME?,0)+1,0),0)&gt;0,0,1),IF(IFERROR(VLOOKUP($ES$3,#NAME?,MATCH($A4,#NAME?,0)+1,0),0)&gt;0,0,1),IF(IFERROR(VLOOKUP($ES$3,#NAME?,MATCH($A4,#NAME?,0)+1,0),0)&gt;0,0,1),IF(IFERROR(MATCH($A4,#NAME?,0),0)&gt;0,1,0))</formula>
    </cfRule>
    <cfRule type="expression" dxfId="105" priority="771">
      <formula>IF(VLOOKUP($ES$3,#NAME?,MATCH($A4,#NAME?,0)+1,0)&gt;0,1,0)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6">
      <formula>IF(VLOOKUP($FH$3,#NAME?,MATCH($A4,#NAME?,0)+1,0)&gt;0,1,0)</formula>
    </cfRule>
    <cfRule type="expression" dxfId="75"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4">
      <formula>AND(IF(IFERROR(VLOOKUP($FK$3,#NAME?,MATCH($A4,#NAME?,0)+1,0),0)&gt;0,0,1),IF(IFERROR(VLOOKUP($FK$3,#NAME?,MATCH($A4,#NAME?,0)+1,0),0)&gt;0,0,1),IF(IFERROR(VLOOKUP($FK$3,#NAME?,MATCH($A4,#NAME?,0)+1,0),0)&gt;0,0,1),IF(IFERROR(MATCH($A4,#NAME?,0),0)&gt;0,1,0))</formula>
    </cfRule>
    <cfRule type="expression" dxfId="66" priority="861">
      <formula>IF(VLOOKUP($FK$3,#NAME?,MATCH($A4,#NAME?,0)+1,0)&gt;0,1,0)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5" zoomScale="96" zoomScaleNormal="100" workbookViewId="0">
      <selection activeCell="B36" sqref="B36"/>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1" max="11" width="21.66406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64" t="s">
        <v>354</v>
      </c>
      <c r="F1" s="64"/>
      <c r="G1" s="64"/>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ht="14" x14ac:dyDescent="0.15">
      <c r="A3" s="38" t="s">
        <v>356</v>
      </c>
      <c r="B3" s="39" t="s">
        <v>627</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t="s">
        <v>628</v>
      </c>
      <c r="C4" s="42" t="b">
        <f>FALSE()</f>
        <v>0</v>
      </c>
      <c r="D4" t="b">
        <f>TRUE()</f>
        <v>1</v>
      </c>
      <c r="E4" s="61">
        <v>5714401501015</v>
      </c>
      <c r="F4" s="59" t="s">
        <v>625</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4" t="b">
        <f>TRUE()</f>
        <v>1</v>
      </c>
      <c r="J4" s="45" t="b">
        <v>1</v>
      </c>
      <c r="K4" s="63" t="s">
        <v>631</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https://raw.githubusercontent.com/PatrickVibild/TellusAmazonPictures/master/pictures/Lenovo/P50/BL/DE/1.jpg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https://raw.githubusercontent.com/PatrickVibild/TellusAmazonPictures/master/pictures/Lenovo/P50/BL/DE/2.jpg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https://raw.githubusercontent.com/PatrickVibild/TellusAmazonPictures/master/pictures/Lenovo/P50/BL/DE/3.jpg</v>
      </c>
      <c r="P4" t="str">
        <f t="shared" ref="P4:P35" si="3">IF(ISBLANK(K4),"",IF(L4, "https://raw.githubusercontent.com/PatrickVibild/TellusAmazonPictures/master/pictures/"&amp;K4&amp;"/4.jpg", ""))</f>
        <v>https://raw.githubusercontent.com/PatrickVibild/TellusAmazonPictures/master/pictures/Lenovo/P50/BL/DE/4.jpg</v>
      </c>
      <c r="Q4" t="str">
        <f t="shared" ref="Q4:Q35" si="4">IF(ISBLANK(K4),"",IF(L4, "https://raw.githubusercontent.com/PatrickVibild/TellusAmazonPictures/master/pictures/"&amp;K4&amp;"/5.jpg", ""))</f>
        <v>https://raw.githubusercontent.com/PatrickVibild/TellusAmazonPictures/master/pictures/Lenovo/P50/BL/DE/5.jpg</v>
      </c>
      <c r="R4" t="str">
        <f t="shared" ref="R4:R35" si="5">IF(ISBLANK(K4),"",IF(L4, "https://raw.githubusercontent.com/PatrickVibild/TellusAmazonPictures/master/pictures/"&amp;K4&amp;"/6.jpg", ""))</f>
        <v>https://raw.githubusercontent.com/PatrickVibild/TellusAmazonPictures/master/pictures/Lenovo/P50/BL/DE/6.jpg</v>
      </c>
      <c r="S4" t="str">
        <f t="shared" ref="S4:S35" si="6">IF(ISBLANK(K4),"",IF(L4, "https://raw.githubusercontent.com/PatrickVibild/TellusAmazonPictures/master/pictures/"&amp;K4&amp;"/7.jpg", ""))</f>
        <v>https://raw.githubusercontent.com/PatrickVibild/TellusAmazonPictures/master/pictures/Lenovo/P50/BL/DE/7.jpg</v>
      </c>
      <c r="T4" t="str">
        <f t="shared" ref="T4:T35" si="7">IF(ISBLANK(K4),"",IF(L4, "https://raw.githubusercontent.com/PatrickVibild/TellusAmazonPictures/master/pictures/"&amp;K4&amp;"/8.jpg",""))</f>
        <v>https://raw.githubusercontent.com/PatrickVibild/TellusAmazonPictures/master/pictures/Lenovo/P50/BL/DE/8.jpg</v>
      </c>
      <c r="U4" t="str">
        <f t="shared" ref="U4:U35" si="8">IF(ISBLANK(K4),"",IF(L4, "https://raw.githubusercontent.com/PatrickVibild/TellusAmazonPictures/master/pictures/"&amp;K4&amp;"/9.jpg", ""))</f>
        <v>https://raw.githubusercontent.com/PatrickVibild/TellusAmazonPictures/master/pictures/Lenovo/P50/BL/DE/9.jpg</v>
      </c>
      <c r="V4" s="43">
        <f>MATCH(G4,options!$D$1:$D$20,0)</f>
        <v>1</v>
      </c>
    </row>
    <row r="5" spans="1:22" ht="18" x14ac:dyDescent="0.2">
      <c r="A5" s="38" t="s">
        <v>373</v>
      </c>
      <c r="B5" s="41" t="s">
        <v>629</v>
      </c>
      <c r="C5" s="42" t="b">
        <f>FALSE()</f>
        <v>0</v>
      </c>
      <c r="D5" s="42" t="b">
        <f>TRUE()</f>
        <v>1</v>
      </c>
      <c r="E5" s="61">
        <v>5714401501022</v>
      </c>
      <c r="F5" s="59" t="s">
        <v>622</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4" t="b">
        <f>TRUE()</f>
        <v>1</v>
      </c>
      <c r="J5" s="45" t="b">
        <v>1</v>
      </c>
      <c r="K5" s="63" t="s">
        <v>632</v>
      </c>
      <c r="L5" s="46" t="b">
        <v>1</v>
      </c>
      <c r="M5" s="47" t="str">
        <f t="shared" si="0"/>
        <v>https://raw.githubusercontent.com/PatrickVibild/TellusAmazonPictures/master/pictures/Lenovo/P50/BL/FR/1.jpg</v>
      </c>
      <c r="N5" s="47" t="str">
        <f t="shared" si="1"/>
        <v>https://raw.githubusercontent.com/PatrickVibild/TellusAmazonPictures/master/pictures/Lenovo/P50/BL/FR/2.jpg</v>
      </c>
      <c r="O5" s="48" t="str">
        <f t="shared" si="2"/>
        <v>https://raw.githubusercontent.com/PatrickVibild/TellusAmazonPictures/master/pictures/Lenovo/P50/BL/FR/3.jpg</v>
      </c>
      <c r="P5" t="str">
        <f t="shared" si="3"/>
        <v>https://raw.githubusercontent.com/PatrickVibild/TellusAmazonPictures/master/pictures/Lenovo/P50/BL/FR/4.jpg</v>
      </c>
      <c r="Q5" t="str">
        <f t="shared" si="4"/>
        <v>https://raw.githubusercontent.com/PatrickVibild/TellusAmazonPictures/master/pictures/Lenovo/P50/BL/FR/5.jpg</v>
      </c>
      <c r="R5" t="str">
        <f t="shared" si="5"/>
        <v>https://raw.githubusercontent.com/PatrickVibild/TellusAmazonPictures/master/pictures/Lenovo/P50/BL/FR/6.jpg</v>
      </c>
      <c r="S5" t="str">
        <f t="shared" si="6"/>
        <v>https://raw.githubusercontent.com/PatrickVibild/TellusAmazonPictures/master/pictures/Lenovo/P50/BL/FR/7.jpg</v>
      </c>
      <c r="T5" t="str">
        <f t="shared" si="7"/>
        <v>https://raw.githubusercontent.com/PatrickVibild/TellusAmazonPictures/master/pictures/Lenovo/P50/BL/FR/8.jpg</v>
      </c>
      <c r="U5" t="str">
        <f t="shared" si="8"/>
        <v>https://raw.githubusercontent.com/PatrickVibild/TellusAmazonPictures/master/pictures/Lenovo/P50/BL/FR/9.jpg</v>
      </c>
      <c r="V5" s="43">
        <f>MATCH(G5,options!$D$1:$D$20,0)</f>
        <v>2</v>
      </c>
    </row>
    <row r="6" spans="1:22" ht="18" x14ac:dyDescent="0.2">
      <c r="A6" s="38" t="s">
        <v>375</v>
      </c>
      <c r="B6" s="49" t="s">
        <v>376</v>
      </c>
      <c r="C6" s="42" t="b">
        <f>FALSE()</f>
        <v>0</v>
      </c>
      <c r="D6" s="42" t="b">
        <f>TRUE()</f>
        <v>1</v>
      </c>
      <c r="E6" s="61">
        <v>5714401501039</v>
      </c>
      <c r="F6" s="59" t="s">
        <v>624</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4" t="b">
        <f>TRUE()</f>
        <v>1</v>
      </c>
      <c r="J6" s="45" t="b">
        <v>1</v>
      </c>
      <c r="K6" s="63" t="s">
        <v>633</v>
      </c>
      <c r="L6" s="46" t="b">
        <v>1</v>
      </c>
      <c r="M6" s="47" t="str">
        <f t="shared" si="0"/>
        <v>https://raw.githubusercontent.com/PatrickVibild/TellusAmazonPictures/master/pictures/Lenovo/P50/BL/IT/1.jpg</v>
      </c>
      <c r="N6" s="47" t="str">
        <f t="shared" si="1"/>
        <v>https://raw.githubusercontent.com/PatrickVibild/TellusAmazonPictures/master/pictures/Lenovo/P50/BL/IT/2.jpg</v>
      </c>
      <c r="O6" s="48" t="str">
        <f t="shared" si="2"/>
        <v>https://raw.githubusercontent.com/PatrickVibild/TellusAmazonPictures/master/pictures/Lenovo/P50/BL/IT/3.jpg</v>
      </c>
      <c r="P6" t="str">
        <f t="shared" si="3"/>
        <v>https://raw.githubusercontent.com/PatrickVibild/TellusAmazonPictures/master/pictures/Lenovo/P50/BL/IT/4.jpg</v>
      </c>
      <c r="Q6" t="str">
        <f t="shared" si="4"/>
        <v>https://raw.githubusercontent.com/PatrickVibild/TellusAmazonPictures/master/pictures/Lenovo/P50/BL/IT/5.jpg</v>
      </c>
      <c r="R6" t="str">
        <f t="shared" si="5"/>
        <v>https://raw.githubusercontent.com/PatrickVibild/TellusAmazonPictures/master/pictures/Lenovo/P50/BL/IT/6.jpg</v>
      </c>
      <c r="S6" t="str">
        <f t="shared" si="6"/>
        <v>https://raw.githubusercontent.com/PatrickVibild/TellusAmazonPictures/master/pictures/Lenovo/P50/BL/IT/7.jpg</v>
      </c>
      <c r="T6" t="str">
        <f t="shared" si="7"/>
        <v>https://raw.githubusercontent.com/PatrickVibild/TellusAmazonPictures/master/pictures/Lenovo/P50/BL/IT/8.jpg</v>
      </c>
      <c r="U6" t="str">
        <f t="shared" si="8"/>
        <v>https://raw.githubusercontent.com/PatrickVibild/TellusAmazonPictures/master/pictures/Lenovo/P50/BL/IT/9.jpg</v>
      </c>
      <c r="V6" s="43">
        <f>MATCH(G6,options!$D$1:$D$20,0)</f>
        <v>3</v>
      </c>
    </row>
    <row r="7" spans="1:22" ht="18" x14ac:dyDescent="0.2">
      <c r="A7" s="38" t="s">
        <v>378</v>
      </c>
      <c r="B7" s="50">
        <v>32</v>
      </c>
      <c r="C7" s="42" t="b">
        <f>FALSE()</f>
        <v>0</v>
      </c>
      <c r="D7" s="42" t="b">
        <f>TRUE()</f>
        <v>1</v>
      </c>
      <c r="E7" s="61">
        <v>5714401501046</v>
      </c>
      <c r="F7" s="59" t="s">
        <v>593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4" t="b">
        <f>TRUE()</f>
        <v>1</v>
      </c>
      <c r="J7" s="45" t="b">
        <v>1</v>
      </c>
      <c r="K7" s="63" t="s">
        <v>634</v>
      </c>
      <c r="L7" s="46" t="b">
        <v>1</v>
      </c>
      <c r="M7" s="47" t="str">
        <f t="shared" si="0"/>
        <v>https://raw.githubusercontent.com/PatrickVibild/TellusAmazonPictures/master/pictures/Lenovo/P50/BL/ES/1.jpg</v>
      </c>
      <c r="N7" s="47" t="str">
        <f t="shared" si="1"/>
        <v>https://raw.githubusercontent.com/PatrickVibild/TellusAmazonPictures/master/pictures/Lenovo/P50/BL/ES/2.jpg</v>
      </c>
      <c r="O7" s="48" t="str">
        <f t="shared" si="2"/>
        <v>https://raw.githubusercontent.com/PatrickVibild/TellusAmazonPictures/master/pictures/Lenovo/P50/BL/ES/3.jpg</v>
      </c>
      <c r="P7" t="str">
        <f t="shared" si="3"/>
        <v>https://raw.githubusercontent.com/PatrickVibild/TellusAmazonPictures/master/pictures/Lenovo/P50/BL/ES/4.jpg</v>
      </c>
      <c r="Q7" t="str">
        <f t="shared" si="4"/>
        <v>https://raw.githubusercontent.com/PatrickVibild/TellusAmazonPictures/master/pictures/Lenovo/P50/BL/ES/5.jpg</v>
      </c>
      <c r="R7" t="str">
        <f t="shared" si="5"/>
        <v>https://raw.githubusercontent.com/PatrickVibild/TellusAmazonPictures/master/pictures/Lenovo/P50/BL/ES/6.jpg</v>
      </c>
      <c r="S7" t="str">
        <f t="shared" si="6"/>
        <v>https://raw.githubusercontent.com/PatrickVibild/TellusAmazonPictures/master/pictures/Lenovo/P50/BL/ES/7.jpg</v>
      </c>
      <c r="T7" t="str">
        <f t="shared" si="7"/>
        <v>https://raw.githubusercontent.com/PatrickVibild/TellusAmazonPictures/master/pictures/Lenovo/P50/BL/ES/8.jpg</v>
      </c>
      <c r="U7" t="str">
        <f t="shared" si="8"/>
        <v>https://raw.githubusercontent.com/PatrickVibild/TellusAmazonPictures/master/pictures/Lenovo/P50/BL/ES/9.jpg</v>
      </c>
      <c r="V7" s="43">
        <f>MATCH(G7,options!$D$1:$D$20,0)</f>
        <v>4</v>
      </c>
    </row>
    <row r="8" spans="1:22" ht="18" x14ac:dyDescent="0.2">
      <c r="A8" s="38" t="s">
        <v>380</v>
      </c>
      <c r="B8" s="50" t="str">
        <f>IF(B6=options!C1,"17","17")</f>
        <v>17</v>
      </c>
      <c r="C8" s="42" t="b">
        <f>FALSE()</f>
        <v>0</v>
      </c>
      <c r="D8" s="42" t="b">
        <f>TRUE()</f>
        <v>1</v>
      </c>
      <c r="E8" s="61">
        <v>5714401501053</v>
      </c>
      <c r="F8" s="59" t="s">
        <v>623</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63" t="s">
        <v>635</v>
      </c>
      <c r="L8" s="46" t="b">
        <v>1</v>
      </c>
      <c r="M8" s="47" t="str">
        <f t="shared" si="0"/>
        <v>https://raw.githubusercontent.com/PatrickVibild/TellusAmazonPictures/master/pictures/Lenovo/P50/BL/UK/1.jpg</v>
      </c>
      <c r="N8" s="47" t="str">
        <f t="shared" si="1"/>
        <v>https://raw.githubusercontent.com/PatrickVibild/TellusAmazonPictures/master/pictures/Lenovo/P50/BL/UK/2.jpg</v>
      </c>
      <c r="O8" s="48" t="str">
        <f t="shared" si="2"/>
        <v>https://raw.githubusercontent.com/PatrickVibild/TellusAmazonPictures/master/pictures/Lenovo/P50/BL/UK/3.jpg</v>
      </c>
      <c r="P8" t="str">
        <f t="shared" si="3"/>
        <v>https://raw.githubusercontent.com/PatrickVibild/TellusAmazonPictures/master/pictures/Lenovo/P50/BL/UK/4.jpg</v>
      </c>
      <c r="Q8" t="str">
        <f t="shared" si="4"/>
        <v>https://raw.githubusercontent.com/PatrickVibild/TellusAmazonPictures/master/pictures/Lenovo/P50/BL/UK/5.jpg</v>
      </c>
      <c r="R8" t="str">
        <f t="shared" si="5"/>
        <v>https://raw.githubusercontent.com/PatrickVibild/TellusAmazonPictures/master/pictures/Lenovo/P50/BL/UK/6.jpg</v>
      </c>
      <c r="S8" t="str">
        <f t="shared" si="6"/>
        <v>https://raw.githubusercontent.com/PatrickVibild/TellusAmazonPictures/master/pictures/Lenovo/P50/BL/UK/7.jpg</v>
      </c>
      <c r="T8" t="str">
        <f t="shared" si="7"/>
        <v>https://raw.githubusercontent.com/PatrickVibild/TellusAmazonPictures/master/pictures/Lenovo/P50/BL/UK/8.jpg</v>
      </c>
      <c r="U8" t="str">
        <f t="shared" si="8"/>
        <v>https://raw.githubusercontent.com/PatrickVibild/TellusAmazonPictures/master/pictures/Lenovo/P50/BL/UK/9.jpg</v>
      </c>
      <c r="V8" s="43">
        <f>MATCH(G8,options!$D$1:$D$20,0)</f>
        <v>5</v>
      </c>
    </row>
    <row r="9" spans="1:22" ht="18" x14ac:dyDescent="0.2">
      <c r="A9" s="38" t="s">
        <v>382</v>
      </c>
      <c r="B9" s="50">
        <v>2</v>
      </c>
      <c r="C9" t="b">
        <f>FALSE()</f>
        <v>0</v>
      </c>
      <c r="D9" t="b">
        <f>FALSE()</f>
        <v>0</v>
      </c>
      <c r="E9" s="61">
        <v>5714401501060</v>
      </c>
      <c r="F9" s="59" t="s">
        <v>594</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4" t="b">
        <f>TRUE()</f>
        <v>1</v>
      </c>
      <c r="J9" s="45" t="b">
        <v>1</v>
      </c>
      <c r="K9" s="63" t="s">
        <v>636</v>
      </c>
      <c r="L9" s="46" t="b">
        <v>1</v>
      </c>
      <c r="M9" s="47" t="str">
        <f t="shared" si="0"/>
        <v>https://raw.githubusercontent.com/PatrickVibild/TellusAmazonPictures/master/pictures/Lenovo/P50/BL/NOR/1.jpg</v>
      </c>
      <c r="N9" s="47" t="str">
        <f t="shared" si="1"/>
        <v>https://raw.githubusercontent.com/PatrickVibild/TellusAmazonPictures/master/pictures/Lenovo/P50/BL/NOR/2.jpg</v>
      </c>
      <c r="O9" s="48" t="str">
        <f t="shared" si="2"/>
        <v>https://raw.githubusercontent.com/PatrickVibild/TellusAmazonPictures/master/pictures/Lenovo/P50/BL/NOR/3.jpg</v>
      </c>
      <c r="P9" t="str">
        <f t="shared" si="3"/>
        <v>https://raw.githubusercontent.com/PatrickVibild/TellusAmazonPictures/master/pictures/Lenovo/P50/BL/NOR/4.jpg</v>
      </c>
      <c r="Q9" t="str">
        <f t="shared" si="4"/>
        <v>https://raw.githubusercontent.com/PatrickVibild/TellusAmazonPictures/master/pictures/Lenovo/P50/BL/NOR/5.jpg</v>
      </c>
      <c r="R9" t="str">
        <f t="shared" si="5"/>
        <v>https://raw.githubusercontent.com/PatrickVibild/TellusAmazonPictures/master/pictures/Lenovo/P50/BL/NOR/6.jpg</v>
      </c>
      <c r="S9" t="str">
        <f t="shared" si="6"/>
        <v>https://raw.githubusercontent.com/PatrickVibild/TellusAmazonPictures/master/pictures/Lenovo/P50/BL/NOR/7.jpg</v>
      </c>
      <c r="T9" t="str">
        <f t="shared" si="7"/>
        <v>https://raw.githubusercontent.com/PatrickVibild/TellusAmazonPictures/master/pictures/Lenovo/P50/BL/NOR/8.jpg</v>
      </c>
      <c r="U9" t="str">
        <f t="shared" si="8"/>
        <v>https://raw.githubusercontent.com/PatrickVibild/TellusAmazonPictures/master/pictures/Lenovo/P50/BL/NOR/9.jpg</v>
      </c>
      <c r="V9" s="43">
        <f>MATCH(G9,options!$D$1:$D$20,0)</f>
        <v>6</v>
      </c>
    </row>
    <row r="10" spans="1:22" ht="18" x14ac:dyDescent="0.2">
      <c r="A10" t="s">
        <v>384</v>
      </c>
      <c r="B10" s="51"/>
      <c r="C10" s="42" t="b">
        <f>FALSE()</f>
        <v>0</v>
      </c>
      <c r="D10" s="42" t="b">
        <f>FALSE()</f>
        <v>0</v>
      </c>
      <c r="E10" s="62">
        <v>5714401501077</v>
      </c>
      <c r="F10" s="59" t="s">
        <v>595</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4" t="b">
        <f>TRUE()</f>
        <v>1</v>
      </c>
      <c r="J10" s="45" t="b">
        <v>1</v>
      </c>
      <c r="K10" s="63" t="s">
        <v>609</v>
      </c>
      <c r="L10" s="46" t="b">
        <v>0</v>
      </c>
      <c r="M10" s="47" t="str">
        <f>IF(ISBLANK(K10),"",IF(L10, "https://raw.githubusercontent.com/PatrickVibild/TellusAmazonPictures/master/pictures/"&amp;K10&amp;"/1.jpg","https://download.lenovo.com/Images/Parts/"&amp;K10&amp;"/"&amp;K10&amp;"_A.jpg"))</f>
        <v>https://download.lenovo.com/Images/Parts/00PA294/00PA294_A.jpg</v>
      </c>
      <c r="N10" s="47" t="str">
        <f>IF(ISBLANK(K10),"",IF(L10, "https://raw.githubusercontent.com/PatrickVibild/TellusAmazonPictures/master/pictures/"&amp;K10&amp;"/2.jpg","https://download.lenovo.com/Images/Parts/"&amp;K10&amp;"/"&amp;K10&amp;"_B.jpg"))</f>
        <v>https://download.lenovo.com/Images/Parts/00PA294/00PA294_B.jpg</v>
      </c>
      <c r="O10" s="4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43">
        <f>MATCH(G10,options!$D$1:$D$20,0)</f>
        <v>7</v>
      </c>
    </row>
    <row r="11" spans="1:22" ht="18" x14ac:dyDescent="0.2">
      <c r="A11" s="38" t="s">
        <v>386</v>
      </c>
      <c r="B11" s="41">
        <v>150</v>
      </c>
      <c r="C11" s="42" t="b">
        <f>FALSE()</f>
        <v>0</v>
      </c>
      <c r="D11" s="42" t="b">
        <f>FALSE()</f>
        <v>0</v>
      </c>
      <c r="E11" s="62">
        <v>5714401501084</v>
      </c>
      <c r="F11" s="59" t="s">
        <v>596</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4" t="b">
        <f>TRUE()</f>
        <v>1</v>
      </c>
      <c r="J11" s="45" t="b">
        <v>1</v>
      </c>
      <c r="K11" s="63" t="s">
        <v>610</v>
      </c>
      <c r="L11" s="46" t="b">
        <v>0</v>
      </c>
      <c r="M11" s="47" t="str">
        <f>IF(ISBLANK(K11),"",IF(L11, "https://raw.githubusercontent.com/PatrickVibild/TellusAmazonPictures/master/pictures/"&amp;K11&amp;"/1.jpg","https://download.lenovo.com/Images/Parts/"&amp;K11&amp;"/"&amp;K11&amp;"_A.jpg"))</f>
        <v>https://download.lenovo.com/Images/Parts/00PA295/00PA295_A.jpg</v>
      </c>
      <c r="N11" s="47" t="str">
        <f>IF(ISBLANK(K11),"",IF(L11, "https://raw.githubusercontent.com/PatrickVibild/TellusAmazonPictures/master/pictures/"&amp;K11&amp;"/2.jpg","https://download.lenovo.com/Images/Parts/"&amp;K11&amp;"/"&amp;K11&amp;"_B.jpg"))</f>
        <v>https://download.lenovo.com/Images/Parts/00PA295/00PA295_B.jpg</v>
      </c>
      <c r="O11" s="4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43">
        <f>MATCH(G11,options!$D$1:$D$20,0)</f>
        <v>8</v>
      </c>
    </row>
    <row r="12" spans="1:22" ht="18" x14ac:dyDescent="0.2">
      <c r="B12" s="51"/>
      <c r="C12" s="42" t="b">
        <f>FALSE()</f>
        <v>0</v>
      </c>
      <c r="D12" s="42" t="b">
        <f>FALSE()</f>
        <v>0</v>
      </c>
      <c r="E12" s="62">
        <v>5714401501091</v>
      </c>
      <c r="F12" s="59" t="s">
        <v>597</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4" t="b">
        <f>TRUE()</f>
        <v>1</v>
      </c>
      <c r="J12" s="45" t="b">
        <v>1</v>
      </c>
      <c r="K12" s="63" t="s">
        <v>611</v>
      </c>
      <c r="L12" s="46" t="b">
        <v>0</v>
      </c>
      <c r="M12" s="47" t="str">
        <f>IF(ISBLANK(K12),"",IF(L12, "https://raw.githubusercontent.com/PatrickVibild/TellusAmazonPictures/master/pictures/"&amp;K12&amp;"/1.jpg","https://download.lenovo.com/Images/Parts/"&amp;K12&amp;"/"&amp;K12&amp;"_A.jpg"))</f>
        <v>https://download.lenovo.com/Images/Parts/00PA296/00PA296_A.jpg</v>
      </c>
      <c r="N12" s="47" t="str">
        <f>IF(ISBLANK(K12),"",IF(L12, "https://raw.githubusercontent.com/PatrickVibild/TellusAmazonPictures/master/pictures/"&amp;K12&amp;"/2.jpg","https://download.lenovo.com/Images/Parts/"&amp;K12&amp;"/"&amp;K12&amp;"_B.jpg"))</f>
        <v>https://download.lenovo.com/Images/Parts/00PA296/00PA296_B.jpg</v>
      </c>
      <c r="O12" s="4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621</v>
      </c>
      <c r="C13" s="42" t="b">
        <f>FALSE()</f>
        <v>0</v>
      </c>
      <c r="D13" s="42" t="b">
        <f>FALSE()</f>
        <v>0</v>
      </c>
      <c r="E13" s="62">
        <v>5714401501107</v>
      </c>
      <c r="F13" s="59" t="s">
        <v>598</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4" t="b">
        <f>TRUE()</f>
        <v>1</v>
      </c>
      <c r="J13" s="45" t="b">
        <v>1</v>
      </c>
      <c r="K13" s="63" t="s">
        <v>612</v>
      </c>
      <c r="L13" s="46" t="b">
        <v>0</v>
      </c>
      <c r="M13" s="47" t="str">
        <f>IF(ISBLANK(K13),"",IF(L13, "https://raw.githubusercontent.com/PatrickVibild/TellusAmazonPictures/master/pictures/"&amp;K13&amp;"/1.jpg","https://download.lenovo.com/Images/Parts/"&amp;K13&amp;"/"&amp;K13&amp;"_A.jpg"))</f>
        <v>https://download.lenovo.com/Images/Parts/00PA297/00PA297_A.jpg</v>
      </c>
      <c r="N13" s="47" t="str">
        <f>IF(ISBLANK(K13),"",IF(L13, "https://raw.githubusercontent.com/PatrickVibild/TellusAmazonPictures/master/pictures/"&amp;K13&amp;"/2.jpg","https://download.lenovo.com/Images/Parts/"&amp;K13&amp;"/"&amp;K13&amp;"_B.jpg"))</f>
        <v>https://download.lenovo.com/Images/Parts/00PA297/00PA297_B.jpg</v>
      </c>
      <c r="O13" s="4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5714401501992</v>
      </c>
      <c r="C14" s="42" t="b">
        <f>FALSE()</f>
        <v>0</v>
      </c>
      <c r="D14" s="42" t="b">
        <f>FALSE()</f>
        <v>0</v>
      </c>
      <c r="E14" s="62">
        <v>5714401501114</v>
      </c>
      <c r="F14" s="59" t="s">
        <v>599</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4" t="b">
        <f>TRUE()</f>
        <v>1</v>
      </c>
      <c r="J14" s="45" t="b">
        <v>1</v>
      </c>
      <c r="K14" s="63" t="s">
        <v>613</v>
      </c>
      <c r="L14" s="46" t="b">
        <v>0</v>
      </c>
      <c r="M14" s="47" t="str">
        <f t="shared" si="0"/>
        <v>https://download.lenovo.com/Images/Parts/00PA303/00PA303_A.jpg</v>
      </c>
      <c r="N14" s="47" t="str">
        <f t="shared" si="1"/>
        <v>https://download.lenovo.com/Images/Parts/00PA303/00PA303_B.jpg</v>
      </c>
      <c r="O14" s="48" t="str">
        <f t="shared" si="2"/>
        <v>https://download.lenovo.com/Images/Parts/00PA303/00PA303_details.jpg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5714401501121</v>
      </c>
      <c r="F15" s="59" t="s">
        <v>600</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4" t="b">
        <f>TRUE()</f>
        <v>1</v>
      </c>
      <c r="J15" s="45" t="b">
        <v>1</v>
      </c>
      <c r="K15" s="63" t="s">
        <v>614</v>
      </c>
      <c r="L15" s="46" t="b">
        <v>0</v>
      </c>
      <c r="M15" s="47" t="str">
        <f t="shared" si="0"/>
        <v>https://download.lenovo.com/Images/Parts/00PA307/00PA307_A.jpg</v>
      </c>
      <c r="N15" s="47" t="str">
        <f t="shared" si="1"/>
        <v>https://download.lenovo.com/Images/Parts/00PA307/00PA307_B.jpg</v>
      </c>
      <c r="O15" s="48" t="str">
        <f t="shared" si="2"/>
        <v>https://download.lenovo.com/Images/Parts/00PA307/00PA307_details.jpg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5714401501138</v>
      </c>
      <c r="F16" s="59" t="s">
        <v>601</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4" t="b">
        <f>TRUE()</f>
        <v>1</v>
      </c>
      <c r="J16" s="45" t="b">
        <v>1</v>
      </c>
      <c r="K16" s="63" t="s">
        <v>615</v>
      </c>
      <c r="L16" s="46" t="b">
        <v>0</v>
      </c>
      <c r="M16" s="47" t="str">
        <f t="shared" ref="M16" si="9">IF(ISBLANK(K16),"",IF(L16, "https://raw.githubusercontent.com/PatrickVibild/TellusAmazonPictures/master/pictures/"&amp;K16&amp;"/1.jpg","https://download.lenovo.com/Images/Parts/"&amp;K16&amp;"/"&amp;K16&amp;"_A.jpg"))</f>
        <v>https://download.lenovo.com/Images/Parts/00PA308/00PA308_A.jpg</v>
      </c>
      <c r="N16" s="47" t="str">
        <f t="shared" ref="N16" si="10">IF(ISBLANK(K16),"",IF(L16, "https://raw.githubusercontent.com/PatrickVibild/TellusAmazonPictures/master/pictures/"&amp;K16&amp;"/2.jpg","https://download.lenovo.com/Images/Parts/"&amp;K16&amp;"/"&amp;K16&amp;"_B.jpg"))</f>
        <v>https://download.lenovo.com/Images/Parts/00PA308/00PA308_B.jpg</v>
      </c>
      <c r="O16" s="48" t="str">
        <f t="shared" si="2"/>
        <v>https://download.lenovo.com/Images/Parts/00PA308/00PA308_details.jpg</v>
      </c>
      <c r="P16" t="str">
        <f t="shared" si="3"/>
        <v/>
      </c>
      <c r="Q16" t="str">
        <f t="shared" si="4"/>
        <v/>
      </c>
      <c r="R16" t="str">
        <f t="shared" si="5"/>
        <v/>
      </c>
      <c r="S16" t="str">
        <f t="shared" si="6"/>
        <v/>
      </c>
      <c r="T16" t="str">
        <f t="shared" si="7"/>
        <v/>
      </c>
      <c r="U16" t="str">
        <f t="shared" si="8"/>
        <v/>
      </c>
      <c r="V16" s="43">
        <f>MATCH(G16,options!$D$1:$D$20,0)</f>
        <v>11</v>
      </c>
    </row>
    <row r="17" spans="1:22" ht="18" x14ac:dyDescent="0.2">
      <c r="B17" s="51"/>
      <c r="C17" s="42" t="b">
        <f>FALSE()</f>
        <v>0</v>
      </c>
      <c r="D17" s="42" t="b">
        <f>FALSE()</f>
        <v>0</v>
      </c>
      <c r="E17" s="62">
        <v>5714401501145</v>
      </c>
      <c r="F17" s="59" t="s">
        <v>602</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4" t="b">
        <f>TRUE()</f>
        <v>1</v>
      </c>
      <c r="J17" s="45" t="b">
        <v>1</v>
      </c>
      <c r="K17" s="63"/>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5714401501152</v>
      </c>
      <c r="F18" s="59" t="s">
        <v>603</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4" t="b">
        <f>TRUE()</f>
        <v>1</v>
      </c>
      <c r="J18" s="45" t="b">
        <v>1</v>
      </c>
      <c r="K18" s="63" t="s">
        <v>616</v>
      </c>
      <c r="L18" s="46" t="b">
        <v>0</v>
      </c>
      <c r="M18" s="47" t="str">
        <f>IF(ISBLANK(K18),"",IF(L18, "https://raw.githubusercontent.com/PatrickVibild/TellusAmazonPictures/master/pictures/"&amp;K18&amp;"/1.jpg","https://download.lenovo.com/Images/Parts/"&amp;K18&amp;"/"&amp;K18&amp;"_A.jpg"))</f>
        <v>https://download.lenovo.com/Images/Parts/00PA310/00PA310_A.jpg</v>
      </c>
      <c r="N18" s="47" t="str">
        <f>IF(ISBLANK(K18),"",IF(L18, "https://raw.githubusercontent.com/PatrickVibild/TellusAmazonPictures/master/pictures/"&amp;K18&amp;"/2.jpg","https://download.lenovo.com/Images/Parts/"&amp;K18&amp;"/"&amp;K18&amp;"_B.jpg"))</f>
        <v>https://download.lenovo.com/Images/Parts/00PA310/00PA310_B.jpg</v>
      </c>
      <c r="O18" s="4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5714401501169</v>
      </c>
      <c r="F19" s="59" t="s">
        <v>604</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4" t="b">
        <f>TRUE()</f>
        <v>1</v>
      </c>
      <c r="J19" s="45" t="b">
        <v>1</v>
      </c>
      <c r="K19" s="63" t="s">
        <v>617</v>
      </c>
      <c r="L19" s="46" t="b">
        <v>0</v>
      </c>
      <c r="M19" s="47" t="str">
        <f t="shared" si="0"/>
        <v>https://download.lenovo.com/Images/Parts/00PA355/00PA355_A.jpg</v>
      </c>
      <c r="N19" s="47" t="str">
        <f t="shared" si="1"/>
        <v>https://download.lenovo.com/Images/Parts/00PA355/00PA355_B.jpg</v>
      </c>
      <c r="O19" s="48" t="str">
        <f t="shared" si="2"/>
        <v>https://download.lenovo.com/Images/Parts/00PA355/00PA355_details.jpg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402</v>
      </c>
      <c r="C20" s="42" t="b">
        <f>FALSE()</f>
        <v>0</v>
      </c>
      <c r="D20" s="42" t="b">
        <f>FALSE()</f>
        <v>0</v>
      </c>
      <c r="E20" s="62">
        <v>5714401501176</v>
      </c>
      <c r="F20" s="59" t="s">
        <v>605</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4" t="b">
        <f>TRUE()</f>
        <v>1</v>
      </c>
      <c r="J20" s="45" t="b">
        <v>1</v>
      </c>
      <c r="K20" s="63" t="s">
        <v>618</v>
      </c>
      <c r="L20" s="46" t="b">
        <v>0</v>
      </c>
      <c r="M20" s="47" t="str">
        <f t="shared" si="0"/>
        <v>https://download.lenovo.com/Images/Parts/00PA315/00PA315_A.jpg</v>
      </c>
      <c r="N20" s="47" t="str">
        <f t="shared" si="1"/>
        <v>https://download.lenovo.com/Images/Parts/00PA315/00PA315_B.jpg</v>
      </c>
      <c r="O20" s="48" t="str">
        <f t="shared" si="2"/>
        <v>https://download.lenovo.com/Images/Parts/00PA315/00PA315_details.jpg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5714401501183</v>
      </c>
      <c r="F21" s="59" t="s">
        <v>606</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1</v>
      </c>
      <c r="K21" s="63" t="s">
        <v>619</v>
      </c>
      <c r="L21" s="46" t="b">
        <v>0</v>
      </c>
      <c r="M21" s="47" t="str">
        <f t="shared" si="0"/>
        <v>https://download.lenovo.com/Images/Parts/00PA277/00PA277_A.jpg</v>
      </c>
      <c r="N21" s="47" t="str">
        <f t="shared" si="1"/>
        <v>https://download.lenovo.com/Images/Parts/00PA277/00PA277_B.jpg</v>
      </c>
      <c r="O21" s="48" t="str">
        <f t="shared" si="2"/>
        <v>https://download.lenovo.com/Images/Parts/00PA277/00PA277_details.jpg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5714401501190</v>
      </c>
      <c r="F22" s="60" t="s">
        <v>607</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4" t="b">
        <f>TRUE()</f>
        <v>1</v>
      </c>
      <c r="J22" s="45" t="b">
        <v>1</v>
      </c>
      <c r="K22" s="63" t="s">
        <v>620</v>
      </c>
      <c r="L22" s="46" t="b">
        <v>0</v>
      </c>
      <c r="M22" s="47" t="str">
        <f t="shared" si="0"/>
        <v>https://download.lenovo.com/Images/Parts/00PA311/00PA311_A.jpg</v>
      </c>
      <c r="N22" s="47" t="str">
        <f t="shared" si="1"/>
        <v>https://download.lenovo.com/Images/Parts/00PA311/00PA311_B.jpg</v>
      </c>
      <c r="O22" s="48" t="str">
        <f t="shared" si="2"/>
        <v>https://download.lenovo.com/Images/Parts/00PA311/00PA311_details.jpg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2" t="b">
        <v>1</v>
      </c>
      <c r="D23" s="42" t="b">
        <f>FALSE()</f>
        <v>0</v>
      </c>
      <c r="E23" s="62">
        <v>5714401501206</v>
      </c>
      <c r="F23" s="60" t="s">
        <v>608</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4" t="b">
        <f>TRUE()</f>
        <v>1</v>
      </c>
      <c r="J23" s="45" t="b">
        <v>1</v>
      </c>
      <c r="K23" s="63" t="s">
        <v>630</v>
      </c>
      <c r="L23" s="46" t="b">
        <v>1</v>
      </c>
      <c r="M23" s="47" t="str">
        <f t="shared" si="0"/>
        <v>https://raw.githubusercontent.com/PatrickVibild/TellusAmazonPictures/master/pictures/Lenovo/P50/BL/US/1.jpg</v>
      </c>
      <c r="N23" s="47" t="str">
        <f t="shared" si="1"/>
        <v>https://raw.githubusercontent.com/PatrickVibild/TellusAmazonPictures/master/pictures/Lenovo/P50/BL/US/2.jpg</v>
      </c>
      <c r="O23" s="48" t="str">
        <f t="shared" si="2"/>
        <v>https://raw.githubusercontent.com/PatrickVibild/TellusAmazonPictures/master/pictures/Lenovo/P50/BL/US/3.jpg</v>
      </c>
      <c r="P23" t="str">
        <f t="shared" si="3"/>
        <v>https://raw.githubusercontent.com/PatrickVibild/TellusAmazonPictures/master/pictures/Lenovo/P50/BL/US/4.jpg</v>
      </c>
      <c r="Q23" t="str">
        <f t="shared" si="4"/>
        <v>https://raw.githubusercontent.com/PatrickVibild/TellusAmazonPictures/master/pictures/Lenovo/P50/BL/US/5.jpg</v>
      </c>
      <c r="R23" t="str">
        <f t="shared" si="5"/>
        <v>https://raw.githubusercontent.com/PatrickVibild/TellusAmazonPictures/master/pictures/Lenovo/P50/BL/US/6.jpg</v>
      </c>
      <c r="S23" t="str">
        <f t="shared" si="6"/>
        <v>https://raw.githubusercontent.com/PatrickVibild/TellusAmazonPictures/master/pictures/Lenovo/P50/BL/US/7.jpg</v>
      </c>
      <c r="T23" t="str">
        <f t="shared" si="7"/>
        <v>https://raw.githubusercontent.com/PatrickVibild/TellusAmazonPictures/master/pictures/Lenovo/P50/BL/US/8.jpg</v>
      </c>
      <c r="U23" t="str">
        <f t="shared" si="8"/>
        <v>https://raw.githubusercontent.com/PatrickVibild/TellusAmazonPictures/master/pictures/Lenovo/P50/BL/US/9.jpg</v>
      </c>
      <c r="V23" s="43">
        <f>MATCH(G23,options!$D$1:$D$20,0)</f>
        <v>18</v>
      </c>
    </row>
    <row r="24" spans="1:22" ht="57" x14ac:dyDescent="0.2">
      <c r="A24" s="38" t="s">
        <v>408</v>
      </c>
      <c r="B24" s="39"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8" t="s">
        <v>409</v>
      </c>
      <c r="B25" s="39"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43" x14ac:dyDescent="0.2">
      <c r="A27" s="38" t="s">
        <v>409</v>
      </c>
      <c r="B27" s="39"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43" x14ac:dyDescent="0.2">
      <c r="A31" s="38" t="s">
        <v>412</v>
      </c>
      <c r="B31" s="39"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372</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582</v>
      </c>
    </row>
    <row r="11" spans="1:2" x14ac:dyDescent="0.15">
      <c r="B11" t="s">
        <v>581</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585</v>
      </c>
    </row>
    <row r="11" spans="1:2" x14ac:dyDescent="0.15">
      <c r="B11" s="58" t="s">
        <v>586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587</v>
      </c>
    </row>
    <row r="11" spans="2:2" x14ac:dyDescent="0.15">
      <c r="B11" s="58"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589</v>
      </c>
    </row>
    <row r="11" spans="2:2" x14ac:dyDescent="0.15">
      <c r="B11" t="s">
        <v>590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2024-02-19T04:18:50Z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