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60s/regular/"/>
    </mc:Choice>
  </mc:AlternateContent>
  <xr:revisionPtr revIDLastSave="0" documentId="13_ncr:1_{177067B8-D8C7-C24C-BF37-38B85A36A1D6}"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4" i="2" l="1"/>
  <c r="D4" i="2"/>
  <c r="C5" i="2"/>
  <c r="D5" i="2"/>
  <c r="C6" i="2"/>
  <c r="D6" i="2"/>
  <c r="CO7" i="1" s="1"/>
  <c r="C7" i="2"/>
  <c r="D7" i="2"/>
  <c r="C8" i="2"/>
  <c r="D8" i="2"/>
  <c r="CO9" i="1" s="1"/>
  <c r="L9" i="1" s="1"/>
  <c r="C9" i="2"/>
  <c r="D9" i="2"/>
  <c r="C10" i="2"/>
  <c r="D10" i="2"/>
  <c r="C11" i="2"/>
  <c r="D11" i="2"/>
  <c r="CO12" i="1" s="1"/>
  <c r="C12" i="2"/>
  <c r="D12" i="2"/>
  <c r="C13" i="2"/>
  <c r="D13" i="2"/>
  <c r="CO14" i="1" s="1"/>
  <c r="L14" i="1" s="1"/>
  <c r="C14" i="2"/>
  <c r="D14" i="2"/>
  <c r="C15" i="2"/>
  <c r="D15" i="2"/>
  <c r="C16" i="2"/>
  <c r="D16" i="2"/>
  <c r="CO17" i="1" s="1"/>
  <c r="C17" i="2"/>
  <c r="D17" i="2"/>
  <c r="C18" i="2"/>
  <c r="D18" i="2"/>
  <c r="C19" i="2"/>
  <c r="D19" i="2"/>
  <c r="C20" i="2"/>
  <c r="D20" i="2"/>
  <c r="C21" i="2"/>
  <c r="D21" i="2"/>
  <c r="CO22" i="1" s="1"/>
  <c r="FE22" i="1" s="1"/>
  <c r="C22" i="2"/>
  <c r="D22" i="2"/>
  <c r="C23" i="2"/>
  <c r="D23" i="2"/>
  <c r="CO24" i="1" s="1"/>
  <c r="L24" i="1" s="1"/>
  <c r="FT9" i="1"/>
  <c r="FT14" i="1"/>
  <c r="FT19" i="1"/>
  <c r="FR24" i="1"/>
  <c r="FT24" i="1"/>
  <c r="FR29" i="1"/>
  <c r="FT29" i="1"/>
  <c r="FR34" i="1"/>
  <c r="FT34" i="1"/>
  <c r="FP37" i="1"/>
  <c r="FR38" i="1"/>
  <c r="FR39" i="1"/>
  <c r="FT39" i="1"/>
  <c r="FP42" i="1"/>
  <c r="FR43" i="1"/>
  <c r="FR44" i="1"/>
  <c r="FT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FU44" i="1" s="1"/>
  <c r="L42" i="2"/>
  <c r="J42" i="2"/>
  <c r="FS43" i="1" s="1"/>
  <c r="L41" i="2"/>
  <c r="J41" i="2"/>
  <c r="FQ42" i="1" s="1"/>
  <c r="L40" i="2"/>
  <c r="J40" i="2"/>
  <c r="FO41" i="1" s="1"/>
  <c r="L39" i="2"/>
  <c r="J39" i="2"/>
  <c r="FO40" i="1" s="1"/>
  <c r="L38" i="2"/>
  <c r="J38" i="2"/>
  <c r="FU39" i="1" s="1"/>
  <c r="L37" i="2"/>
  <c r="J37" i="2"/>
  <c r="FS38" i="1" s="1"/>
  <c r="L36" i="2"/>
  <c r="J36" i="2"/>
  <c r="FQ37" i="1" s="1"/>
  <c r="L35" i="2"/>
  <c r="J35" i="2"/>
  <c r="FO36" i="1" s="1"/>
  <c r="L34" i="2"/>
  <c r="J34" i="2"/>
  <c r="FO35" i="1" s="1"/>
  <c r="L33" i="2"/>
  <c r="J33" i="2"/>
  <c r="FU34" i="1" s="1"/>
  <c r="L32" i="2"/>
  <c r="J32" i="2"/>
  <c r="FS33" i="1" s="1"/>
  <c r="L31" i="2"/>
  <c r="J31" i="2"/>
  <c r="FQ32" i="1" s="1"/>
  <c r="L30" i="2"/>
  <c r="J30" i="2"/>
  <c r="FO31" i="1" s="1"/>
  <c r="L29" i="2"/>
  <c r="J29" i="2"/>
  <c r="FO30" i="1" s="1"/>
  <c r="L28" i="2"/>
  <c r="J28" i="2"/>
  <c r="FU29" i="1" s="1"/>
  <c r="L27" i="2"/>
  <c r="J27" i="2"/>
  <c r="FS28" i="1" s="1"/>
  <c r="L26" i="2"/>
  <c r="J26" i="2"/>
  <c r="FQ27" i="1" s="1"/>
  <c r="L25" i="2"/>
  <c r="J25" i="2"/>
  <c r="FO26" i="1" s="1"/>
  <c r="L24" i="2"/>
  <c r="J24" i="2"/>
  <c r="FO25" i="1" s="1"/>
  <c r="L23" i="2"/>
  <c r="J23" i="2"/>
  <c r="FU24" i="1" s="1"/>
  <c r="L22" i="2"/>
  <c r="J22" i="2"/>
  <c r="FS23" i="1" s="1"/>
  <c r="L21" i="2"/>
  <c r="J21" i="2"/>
  <c r="FQ22" i="1" s="1"/>
  <c r="L20" i="2"/>
  <c r="J20" i="2"/>
  <c r="FO21" i="1" s="1"/>
  <c r="L19" i="2"/>
  <c r="J19" i="2"/>
  <c r="FO20" i="1" s="1"/>
  <c r="L18" i="2"/>
  <c r="J18" i="2"/>
  <c r="FU19" i="1" s="1"/>
  <c r="L17" i="2"/>
  <c r="J17" i="2"/>
  <c r="FS18" i="1" s="1"/>
  <c r="L16" i="2"/>
  <c r="J16" i="2"/>
  <c r="FQ17" i="1" s="1"/>
  <c r="L15" i="2"/>
  <c r="J15" i="2"/>
  <c r="FO16" i="1" s="1"/>
  <c r="L14" i="2"/>
  <c r="J14" i="2"/>
  <c r="FO15" i="1" s="1"/>
  <c r="L13" i="2"/>
  <c r="J13" i="2"/>
  <c r="FU14" i="1" s="1"/>
  <c r="L12" i="2"/>
  <c r="J12" i="2"/>
  <c r="FS13" i="1" s="1"/>
  <c r="L11" i="2"/>
  <c r="J11" i="2"/>
  <c r="FQ12" i="1" s="1"/>
  <c r="L10" i="2"/>
  <c r="J10" i="2"/>
  <c r="FO11" i="1" s="1"/>
  <c r="L9" i="2"/>
  <c r="J9" i="2"/>
  <c r="FO10" i="1" s="1"/>
  <c r="L8" i="2"/>
  <c r="J8" i="2"/>
  <c r="FU9" i="1" s="1"/>
  <c r="J7" i="2"/>
  <c r="FS8" i="1" s="1"/>
  <c r="L6" i="2"/>
  <c r="J6" i="2"/>
  <c r="FQ7" i="1" s="1"/>
  <c r="L5" i="2"/>
  <c r="J5" i="2"/>
  <c r="FO6" i="1" s="1"/>
  <c r="L4" i="2"/>
  <c r="J4" i="2"/>
  <c r="FT5" i="1" s="1"/>
  <c r="K6" i="1"/>
  <c r="K9" i="1"/>
  <c r="K12" i="1"/>
  <c r="K14" i="1"/>
  <c r="K16" i="1"/>
  <c r="K19" i="1"/>
  <c r="K22" i="1"/>
  <c r="K24" i="1"/>
  <c r="K26" i="1"/>
  <c r="K29" i="1"/>
  <c r="K32" i="1"/>
  <c r="K34" i="1"/>
  <c r="K36" i="1"/>
  <c r="K39" i="1"/>
  <c r="K42"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24" i="2"/>
  <c r="AT25" i="1" s="1"/>
  <c r="H26" i="2"/>
  <c r="AT27" i="1" s="1"/>
  <c r="H34" i="2"/>
  <c r="AT35" i="1" s="1"/>
  <c r="H36" i="2"/>
  <c r="B33" i="2"/>
  <c r="AI40" i="1" s="1"/>
  <c r="B31" i="2"/>
  <c r="DP38" i="1" s="1"/>
  <c r="B29" i="2"/>
  <c r="AB32" i="1" s="1"/>
  <c r="B27" i="2"/>
  <c r="AM7" i="1" s="1"/>
  <c r="B26" i="2"/>
  <c r="B25" i="2"/>
  <c r="AK13" i="1" s="1"/>
  <c r="B24" i="2"/>
  <c r="AJ11" i="1" s="1"/>
  <c r="B23" i="2"/>
  <c r="AI23" i="1" s="1"/>
  <c r="B2" i="2"/>
  <c r="B1" i="2"/>
  <c r="F4" i="1" s="1"/>
  <c r="H45" i="2"/>
  <c r="H53" i="2"/>
  <c r="H55" i="2"/>
  <c r="H65" i="2"/>
  <c r="H75" i="2"/>
  <c r="H83" i="2"/>
  <c r="H85" i="2"/>
  <c r="H93" i="2"/>
  <c r="H95" i="2"/>
  <c r="H103" i="2"/>
  <c r="B9" i="2"/>
  <c r="B8" i="2"/>
  <c r="B7" i="2"/>
  <c r="B2" i="3"/>
  <c r="B1" i="3"/>
  <c r="V104" i="2"/>
  <c r="H104" i="2" s="1"/>
  <c r="O104" i="2"/>
  <c r="N104" i="2"/>
  <c r="M104" i="2"/>
  <c r="V103" i="2"/>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V84" i="2"/>
  <c r="H84" i="2" s="1"/>
  <c r="U84" i="2"/>
  <c r="T84" i="2"/>
  <c r="S84" i="2"/>
  <c r="R84" i="2"/>
  <c r="Q84" i="2"/>
  <c r="P84" i="2"/>
  <c r="O84" i="2"/>
  <c r="N84" i="2"/>
  <c r="M84" i="2"/>
  <c r="V83" i="2"/>
  <c r="U83" i="2"/>
  <c r="T83" i="2"/>
  <c r="S83" i="2"/>
  <c r="R83" i="2"/>
  <c r="Q83" i="2"/>
  <c r="P83" i="2"/>
  <c r="O83" i="2"/>
  <c r="N83" i="2"/>
  <c r="M83" i="2"/>
  <c r="V82" i="2"/>
  <c r="H82" i="2" s="1"/>
  <c r="U82" i="2"/>
  <c r="T82" i="2"/>
  <c r="S82" i="2"/>
  <c r="Q82" i="2"/>
  <c r="P82" i="2"/>
  <c r="O82" i="2"/>
  <c r="N82" i="2"/>
  <c r="M82" i="2"/>
  <c r="V81" i="2"/>
  <c r="H81" i="2" s="1"/>
  <c r="U81" i="2"/>
  <c r="T81" i="2"/>
  <c r="S81" i="2"/>
  <c r="Q81" i="2"/>
  <c r="P81" i="2"/>
  <c r="O81" i="2"/>
  <c r="N81" i="2"/>
  <c r="M81" i="2"/>
  <c r="V80" i="2"/>
  <c r="H80" i="2" s="1"/>
  <c r="U80" i="2"/>
  <c r="T80" i="2"/>
  <c r="S80" i="2"/>
  <c r="Q80" i="2"/>
  <c r="P80" i="2"/>
  <c r="O80" i="2"/>
  <c r="N80" i="2"/>
  <c r="M80" i="2"/>
  <c r="V79" i="2"/>
  <c r="H79" i="2" s="1"/>
  <c r="U79" i="2"/>
  <c r="T79" i="2"/>
  <c r="S79" i="2"/>
  <c r="Q79" i="2"/>
  <c r="P79" i="2"/>
  <c r="O79" i="2"/>
  <c r="N79" i="2"/>
  <c r="M79" i="2"/>
  <c r="V78" i="2"/>
  <c r="H78" i="2" s="1"/>
  <c r="U78" i="2"/>
  <c r="T78" i="2"/>
  <c r="S78" i="2"/>
  <c r="Q78" i="2"/>
  <c r="P78" i="2"/>
  <c r="O78" i="2"/>
  <c r="N78" i="2"/>
  <c r="M78" i="2"/>
  <c r="V77" i="2"/>
  <c r="H77" i="2" s="1"/>
  <c r="U77" i="2"/>
  <c r="T77" i="2"/>
  <c r="S77" i="2"/>
  <c r="Q77" i="2"/>
  <c r="P77" i="2"/>
  <c r="O77" i="2"/>
  <c r="N77" i="2"/>
  <c r="M77" i="2"/>
  <c r="V76" i="2"/>
  <c r="H76" i="2" s="1"/>
  <c r="U76" i="2"/>
  <c r="T76" i="2"/>
  <c r="S76" i="2"/>
  <c r="Q76" i="2"/>
  <c r="P76" i="2"/>
  <c r="O76" i="2"/>
  <c r="N76" i="2"/>
  <c r="M76" i="2"/>
  <c r="V75" i="2"/>
  <c r="U75" i="2"/>
  <c r="T75" i="2"/>
  <c r="S75" i="2"/>
  <c r="Q75" i="2"/>
  <c r="P75" i="2"/>
  <c r="O75" i="2"/>
  <c r="N75" i="2"/>
  <c r="M75" i="2"/>
  <c r="V74" i="2"/>
  <c r="H74" i="2" s="1"/>
  <c r="U74" i="2"/>
  <c r="T74" i="2"/>
  <c r="S74" i="2"/>
  <c r="Q74" i="2"/>
  <c r="P74" i="2"/>
  <c r="O74" i="2"/>
  <c r="N74" i="2"/>
  <c r="M74" i="2"/>
  <c r="V73" i="2"/>
  <c r="H73" i="2" s="1"/>
  <c r="U73" i="2"/>
  <c r="T73" i="2"/>
  <c r="S73" i="2"/>
  <c r="Q73" i="2"/>
  <c r="P73" i="2"/>
  <c r="O73" i="2"/>
  <c r="N73" i="2"/>
  <c r="M73" i="2"/>
  <c r="V72" i="2"/>
  <c r="H72" i="2" s="1"/>
  <c r="U72" i="2"/>
  <c r="T72" i="2"/>
  <c r="S72" i="2"/>
  <c r="Q72" i="2"/>
  <c r="P72" i="2"/>
  <c r="O72" i="2"/>
  <c r="N72" i="2"/>
  <c r="M72" i="2"/>
  <c r="V71" i="2"/>
  <c r="H71" i="2" s="1"/>
  <c r="U71" i="2"/>
  <c r="T71" i="2"/>
  <c r="S71" i="2"/>
  <c r="Q71" i="2"/>
  <c r="P71" i="2"/>
  <c r="O71" i="2"/>
  <c r="N71" i="2"/>
  <c r="M71" i="2"/>
  <c r="V70" i="2"/>
  <c r="H70" i="2" s="1"/>
  <c r="U70" i="2"/>
  <c r="T70" i="2"/>
  <c r="S70" i="2"/>
  <c r="Q70" i="2"/>
  <c r="P70" i="2"/>
  <c r="O70" i="2"/>
  <c r="N70" i="2"/>
  <c r="M70" i="2"/>
  <c r="V69" i="2"/>
  <c r="H69" i="2" s="1"/>
  <c r="U69" i="2"/>
  <c r="T69" i="2"/>
  <c r="S69" i="2"/>
  <c r="Q69" i="2"/>
  <c r="P69" i="2"/>
  <c r="O69" i="2"/>
  <c r="N69" i="2"/>
  <c r="M69" i="2"/>
  <c r="V68" i="2"/>
  <c r="H68" i="2" s="1"/>
  <c r="U68" i="2"/>
  <c r="T68" i="2"/>
  <c r="S68" i="2"/>
  <c r="Q68" i="2"/>
  <c r="P68" i="2"/>
  <c r="O68" i="2"/>
  <c r="N68" i="2"/>
  <c r="M68" i="2"/>
  <c r="V67" i="2"/>
  <c r="H67" i="2" s="1"/>
  <c r="U67" i="2"/>
  <c r="T67" i="2"/>
  <c r="S67" i="2"/>
  <c r="Q67" i="2"/>
  <c r="P67" i="2"/>
  <c r="O67" i="2"/>
  <c r="N67" i="2"/>
  <c r="M67" i="2"/>
  <c r="V66" i="2"/>
  <c r="H66" i="2" s="1"/>
  <c r="U66" i="2"/>
  <c r="T66" i="2"/>
  <c r="S66" i="2"/>
  <c r="Q66" i="2"/>
  <c r="P66" i="2"/>
  <c r="O66" i="2"/>
  <c r="N66" i="2"/>
  <c r="M66" i="2"/>
  <c r="V65" i="2"/>
  <c r="U65" i="2"/>
  <c r="T65" i="2"/>
  <c r="S65" i="2"/>
  <c r="Q65" i="2"/>
  <c r="P65" i="2"/>
  <c r="O65" i="2"/>
  <c r="N65" i="2"/>
  <c r="M65" i="2"/>
  <c r="V64" i="2"/>
  <c r="H64" i="2" s="1"/>
  <c r="U64" i="2"/>
  <c r="T64" i="2"/>
  <c r="S64" i="2"/>
  <c r="Q64" i="2"/>
  <c r="P64" i="2"/>
  <c r="O64" i="2"/>
  <c r="N64" i="2"/>
  <c r="M64" i="2"/>
  <c r="V63" i="2"/>
  <c r="H63" i="2" s="1"/>
  <c r="U63" i="2"/>
  <c r="T63" i="2"/>
  <c r="S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V44" i="2"/>
  <c r="H44" i="2" s="1"/>
  <c r="U44" i="2"/>
  <c r="T44" i="2"/>
  <c r="S44" i="2"/>
  <c r="R44" i="2"/>
  <c r="Q44" i="2"/>
  <c r="P44" i="2"/>
  <c r="O44" i="2"/>
  <c r="N44" i="2"/>
  <c r="M44" i="2"/>
  <c r="V43" i="2"/>
  <c r="H43" i="2" s="1"/>
  <c r="AT44" i="1" s="1"/>
  <c r="U43" i="2"/>
  <c r="U44" i="1" s="1"/>
  <c r="T43" i="2"/>
  <c r="T44" i="1" s="1"/>
  <c r="S43" i="2"/>
  <c r="S44" i="1" s="1"/>
  <c r="R43" i="2"/>
  <c r="Q43" i="2"/>
  <c r="P43" i="2"/>
  <c r="O43" i="2"/>
  <c r="N43" i="2"/>
  <c r="N44" i="1" s="1"/>
  <c r="M43" i="2"/>
  <c r="M44" i="1" s="1"/>
  <c r="V42" i="2"/>
  <c r="H42" i="2" s="1"/>
  <c r="AT43" i="1" s="1"/>
  <c r="U42" i="2"/>
  <c r="T42" i="2"/>
  <c r="S42" i="2"/>
  <c r="R42" i="2"/>
  <c r="Q42" i="2"/>
  <c r="P42" i="2"/>
  <c r="O42" i="2"/>
  <c r="N42" i="2"/>
  <c r="M42" i="2"/>
  <c r="M43" i="1" s="1"/>
  <c r="V41" i="2"/>
  <c r="H41" i="2" s="1"/>
  <c r="AT42" i="1" s="1"/>
  <c r="U41" i="2"/>
  <c r="U42" i="1" s="1"/>
  <c r="T41" i="2"/>
  <c r="T42" i="1" s="1"/>
  <c r="S41" i="2"/>
  <c r="S42" i="1" s="1"/>
  <c r="R41" i="2"/>
  <c r="Q41" i="2"/>
  <c r="P41" i="2"/>
  <c r="O41" i="2"/>
  <c r="N41" i="2"/>
  <c r="N42" i="1" s="1"/>
  <c r="M41" i="2"/>
  <c r="M42" i="1" s="1"/>
  <c r="V40" i="2"/>
  <c r="H40" i="2" s="1"/>
  <c r="U40" i="2"/>
  <c r="T40" i="2"/>
  <c r="S40" i="2"/>
  <c r="R40" i="2"/>
  <c r="Q40" i="2"/>
  <c r="P40" i="2"/>
  <c r="O40" i="2"/>
  <c r="N40" i="2"/>
  <c r="M40" i="2"/>
  <c r="M41" i="1" s="1"/>
  <c r="V39" i="2"/>
  <c r="H39" i="2" s="1"/>
  <c r="U39" i="2"/>
  <c r="T39" i="2"/>
  <c r="S39" i="2"/>
  <c r="R39" i="2"/>
  <c r="Q39" i="2"/>
  <c r="P39" i="2"/>
  <c r="O39" i="2"/>
  <c r="N39" i="2"/>
  <c r="M39" i="2"/>
  <c r="M40" i="1" s="1"/>
  <c r="V38" i="2"/>
  <c r="H38" i="2" s="1"/>
  <c r="U38" i="2"/>
  <c r="T38" i="2"/>
  <c r="S38" i="2"/>
  <c r="R38" i="2"/>
  <c r="Q38" i="2"/>
  <c r="P38" i="2"/>
  <c r="O38" i="2"/>
  <c r="N38" i="2"/>
  <c r="M38" i="2"/>
  <c r="M39" i="1" s="1"/>
  <c r="V37" i="2"/>
  <c r="H37" i="2" s="1"/>
  <c r="U37" i="2"/>
  <c r="T37" i="2"/>
  <c r="S37" i="2"/>
  <c r="R37" i="2"/>
  <c r="Q37" i="2"/>
  <c r="P37" i="2"/>
  <c r="O37" i="2"/>
  <c r="N37" i="2"/>
  <c r="M37" i="2"/>
  <c r="M38" i="1" s="1"/>
  <c r="V36" i="2"/>
  <c r="U36" i="2"/>
  <c r="T36" i="2"/>
  <c r="S36" i="2"/>
  <c r="R36" i="2"/>
  <c r="Q36" i="2"/>
  <c r="P36" i="2"/>
  <c r="O36" i="2"/>
  <c r="N36" i="2"/>
  <c r="M36" i="2"/>
  <c r="M37" i="1" s="1"/>
  <c r="V35" i="2"/>
  <c r="H35" i="2" s="1"/>
  <c r="U35" i="2"/>
  <c r="T35" i="2"/>
  <c r="S35" i="2"/>
  <c r="R35" i="2"/>
  <c r="Q35" i="2"/>
  <c r="P35" i="2"/>
  <c r="O35" i="2"/>
  <c r="N35" i="2"/>
  <c r="M35" i="2"/>
  <c r="M36" i="1" s="1"/>
  <c r="V34" i="2"/>
  <c r="U34" i="2"/>
  <c r="T34" i="2"/>
  <c r="S34" i="2"/>
  <c r="R34" i="2"/>
  <c r="Q34" i="2"/>
  <c r="P34" i="2"/>
  <c r="O34" i="2"/>
  <c r="N34" i="2"/>
  <c r="N35" i="1" s="1"/>
  <c r="M34" i="2"/>
  <c r="M35" i="1" s="1"/>
  <c r="V33" i="2"/>
  <c r="H33" i="2" s="1"/>
  <c r="AT34" i="1" s="1"/>
  <c r="U33" i="2"/>
  <c r="T33" i="2"/>
  <c r="S33" i="2"/>
  <c r="R33" i="2"/>
  <c r="Q33" i="2"/>
  <c r="P33" i="2"/>
  <c r="O33" i="2"/>
  <c r="N33" i="2"/>
  <c r="N34" i="1" s="1"/>
  <c r="M33" i="2"/>
  <c r="M34" i="1" s="1"/>
  <c r="V32" i="2"/>
  <c r="H32" i="2" s="1"/>
  <c r="U32" i="2"/>
  <c r="T32" i="2"/>
  <c r="S32" i="2"/>
  <c r="R32" i="2"/>
  <c r="Q32" i="2"/>
  <c r="P32" i="2"/>
  <c r="O32" i="2"/>
  <c r="N32" i="2"/>
  <c r="N33" i="1" s="1"/>
  <c r="M32" i="2"/>
  <c r="M33" i="1" s="1"/>
  <c r="V31" i="2"/>
  <c r="H31" i="2" s="1"/>
  <c r="AT32" i="1" s="1"/>
  <c r="U31" i="2"/>
  <c r="T31" i="2"/>
  <c r="S31" i="2"/>
  <c r="R31" i="2"/>
  <c r="Q31" i="2"/>
  <c r="P31" i="2"/>
  <c r="O31" i="2"/>
  <c r="N31" i="2"/>
  <c r="N32" i="1" s="1"/>
  <c r="M31" i="2"/>
  <c r="M32" i="1" s="1"/>
  <c r="V30" i="2"/>
  <c r="H30" i="2" s="1"/>
  <c r="U30" i="2"/>
  <c r="T30" i="2"/>
  <c r="S30" i="2"/>
  <c r="R30" i="2"/>
  <c r="Q30" i="2"/>
  <c r="P30" i="2"/>
  <c r="O30" i="2"/>
  <c r="N30" i="2"/>
  <c r="N31" i="1" s="1"/>
  <c r="M30" i="2"/>
  <c r="M31" i="1" s="1"/>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N28" i="2"/>
  <c r="N29" i="1" s="1"/>
  <c r="M28" i="2"/>
  <c r="M29" i="1" s="1"/>
  <c r="V27" i="2"/>
  <c r="H27" i="2" s="1"/>
  <c r="AT28" i="1" s="1"/>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H25" i="2" s="1"/>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H23" i="2" s="1"/>
  <c r="R23" i="2"/>
  <c r="Q23" i="2"/>
  <c r="Q24" i="1" s="1"/>
  <c r="M23" i="2"/>
  <c r="M24" i="1" s="1"/>
  <c r="P23" i="2"/>
  <c r="P24" i="1" s="1"/>
  <c r="I23" i="2"/>
  <c r="V22" i="2"/>
  <c r="H22" i="2" s="1"/>
  <c r="AT23" i="1" s="1"/>
  <c r="T22" i="2"/>
  <c r="T23" i="1" s="1"/>
  <c r="S22" i="2"/>
  <c r="S23" i="1" s="1"/>
  <c r="R22" i="2"/>
  <c r="R23" i="1" s="1"/>
  <c r="Q22" i="2"/>
  <c r="O22" i="2"/>
  <c r="N22" i="2"/>
  <c r="N23" i="1" s="1"/>
  <c r="M22" i="2"/>
  <c r="M23" i="1" s="1"/>
  <c r="I22" i="2"/>
  <c r="V21" i="2"/>
  <c r="H21" i="2" s="1"/>
  <c r="U21" i="2"/>
  <c r="T21" i="2"/>
  <c r="T22" i="1" s="1"/>
  <c r="S21" i="2"/>
  <c r="S22" i="1" s="1"/>
  <c r="R21" i="2"/>
  <c r="R22" i="1" s="1"/>
  <c r="Q21" i="2"/>
  <c r="Q22" i="1" s="1"/>
  <c r="P21" i="2"/>
  <c r="P22" i="1" s="1"/>
  <c r="O21" i="2"/>
  <c r="O22" i="1" s="1"/>
  <c r="N21" i="2"/>
  <c r="N22" i="1" s="1"/>
  <c r="M21" i="2"/>
  <c r="I21" i="2"/>
  <c r="V20" i="2"/>
  <c r="H20" i="2" s="1"/>
  <c r="AT21" i="1" s="1"/>
  <c r="U20" i="2"/>
  <c r="U21" i="1" s="1"/>
  <c r="T20" i="2"/>
  <c r="T21" i="1" s="1"/>
  <c r="S20" i="2"/>
  <c r="S21" i="1" s="1"/>
  <c r="R20" i="2"/>
  <c r="P20" i="2"/>
  <c r="O20" i="2"/>
  <c r="O21" i="1" s="1"/>
  <c r="N20" i="2"/>
  <c r="N21" i="1" s="1"/>
  <c r="I20" i="2"/>
  <c r="V19" i="2"/>
  <c r="H19" i="2" s="1"/>
  <c r="U19" i="2"/>
  <c r="U20" i="1" s="1"/>
  <c r="T19" i="2"/>
  <c r="T20" i="1" s="1"/>
  <c r="I19" i="2"/>
  <c r="V18" i="2"/>
  <c r="H18" i="2" s="1"/>
  <c r="R18" i="2"/>
  <c r="Q18" i="2"/>
  <c r="M18" i="2"/>
  <c r="P18" i="2"/>
  <c r="P19" i="1" s="1"/>
  <c r="I18" i="2"/>
  <c r="CO19" i="1"/>
  <c r="V17" i="2"/>
  <c r="H17" i="2" s="1"/>
  <c r="AT18" i="1" s="1"/>
  <c r="T17" i="2"/>
  <c r="T18" i="1" s="1"/>
  <c r="S17" i="2"/>
  <c r="S18" i="1" s="1"/>
  <c r="R17" i="2"/>
  <c r="R18" i="1" s="1"/>
  <c r="Q17" i="2"/>
  <c r="P17" i="2"/>
  <c r="N17" i="2"/>
  <c r="M17" i="2"/>
  <c r="U17" i="2"/>
  <c r="U18" i="1" s="1"/>
  <c r="I17" i="2"/>
  <c r="V16" i="2"/>
  <c r="H16" i="2" s="1"/>
  <c r="AT17" i="1" s="1"/>
  <c r="U16" i="2"/>
  <c r="U17" i="1" s="1"/>
  <c r="T16" i="2"/>
  <c r="T17" i="1" s="1"/>
  <c r="S16" i="2"/>
  <c r="S17" i="1" s="1"/>
  <c r="R16" i="2"/>
  <c r="Q16" i="2"/>
  <c r="P16" i="2"/>
  <c r="O16" i="2"/>
  <c r="O17" i="1" s="1"/>
  <c r="N16" i="2"/>
  <c r="N17" i="1" s="1"/>
  <c r="M16" i="2"/>
  <c r="I16" i="2"/>
  <c r="V15" i="2"/>
  <c r="H15" i="2" s="1"/>
  <c r="AT16" i="1" s="1"/>
  <c r="U15" i="2"/>
  <c r="U16" i="1" s="1"/>
  <c r="T15" i="2"/>
  <c r="S15" i="2"/>
  <c r="R15" i="2"/>
  <c r="Q15" i="2"/>
  <c r="P15" i="2"/>
  <c r="O15" i="2"/>
  <c r="N15" i="2"/>
  <c r="N16" i="1" s="1"/>
  <c r="M15" i="2"/>
  <c r="M16" i="1" s="1"/>
  <c r="I15" i="2"/>
  <c r="V14" i="2"/>
  <c r="H14" i="2" s="1"/>
  <c r="U14" i="2"/>
  <c r="T14" i="2"/>
  <c r="T15" i="1" s="1"/>
  <c r="P14" i="2"/>
  <c r="P15" i="1" s="1"/>
  <c r="O14" i="2"/>
  <c r="N14" i="2"/>
  <c r="M14" i="2"/>
  <c r="S14" i="2"/>
  <c r="S15" i="1" s="1"/>
  <c r="I14" i="2"/>
  <c r="V13" i="2"/>
  <c r="H13" i="2" s="1"/>
  <c r="Q13" i="2"/>
  <c r="Q14" i="1" s="1"/>
  <c r="P13" i="2"/>
  <c r="P14" i="1" s="1"/>
  <c r="O13" i="2"/>
  <c r="O14" i="1" s="1"/>
  <c r="I13" i="2"/>
  <c r="V12" i="2"/>
  <c r="H12" i="2" s="1"/>
  <c r="U12" i="2"/>
  <c r="U13" i="1" s="1"/>
  <c r="I12" i="2"/>
  <c r="V11" i="2"/>
  <c r="H11" i="2" s="1"/>
  <c r="AT12" i="1" s="1"/>
  <c r="U11" i="2"/>
  <c r="U12" i="1" s="1"/>
  <c r="T11" i="2"/>
  <c r="T12" i="1" s="1"/>
  <c r="S11" i="2"/>
  <c r="S12" i="1" s="1"/>
  <c r="R11" i="2"/>
  <c r="Q11" i="2"/>
  <c r="P11" i="2"/>
  <c r="P12" i="1" s="1"/>
  <c r="O11" i="2"/>
  <c r="O12" i="1" s="1"/>
  <c r="N11" i="2"/>
  <c r="M11" i="2"/>
  <c r="I11" i="2"/>
  <c r="V10" i="2"/>
  <c r="H10" i="2" s="1"/>
  <c r="AT11" i="1" s="1"/>
  <c r="T10" i="2"/>
  <c r="T11" i="1" s="1"/>
  <c r="S10" i="2"/>
  <c r="R10" i="2"/>
  <c r="Q10" i="2"/>
  <c r="Q11" i="1" s="1"/>
  <c r="O10" i="2"/>
  <c r="N10" i="2"/>
  <c r="N11" i="1" s="1"/>
  <c r="M10" i="2"/>
  <c r="M11" i="1" s="1"/>
  <c r="I10" i="2"/>
  <c r="V9" i="2"/>
  <c r="H9" i="2" s="1"/>
  <c r="U9" i="2"/>
  <c r="U10" i="1" s="1"/>
  <c r="T9" i="2"/>
  <c r="T10" i="1" s="1"/>
  <c r="S9" i="2"/>
  <c r="S10" i="1" s="1"/>
  <c r="R9" i="2"/>
  <c r="R10" i="1" s="1"/>
  <c r="Q9" i="2"/>
  <c r="Q10" i="1" s="1"/>
  <c r="P9" i="2"/>
  <c r="P10" i="1" s="1"/>
  <c r="O9" i="2"/>
  <c r="O10" i="1" s="1"/>
  <c r="N9" i="2"/>
  <c r="M9" i="2"/>
  <c r="M10" i="1" s="1"/>
  <c r="I9" i="2"/>
  <c r="V8" i="2"/>
  <c r="H8" i="2" s="1"/>
  <c r="Q8" i="2"/>
  <c r="Q9" i="1" s="1"/>
  <c r="P8" i="2"/>
  <c r="P9" i="1" s="1"/>
  <c r="O8" i="2"/>
  <c r="O9" i="1" s="1"/>
  <c r="I8" i="2"/>
  <c r="CQ23" i="1"/>
  <c r="V7" i="2"/>
  <c r="H7" i="2" s="1"/>
  <c r="T7" i="2"/>
  <c r="T8" i="1" s="1"/>
  <c r="S7" i="2"/>
  <c r="S8" i="1" s="1"/>
  <c r="R7" i="2"/>
  <c r="R8" i="1" s="1"/>
  <c r="Q7" i="2"/>
  <c r="Q8" i="1" s="1"/>
  <c r="P7" i="2"/>
  <c r="P8" i="1" s="1"/>
  <c r="N7" i="2"/>
  <c r="N8" i="1" s="1"/>
  <c r="M7" i="2"/>
  <c r="M8" i="1" s="1"/>
  <c r="U7" i="2"/>
  <c r="U8" i="1" s="1"/>
  <c r="I7" i="2"/>
  <c r="V6" i="2"/>
  <c r="H6" i="2" s="1"/>
  <c r="AT7" i="1" s="1"/>
  <c r="U6" i="2"/>
  <c r="T6" i="2"/>
  <c r="T7" i="1" s="1"/>
  <c r="Q6" i="2"/>
  <c r="Q7" i="1" s="1"/>
  <c r="P6" i="2"/>
  <c r="P7" i="1" s="1"/>
  <c r="O6" i="2"/>
  <c r="O7" i="1" s="1"/>
  <c r="N6" i="2"/>
  <c r="N7" i="1" s="1"/>
  <c r="M6" i="2"/>
  <c r="M7" i="1" s="1"/>
  <c r="S6" i="2"/>
  <c r="S7" i="1" s="1"/>
  <c r="I6" i="2"/>
  <c r="V5" i="2"/>
  <c r="H5" i="2" s="1"/>
  <c r="Q5" i="2"/>
  <c r="Q6" i="1" s="1"/>
  <c r="P5" i="2"/>
  <c r="P6" i="1" s="1"/>
  <c r="M5" i="2"/>
  <c r="M6" i="1" s="1"/>
  <c r="O5" i="2"/>
  <c r="O6" i="1" s="1"/>
  <c r="I5" i="2"/>
  <c r="V4" i="2"/>
  <c r="H4" i="2" s="1"/>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EV43" i="1"/>
  <c r="ES43" i="1"/>
  <c r="DY43" i="1"/>
  <c r="DO43" i="1"/>
  <c r="DA43" i="1"/>
  <c r="CZ43" i="1"/>
  <c r="CU43" i="1"/>
  <c r="CT43" i="1"/>
  <c r="CS43" i="1"/>
  <c r="CR43" i="1"/>
  <c r="CQ43" i="1"/>
  <c r="CP43" i="1"/>
  <c r="CO43" i="1"/>
  <c r="L43" i="1" s="1"/>
  <c r="CL43" i="1"/>
  <c r="CK43" i="1"/>
  <c r="CJ43" i="1"/>
  <c r="CI43" i="1"/>
  <c r="CH43" i="1"/>
  <c r="CG43" i="1"/>
  <c r="BH43" i="1"/>
  <c r="BG43" i="1"/>
  <c r="BF43" i="1"/>
  <c r="BE43" i="1"/>
  <c r="AV43" i="1"/>
  <c r="AK43" i="1"/>
  <c r="AA43" i="1"/>
  <c r="Z43" i="1"/>
  <c r="Y43" i="1"/>
  <c r="X43" i="1"/>
  <c r="W43" i="1"/>
  <c r="U43" i="1"/>
  <c r="T43" i="1"/>
  <c r="S43" i="1"/>
  <c r="R43" i="1"/>
  <c r="Q43" i="1"/>
  <c r="P43" i="1"/>
  <c r="O43" i="1"/>
  <c r="N43" i="1"/>
  <c r="J43" i="1"/>
  <c r="I43" i="1"/>
  <c r="H43" i="1"/>
  <c r="G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K42" i="1"/>
  <c r="AA42" i="1"/>
  <c r="Z42" i="1"/>
  <c r="Y42" i="1"/>
  <c r="X42" i="1"/>
  <c r="W42" i="1"/>
  <c r="R42" i="1"/>
  <c r="Q42" i="1"/>
  <c r="P42" i="1"/>
  <c r="O42" i="1"/>
  <c r="J42" i="1"/>
  <c r="I42" i="1"/>
  <c r="H42" i="1"/>
  <c r="G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K41" i="1"/>
  <c r="AA41" i="1"/>
  <c r="Z41" i="1"/>
  <c r="Y41" i="1"/>
  <c r="X41" i="1"/>
  <c r="W41" i="1"/>
  <c r="U41" i="1"/>
  <c r="T41" i="1"/>
  <c r="S41" i="1"/>
  <c r="R41" i="1"/>
  <c r="Q41" i="1"/>
  <c r="P41" i="1"/>
  <c r="O41" i="1"/>
  <c r="N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U34" i="1"/>
  <c r="T34" i="1"/>
  <c r="S34" i="1"/>
  <c r="R34" i="1"/>
  <c r="Q34" i="1"/>
  <c r="P34" i="1"/>
  <c r="O34" i="1"/>
  <c r="J34" i="1"/>
  <c r="I34" i="1"/>
  <c r="H34" i="1"/>
  <c r="G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G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P32" i="1"/>
  <c r="O32" i="1"/>
  <c r="J32" i="1"/>
  <c r="I32" i="1"/>
  <c r="H32" i="1"/>
  <c r="G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K31" i="1"/>
  <c r="AA31" i="1"/>
  <c r="Z31" i="1"/>
  <c r="Y31" i="1"/>
  <c r="X31" i="1"/>
  <c r="W31" i="1"/>
  <c r="U31" i="1"/>
  <c r="T31" i="1"/>
  <c r="S31" i="1"/>
  <c r="R31" i="1"/>
  <c r="Q31" i="1"/>
  <c r="P31" i="1"/>
  <c r="O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K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R17" i="1"/>
  <c r="Q17" i="1"/>
  <c r="P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L14" i="1"/>
  <c r="CK14" i="1"/>
  <c r="CJ14" i="1"/>
  <c r="CI14" i="1"/>
  <c r="CH14" i="1"/>
  <c r="CG14" i="1"/>
  <c r="BH14" i="1"/>
  <c r="BG14" i="1"/>
  <c r="BF14" i="1"/>
  <c r="BE14" i="1"/>
  <c r="AV14" i="1"/>
  <c r="AA14" i="1"/>
  <c r="Z14" i="1"/>
  <c r="Y14" i="1"/>
  <c r="X14" i="1"/>
  <c r="W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R12" i="1"/>
  <c r="Q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S11" i="1"/>
  <c r="R11" i="1"/>
  <c r="O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N10" i="1"/>
  <c r="J10" i="1"/>
  <c r="I10" i="1"/>
  <c r="H10" i="1"/>
  <c r="G10" i="1"/>
  <c r="E10" i="1"/>
  <c r="D10" i="1"/>
  <c r="C10" i="1"/>
  <c r="B10" i="1"/>
  <c r="A10" i="1"/>
  <c r="FM9" i="1"/>
  <c r="FJ9" i="1"/>
  <c r="FI9" i="1"/>
  <c r="FH9" i="1"/>
  <c r="EV9" i="1"/>
  <c r="ES9" i="1"/>
  <c r="DY9" i="1"/>
  <c r="DO9" i="1"/>
  <c r="DA9" i="1"/>
  <c r="CZ9" i="1"/>
  <c r="CU9" i="1"/>
  <c r="CT9" i="1"/>
  <c r="CS9" i="1"/>
  <c r="CR9" i="1"/>
  <c r="CQ9" i="1"/>
  <c r="CP9" i="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L42" i="1" l="1"/>
  <c r="FE43" i="1"/>
  <c r="FE31" i="1"/>
  <c r="AT30" i="1"/>
  <c r="AL30" i="1"/>
  <c r="AL31" i="1"/>
  <c r="AT31" i="1"/>
  <c r="AT40" i="1"/>
  <c r="AL40" i="1"/>
  <c r="AT41" i="1"/>
  <c r="AL41" i="1"/>
  <c r="F37" i="1"/>
  <c r="FV40" i="1"/>
  <c r="FV35" i="1"/>
  <c r="FR33" i="1"/>
  <c r="FP32" i="1"/>
  <c r="FV30" i="1"/>
  <c r="FR28" i="1"/>
  <c r="FP27" i="1"/>
  <c r="FV25" i="1"/>
  <c r="FR23" i="1"/>
  <c r="FP22" i="1"/>
  <c r="FV20" i="1"/>
  <c r="FR18" i="1"/>
  <c r="FP17" i="1"/>
  <c r="FV15" i="1"/>
  <c r="FR13" i="1"/>
  <c r="FP12" i="1"/>
  <c r="FV10" i="1"/>
  <c r="FR8" i="1"/>
  <c r="FP7" i="1"/>
  <c r="K35" i="1"/>
  <c r="K25" i="1"/>
  <c r="K15" i="1"/>
  <c r="FV5" i="1"/>
  <c r="FS44" i="1"/>
  <c r="FQ43" i="1"/>
  <c r="FO42" i="1"/>
  <c r="FU40" i="1"/>
  <c r="FS39" i="1"/>
  <c r="FQ38" i="1"/>
  <c r="FO37" i="1"/>
  <c r="FU35" i="1"/>
  <c r="FS34" i="1"/>
  <c r="FQ33" i="1"/>
  <c r="FO32" i="1"/>
  <c r="FU30" i="1"/>
  <c r="FS29" i="1"/>
  <c r="FQ28" i="1"/>
  <c r="FO27" i="1"/>
  <c r="FU25" i="1"/>
  <c r="FS24" i="1"/>
  <c r="FQ23" i="1"/>
  <c r="FO22" i="1"/>
  <c r="FU20" i="1"/>
  <c r="FS19" i="1"/>
  <c r="FQ18" i="1"/>
  <c r="FO17" i="1"/>
  <c r="FU15" i="1"/>
  <c r="FS14" i="1"/>
  <c r="FQ13" i="1"/>
  <c r="FO12" i="1"/>
  <c r="FU10" i="1"/>
  <c r="FS9" i="1"/>
  <c r="FQ8" i="1"/>
  <c r="FO7" i="1"/>
  <c r="FP43" i="1"/>
  <c r="FV41" i="1"/>
  <c r="FT40" i="1"/>
  <c r="FP38" i="1"/>
  <c r="FV36" i="1"/>
  <c r="FT35" i="1"/>
  <c r="FP33" i="1"/>
  <c r="FV31" i="1"/>
  <c r="FT30" i="1"/>
  <c r="FP28" i="1"/>
  <c r="FV26" i="1"/>
  <c r="FT25" i="1"/>
  <c r="FP23" i="1"/>
  <c r="FV21" i="1"/>
  <c r="FT20" i="1"/>
  <c r="FR19" i="1"/>
  <c r="FP18" i="1"/>
  <c r="FV16" i="1"/>
  <c r="FT15" i="1"/>
  <c r="FR14" i="1"/>
  <c r="FP13" i="1"/>
  <c r="FV11" i="1"/>
  <c r="FT10" i="1"/>
  <c r="FR9" i="1"/>
  <c r="FP8" i="1"/>
  <c r="FV6" i="1"/>
  <c r="K43" i="1"/>
  <c r="K33" i="1"/>
  <c r="K23" i="1"/>
  <c r="K13" i="1"/>
  <c r="FQ44" i="1"/>
  <c r="FO43" i="1"/>
  <c r="FU41" i="1"/>
  <c r="FS40" i="1"/>
  <c r="FQ39" i="1"/>
  <c r="FO38" i="1"/>
  <c r="FU36" i="1"/>
  <c r="FS35" i="1"/>
  <c r="FQ34" i="1"/>
  <c r="FO33" i="1"/>
  <c r="FU31" i="1"/>
  <c r="FS30" i="1"/>
  <c r="FQ29" i="1"/>
  <c r="FO28" i="1"/>
  <c r="FU26" i="1"/>
  <c r="FS25" i="1"/>
  <c r="FQ24" i="1"/>
  <c r="FO23" i="1"/>
  <c r="FU21" i="1"/>
  <c r="FS20" i="1"/>
  <c r="FQ19" i="1"/>
  <c r="FO18" i="1"/>
  <c r="FU16" i="1"/>
  <c r="FS15" i="1"/>
  <c r="FQ14" i="1"/>
  <c r="FO13" i="1"/>
  <c r="FU11" i="1"/>
  <c r="FS10" i="1"/>
  <c r="FQ9" i="1"/>
  <c r="FO8" i="1"/>
  <c r="FU6" i="1"/>
  <c r="AI17" i="1"/>
  <c r="FP44" i="1"/>
  <c r="FV42" i="1"/>
  <c r="FT41" i="1"/>
  <c r="FR40" i="1"/>
  <c r="FP39" i="1"/>
  <c r="FV37" i="1"/>
  <c r="FT36" i="1"/>
  <c r="FR35" i="1"/>
  <c r="FP34" i="1"/>
  <c r="FV32" i="1"/>
  <c r="FT31" i="1"/>
  <c r="FR30" i="1"/>
  <c r="FP29" i="1"/>
  <c r="FV27" i="1"/>
  <c r="FT26" i="1"/>
  <c r="FR25" i="1"/>
  <c r="FP24" i="1"/>
  <c r="FV22" i="1"/>
  <c r="FT21" i="1"/>
  <c r="FR20" i="1"/>
  <c r="FP19" i="1"/>
  <c r="FV17" i="1"/>
  <c r="FT16" i="1"/>
  <c r="FR15" i="1"/>
  <c r="FP14" i="1"/>
  <c r="FV12" i="1"/>
  <c r="FT11" i="1"/>
  <c r="FR10" i="1"/>
  <c r="FP9" i="1"/>
  <c r="FV7" i="1"/>
  <c r="FT6" i="1"/>
  <c r="K41" i="1"/>
  <c r="K31" i="1"/>
  <c r="K21" i="1"/>
  <c r="K11" i="1"/>
  <c r="FO44" i="1"/>
  <c r="FU42" i="1"/>
  <c r="FS41" i="1"/>
  <c r="FQ40" i="1"/>
  <c r="FO39" i="1"/>
  <c r="FU37" i="1"/>
  <c r="FS36" i="1"/>
  <c r="FQ35" i="1"/>
  <c r="FO34" i="1"/>
  <c r="FU32" i="1"/>
  <c r="FS31" i="1"/>
  <c r="FQ30" i="1"/>
  <c r="FO29" i="1"/>
  <c r="FU27" i="1"/>
  <c r="FS26" i="1"/>
  <c r="FQ25" i="1"/>
  <c r="FO24" i="1"/>
  <c r="FU22" i="1"/>
  <c r="FS21" i="1"/>
  <c r="FQ20" i="1"/>
  <c r="FO19" i="1"/>
  <c r="FU17" i="1"/>
  <c r="FS16" i="1"/>
  <c r="FQ15" i="1"/>
  <c r="FO14" i="1"/>
  <c r="FU12" i="1"/>
  <c r="FS11" i="1"/>
  <c r="FQ10" i="1"/>
  <c r="FO9" i="1"/>
  <c r="FU7" i="1"/>
  <c r="FS6" i="1"/>
  <c r="K40" i="1"/>
  <c r="K30" i="1"/>
  <c r="K20" i="1"/>
  <c r="K10" i="1"/>
  <c r="FV43" i="1"/>
  <c r="FT42" i="1"/>
  <c r="FR41" i="1"/>
  <c r="FP40" i="1"/>
  <c r="FV38" i="1"/>
  <c r="FT37" i="1"/>
  <c r="FR36" i="1"/>
  <c r="FP35" i="1"/>
  <c r="FV33" i="1"/>
  <c r="FT32" i="1"/>
  <c r="FR31" i="1"/>
  <c r="FP30" i="1"/>
  <c r="FV28" i="1"/>
  <c r="FT27" i="1"/>
  <c r="FR26" i="1"/>
  <c r="FP25" i="1"/>
  <c r="FV23" i="1"/>
  <c r="FT22" i="1"/>
  <c r="FR21" i="1"/>
  <c r="FP20" i="1"/>
  <c r="FV18" i="1"/>
  <c r="FT17" i="1"/>
  <c r="FR16" i="1"/>
  <c r="FP15" i="1"/>
  <c r="FV13" i="1"/>
  <c r="FT12" i="1"/>
  <c r="FR11" i="1"/>
  <c r="FP10" i="1"/>
  <c r="FV8" i="1"/>
  <c r="FT7" i="1"/>
  <c r="FR6" i="1"/>
  <c r="FU43" i="1"/>
  <c r="FS42" i="1"/>
  <c r="FQ41" i="1"/>
  <c r="FU38" i="1"/>
  <c r="FS37" i="1"/>
  <c r="FQ36" i="1"/>
  <c r="FU33" i="1"/>
  <c r="FS32" i="1"/>
  <c r="FQ31" i="1"/>
  <c r="FU28" i="1"/>
  <c r="FS27" i="1"/>
  <c r="FQ26" i="1"/>
  <c r="FU23" i="1"/>
  <c r="FS22" i="1"/>
  <c r="FQ21" i="1"/>
  <c r="FU18" i="1"/>
  <c r="FS17" i="1"/>
  <c r="FQ16" i="1"/>
  <c r="FU13" i="1"/>
  <c r="FS12" i="1"/>
  <c r="FQ11" i="1"/>
  <c r="FU8" i="1"/>
  <c r="FS7" i="1"/>
  <c r="FQ6" i="1"/>
  <c r="K38" i="1"/>
  <c r="K28" i="1"/>
  <c r="K18" i="1"/>
  <c r="K8" i="1"/>
  <c r="FS5" i="1"/>
  <c r="FV44" i="1"/>
  <c r="FT43" i="1"/>
  <c r="FR42" i="1"/>
  <c r="FP41" i="1"/>
  <c r="FV39" i="1"/>
  <c r="FT38" i="1"/>
  <c r="FR37" i="1"/>
  <c r="FP36" i="1"/>
  <c r="FV34" i="1"/>
  <c r="FT33" i="1"/>
  <c r="FR32" i="1"/>
  <c r="FP31" i="1"/>
  <c r="FV29" i="1"/>
  <c r="FT28" i="1"/>
  <c r="FR27" i="1"/>
  <c r="FP26" i="1"/>
  <c r="FV24" i="1"/>
  <c r="FT23" i="1"/>
  <c r="FR22" i="1"/>
  <c r="FP21" i="1"/>
  <c r="FV19" i="1"/>
  <c r="FT18" i="1"/>
  <c r="FR17" i="1"/>
  <c r="FP16" i="1"/>
  <c r="FV14" i="1"/>
  <c r="FT13" i="1"/>
  <c r="FR12" i="1"/>
  <c r="FP11" i="1"/>
  <c r="FV9" i="1"/>
  <c r="FT8" i="1"/>
  <c r="FR7" i="1"/>
  <c r="FP6" i="1"/>
  <c r="K37" i="1"/>
  <c r="K27" i="1"/>
  <c r="K17" i="1"/>
  <c r="K7" i="1"/>
  <c r="FE35" i="1"/>
  <c r="FE32" i="1"/>
  <c r="FE33" i="1"/>
  <c r="L41" i="1"/>
  <c r="FE34" i="1"/>
  <c r="AJ30" i="1"/>
  <c r="AJ33" i="1"/>
  <c r="AL43" i="1"/>
  <c r="AI6" i="1"/>
  <c r="AJ29" i="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<sst xmlns="http://schemas.openxmlformats.org/spreadsheetml/2006/main" count="921" uniqueCount="733">
  <si>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</si>
  <si>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</si>
  <si>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</si>
  <si>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</si>
  <si>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</si>
  <si>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</si>
  <si>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</si>
  <si>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</si>
  <si>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</si>
  <si>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</si>
  <si>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</si>
  <si>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</si>
  <si>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</si>
  <si>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</si>
  <si>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</si>
  <si>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</si>
  <si>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</si>
  <si>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</si>
  <si>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</si>
  <si>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</si>
  <si>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</si>
  <si>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</si>
  <si>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</si>
  <si>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</si>
  <si>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</si>
  <si>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</si>
  <si>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</si>
  <si>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</si>
  <si>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</si>
  <si>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</si>
  <si>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</si>
  <si>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</si>
  <si>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</si>
  <si>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</si>
  <si>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</si>
  <si>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</si>
  <si>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</si>
  <si>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</si>
  <si>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</si>
  <si>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</si>
  <si>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</si>
  <si>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</si>
  <si>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</si>
  <si>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</si>
  <si>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</si>
  <si>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</si>
  <si>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</si>
  <si>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</si>
  <si>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</si>
  <si>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</si>
  <si>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</si>
  <si>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</si>
  <si>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</si>
  <si>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</si>
  <si>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</si>
  <si>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</si>
  <si>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</si>
  <si>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</si>
  <si>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</si>
  <si>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</si>
  <si>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</si>
  <si>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</si>
  <si>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</si>
  <si>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</si>
  <si>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</si>
  <si>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</si>
  <si>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</si>
  <si>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</si>
  <si>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</si>
  <si>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</si>
  <si>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</si>
  <si>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</si>
  <si>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</si>
  <si>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</si>
  <si>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</si>
  <si>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</si>
  <si>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</si>
  <si>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</si>
  <si>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</si>
  <si>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</si>
  <si>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</si>
  <si>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</si>
  <si>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</si>
  <si>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</si>
  <si>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</si>
  <si>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</si>
  <si>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</si>
  <si>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</si>
  <si>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</si>
  <si>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</si>
  <si>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</si>
  <si>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</si>
  <si>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</si>
  <si>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</si>
  <si>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</si>
  <si>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</si>
  <si>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</si>
  <si>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</si>
  <si>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</si>
  <si>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</si>
  <si>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</si>
  <si>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</si>
  <si>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</si>
  <si>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</si>
  <si>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</si>
  <si>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</si>
  <si>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</si>
  <si>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</si>
  <si>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</si>
  <si>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</si>
  <si>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</si>
  <si>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</si>
  <si>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</si>
  <si>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</si>
  <si>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</si>
  <si>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</si>
  <si>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</si>
  <si>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</si>
  <si>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</si>
  <si>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</si>
  <si>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</si>
  <si>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</si>
  <si>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</si>
  <si>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</si>
  <si>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</si>
  <si>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</si>
  <si>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</si>
  <si>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</si>
  <si>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</si>
  <si>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</si>
  <si>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</si>
  <si>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</si>
  <si>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</si>
  <si>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</si>
  <si>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</si>
  <si>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</si>
  <si>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</si>
  <si>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</si>
  <si>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</si>
  <si>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</si>
  <si>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</si>
  <si>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</si>
  <si>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</si>
  <si>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</si>
  <si>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</si>
  <si>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</si>
  <si>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</si>
  <si>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</si>
  <si>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</si>
  <si>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</si>
  <si>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</si>
  <si>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</si>
  <si>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</si>
  <si>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</si>
  <si>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</si>
  <si>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</si>
  <si>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</si>
  <si>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</si>
  <si>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</si>
  <si>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</si>
  <si>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</si>
  <si>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</si>
  <si>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</si>
  <si>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</si>
  <si>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</si>
  <si>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</si>
  <si>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</si>
  <si>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</si>
  <si>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</si>
  <si>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</si>
  <si>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</si>
  <si>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</si>
  <si>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</si>
  <si>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</si>
  <si>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</si>
  <si>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</si>
  <si>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</si>
  <si>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</si>
  <si>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</si>
  <si>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</si>
  <si>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</si>
  <si>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</si>
  <si>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</si>
  <si>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</si>
  <si>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</si>
  <si>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</si>
  <si>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</si>
  <si>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</si>
  <si>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</si>
  <si>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</si>
  <si>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</si>
  <si>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</si>
  <si>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</si>
  <si>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</si>
  <si>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</si>
  <si>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</si>
  <si>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</si>
  <si>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</si>
  <si>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</si>
  <si>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</si>
  <si>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</si>
  <si>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</si>
  <si>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</si>
  <si>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</si>
  <si>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</si>
  <si>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</si>
  <si>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</si>
  <si>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</si>
  <si>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</si>
  <si>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</si>
  <si>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</si>
  <si>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</si>
  <si>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</si>
  <si>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</si>
  <si>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</si>
  <si>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</si>
  <si>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</si>
  <si>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</si>
  <si>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</si>
  <si>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</si>
  <si>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</si>
  <si>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</si>
  <si>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</si>
  <si>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</si>
  <si>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</si>
  <si>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</si>
  <si>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</si>
  <si>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</si>
  <si>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</si>
  <si>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</si>
  <si>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</si>
  <si>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</si>
  <si>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</si>
  <si>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</si>
  <si>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</si>
  <si>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</si>
  <si>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</si>
  <si>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</si>
  <si>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</si>
  <si>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</si>
  <si>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</si>
  <si>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</si>
  <si>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</si>
  <si>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</si>
  <si>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</si>
  <si>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</si>
  <si>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</si>
  <si>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</si>
  <si>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</si>
  <si>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</si>
  <si>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</si>
  <si>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</si>
  <si>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</si>
  <si>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</si>
  <si>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</si>
  <si>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</si>
  <si>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</si>
  <si>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</si>
  <si>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</si>
  <si>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</si>
  <si>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</si>
  <si>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</si>
  <si>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</si>
  <si>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</si>
  <si>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</si>
  <si>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</si>
  <si>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</si>
  <si>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</si>
  <si>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</si>
  <si>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</si>
  <si>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</si>
  <si>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</si>
  <si>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</si>
  <si>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</si>
  <si>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</si>
  <si>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</si>
  <si>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</si>
  <si>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</si>
  <si>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</si>
  <si>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</si>
  <si>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</si>
  <si>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</si>
  <si>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</si>
  <si>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</si>
  <si>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</si>
  <si>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</si>
  <si>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</si>
  <si>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</si>
  <si>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</si>
  <si>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</si>
  <si>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</si>
  <si>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</si>
  <si>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</si>
  <si>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</si>
  <si>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</si>
  <si>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</si>
  <si>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</si>
  <si>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</si>
  <si>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</si>
  <si>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</si>
  <si>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</si>
  <si>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</si>
  <si>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</si>
  <si>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</si>
  <si>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</si>
  <si>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</si>
  <si>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</si>
  <si>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</si>
  <si>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</si>
  <si>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</si>
  <si>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</si>
  <si>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</si>
  <si>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</si>
  <si>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</si>
  <si>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</si>
  <si>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</si>
  <si>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</si>
  <si>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</si>
  <si>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</si>
  <si>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</si>
  <si>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</si>
  <si>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</si>
  <si>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</si>
  <si>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</si>
  <si>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</si>
  <si>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</si>
  <si>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</si>
  <si>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</si>
  <si>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</si>
  <si>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</si>
  <si>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</si>
  <si>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</si>
  <si>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</si>
  <si>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</si>
  <si>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</si>
  <si>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</si>
  <si>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</si>
  <si>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</si>
  <si>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</si>
  <si>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</si>
  <si>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</si>
  <si>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</si>
  <si>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</si>
  <si>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</si>
  <si>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</si>
  <si>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</si>
  <si>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</si>
  <si>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</si>
  <si>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</si>
  <si>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</si>
  <si>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</si>
  <si>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</si>
  <si>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</si>
  <si>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</si>
  <si>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</si>
  <si>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</si>
  <si>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</si>
  <si>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</si>
  <si>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</si>
  <si>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</si>
  <si>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</si>
  <si>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</si>
  <si>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</si>
  <si>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</si>
  <si>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</si>
  <si>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</si>
  <si>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</si>
  <si>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</si>
  <si>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</si>
  <si>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</si>
  <si>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</si>
  <si>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</si>
  <si>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</si>
  <si>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</si>
  <si>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</si>
  <si>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</si>
  <si>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</si>
  <si>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</si>
  <si>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</si>
  <si>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</si>
  <si>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</si>
  <si>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</si>
  <si>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</si>
  <si>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</si>
  <si>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</si>
  <si>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</si>
  <si>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</si>
  <si>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</si>
  <si>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</si>
  <si>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</si>
  <si>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</si>
  <si>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</si>
  <si>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</si>
  <si>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</si>
  <si>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</si>
  <si>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</si>
  <si>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</si>
  <si>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</si>
  <si>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</si>
  <si>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</si>
  <si>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</si>
  <si>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</si>
  <si>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</si>
  <si>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</si>
  <si>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</si>
  <si>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</si>
  <si>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</si>
  <si>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</si>
  <si>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</si>
  <si>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</si>
  <si>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</si>
  <si>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</si>
  <si>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</si>
  <si>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</si>
  <si>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</si>
  <si>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</si>
  <si>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</si>
  <si>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</si>
  <si>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</si>
  <si>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</si>
  <si>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</si>
  <si>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</si>
  <si>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</si>
  <si>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</si>
  <si>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</si>
  <si>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</si>
  <si>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</si>
  <si>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</si>
  <si>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</si>
  <si>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</si>
  <si>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</si>
  <si>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</si>
  <si>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</si>
  <si>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</si>
  <si>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</si>
  <si>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</si>
  <si>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</si>
  <si>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</si>
  <si>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</si>
  <si>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</si>
  <si>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</si>
  <si>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</si>
  <si>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</si>
  <si>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</si>
  <si>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</si>
  <si>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</si>
  <si>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</si>
  <si>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</si>
  <si>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</si>
  <si>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</si>
  <si>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</si>
  <si>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</si>
  <si>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</si>
  <si>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</si>
  <si>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</si>
  <si>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</si>
  <si>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</si>
  <si>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</si>
  <si>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</si>
  <si>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</si>
  <si>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</si>
  <si>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</si>
  <si>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</si>
  <si>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</si>
  <si>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</si>
  <si>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</si>
  <si>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</si>
  <si>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</si>
  <si>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</si>
  <si>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</si>
  <si>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</si>
  <si>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</si>
  <si>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</si>
  <si>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</si>
  <si>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</si>
  <si>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</si>
  <si>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</si>
  <si>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</si>
  <si>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</si>
  <si>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</si>
  <si>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</si>
  <si>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</si>
  <si>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</si>
  <si>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</si>
  <si>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</si>
  <si>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</si>
  <si>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</si>
  <si>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</si>
  <si>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</si>
  <si>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</si>
  <si>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</si>
  <si>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</si>
  <si>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</si>
  <si>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</si>
  <si>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</si>
  <si>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</si>
  <si>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</si>
  <si>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</si>
  <si>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</si>
  <si>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</si>
  <si>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</si>
  <si>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</si>
  <si>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</si>
  <si>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</si>
  <si>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</si>
  <si>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</si>
  <si>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</si>
  <si>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</si>
  <si>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</si>
  <si>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</si>
  <si>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</si>
  <si>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</si>
  <si>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</si>
  <si>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</si>
  <si>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</si>
  <si>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</si>
  <si>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</si>
  <si>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</si>
  <si>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</si>
  <si>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</si>
  <si>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</si>
  <si>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</si>
  <si>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</si>
  <si>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</si>
  <si>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</si>
  <si>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</si>
  <si>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</si>
  <si>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</si>
  <si>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</si>
  <si>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</si>
  <si>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</si>
  <si>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</si>
  <si>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</si>
  <si>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</si>
  <si>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</si>
  <si>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</si>
  <si>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</si>
  <si>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</si>
  <si>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</si>
  <si>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</si>
  <si>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</si>
  <si>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</si>
  <si>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</si>
  <si>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</si>
  <si>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</si>
  <si>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</si>
  <si>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</si>
  <si>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</si>
  <si>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</si>
  <si>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</si>
  <si>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</si>
  <si>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</si>
  <si>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</si>
  <si>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</si>
  <si>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</si>
  <si>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</si>
  <si>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</si>
  <si>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</si>
  <si>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</si>
  <si>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</si>
  <si>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</si>
  <si>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</si>
  <si>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</si>
  <si>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</si>
  <si>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</si>
  <si>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</si>
  <si>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</si>
  <si>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</si>
  <si>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</si>
  <si>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</si>
  <si>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</si>
  <si>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</si>
  <si>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</si>
  <si>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</si>
  <si>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</si>
  <si>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</si>
  <si>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</si>
  <si>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</si>
  <si>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</si>
  <si>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</si>
  <si>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</si>
  <si>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</si>
  <si>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</si>
  <si>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</si>
  <si>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</si>
  <si>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</si>
  <si>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</si>
  <si>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</si>
  <si>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</si>
  <si>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</si>
  <si>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</si>
  <si>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</si>
  <si>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</si>
  <si>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</si>
  <si>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</si>
  <si>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</si>
  <si>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</si>
  <si>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</si>
  <si>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</si>
  <si>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</si>
  <si>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</si>
  <si>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</si>
  <si>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</si>
  <si>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</si>
  <si>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</si>
  <si>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</si>
  <si>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</si>
  <si>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</si>
  <si>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</si>
  <si>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</si>
  <si>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</si>
  <si>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</si>
  <si>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</si>
  <si>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</si>
  <si>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</si>
  <si>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</si>
  <si>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</si>
  <si>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</si>
  <si>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</si>
  <si>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</si>
  <si>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</si>
  <si>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</si>
  <si>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</si>
  <si>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</si>
  <si>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</si>
  <si>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</si>
  <si>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</si>
  <si>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</si>
  <si>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</si>
  <si>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</si>
  <si>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</si>
  <si>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</si>
  <si>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</si>
  <si>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</si>
  <si>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</si>
  <si>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</si>
  <si>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</si>
  <si>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</si>
  <si>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</si>
  <si>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</si>
  <si>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</si>
  <si>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</si>
  <si>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</si>
  <si>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</si>
  <si>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</si>
  <si>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</si>
  <si>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</si>
  <si>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</si>
  <si>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</si>
  <si>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</si>
  <si>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</si>
  <si>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</si>
  <si>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</si>
  <si>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</si>
  <si>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</si>
  <si>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</si>
  <si>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</si>
  <si>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</si>
  <si>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</si>
  <si>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</si>
  <si>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</si>
  <si>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</si>
  <si>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</si>
  <si>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</si>
  <si>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</si>
  <si>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</si>
  <si>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</si>
  <si>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</si>
  <si>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</si>
  <si>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</si>
  <si>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</si>
  <si>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</si>
  <si>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</si>
  <si>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</si>
  <si>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</si>
  <si>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</si>
  <si>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Regular - DE</t>
  </si>
  <si>
    <t>Lenovo T460s Regular - FR</t>
  </si>
  <si>
    <t>Lenovo T460s Regular - IT</t>
  </si>
  <si>
    <t>Lenovo T460s Regular - ES</t>
  </si>
  <si>
    <t>Lenovo T460s Regular - UK</t>
  </si>
  <si>
    <t>Lenovo T460s Regular - NOR</t>
  </si>
  <si>
    <t>Lenovo T460s Regular - BE</t>
  </si>
  <si>
    <t>Lenovo T460s Regular - BG</t>
  </si>
  <si>
    <t>Lenovo T460s Regular - CZ</t>
  </si>
  <si>
    <t>Lenovo T460s Regular - DK</t>
  </si>
  <si>
    <t>Lenovo T460s Regular - HU</t>
  </si>
  <si>
    <t>Lenovo T460s Regular - NL</t>
  </si>
  <si>
    <t>Lenovo T460s Regular - NO</t>
  </si>
  <si>
    <t>Lenovo T460s Regular - PL</t>
  </si>
  <si>
    <t>Lenovo T460s Regular - PT</t>
  </si>
  <si>
    <t>Lenovo T460s Regular - SE/FI</t>
  </si>
  <si>
    <t>Lenovo T460s Regular - CH</t>
  </si>
  <si>
    <t>Lenovo T460s Regular - US INT</t>
  </si>
  <si>
    <t>Lenovo T460s Regular - RUS</t>
  </si>
  <si>
    <t>Lenovo T460s Regular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</si>
  <si>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</si>
  <si>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</si>
  <si>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</si>
  <si>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</si>
  <si>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</si>
  <si>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</si>
  <si>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</si>
  <si>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</si>
  <si>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</si>
  <si>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</si>
  <si>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</si>
  <si>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</si>
  <si>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</si>
  <si>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</si>
  <si>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</si>
  <si>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</si>
  <si>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</si>
  <si>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</si>
  <si>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</si>
  <si>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</si>
  <si>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</si>
  <si>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</si>
  <si>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</si>
  <si>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</si>
  <si>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</si>
  <si>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</si>
  <si>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</si>
  <si>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</si>
  <si>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</si>
  <si>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</si>
  <si>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</si>
  <si>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</si>
  <si>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</si>
  <si>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</si>
  <si>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</si>
  <si>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</si>
  <si>
    <t>Lenovo T460s parent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</si>
</sst>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T460s parent regular</v>
      </c>
      <c r="C4" s="27" t="s">
        <v>345</v>
      </c>
      <c r="D4" s="28">
        <f>Values!B14</f>
        <v>5714401465997</v>
      </c>
      <c r="E4" s="1" t="s">
        <v>346</v>
      </c>
      <c r="F4" s="27" t="str">
        <f>SUBSTITUTE(Values!B1, "{language}", "") &amp; " " &amp; Values!B3</f>
        <v>Teclado de respuesto  retroiluminado  para Lenovo Thinkpad T460s T470s</v>
      </c>
      <c r="G4" s="27" t="s">
        <v>345</v>
      </c>
      <c r="H4" s="1" t="str">
        <f>Values!B16</f>
        <v>computer-keyboards</v>
      </c>
      <c r="I4" s="1" t="str">
        <f>IF(ISBLANK(Values!E3),"","4730574031")</f>
        <v>4730574031</v>
      </c>
      <c r="J4" s="29" t="str">
        <f>Values!B13</f>
        <v>Lenovo T460s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T460s Regular - DE</v>
      </c>
      <c r="C5" s="29" t="str">
        <f>IF(ISBLANK(Values!E4),"","TellusRem")</f>
        <v>TellusRem</v>
      </c>
      <c r="D5" s="28">
        <f>IF(ISBLANK(Values!E4),"",Values!E4)</f>
        <v>5714401465010</v>
      </c>
      <c r="E5" s="1" t="str">
        <f>IF(ISBLANK(Values!E4),"","EAN")</f>
        <v>EAN</v>
      </c>
      <c r="F5" s="27" t="str">
        <f>IF(ISBLANK(Values!E4),"",IF(Values!J4, SUBSTITUTE(Values!$B$1, "{language}", Values!H4) &amp; " " &amp;Values!$B$3, SUBSTITUTE(Values!$B$2, "{language}", Values!$H4) &amp; " " &amp;Values!$B$3))</f>
        <v>Teclado de respuesto Alemán sin retroiluminación  para Lenovo Thinkpad T460s T470s</v>
      </c>
      <c r="G5" s="29" t="str">
        <f>IF(ISBLANK(Values!E4),"","TellusRem")</f>
        <v>TellusRem</v>
      </c>
      <c r="H5" s="1" t="str">
        <f>IF(ISBLANK(Values!E4),"",Values!$B$16)</f>
        <v>computer-keyboards</v>
      </c>
      <c r="I5" s="1" t="str">
        <f>IF(ISBLANK(Values!E4),"","4730574031")</f>
        <v>4730574031</v>
      </c>
      <c r="J5" s="31" t="str">
        <f>IF(ISBLANK(Values!E4),"",Values!F4 )</f>
        <v>Lenovo T460s Regular - DE</v>
      </c>
      <c r="K5" s="27">
        <f>IF(IF(ISBLANK(Values!E4),"",IF(Values!J4, Values!$B$4, Values!$B$5))=0,"",IF(ISBLANK(Values!E4),"",IF(Values!J4, Values!$B$4, Values!$B$5)))</f>
        <v>45.99</v>
      </c>
      <c r="L5" s="27" t="str">
        <f>IF(ISBLANK(Values!E4),"",IF($CO5="DEFAULT", Values!$B$18, ""))</f>
        <v/>
      </c>
      <c r="M5" s="27" t="str">
        <f>IF(ISBLANK(Values!E4),"",Values!$M4)</f>
        <v>https://raw.githubusercontent.com/PatrickVibild/TellusAmazonPictures/master/pictures/Lenovo/T460S/RG/DE/1.jpg</v>
      </c>
      <c r="N5" s="27" t="str">
        <f>IF(ISBLANK(Values!$F4),"",Values!N4)</f>
        <v>https://raw.githubusercontent.com/PatrickVibild/TellusAmazonPictures/master/pictures/Lenovo/T460S/RG/DE/2.jpg</v>
      </c>
      <c r="O5" s="27" t="str">
        <f>IF(ISBLANK(Values!$F4),"",Values!O4)</f>
        <v>https://raw.githubusercontent.com/PatrickVibild/TellusAmazonPictures/master/pictures/Lenovo/T460S/RG/DE/3.jpg</v>
      </c>
      <c r="P5" s="27" t="str">
        <f>IF(ISBLANK(Values!$F4),"",Values!P4)</f>
        <v>https://raw.githubusercontent.com/PatrickVibild/TellusAmazonPictures/master/pictures/Lenovo/T460S/RG/DE/4.jpg</v>
      </c>
      <c r="Q5" s="27" t="str">
        <f>IF(ISBLANK(Values!$F4),"",Values!Q4)</f>
        <v>https://raw.githubusercontent.com/PatrickVibild/TellusAmazonPictures/master/pictures/Lenovo/T460S/RG/DE/5.jpg</v>
      </c>
      <c r="R5" s="27" t="str">
        <f>IF(ISBLANK(Values!$F4),"",Values!R4)</f>
        <v>https://raw.githubusercontent.com/PatrickVibild/TellusAmazonPictures/master/pictures/Lenovo/T460S/RG/DE/6.jpg</v>
      </c>
      <c r="S5" s="27" t="str">
        <f>IF(ISBLANK(Values!$F4),"",Values!S4)</f>
        <v>https://raw.githubusercontent.com/PatrickVibild/TellusAmazonPictures/master/pictures/Lenovo/T460S/RG/DE/7.jpg</v>
      </c>
      <c r="T5" s="27" t="str">
        <f>IF(ISBLANK(Values!$F4),"",Values!T4)</f>
        <v>https://raw.githubusercontent.com/PatrickVibild/TellusAmazonPictures/master/pictures/Lenovo/T460S/RG/DE/8.jpg</v>
      </c>
      <c r="U5" s="27" t="str">
        <f>IF(ISBLANK(Values!$F4),"",Values!U4)</f>
        <v>https://raw.githubusercontent.com/PatrickVibild/TellusAmazonPictures/master/pictures/Lenovo/T460S/RG/DE/9.jpg</v>
      </c>
      <c r="W5" s="29" t="str">
        <f>IF(ISBLANK(Values!E4),"","Child")</f>
        <v>Child</v>
      </c>
      <c r="X5" s="29" t="str">
        <f>IF(ISBLANK(Values!E4),"",Values!$B$13)</f>
        <v>Lenovo T460s parent regular</v>
      </c>
      <c r="Y5" s="31" t="str">
        <f>IF(ISBLANK(Values!E4),"","Size-Color")</f>
        <v>Size-Color</v>
      </c>
      <c r="Z5" s="29" t="str">
        <f>IF(ISBLANK(Values!E4),"","variation")</f>
        <v>variation</v>
      </c>
      <c r="AA5" s="1" t="str">
        <f>IF(ISBLANK(Values!E4),"",Values!$B$20)</f>
        <v>PartialUpdate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4"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3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sin retroiluminación.</v>
      </c>
      <c r="AM5" s="1" t="str">
        <f>SUBSTITUTE(IF(ISBLANK(Values!E4),"",Values!$B$27), "{model}", Values!$B$3)</f>
        <v>👉 COMPATIBLE CON: Lenovo T460s T470s. Por favor, revise la imagen y la descripción cuidadosamente antes de comprar cualquier teclado. Esto asegura que obtenga el teclado correcto para su portátil. Instalación fácil.</v>
      </c>
      <c r="AT5" s="27" t="str">
        <f>IF(ISBLANK(Values!E4),"",Values!H4)</f>
        <v>Alemán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1" t="str">
        <f>IF(ISBLANK(Values!E4),"","Parts")</f>
        <v>Parts</v>
      </c>
      <c r="DP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45.99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1" t="str">
        <f>IF(ISBLANK(Values!E5),"",IF(Values!$B$37="EU","computercomponent","computer"))</f>
        <v>computercomponent</v>
      </c>
      <c r="B6" s="33" t="str">
        <f>IF(ISBLANK(Values!E5),"",Values!F5)</f>
        <v>Lenovo T460s Regular - FR</v>
      </c>
      <c r="C6" s="29" t="str">
        <f>IF(ISBLANK(Values!E5),"","TellusRem")</f>
        <v>TellusRem</v>
      </c>
      <c r="D6" s="28">
        <f>IF(ISBLANK(Values!E5),"",Values!E5)</f>
        <v>5714401465027</v>
      </c>
      <c r="E6" s="1" t="str">
        <f>IF(ISBLANK(Values!E5),"","EAN")</f>
        <v>EAN</v>
      </c>
      <c r="F6" s="27" t="str">
        <f>IF(ISBLANK(Values!E5),"",IF(Values!J5, SUBSTITUTE(Values!$B$1, "{language}", Values!H5) &amp; " " &amp;Values!$B$3, SUBSTITUTE(Values!$B$2, "{language}", Values!$H5) &amp; " " &amp;Values!$B$3))</f>
        <v>Teclado de respuesto Francés sin retroiluminación  para Lenovo Thinkpad T460s T470s</v>
      </c>
      <c r="G6" s="29" t="str">
        <f>IF(ISBLANK(Values!E5),"","TellusRem")</f>
        <v>TellusRem</v>
      </c>
      <c r="H6" s="1" t="str">
        <f>IF(ISBLANK(Values!E5),"",Values!$B$16)</f>
        <v>computer-keyboards</v>
      </c>
      <c r="I6" s="1" t="str">
        <f>IF(ISBLANK(Values!E5),"","4730574031")</f>
        <v>4730574031</v>
      </c>
      <c r="J6" s="31" t="str">
        <f>IF(ISBLANK(Values!E5),"",Values!F5 )</f>
        <v>Lenovo T460s Regular - FR</v>
      </c>
      <c r="K6" s="27">
        <f>IF(IF(ISBLANK(Values!E5),"",IF(Values!J5, Values!$B$4, Values!$B$5))=0,"",IF(ISBLANK(Values!E5),"",IF(Values!J5, Values!$B$4, Values!$B$5)))</f>
        <v>45.99</v>
      </c>
      <c r="L6" s="27" t="str">
        <f>IF(ISBLANK(Values!E5),"",IF($CO6="DEFAULT", Values!$B$18, ""))</f>
        <v/>
      </c>
      <c r="M6" s="27" t="str">
        <f>IF(ISBLANK(Values!E5),"",Values!$M5)</f>
        <v>https://raw.githubusercontent.com/PatrickVibild/TellusAmazonPictures/master/pictures/Lenovo/T460S/RG/FR/1.jpg</v>
      </c>
      <c r="N6" s="27" t="str">
        <f>IF(ISBLANK(Values!$F5),"",Values!N5)</f>
        <v>https://raw.githubusercontent.com/PatrickVibild/TellusAmazonPictures/master/pictures/Lenovo/T460S/RG/FR/2.jpg</v>
      </c>
      <c r="O6" s="27" t="str">
        <f>IF(ISBLANK(Values!$F5),"",Values!O5)</f>
        <v>https://raw.githubusercontent.com/PatrickVibild/TellusAmazonPictures/master/pictures/Lenovo/T460S/RG/FR/3.jpg</v>
      </c>
      <c r="P6" s="27" t="str">
        <f>IF(ISBLANK(Values!$F5),"",Values!P5)</f>
        <v>https://raw.githubusercontent.com/PatrickVibild/TellusAmazonPictures/master/pictures/Lenovo/T460S/RG/FR/4.jpg</v>
      </c>
      <c r="Q6" s="27" t="str">
        <f>IF(ISBLANK(Values!$F5),"",Values!Q5)</f>
        <v>https://raw.githubusercontent.com/PatrickVibild/TellusAmazonPictures/master/pictures/Lenovo/T460S/RG/FR/5.jpg</v>
      </c>
      <c r="R6" s="27" t="str">
        <f>IF(ISBLANK(Values!$F5),"",Values!R5)</f>
        <v>https://raw.githubusercontent.com/PatrickVibild/TellusAmazonPictures/master/pictures/Lenovo/T460S/RG/FR/6.jpg</v>
      </c>
      <c r="S6" s="27" t="str">
        <f>IF(ISBLANK(Values!$F5),"",Values!S5)</f>
        <v>https://raw.githubusercontent.com/PatrickVibild/TellusAmazonPictures/master/pictures/Lenovo/T460S/RG/FR/7.jpg</v>
      </c>
      <c r="T6" s="27" t="str">
        <f>IF(ISBLANK(Values!$F5),"",Values!T5)</f>
        <v>https://raw.githubusercontent.com/PatrickVibild/TellusAmazonPictures/master/pictures/Lenovo/T460S/RG/FR/8.jpg</v>
      </c>
      <c r="U6" s="27" t="str">
        <f>IF(ISBLANK(Values!$F5),"",Values!U5)</f>
        <v>https://raw.githubusercontent.com/PatrickVibild/TellusAmazonPictures/master/pictures/Lenovo/T460S/RG/FR/9.jpg</v>
      </c>
      <c r="W6" s="29" t="str">
        <f>IF(ISBLANK(Values!E5),"","Child")</f>
        <v>Child</v>
      </c>
      <c r="X6" s="29" t="str">
        <f>IF(ISBLANK(Values!E5),"",Values!$B$13)</f>
        <v>Lenovo T460s parent regular</v>
      </c>
      <c r="Y6" s="31" t="str">
        <f>IF(ISBLANK(Values!E5),"","Size-Color")</f>
        <v>Size-Color</v>
      </c>
      <c r="Z6" s="29" t="str">
        <f>IF(ISBLANK(Values!E5),"","variation")</f>
        <v>variation</v>
      </c>
      <c r="AA6" s="1" t="str">
        <f>IF(ISBLANK(Values!E5),"",Values!$B$20)</f>
        <v>PartialUpdate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4"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3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sin retroiluminación.</v>
      </c>
      <c r="AM6" s="1" t="str">
        <f>SUBSTITUTE(IF(ISBLANK(Values!E5),"",Values!$B$27), "{model}", Values!$B$3)</f>
        <v>👉 COMPATIBLE CON: Lenovo T460s T470s. Por favor, revise la imagen y la descripción cuidadosamente antes de comprar cualquier teclado. Esto asegura que obtenga el teclado correcto para su portátil. Instalación fácil.</v>
      </c>
      <c r="AT6" s="27" t="str">
        <f>IF(ISBLANK(Values!E5),"",Values!H5)</f>
        <v>Francés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1" t="str">
        <f>IF(ISBLANK(Values!E5),"","Parts")</f>
        <v>Parts</v>
      </c>
      <c r="DP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45.99</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row>
    <row r="7" spans="1:192" ht="48" x14ac:dyDescent="0.2">
      <c r="A7" s="1" t="str">
        <f>IF(ISBLANK(Values!E6),"",IF(Values!$B$37="EU","computercomponent","computer"))</f>
        <v>computercomponent</v>
      </c>
      <c r="B7" s="33" t="str">
        <f>IF(ISBLANK(Values!E6),"",Values!F6)</f>
        <v>Lenovo T460s Regular - IT</v>
      </c>
      <c r="C7" s="29" t="str">
        <f>IF(ISBLANK(Values!E6),"","TellusRem")</f>
        <v>TellusRem</v>
      </c>
      <c r="D7" s="28">
        <f>IF(ISBLANK(Values!E6),"",Values!E6)</f>
        <v>5714401465034</v>
      </c>
      <c r="E7" s="1" t="str">
        <f>IF(ISBLANK(Values!E6),"","EAN")</f>
        <v>EAN</v>
      </c>
      <c r="F7" s="27" t="str">
        <f>IF(ISBLANK(Values!E6),"",IF(Values!J6, SUBSTITUTE(Values!$B$1, "{language}", Values!H6) &amp; " " &amp;Values!$B$3, SUBSTITUTE(Values!$B$2, "{language}", Values!$H6) &amp; " " &amp;Values!$B$3))</f>
        <v>Teclado de respuesto Italiano sin retroiluminación  para Lenovo Thinkpad T460s T470s</v>
      </c>
      <c r="G7" s="29" t="str">
        <f>IF(ISBLANK(Values!E6),"","TellusRem")</f>
        <v>TellusRem</v>
      </c>
      <c r="H7" s="1" t="str">
        <f>IF(ISBLANK(Values!E6),"",Values!$B$16)</f>
        <v>computer-keyboards</v>
      </c>
      <c r="I7" s="1" t="str">
        <f>IF(ISBLANK(Values!E6),"","4730574031")</f>
        <v>4730574031</v>
      </c>
      <c r="J7" s="31" t="str">
        <f>IF(ISBLANK(Values!E6),"",Values!F6 )</f>
        <v>Lenovo T460s Regular - IT</v>
      </c>
      <c r="K7" s="27">
        <f>IF(IF(ISBLANK(Values!E6),"",IF(Values!J6, Values!$B$4, Values!$B$5))=0,"",IF(ISBLANK(Values!E6),"",IF(Values!J6, Values!$B$4, Values!$B$5)))</f>
        <v>45.99</v>
      </c>
      <c r="L7" s="27" t="str">
        <f>IF(ISBLANK(Values!E6),"",IF($CO7="DEFAULT", Values!$B$18, ""))</f>
        <v/>
      </c>
      <c r="M7" s="27" t="str">
        <f>IF(ISBLANK(Values!E6),"",Values!$M6)</f>
        <v>https://raw.githubusercontent.com/PatrickVibild/TellusAmazonPictures/master/pictures/Lenovo/T460S/RG/IT/1.jpg</v>
      </c>
      <c r="N7" s="27" t="str">
        <f>IF(ISBLANK(Values!$F6),"",Values!N6)</f>
        <v>https://raw.githubusercontent.com/PatrickVibild/TellusAmazonPictures/master/pictures/Lenovo/T460S/RG/IT/2.jpg</v>
      </c>
      <c r="O7" s="27" t="str">
        <f>IF(ISBLANK(Values!$F6),"",Values!O6)</f>
        <v>https://raw.githubusercontent.com/PatrickVibild/TellusAmazonPictures/master/pictures/Lenovo/T460S/RG/IT/3.jpg</v>
      </c>
      <c r="P7" s="27" t="str">
        <f>IF(ISBLANK(Values!$F6),"",Values!P6)</f>
        <v>https://raw.githubusercontent.com/PatrickVibild/TellusAmazonPictures/master/pictures/Lenovo/T460S/RG/IT/4.jpg</v>
      </c>
      <c r="Q7" s="27" t="str">
        <f>IF(ISBLANK(Values!$F6),"",Values!Q6)</f>
        <v>https://raw.githubusercontent.com/PatrickVibild/TellusAmazonPictures/master/pictures/Lenovo/T460S/RG/IT/5.jpg</v>
      </c>
      <c r="R7" s="27" t="str">
        <f>IF(ISBLANK(Values!$F6),"",Values!R6)</f>
        <v>https://raw.githubusercontent.com/PatrickVibild/TellusAmazonPictures/master/pictures/Lenovo/T460S/RG/IT/6.jpg</v>
      </c>
      <c r="S7" s="27" t="str">
        <f>IF(ISBLANK(Values!$F6),"",Values!S6)</f>
        <v>https://raw.githubusercontent.com/PatrickVibild/TellusAmazonPictures/master/pictures/Lenovo/T460S/RG/IT/7.jpg</v>
      </c>
      <c r="T7" s="27" t="str">
        <f>IF(ISBLANK(Values!$F6),"",Values!T6)</f>
        <v>https://raw.githubusercontent.com/PatrickVibild/TellusAmazonPictures/master/pictures/Lenovo/T460S/RG/IT/8.jpg</v>
      </c>
      <c r="U7" s="27" t="str">
        <f>IF(ISBLANK(Values!$F6),"",Values!U6)</f>
        <v>https://raw.githubusercontent.com/PatrickVibild/TellusAmazonPictures/master/pictures/Lenovo/T460S/RG/IT/9.jpg</v>
      </c>
      <c r="W7" s="29" t="str">
        <f>IF(ISBLANK(Values!E6),"","Child")</f>
        <v>Child</v>
      </c>
      <c r="X7" s="29" t="str">
        <f>IF(ISBLANK(Values!E6),"",Values!$B$13)</f>
        <v>Lenovo T460s parent regular</v>
      </c>
      <c r="Y7" s="31" t="str">
        <f>IF(ISBLANK(Values!E6),"","Size-Color")</f>
        <v>Size-Color</v>
      </c>
      <c r="Z7" s="29" t="str">
        <f>IF(ISBLANK(Values!E6),"","variation")</f>
        <v>variation</v>
      </c>
      <c r="AA7" s="1" t="str">
        <f>IF(ISBLANK(Values!E6),"",Values!$B$20)</f>
        <v>PartialUpdate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4"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3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sin retroiluminación.</v>
      </c>
      <c r="AM7" s="1" t="str">
        <f>SUBSTITUTE(IF(ISBLANK(Values!E6),"",Values!$B$27), "{model}", Values!$B$3)</f>
        <v>👉 COMPATIBLE CON: Lenovo T460s T470s. Por favor, revise la imagen y la descripción cuidadosamente antes de comprar cualquier teclado. Esto asegura que obtenga el teclado correcto para su portátil. Instalación fácil.</v>
      </c>
      <c r="AT7" s="27" t="str">
        <f>IF(ISBLANK(Values!E6),"",Values!H6)</f>
        <v>Italiano</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1" t="str">
        <f>IF(ISBLANK(Values!E6),"","Parts")</f>
        <v>Parts</v>
      </c>
      <c r="DP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45.99</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row>
    <row r="8" spans="1:192" ht="48" x14ac:dyDescent="0.2">
      <c r="A8" s="1" t="str">
        <f>IF(ISBLANK(Values!E7),"",IF(Values!$B$37="EU","computercomponent","computer"))</f>
        <v>computercomponent</v>
      </c>
      <c r="B8" s="33" t="str">
        <f>IF(ISBLANK(Values!E7),"",Values!F7)</f>
        <v>Lenovo T460s Regular - ES</v>
      </c>
      <c r="C8" s="29" t="str">
        <f>IF(ISBLANK(Values!E7),"","TellusRem")</f>
        <v>TellusRem</v>
      </c>
      <c r="D8" s="28">
        <f>IF(ISBLANK(Values!E7),"",Values!E7)</f>
        <v>5714401465041</v>
      </c>
      <c r="E8" s="1" t="str">
        <f>IF(ISBLANK(Values!E7),"","EAN")</f>
        <v>EAN</v>
      </c>
      <c r="F8" s="27" t="str">
        <f>IF(ISBLANK(Values!E7),"",IF(Values!J7, SUBSTITUTE(Values!$B$1, "{language}", Values!H7) &amp; " " &amp;Values!$B$3, SUBSTITUTE(Values!$B$2, "{language}", Values!$H7) &amp; " " &amp;Values!$B$3))</f>
        <v>Teclado de respuesto Español sin retroiluminación  para Lenovo Thinkpad T460s T470s</v>
      </c>
      <c r="G8" s="29" t="str">
        <f>IF(ISBLANK(Values!E7),"","TellusRem")</f>
        <v>TellusRem</v>
      </c>
      <c r="H8" s="1" t="str">
        <f>IF(ISBLANK(Values!E7),"",Values!$B$16)</f>
        <v>computer-keyboards</v>
      </c>
      <c r="I8" s="1" t="str">
        <f>IF(ISBLANK(Values!E7),"","4730574031")</f>
        <v>4730574031</v>
      </c>
      <c r="J8" s="31" t="str">
        <f>IF(ISBLANK(Values!E7),"",Values!F7 )</f>
        <v>Lenovo T460s Regular - ES</v>
      </c>
      <c r="K8" s="27">
        <f>IF(IF(ISBLANK(Values!E7),"",IF(Values!J7, Values!$B$4, Values!$B$5))=0,"",IF(ISBLANK(Values!E7),"",IF(Values!J7, Values!$B$4, Values!$B$5)))</f>
        <v>45.99</v>
      </c>
      <c r="L8" s="27" t="str">
        <f>IF(ISBLANK(Values!E7),"",IF($CO8="DEFAULT", Values!$B$18, ""))</f>
        <v/>
      </c>
      <c r="M8" s="27" t="str">
        <f>IF(ISBLANK(Values!E7),"",Values!$M7)</f>
        <v>https://raw.githubusercontent.com/PatrickVibild/TellusAmazonPictures/master/pictures/Lenovo/T460S/RG/ES/1.jpg</v>
      </c>
      <c r="N8" s="27" t="str">
        <f>IF(ISBLANK(Values!$F7),"",Values!N7)</f>
        <v>https://raw.githubusercontent.com/PatrickVibild/TellusAmazonPictures/master/pictures/Lenovo/T460S/RG/ES/2.jpg</v>
      </c>
      <c r="O8" s="27" t="str">
        <f>IF(ISBLANK(Values!$F7),"",Values!O7)</f>
        <v>https://raw.githubusercontent.com/PatrickVibild/TellusAmazonPictures/master/pictures/Lenovo/T460S/RG/ES/3.jpg</v>
      </c>
      <c r="P8" s="27" t="str">
        <f>IF(ISBLANK(Values!$F7),"",Values!P7)</f>
        <v>https://raw.githubusercontent.com/PatrickVibild/TellusAmazonPictures/master/pictures/Lenovo/T460S/RG/ES/4.jpg</v>
      </c>
      <c r="Q8" s="27" t="str">
        <f>IF(ISBLANK(Values!$F7),"",Values!Q7)</f>
        <v>https://raw.githubusercontent.com/PatrickVibild/TellusAmazonPictures/master/pictures/Lenovo/T460S/RG/ES/5.jpg</v>
      </c>
      <c r="R8" s="27" t="str">
        <f>IF(ISBLANK(Values!$F7),"",Values!R7)</f>
        <v>https://raw.githubusercontent.com/PatrickVibild/TellusAmazonPictures/master/pictures/Lenovo/T460S/RG/ES/6.jpg</v>
      </c>
      <c r="S8" s="27" t="str">
        <f>IF(ISBLANK(Values!$F7),"",Values!S7)</f>
        <v>https://raw.githubusercontent.com/PatrickVibild/TellusAmazonPictures/master/pictures/Lenovo/T460S/RG/ES/7.jpg</v>
      </c>
      <c r="T8" s="27" t="str">
        <f>IF(ISBLANK(Values!$F7),"",Values!T7)</f>
        <v>https://raw.githubusercontent.com/PatrickVibild/TellusAmazonPictures/master/pictures/Lenovo/T460S/RG/ES/8.jpg</v>
      </c>
      <c r="U8" s="27" t="str">
        <f>IF(ISBLANK(Values!$F7),"",Values!U7)</f>
        <v>https://raw.githubusercontent.com/PatrickVibild/TellusAmazonPictures/master/pictures/Lenovo/T460S/RG/ES/9.jpg</v>
      </c>
      <c r="W8" s="29" t="str">
        <f>IF(ISBLANK(Values!E7),"","Child")</f>
        <v>Child</v>
      </c>
      <c r="X8" s="29" t="str">
        <f>IF(ISBLANK(Values!E7),"",Values!$B$13)</f>
        <v>Lenovo T460s parent regular</v>
      </c>
      <c r="Y8" s="31" t="str">
        <f>IF(ISBLANK(Values!E7),"","Size-Color")</f>
        <v>Size-Color</v>
      </c>
      <c r="Z8" s="29" t="str">
        <f>IF(ISBLANK(Values!E7),"","variation")</f>
        <v>variation</v>
      </c>
      <c r="AA8" s="1" t="str">
        <f>IF(ISBLANK(Values!E7),"",Values!$B$20)</f>
        <v>PartialUpdate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4"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3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sin retroiluminación.</v>
      </c>
      <c r="AM8" s="1" t="str">
        <f>SUBSTITUTE(IF(ISBLANK(Values!E7),"",Values!$B$27), "{model}", Values!$B$3)</f>
        <v>👉 COMPATIBLE CON: Lenovo T460s T470s. Por favor, revise la imagen y la descripción cuidadosamente antes de comprar cualquier teclado. Esto asegura que obtenga el teclado correcto para su portátil. Instalación fácil.</v>
      </c>
      <c r="AT8" s="27" t="str">
        <f>IF(ISBLANK(Values!E7),"",Values!H7)</f>
        <v>Español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1" t="str">
        <f>IF(ISBLANK(Values!E7),"","Parts")</f>
        <v>Parts</v>
      </c>
      <c r="DP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45.99</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row>
    <row r="9" spans="1:192" ht="48" x14ac:dyDescent="0.2">
      <c r="A9" s="1" t="str">
        <f>IF(ISBLANK(Values!E8),"",IF(Values!$B$37="EU","computercomponent","computer"))</f>
        <v>computercomponent</v>
      </c>
      <c r="B9" s="33" t="str">
        <f>IF(ISBLANK(Values!E8),"",Values!F8)</f>
        <v>Lenovo T460s Regular - UK</v>
      </c>
      <c r="C9" s="29" t="str">
        <f>IF(ISBLANK(Values!E8),"","TellusRem")</f>
        <v>TellusRem</v>
      </c>
      <c r="D9" s="28">
        <f>IF(ISBLANK(Values!E8),"",Values!E8)</f>
        <v>5714401465058</v>
      </c>
      <c r="E9" s="1" t="str">
        <f>IF(ISBLANK(Values!E8),"","EAN")</f>
        <v>EAN</v>
      </c>
      <c r="F9" s="27" t="str">
        <f>IF(ISBLANK(Values!E8),"",IF(Values!J8, SUBSTITUTE(Values!$B$1, "{language}", Values!H8) &amp; " " &amp;Values!$B$3, SUBSTITUTE(Values!$B$2, "{language}", Values!$H8) &amp; " " &amp;Values!$B$3))</f>
        <v>Teclado de respuesto Ingles sin retroiluminación  para Lenovo Thinkpad T460s T470s</v>
      </c>
      <c r="G9" s="29" t="str">
        <f>IF(ISBLANK(Values!E8),"","TellusRem")</f>
        <v>TellusRem</v>
      </c>
      <c r="H9" s="1" t="str">
        <f>IF(ISBLANK(Values!E8),"",Values!$B$16)</f>
        <v>computer-keyboards</v>
      </c>
      <c r="I9" s="1" t="str">
        <f>IF(ISBLANK(Values!E8),"","4730574031")</f>
        <v>4730574031</v>
      </c>
      <c r="J9" s="31" t="str">
        <f>IF(ISBLANK(Values!E8),"",Values!F8 )</f>
        <v>Lenovo T460s Regular - UK</v>
      </c>
      <c r="K9" s="27">
        <f>IF(IF(ISBLANK(Values!E8),"",IF(Values!J8, Values!$B$4, Values!$B$5))=0,"",IF(ISBLANK(Values!E8),"",IF(Values!J8, Values!$B$4, Values!$B$5)))</f>
        <v>45.99</v>
      </c>
      <c r="L9" s="27" t="str">
        <f>IF(ISBLANK(Values!E8),"",IF($CO9="DEFAULT", Values!$B$18, ""))</f>
        <v/>
      </c>
      <c r="M9" s="27" t="str">
        <f>IF(ISBLANK(Values!E8),"",Values!$M8)</f>
        <v>https://raw.githubusercontent.com/PatrickVibild/TellusAmazonPictures/master/pictures/Lenovo/T460S/RG/UK/1.jpg</v>
      </c>
      <c r="N9" s="27" t="str">
        <f>IF(ISBLANK(Values!$F8),"",Values!N8)</f>
        <v>https://raw.githubusercontent.com/PatrickVibild/TellusAmazonPictures/master/pictures/Lenovo/T460S/RG/UK/2.jpg</v>
      </c>
      <c r="O9" s="27" t="str">
        <f>IF(ISBLANK(Values!$F8),"",Values!O8)</f>
        <v>https://raw.githubusercontent.com/PatrickVibild/TellusAmazonPictures/master/pictures/Lenovo/T460S/RG/UK/3.jpg</v>
      </c>
      <c r="P9" s="27" t="str">
        <f>IF(ISBLANK(Values!$F8),"",Values!P8)</f>
        <v>https://raw.githubusercontent.com/PatrickVibild/TellusAmazonPictures/master/pictures/Lenovo/T460S/RG/UK/4.jpg</v>
      </c>
      <c r="Q9" s="27" t="str">
        <f>IF(ISBLANK(Values!$F8),"",Values!Q8)</f>
        <v>https://raw.githubusercontent.com/PatrickVibild/TellusAmazonPictures/master/pictures/Lenovo/T460S/RG/UK/5.jpg</v>
      </c>
      <c r="R9" s="27" t="str">
        <f>IF(ISBLANK(Values!$F8),"",Values!R8)</f>
        <v>https://raw.githubusercontent.com/PatrickVibild/TellusAmazonPictures/master/pictures/Lenovo/T460S/RG/UK/6.jpg</v>
      </c>
      <c r="S9" s="27" t="str">
        <f>IF(ISBLANK(Values!$F8),"",Values!S8)</f>
        <v>https://raw.githubusercontent.com/PatrickVibild/TellusAmazonPictures/master/pictures/Lenovo/T460S/RG/UK/7.jpg</v>
      </c>
      <c r="T9" s="27" t="str">
        <f>IF(ISBLANK(Values!$F8),"",Values!T8)</f>
        <v>https://raw.githubusercontent.com/PatrickVibild/TellusAmazonPictures/master/pictures/Lenovo/T460S/RG/UK/8.jpg</v>
      </c>
      <c r="U9" s="27" t="str">
        <f>IF(ISBLANK(Values!$F8),"",Values!U8)</f>
        <v>https://raw.githubusercontent.com/PatrickVibild/TellusAmazonPictures/master/pictures/Lenovo/T460S/RG/UK/9.jpg</v>
      </c>
      <c r="W9" s="29" t="str">
        <f>IF(ISBLANK(Values!E8),"","Child")</f>
        <v>Child</v>
      </c>
      <c r="X9" s="29" t="str">
        <f>IF(ISBLANK(Values!E8),"",Values!$B$13)</f>
        <v>Lenovo T460s parent regular</v>
      </c>
      <c r="Y9" s="31" t="str">
        <f>IF(ISBLANK(Values!E8),"","Size-Color")</f>
        <v>Size-Color</v>
      </c>
      <c r="Z9" s="29" t="str">
        <f>IF(ISBLANK(Values!E8),"","variation")</f>
        <v>variation</v>
      </c>
      <c r="AA9" s="1" t="str">
        <f>IF(ISBLANK(Values!E8),"",Values!$B$20)</f>
        <v>PartialUpdate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4"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3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sin retroiluminación.</v>
      </c>
      <c r="AM9" s="1" t="str">
        <f>SUBSTITUTE(IF(ISBLANK(Values!E8),"",Values!$B$27), "{model}", Values!$B$3)</f>
        <v>👉 COMPATIBLE CON: Lenovo T460s T470s. Por favor, revise la imagen y la descripción cuidadosamente antes de comprar cualquier teclado. Esto asegura que obtenga el teclado correcto para su portátil. Instalación fácil.</v>
      </c>
      <c r="AT9" s="27" t="str">
        <f>IF(ISBLANK(Values!E8),"",Values!H8)</f>
        <v>Ingles</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1" t="str">
        <f>IF(ISBLANK(Values!E8),"","Parts")</f>
        <v>Parts</v>
      </c>
      <c r="DP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45.99</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row>
    <row r="10" spans="1:192" ht="48" x14ac:dyDescent="0.2">
      <c r="A10" s="1" t="str">
        <f>IF(ISBLANK(Values!E9),"",IF(Values!$B$37="EU","computercomponent","computer"))</f>
        <v>computercomponent</v>
      </c>
      <c r="B10" s="33" t="str">
        <f>IF(ISBLANK(Values!E9),"",Values!F9)</f>
        <v>Lenovo T460s Regular - NOR</v>
      </c>
      <c r="C10" s="29" t="str">
        <f>IF(ISBLANK(Values!E9),"","TellusRem")</f>
        <v>TellusRem</v>
      </c>
      <c r="D10" s="28">
        <f>IF(ISBLANK(Values!E9),"",Values!E9)</f>
        <v>5714401465065</v>
      </c>
      <c r="E10" s="1" t="str">
        <f>IF(ISBLANK(Values!E9),"","EAN")</f>
        <v>EAN</v>
      </c>
      <c r="F10" s="27" t="str">
        <f>IF(ISBLANK(Values!E9),"",IF(Values!J9, SUBSTITUTE(Values!$B$1, "{language}", Values!H9) &amp; " " &amp;Values!$B$3, SUBSTITUTE(Values!$B$2, "{language}", Values!$H9) &amp; " " &amp;Values!$B$3))</f>
        <v>Teclado de respuesto Escandinavo - nórdico sin retroiluminación  para Lenovo Thinkpad T460s T470s</v>
      </c>
      <c r="G10" s="29" t="str">
        <f>IF(ISBLANK(Values!E9),"","TellusRem")</f>
        <v>TellusRem</v>
      </c>
      <c r="H10" s="1" t="str">
        <f>IF(ISBLANK(Values!E9),"",Values!$B$16)</f>
        <v>computer-keyboards</v>
      </c>
      <c r="I10" s="1" t="str">
        <f>IF(ISBLANK(Values!E9),"","4730574031")</f>
        <v>4730574031</v>
      </c>
      <c r="J10" s="31" t="str">
        <f>IF(ISBLANK(Values!E9),"",Values!F9 )</f>
        <v>Lenovo T460s Regular - NOR</v>
      </c>
      <c r="K10" s="27">
        <f>IF(IF(ISBLANK(Values!E9),"",IF(Values!J9, Values!$B$4, Values!$B$5))=0,"",IF(ISBLANK(Values!E9),"",IF(Values!J9, Values!$B$4, Values!$B$5)))</f>
        <v>45.99</v>
      </c>
      <c r="L10" s="27">
        <f>IF(ISBLANK(Values!E9),"",IF($CO10="DEFAULT", Values!$B$18, ""))</f>
        <v>5</v>
      </c>
      <c r="M10" s="27" t="str">
        <f>IF(ISBLANK(Values!E9),"",Values!$M9)</f>
        <v>https://raw.githubusercontent.com/PatrickVibild/TellusAmazonPictures/master/pictures/Lenovo/T460S/RG/NOR/1.jpg</v>
      </c>
      <c r="N10" s="27" t="str">
        <f>IF(ISBLANK(Values!$F9),"",Values!N9)</f>
        <v>https://raw.githubusercontent.com/PatrickVibild/TellusAmazonPictures/master/pictures/Lenovo/T460S/RG/NOR/2.jpg</v>
      </c>
      <c r="O10" s="27" t="str">
        <f>IF(ISBLANK(Values!$F9),"",Values!O9)</f>
        <v>https://raw.githubusercontent.com/PatrickVibild/TellusAmazonPictures/master/pictures/Lenovo/T460S/RG/NOR/3.jpg</v>
      </c>
      <c r="P10" s="27" t="str">
        <f>IF(ISBLANK(Values!$F9),"",Values!P9)</f>
        <v>https://raw.githubusercontent.com/PatrickVibild/TellusAmazonPictures/master/pictures/Lenovo/T460S/RG/NOR/4.jpg</v>
      </c>
      <c r="Q10" s="27" t="str">
        <f>IF(ISBLANK(Values!$F9),"",Values!Q9)</f>
        <v>https://raw.githubusercontent.com/PatrickVibild/TellusAmazonPictures/master/pictures/Lenovo/T460S/RG/NOR/5.jpg</v>
      </c>
      <c r="R10" s="27" t="str">
        <f>IF(ISBLANK(Values!$F9),"",Values!R9)</f>
        <v>https://raw.githubusercontent.com/PatrickVibild/TellusAmazonPictures/master/pictures/Lenovo/T460S/RG/NOR/6.jpg</v>
      </c>
      <c r="S10" s="27" t="str">
        <f>IF(ISBLANK(Values!$F9),"",Values!S9)</f>
        <v>https://raw.githubusercontent.com/PatrickVibild/TellusAmazonPictures/master/pictures/Lenovo/T460S/RG/NOR/7.jpg</v>
      </c>
      <c r="T10" s="27" t="str">
        <f>IF(ISBLANK(Values!$F9),"",Values!T9)</f>
        <v>https://raw.githubusercontent.com/PatrickVibild/TellusAmazonPictures/master/pictures/Lenovo/T460S/RG/NOR/8.jpg</v>
      </c>
      <c r="U10" s="27" t="str">
        <f>IF(ISBLANK(Values!$F9),"",Values!U9)</f>
        <v>https://raw.githubusercontent.com/PatrickVibild/TellusAmazonPictures/master/pictures/Lenovo/T460S/RG/NOR/9.jpg</v>
      </c>
      <c r="W10" s="29" t="str">
        <f>IF(ISBLANK(Values!E9),"","Child")</f>
        <v>Child</v>
      </c>
      <c r="X10" s="29" t="str">
        <f>IF(ISBLANK(Values!E9),"",Values!$B$13)</f>
        <v>Lenovo T460s parent regular</v>
      </c>
      <c r="Y10" s="31" t="str">
        <f>IF(ISBLANK(Values!E9),"","Size-Color")</f>
        <v>Size-Color</v>
      </c>
      <c r="Z10" s="29" t="str">
        <f>IF(ISBLANK(Values!E9),"","variation")</f>
        <v>variation</v>
      </c>
      <c r="AA10" s="1" t="str">
        <f>IF(ISBLANK(Values!E9),"",Values!$B$20)</f>
        <v>PartialUpdate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4"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3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sin retroiluminación.</v>
      </c>
      <c r="AM10" s="1" t="str">
        <f>SUBSTITUTE(IF(ISBLANK(Values!E9),"",Values!$B$27), "{model}", Values!$B$3)</f>
        <v>👉 COMPATIBLE CON: Lenovo T460s T470s. Por favor, revise la imagen y la descripción cuidadosamente antes de comprar cualquier teclado. Esto asegura que obtenga el teclado correcto para su portátil. Instalación fácil.</v>
      </c>
      <c r="AT10" s="27" t="str">
        <f>IF(ISBLANK(Values!E9),"",Values!H9)</f>
        <v>Escandinavo - nórdico</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1" t="str">
        <f>IF(ISBLANK(Values!E9),"","Parts")</f>
        <v>Parts</v>
      </c>
      <c r="DP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45.99</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row>
    <row r="11" spans="1:192" ht="48" x14ac:dyDescent="0.2">
      <c r="A11" s="1" t="str">
        <f>IF(ISBLANK(Values!E10),"",IF(Values!$B$37="EU","computercomponent","computer"))</f>
        <v>computercomponent</v>
      </c>
      <c r="B11" s="33" t="str">
        <f>IF(ISBLANK(Values!E10),"",Values!F10)</f>
        <v>Lenovo T460s Regular - BE</v>
      </c>
      <c r="C11" s="29" t="str">
        <f>IF(ISBLANK(Values!E10),"","TellusRem")</f>
        <v>TellusRem</v>
      </c>
      <c r="D11" s="28">
        <f>IF(ISBLANK(Values!E10),"",Values!E10)</f>
        <v>5714401465072</v>
      </c>
      <c r="E11" s="1" t="str">
        <f>IF(ISBLANK(Values!E10),"","EAN")</f>
        <v>EAN</v>
      </c>
      <c r="F11" s="27" t="str">
        <f>IF(ISBLANK(Values!E10),"",IF(Values!J10, SUBSTITUTE(Values!$B$1, "{language}", Values!H10) &amp; " " &amp;Values!$B$3, SUBSTITUTE(Values!$B$2, "{language}", Values!$H10) &amp; " " &amp;Values!$B$3))</f>
        <v>Teclado de respuesto Belga sin retroiluminación  para Lenovo Thinkpad T460s T470s</v>
      </c>
      <c r="G11" s="29" t="str">
        <f>IF(ISBLANK(Values!E10),"","TellusRem")</f>
        <v>TellusRem</v>
      </c>
      <c r="H11" s="1" t="str">
        <f>IF(ISBLANK(Values!E10),"",Values!$B$16)</f>
        <v>computer-keyboards</v>
      </c>
      <c r="I11" s="1" t="str">
        <f>IF(ISBLANK(Values!E10),"","4730574031")</f>
        <v>4730574031</v>
      </c>
      <c r="J11" s="31" t="str">
        <f>IF(ISBLANK(Values!E10),"",Values!F10 )</f>
        <v>Lenovo T460s Regular - BE</v>
      </c>
      <c r="K11" s="27">
        <f>IF(IF(ISBLANK(Values!E10),"",IF(Values!J10, Values!$B$4, Values!$B$5))=0,"",IF(ISBLANK(Values!E10),"",IF(Values!J10, Values!$B$4, Values!$B$5)))</f>
        <v>45.99</v>
      </c>
      <c r="L11" s="27">
        <f>IF(ISBLANK(Values!E10),"",IF($CO11="DEFAULT", Values!$B$18, ""))</f>
        <v>5</v>
      </c>
      <c r="M11" s="27" t="str">
        <f>IF(ISBLANK(Values!E10),"",Values!$M10)</f>
        <v>https://download.lenovo.com/Images/Parts/01YR094/01YR094_A.jpg</v>
      </c>
      <c r="N11" s="27" t="str">
        <f>IF(ISBLANK(Values!$F10),"",Values!N10)</f>
        <v>https://download.lenovo.com/Images/Parts/01YR094/01YR094_B.jpg</v>
      </c>
      <c r="O11" s="27" t="str">
        <f>IF(ISBLANK(Values!$F10),"",Values!O10)</f>
        <v>https://download.lenovo.com/Images/Parts/01YR094/01YR094_details.jpg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T460s parent regular</v>
      </c>
      <c r="Y11" s="31" t="str">
        <f>IF(ISBLANK(Values!E10),"","Size-Color")</f>
        <v>Size-Color</v>
      </c>
      <c r="Z11" s="29" t="str">
        <f>IF(ISBLANK(Values!E10),"","variation")</f>
        <v>variation</v>
      </c>
      <c r="AA11" s="1" t="str">
        <f>IF(ISBLANK(Values!E10),"",Values!$B$20)</f>
        <v>PartialUpdate</v>
      </c>
      <c r="AB11" s="1"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4"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32"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Belga sin retroiluminación.</v>
      </c>
      <c r="AM11" s="1" t="str">
        <f>SUBSTITUTE(IF(ISBLANK(Values!E10),"",Values!$B$27), "{model}", Values!$B$3)</f>
        <v>👉 COMPATIBLE CON: Lenovo T460s T470s. Por favor, revise la imagen y la descripción cuidadosamente antes de comprar cualquier teclado. Esto asegura que obtenga el teclado correcto para su portátil. Instalación fácil.</v>
      </c>
      <c r="AT11" s="27" t="str">
        <f>IF(ISBLANK(Values!E10),"",Values!H10)</f>
        <v>Belga</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1" s="1" t="str">
        <f>IF(ISBLANK(Values!E10),"","No")</f>
        <v>No</v>
      </c>
      <c r="DA11" s="1" t="str">
        <f>IF(ISBLANK(Values!E10),"","No")</f>
        <v>No</v>
      </c>
      <c r="DO11" s="1" t="str">
        <f>IF(ISBLANK(Values!E10),"","Parts")</f>
        <v>Parts</v>
      </c>
      <c r="DP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Y11" t="str">
        <f>IF(ISBLANK(Values!$E10), "", "not_applicable")</f>
        <v>not_applicable</v>
      </c>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45.99</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row>
    <row r="12" spans="1:192" ht="48" x14ac:dyDescent="0.2">
      <c r="A12" s="1" t="str">
        <f>IF(ISBLANK(Values!E11),"",IF(Values!$B$37="EU","computercomponent","computer"))</f>
        <v>computercomponent</v>
      </c>
      <c r="B12" s="33" t="str">
        <f>IF(ISBLANK(Values!E11),"",Values!F11)</f>
        <v>Lenovo T460s Regular - BG</v>
      </c>
      <c r="C12" s="29" t="str">
        <f>IF(ISBLANK(Values!E11),"","TellusRem")</f>
        <v>TellusRem</v>
      </c>
      <c r="D12" s="28">
        <f>IF(ISBLANK(Values!E11),"",Values!E11)</f>
        <v>5714401465089</v>
      </c>
      <c r="E12" s="1" t="str">
        <f>IF(ISBLANK(Values!E11),"","EAN")</f>
        <v>EAN</v>
      </c>
      <c r="F12" s="27" t="str">
        <f>IF(ISBLANK(Values!E11),"",IF(Values!J11, SUBSTITUTE(Values!$B$1, "{language}", Values!H11) &amp; " " &amp;Values!$B$3, SUBSTITUTE(Values!$B$2, "{language}", Values!$H11) &amp; " " &amp;Values!$B$3))</f>
        <v>Teclado de respuesto Búlgaro sin retroiluminación  para Lenovo Thinkpad T460s T470s</v>
      </c>
      <c r="G12" s="29" t="str">
        <f>IF(ISBLANK(Values!E11),"","TellusRem")</f>
        <v>TellusRem</v>
      </c>
      <c r="H12" s="1" t="str">
        <f>IF(ISBLANK(Values!E11),"",Values!$B$16)</f>
        <v>computer-keyboards</v>
      </c>
      <c r="I12" s="1" t="str">
        <f>IF(ISBLANK(Values!E11),"","4730574031")</f>
        <v>4730574031</v>
      </c>
      <c r="J12" s="31" t="str">
        <f>IF(ISBLANK(Values!E11),"",Values!F11 )</f>
        <v>Lenovo T460s Regular - BG</v>
      </c>
      <c r="K12" s="27">
        <f>IF(IF(ISBLANK(Values!E11),"",IF(Values!J11, Values!$B$4, Values!$B$5))=0,"",IF(ISBLANK(Values!E11),"",IF(Values!J11, Values!$B$4, Values!$B$5)))</f>
        <v>45.99</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T460s parent regular</v>
      </c>
      <c r="Y12" s="31" t="str">
        <f>IF(ISBLANK(Values!E11),"","Size-Color")</f>
        <v>Size-Color</v>
      </c>
      <c r="Z12" s="29" t="str">
        <f>IF(ISBLANK(Values!E11),"","variation")</f>
        <v>variation</v>
      </c>
      <c r="AA12" s="1" t="str">
        <f>IF(ISBLANK(Values!E11),"",Values!$B$20)</f>
        <v>PartialUpdate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4"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3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Búlgaro sin retroiluminación.</v>
      </c>
      <c r="AM12" s="1" t="str">
        <f>SUBSTITUTE(IF(ISBLANK(Values!E11),"",Values!$B$27), "{model}", Values!$B$3)</f>
        <v>👉 COMPATIBLE CON: Lenovo T460s T470s. Por favor, revise la imagen y la descripción cuidadosamente antes de comprar cualquier teclado. Esto asegura que obtenga el teclado correcto para su portátil. Instalación fácil.</v>
      </c>
      <c r="AT12" s="27" t="str">
        <f>IF(ISBLANK(Values!E11),"",Values!H11)</f>
        <v>Búlgaro</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2" s="1" t="str">
        <f>IF(ISBLANK(Values!E11),"","No")</f>
        <v>No</v>
      </c>
      <c r="DA12" s="1" t="str">
        <f>IF(ISBLANK(Values!E11),"","No")</f>
        <v>No</v>
      </c>
      <c r="DO12" s="1" t="str">
        <f>IF(ISBLANK(Values!E11),"","Parts")</f>
        <v>Parts</v>
      </c>
      <c r="DP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Y12" t="str">
        <f>IF(ISBLANK(Values!$E11), "", "not_applicable")</f>
        <v>not_applicable</v>
      </c>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45.99</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row>
    <row r="13" spans="1:192" ht="48" x14ac:dyDescent="0.2">
      <c r="A13" s="1" t="str">
        <f>IF(ISBLANK(Values!E12),"",IF(Values!$B$37="EU","computercomponent","computer"))</f>
        <v>computercomponent</v>
      </c>
      <c r="B13" s="33" t="str">
        <f>IF(ISBLANK(Values!E12),"",Values!F12)</f>
        <v>Lenovo T460s Regular - CZ</v>
      </c>
      <c r="C13" s="29" t="str">
        <f>IF(ISBLANK(Values!E12),"","TellusRem")</f>
        <v>TellusRem</v>
      </c>
      <c r="D13" s="28">
        <f>IF(ISBLANK(Values!E12),"",Values!E12)</f>
        <v>5714401465096</v>
      </c>
      <c r="E13" s="1" t="str">
        <f>IF(ISBLANK(Values!E12),"","EAN")</f>
        <v>EAN</v>
      </c>
      <c r="F13" s="27" t="str">
        <f>IF(ISBLANK(Values!E12),"",IF(Values!J12, SUBSTITUTE(Values!$B$1, "{language}", Values!H12) &amp; " " &amp;Values!$B$3, SUBSTITUTE(Values!$B$2, "{language}", Values!$H12) &amp; " " &amp;Values!$B$3))</f>
        <v>Teclado de respuesto Checo sin retroiluminación  para Lenovo Thinkpad T460s T470s</v>
      </c>
      <c r="G13" s="29" t="str">
        <f>IF(ISBLANK(Values!E12),"","TellusRem")</f>
        <v>TellusRem</v>
      </c>
      <c r="H13" s="1" t="str">
        <f>IF(ISBLANK(Values!E12),"",Values!$B$16)</f>
        <v>computer-keyboards</v>
      </c>
      <c r="I13" s="1" t="str">
        <f>IF(ISBLANK(Values!E12),"","4730574031")</f>
        <v>4730574031</v>
      </c>
      <c r="J13" s="31" t="str">
        <f>IF(ISBLANK(Values!E12),"",Values!F12 )</f>
        <v>Lenovo T460s Regular - CZ</v>
      </c>
      <c r="K13" s="27">
        <f>IF(IF(ISBLANK(Values!E12),"",IF(Values!J12, Values!$B$4, Values!$B$5))=0,"",IF(ISBLANK(Values!E12),"",IF(Values!J12, Values!$B$4, Values!$B$5)))</f>
        <v>45.99</v>
      </c>
      <c r="L13" s="27">
        <f>IF(ISBLANK(Values!E12),"",IF($CO13="DEFAULT", Values!$B$18, ""))</f>
        <v>5</v>
      </c>
      <c r="M13" s="27" t="str">
        <f>IF(ISBLANK(Values!E12),"",Values!$M12)</f>
        <v>https://download.lenovo.com/Images/Parts/01YR096/01YR096_A.jpg</v>
      </c>
      <c r="N13" s="27" t="str">
        <f>IF(ISBLANK(Values!$F12),"",Values!N12)</f>
        <v>https://download.lenovo.com/Images/Parts/01YR096/01YR096_B.jpg</v>
      </c>
      <c r="O13" s="27" t="str">
        <f>IF(ISBLANK(Values!$F12),"",Values!O12)</f>
        <v>https://download.lenovo.com/Images/Parts/01YR096/01YR096_details.jpg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T460s parent regular</v>
      </c>
      <c r="Y13" s="31" t="str">
        <f>IF(ISBLANK(Values!E12),"","Size-Color")</f>
        <v>Size-Color</v>
      </c>
      <c r="Z13" s="29" t="str">
        <f>IF(ISBLANK(Values!E12),"","variation")</f>
        <v>variation</v>
      </c>
      <c r="AA13" s="1" t="str">
        <f>IF(ISBLANK(Values!E12),"",Values!$B$20)</f>
        <v>PartialUpdate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4"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3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Checo sin retroiluminación.</v>
      </c>
      <c r="AM13" s="1" t="str">
        <f>SUBSTITUTE(IF(ISBLANK(Values!E12),"",Values!$B$27), "{model}", Values!$B$3)</f>
        <v>👉 COMPATIBLE CON: Lenovo T460s T470s. Por favor, revise la imagen y la descripción cuidadosamente antes de comprar cualquier teclado. Esto asegura que obtenga el teclado correcto para su portátil. Instalación fácil.</v>
      </c>
      <c r="AT13" s="27" t="str">
        <f>IF(ISBLANK(Values!E12),"",Values!H12)</f>
        <v>Checo</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IF(ISBLANK(Values!E12),"","No")</f>
        <v>No</v>
      </c>
      <c r="DA13" s="1" t="str">
        <f>IF(ISBLANK(Values!E12),"","No")</f>
        <v>No</v>
      </c>
      <c r="DO13" s="1" t="str">
        <f>IF(ISBLANK(Values!E12),"","Parts")</f>
        <v>Parts</v>
      </c>
      <c r="DP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IF(ISBLANK(Values!$E12), "", "not_applicable")</f>
        <v>not_applicable</v>
      </c>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45.99</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row>
    <row r="14" spans="1:192" ht="48" x14ac:dyDescent="0.2">
      <c r="A14" s="1" t="str">
        <f>IF(ISBLANK(Values!E13),"",IF(Values!$B$37="EU","computercomponent","computer"))</f>
        <v>computercomponent</v>
      </c>
      <c r="B14" s="33" t="str">
        <f>IF(ISBLANK(Values!E13),"",Values!F13)</f>
        <v>Lenovo T460s Regular - DK</v>
      </c>
      <c r="C14" s="29" t="str">
        <f>IF(ISBLANK(Values!E13),"","TellusRem")</f>
        <v>TellusRem</v>
      </c>
      <c r="D14" s="28">
        <f>IF(ISBLANK(Values!E13),"",Values!E13)</f>
        <v>5714401465102</v>
      </c>
      <c r="E14" s="1" t="str">
        <f>IF(ISBLANK(Values!E13),"","EAN")</f>
        <v>EAN</v>
      </c>
      <c r="F14" s="27" t="str">
        <f>IF(ISBLANK(Values!E13),"",IF(Values!J13, SUBSTITUTE(Values!$B$1, "{language}", Values!H13) &amp; " " &amp;Values!$B$3, SUBSTITUTE(Values!$B$2, "{language}", Values!$H13) &amp; " " &amp;Values!$B$3))</f>
        <v>Teclado de respuesto Danés sin retroiluminación  para Lenovo Thinkpad T460s T470s</v>
      </c>
      <c r="G14" s="29" t="str">
        <f>IF(ISBLANK(Values!E13),"","TellusRem")</f>
        <v>TellusRem</v>
      </c>
      <c r="H14" s="1" t="str">
        <f>IF(ISBLANK(Values!E13),"",Values!$B$16)</f>
        <v>computer-keyboards</v>
      </c>
      <c r="I14" s="1" t="str">
        <f>IF(ISBLANK(Values!E13),"","4730574031")</f>
        <v>4730574031</v>
      </c>
      <c r="J14" s="31" t="str">
        <f>IF(ISBLANK(Values!E13),"",Values!F13 )</f>
        <v>Lenovo T460s Regular - DK</v>
      </c>
      <c r="K14" s="27">
        <f>IF(IF(ISBLANK(Values!E13),"",IF(Values!J13, Values!$B$4, Values!$B$5))=0,"",IF(ISBLANK(Values!E13),"",IF(Values!J13, Values!$B$4, Values!$B$5)))</f>
        <v>45.99</v>
      </c>
      <c r="L14" s="27">
        <f>IF(ISBLANK(Values!E13),"",IF($CO14="DEFAULT", Values!$B$18, ""))</f>
        <v>5</v>
      </c>
      <c r="M14" s="27" t="str">
        <f>IF(ISBLANK(Values!E13),"",Values!$M13)</f>
        <v>https://download.lenovo.com/Images/Parts/01YR097/01YR097_A.jpg</v>
      </c>
      <c r="N14" s="27" t="str">
        <f>IF(ISBLANK(Values!$F13),"",Values!N13)</f>
        <v>https://download.lenovo.com/Images/Parts/01YR097/01YR097_B.jpg</v>
      </c>
      <c r="O14" s="27" t="str">
        <f>IF(ISBLANK(Values!$F13),"",Values!O13)</f>
        <v>https://download.lenovo.com/Images/Parts/01YR097/01YR097_details.jpg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T460s parent regular</v>
      </c>
      <c r="Y14" s="31" t="str">
        <f>IF(ISBLANK(Values!E13),"","Size-Color")</f>
        <v>Size-Color</v>
      </c>
      <c r="Z14" s="29" t="str">
        <f>IF(ISBLANK(Values!E13),"","variation")</f>
        <v>variation</v>
      </c>
      <c r="AA14" s="1" t="str">
        <f>IF(ISBLANK(Values!E13),"",Values!$B$20)</f>
        <v>PartialUpdate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4"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3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Danés sin retroiluminación.</v>
      </c>
      <c r="AM14" s="1" t="str">
        <f>SUBSTITUTE(IF(ISBLANK(Values!E13),"",Values!$B$27), "{model}", Values!$B$3)</f>
        <v>👉 COMPATIBLE CON: Lenovo T460s T470s. Por favor, revise la imagen y la descripción cuidadosamente antes de comprar cualquier teclado. Esto asegura que obtenga el teclado correcto para su portátil. Instalación fácil.</v>
      </c>
      <c r="AT14" s="27" t="str">
        <f>IF(ISBLANK(Values!E13),"",Values!H13)</f>
        <v>Danés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IF(ISBLANK(Values!E13),"","No")</f>
        <v>No</v>
      </c>
      <c r="DA14" s="1" t="str">
        <f>IF(ISBLANK(Values!E13),"","No")</f>
        <v>No</v>
      </c>
      <c r="DO14" s="1" t="str">
        <f>IF(ISBLANK(Values!E13),"","Parts")</f>
        <v>Parts</v>
      </c>
      <c r="DP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IF(ISBLANK(Values!$E13), "", "not_applicable")</f>
        <v>not_applicable</v>
      </c>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45.99</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row>
    <row r="15" spans="1:192" ht="48" x14ac:dyDescent="0.2">
      <c r="A15" s="1" t="str">
        <f>IF(ISBLANK(Values!E14),"",IF(Values!$B$37="EU","computercomponent","computer"))</f>
        <v>computercomponent</v>
      </c>
      <c r="B15" s="33" t="str">
        <f>IF(ISBLANK(Values!E14),"",Values!F14)</f>
        <v>Lenovo T460s Regular - HU</v>
      </c>
      <c r="C15" s="29" t="str">
        <f>IF(ISBLANK(Values!E14),"","TellusRem")</f>
        <v>TellusRem</v>
      </c>
      <c r="D15" s="28">
        <f>IF(ISBLANK(Values!E14),"",Values!E14)</f>
        <v>5714401465119</v>
      </c>
      <c r="E15" s="1" t="str">
        <f>IF(ISBLANK(Values!E14),"","EAN")</f>
        <v>EAN</v>
      </c>
      <c r="F15" s="27" t="str">
        <f>IF(ISBLANK(Values!E14),"",IF(Values!J14, SUBSTITUTE(Values!$B$1, "{language}", Values!H14) &amp; " " &amp;Values!$B$3, SUBSTITUTE(Values!$B$2, "{language}", Values!$H14) &amp; " " &amp;Values!$B$3))</f>
        <v>Teclado de respuesto Húngaro sin retroiluminación  para Lenovo Thinkpad T460s T470s</v>
      </c>
      <c r="G15" s="29" t="str">
        <f>IF(ISBLANK(Values!E14),"","TellusRem")</f>
        <v>TellusRem</v>
      </c>
      <c r="H15" s="1" t="str">
        <f>IF(ISBLANK(Values!E14),"",Values!$B$16)</f>
        <v>computer-keyboards</v>
      </c>
      <c r="I15" s="1" t="str">
        <f>IF(ISBLANK(Values!E14),"","4730574031")</f>
        <v>4730574031</v>
      </c>
      <c r="J15" s="31" t="str">
        <f>IF(ISBLANK(Values!E14),"",Values!F14 )</f>
        <v>Lenovo T460s Regular - HU</v>
      </c>
      <c r="K15" s="27">
        <f>IF(IF(ISBLANK(Values!E14),"",IF(Values!J14, Values!$B$4, Values!$B$5))=0,"",IF(ISBLANK(Values!E14),"",IF(Values!J14, Values!$B$4, Values!$B$5)))</f>
        <v>45.99</v>
      </c>
      <c r="L15" s="27">
        <f>IF(ISBLANK(Values!E14),"",IF($CO15="DEFAULT", Values!$B$18, ""))</f>
        <v>5</v>
      </c>
      <c r="M15" s="27" t="str">
        <f>IF(ISBLANK(Values!E14),"",Values!$M14)</f>
        <v>https://download.lenovo.com/Images/Parts/01YR103/01YR103_A.jpg</v>
      </c>
      <c r="N15" s="27" t="str">
        <f>IF(ISBLANK(Values!$F14),"",Values!N14)</f>
        <v>https://download.lenovo.com/Images/Parts/01YR103/01YR103_B.jpg</v>
      </c>
      <c r="O15" s="27" t="str">
        <f>IF(ISBLANK(Values!$F14),"",Values!O14)</f>
        <v>https://download.lenovo.com/Images/Parts/01YR103/01YR103_details.jpg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T460s parent regular</v>
      </c>
      <c r="Y15" s="31" t="str">
        <f>IF(ISBLANK(Values!E14),"","Size-Color")</f>
        <v>Size-Color</v>
      </c>
      <c r="Z15" s="29" t="str">
        <f>IF(ISBLANK(Values!E14),"","variation")</f>
        <v>variation</v>
      </c>
      <c r="AA15" s="1" t="str">
        <f>IF(ISBLANK(Values!E14),"",Values!$B$20)</f>
        <v>PartialUpdate</v>
      </c>
      <c r="AB15" s="1"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34" t="str">
        <f>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32"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15" s="1"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IF(ISBLANK(Values!E14),"",SUBSTITUTE(SUBSTITUTE(IF(Values!$J14, Values!$B$26, Values!$B$33), "{language}", Values!$H14), "{flag}", INDEX(options!$E$1:$E$20, Values!$V14)))</f>
        <v>👉 FORMATO – 🇭🇺 Húngaro sin retroiluminación.</v>
      </c>
      <c r="AM15" s="1" t="str">
        <f>SUBSTITUTE(IF(ISBLANK(Values!E14),"",Values!$B$27), "{model}", Values!$B$3)</f>
        <v>👉 COMPATIBLE CON: Lenovo T460s T470s. Por favor, revise la imagen y la descripción cuidadosamente antes de comprar cualquier teclado. Esto asegura que obtenga el teclado correcto para su portátil. Instalación fácil.</v>
      </c>
      <c r="AT15" s="27" t="str">
        <f>IF(ISBLANK(Values!E14),"",Values!H14)</f>
        <v>Húngaro</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5" s="1" t="str">
        <f>IF(ISBLANK(Values!E14),"","No")</f>
        <v>No</v>
      </c>
      <c r="DA15" s="1" t="str">
        <f>IF(ISBLANK(Values!E14),"","No")</f>
        <v>No</v>
      </c>
      <c r="DO15" s="1" t="str">
        <f>IF(ISBLANK(Values!E14),"","Parts")</f>
        <v>Parts</v>
      </c>
      <c r="DP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Y15" t="str">
        <f>IF(ISBLANK(Values!$E14), "", "not_applicable")</f>
        <v>not_applicable</v>
      </c>
      <c r="EI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45.99</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row>
    <row r="16" spans="1:192" ht="48" x14ac:dyDescent="0.2">
      <c r="A16" s="1" t="str">
        <f>IF(ISBLANK(Values!E15),"",IF(Values!$B$37="EU","computercomponent","computer"))</f>
        <v>computercomponent</v>
      </c>
      <c r="B16" s="33" t="str">
        <f>IF(ISBLANK(Values!E15),"",Values!F15)</f>
        <v>Lenovo T460s Regular - NL</v>
      </c>
      <c r="C16" s="29" t="str">
        <f>IF(ISBLANK(Values!E15),"","TellusRem")</f>
        <v>TellusRem</v>
      </c>
      <c r="D16" s="28">
        <f>IF(ISBLANK(Values!E15),"",Values!E15)</f>
        <v>5714401465126</v>
      </c>
      <c r="E16" s="1" t="str">
        <f>IF(ISBLANK(Values!E15),"","EAN")</f>
        <v>EAN</v>
      </c>
      <c r="F16" s="27" t="str">
        <f>IF(ISBLANK(Values!E15),"",IF(Values!J15, SUBSTITUTE(Values!$B$1, "{language}", Values!H15) &amp; " " &amp;Values!$B$3, SUBSTITUTE(Values!$B$2, "{language}", Values!$H15) &amp; " " &amp;Values!$B$3))</f>
        <v>Teclado de respuesto Holandés sin retroiluminación  para Lenovo Thinkpad T460s T470s</v>
      </c>
      <c r="G16" s="29" t="str">
        <f>IF(ISBLANK(Values!E15),"","TellusRem")</f>
        <v>TellusRem</v>
      </c>
      <c r="H16" s="1" t="str">
        <f>IF(ISBLANK(Values!E15),"",Values!$B$16)</f>
        <v>computer-keyboards</v>
      </c>
      <c r="I16" s="1" t="str">
        <f>IF(ISBLANK(Values!E15),"","4730574031")</f>
        <v>4730574031</v>
      </c>
      <c r="J16" s="31" t="str">
        <f>IF(ISBLANK(Values!E15),"",Values!F15 )</f>
        <v>Lenovo T460s Regular - NL</v>
      </c>
      <c r="K16" s="27">
        <f>IF(IF(ISBLANK(Values!E15),"",IF(Values!J15, Values!$B$4, Values!$B$5))=0,"",IF(ISBLANK(Values!E15),"",IF(Values!J15, Values!$B$4, Values!$B$5)))</f>
        <v>45.99</v>
      </c>
      <c r="L16" s="27">
        <f>IF(ISBLANK(Values!E15),"",IF($CO16="DEFAULT", Values!$B$18, ""))</f>
        <v>5</v>
      </c>
      <c r="M16" s="27" t="str">
        <f>IF(ISBLANK(Values!E15),"",Values!$M15)</f>
        <v>https://download.lenovo.com/Images/Parts/01YT119/01YT119_A.jpg</v>
      </c>
      <c r="N16" s="27" t="str">
        <f>IF(ISBLANK(Values!$F15),"",Values!N15)</f>
        <v>https://download.lenovo.com/Images/Parts/01YT119/01YT119_B.jpg</v>
      </c>
      <c r="O16" s="27" t="str">
        <f>IF(ISBLANK(Values!$F15),"",Values!O15)</f>
        <v>https://download.lenovo.com/Images/Parts/01YT119/01YT119_details.jpg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T460s parent regular</v>
      </c>
      <c r="Y16" s="31" t="str">
        <f>IF(ISBLANK(Values!E15),"","Size-Color")</f>
        <v>Size-Color</v>
      </c>
      <c r="Z16" s="29" t="str">
        <f>IF(ISBLANK(Values!E15),"","variation")</f>
        <v>variation</v>
      </c>
      <c r="AA16" s="1" t="str">
        <f>IF(ISBLANK(Values!E15),"",Values!$B$20)</f>
        <v>PartialUpdate</v>
      </c>
      <c r="AB16" s="1"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34" t="str">
        <f>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32"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16" s="1"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IF(ISBLANK(Values!E15),"",SUBSTITUTE(SUBSTITUTE(IF(Values!$J15, Values!$B$26, Values!$B$33), "{language}", Values!$H15), "{flag}", INDEX(options!$E$1:$E$20, Values!$V15)))</f>
        <v>👉 FORMATO – 🇳🇱 Holandés sin retroiluminación.</v>
      </c>
      <c r="AM16" s="1" t="str">
        <f>SUBSTITUTE(IF(ISBLANK(Values!E15),"",Values!$B$27), "{model}", Values!$B$3)</f>
        <v>👉 COMPATIBLE CON: Lenovo T460s T470s. Por favor, revise la imagen y la descripción cuidadosamente antes de comprar cualquier teclado. Esto asegura que obtenga el teclado correcto para su portátil. Instalación fácil.</v>
      </c>
      <c r="AT16" s="27" t="str">
        <f>IF(ISBLANK(Values!E15),"",Values!H15)</f>
        <v>Holandés</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6" s="1" t="str">
        <f>IF(ISBLANK(Values!E15),"","No")</f>
        <v>No</v>
      </c>
      <c r="DA16" s="1" t="str">
        <f>IF(ISBLANK(Values!E15),"","No")</f>
        <v>No</v>
      </c>
      <c r="DO16" s="1" t="str">
        <f>IF(ISBLANK(Values!E15),"","Parts")</f>
        <v>Parts</v>
      </c>
      <c r="DP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Y16" t="str">
        <f>IF(ISBLANK(Values!$E15), "", "not_applicable")</f>
        <v>not_applicable</v>
      </c>
      <c r="EI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45.99</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row>
    <row r="17" spans="1:192" ht="48" x14ac:dyDescent="0.2">
      <c r="A17" s="1" t="str">
        <f>IF(ISBLANK(Values!E16),"",IF(Values!$B$37="EU","computercomponent","computer"))</f>
        <v>computercomponent</v>
      </c>
      <c r="B17" s="33" t="str">
        <f>IF(ISBLANK(Values!E16),"",Values!F16)</f>
        <v>Lenovo T460s Regular - NO</v>
      </c>
      <c r="C17" s="29" t="str">
        <f>IF(ISBLANK(Values!E16),"","TellusRem")</f>
        <v>TellusRem</v>
      </c>
      <c r="D17" s="28">
        <f>IF(ISBLANK(Values!E16),"",Values!E16)</f>
        <v>5714401465133</v>
      </c>
      <c r="E17" s="1" t="str">
        <f>IF(ISBLANK(Values!E16),"","EAN")</f>
        <v>EAN</v>
      </c>
      <c r="F17" s="27" t="str">
        <f>IF(ISBLANK(Values!E16),"",IF(Values!J16, SUBSTITUTE(Values!$B$1, "{language}", Values!H16) &amp; " " &amp;Values!$B$3, SUBSTITUTE(Values!$B$2, "{language}", Values!$H16) &amp; " " &amp;Values!$B$3))</f>
        <v>Teclado de respuesto Noruego sin retroiluminación  para Lenovo Thinkpad T460s T470s</v>
      </c>
      <c r="G17" s="29" t="str">
        <f>IF(ISBLANK(Values!E16),"","TellusRem")</f>
        <v>TellusRem</v>
      </c>
      <c r="H17" s="1" t="str">
        <f>IF(ISBLANK(Values!E16),"",Values!$B$16)</f>
        <v>computer-keyboards</v>
      </c>
      <c r="I17" s="1" t="str">
        <f>IF(ISBLANK(Values!E16),"","4730574031")</f>
        <v>4730574031</v>
      </c>
      <c r="J17" s="31" t="str">
        <f>IF(ISBLANK(Values!E16),"",Values!F16 )</f>
        <v>Lenovo T460s Regular - NO</v>
      </c>
      <c r="K17" s="27">
        <f>IF(IF(ISBLANK(Values!E16),"",IF(Values!J16, Values!$B$4, Values!$B$5))=0,"",IF(ISBLANK(Values!E16),"",IF(Values!J16, Values!$B$4, Values!$B$5)))</f>
        <v>45.99</v>
      </c>
      <c r="L17" s="27">
        <f>IF(ISBLANK(Values!E16),"",IF($CO17="DEFAULT", Values!$B$18, ""))</f>
        <v>5</v>
      </c>
      <c r="M17" s="27" t="str">
        <f>IF(ISBLANK(Values!E16),"",Values!$M16)</f>
        <v>https://download.lenovo.com/Images/Parts/01YT162/01YT162_A.jpg</v>
      </c>
      <c r="N17" s="27" t="str">
        <f>IF(ISBLANK(Values!$F16),"",Values!N16)</f>
        <v>https://download.lenovo.com/Images/Parts/01YT162/01YT162_B.jpg</v>
      </c>
      <c r="O17" s="27" t="str">
        <f>IF(ISBLANK(Values!$F16),"",Values!O16)</f>
        <v>https://download.lenovo.com/Images/Parts/01YT162/01YT162_details.jpg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T460s parent regular</v>
      </c>
      <c r="Y17" s="31" t="str">
        <f>IF(ISBLANK(Values!E16),"","Size-Color")</f>
        <v>Size-Color</v>
      </c>
      <c r="Z17" s="29" t="str">
        <f>IF(ISBLANK(Values!E16),"","variation")</f>
        <v>variation</v>
      </c>
      <c r="AA17" s="1" t="str">
        <f>IF(ISBLANK(Values!E16),"",Values!$B$20)</f>
        <v>PartialUpdate</v>
      </c>
      <c r="AB17" s="1"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34" t="str">
        <f>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32"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17" s="1"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IF(ISBLANK(Values!E16),"",SUBSTITUTE(SUBSTITUTE(IF(Values!$J16, Values!$B$26, Values!$B$33), "{language}", Values!$H16), "{flag}", INDEX(options!$E$1:$E$20, Values!$V16)))</f>
        <v>👉 FORMATO – 🇳🇴 Noruego sin retroiluminación.</v>
      </c>
      <c r="AM17" s="1" t="str">
        <f>SUBSTITUTE(IF(ISBLANK(Values!E16),"",Values!$B$27), "{model}", Values!$B$3)</f>
        <v>👉 COMPATIBLE CON: Lenovo T460s T470s. Por favor, revise la imagen y la descripción cuidadosamente antes de comprar cualquier teclado. Esto asegura que obtenga el teclado correcto para su portátil. Instalación fácil.</v>
      </c>
      <c r="AT17" s="27" t="str">
        <f>IF(ISBLANK(Values!E16),"",Values!H16)</f>
        <v>Noruego</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7" s="1" t="str">
        <f>IF(ISBLANK(Values!E16),"","No")</f>
        <v>No</v>
      </c>
      <c r="DA17" s="1" t="str">
        <f>IF(ISBLANK(Values!E16),"","No")</f>
        <v>No</v>
      </c>
      <c r="DO17" s="1" t="str">
        <f>IF(ISBLANK(Values!E16),"","Parts")</f>
        <v>Parts</v>
      </c>
      <c r="DP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Y17" t="str">
        <f>IF(ISBLANK(Values!$E16), "", "not_applicable")</f>
        <v>not_applicable</v>
      </c>
      <c r="EI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45.99</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row>
    <row r="18" spans="1:192" ht="48" x14ac:dyDescent="0.2">
      <c r="A18" s="1" t="str">
        <f>IF(ISBLANK(Values!E17),"",IF(Values!$B$37="EU","computercomponent","computer"))</f>
        <v>computercomponent</v>
      </c>
      <c r="B18" s="33" t="str">
        <f>IF(ISBLANK(Values!E17),"",Values!F17)</f>
        <v>Lenovo T460s Regular - PL</v>
      </c>
      <c r="C18" s="29" t="str">
        <f>IF(ISBLANK(Values!E17),"","TellusRem")</f>
        <v>TellusRem</v>
      </c>
      <c r="D18" s="28">
        <f>IF(ISBLANK(Values!E17),"",Values!E17)</f>
        <v>5714401465140</v>
      </c>
      <c r="E18" s="1" t="str">
        <f>IF(ISBLANK(Values!E17),"","EAN")</f>
        <v>EAN</v>
      </c>
      <c r="F18" s="27" t="str">
        <f>IF(ISBLANK(Values!E17),"",IF(Values!J17, SUBSTITUTE(Values!$B$1, "{language}", Values!H17) &amp; " " &amp;Values!$B$3, SUBSTITUTE(Values!$B$2, "{language}", Values!$H17) &amp; " " &amp;Values!$B$3))</f>
        <v>Teclado de respuesto Polaco sin retroiluminación  para Lenovo Thinkpad T460s T470s</v>
      </c>
      <c r="G18" s="29" t="str">
        <f>IF(ISBLANK(Values!E17),"","TellusRem")</f>
        <v>TellusRem</v>
      </c>
      <c r="H18" s="1" t="str">
        <f>IF(ISBLANK(Values!E17),"",Values!$B$16)</f>
        <v>computer-keyboards</v>
      </c>
      <c r="I18" s="1" t="str">
        <f>IF(ISBLANK(Values!E17),"","4730574031")</f>
        <v>4730574031</v>
      </c>
      <c r="J18" s="31" t="str">
        <f>IF(ISBLANK(Values!E17),"",Values!F17 )</f>
        <v>Lenovo T460s Regular - PL</v>
      </c>
      <c r="K18" s="27">
        <f>IF(IF(ISBLANK(Values!E17),"",IF(Values!J17, Values!$B$4, Values!$B$5))=0,"",IF(ISBLANK(Values!E17),"",IF(Values!J17, Values!$B$4, Values!$B$5)))</f>
        <v>45.99</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T460s parent regular</v>
      </c>
      <c r="Y18" s="31" t="str">
        <f>IF(ISBLANK(Values!E17),"","Size-Color")</f>
        <v>Size-Color</v>
      </c>
      <c r="Z18" s="29" t="str">
        <f>IF(ISBLANK(Values!E17),"","variation")</f>
        <v>variation</v>
      </c>
      <c r="AA18" s="1" t="str">
        <f>IF(ISBLANK(Values!E17),"",Values!$B$20)</f>
        <v>PartialUpdate</v>
      </c>
      <c r="AB18" s="1"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34" t="str">
        <f>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32"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18" s="1"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IF(ISBLANK(Values!E17),"",SUBSTITUTE(SUBSTITUTE(IF(Values!$J17, Values!$B$26, Values!$B$33), "{language}", Values!$H17), "{flag}", INDEX(options!$E$1:$E$20, Values!$V17)))</f>
        <v>👉 FORMATO – 🇵🇱 Polaco sin retroiluminación.</v>
      </c>
      <c r="AM18" s="1" t="str">
        <f>SUBSTITUTE(IF(ISBLANK(Values!E17),"",Values!$B$27), "{model}", Values!$B$3)</f>
        <v>👉 COMPATIBLE CON: Lenovo T460s T470s. Por favor, revise la imagen y la descripción cuidadosamente antes de comprar cualquier teclado. Esto asegura que obtenga el teclado correcto para su portátil. Instalación fácil.</v>
      </c>
      <c r="AT18" s="27" t="str">
        <f>IF(ISBLANK(Values!E17),"",Values!H17)</f>
        <v>Polaco</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8" s="1" t="str">
        <f>IF(ISBLANK(Values!E17),"","No")</f>
        <v>No</v>
      </c>
      <c r="DA18" s="1" t="str">
        <f>IF(ISBLANK(Values!E17),"","No")</f>
        <v>No</v>
      </c>
      <c r="DO18" s="1" t="str">
        <f>IF(ISBLANK(Values!E17),"","Parts")</f>
        <v>Parts</v>
      </c>
      <c r="DP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Y18" t="str">
        <f>IF(ISBLANK(Values!$E17), "", "not_applicable")</f>
        <v>not_applicable</v>
      </c>
      <c r="EI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45.99</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row>
    <row r="19" spans="1:192" ht="48" x14ac:dyDescent="0.2">
      <c r="A19" s="1" t="str">
        <f>IF(ISBLANK(Values!E18),"",IF(Values!$B$37="EU","computercomponent","computer"))</f>
        <v>computercomponent</v>
      </c>
      <c r="B19" s="33" t="str">
        <f>IF(ISBLANK(Values!E18),"",Values!F18)</f>
        <v>Lenovo T460s Regular - PT</v>
      </c>
      <c r="C19" s="29" t="str">
        <f>IF(ISBLANK(Values!E18),"","TellusRem")</f>
        <v>TellusRem</v>
      </c>
      <c r="D19" s="28">
        <f>IF(ISBLANK(Values!E18),"",Values!E18)</f>
        <v>5714401465157</v>
      </c>
      <c r="E19" s="1" t="str">
        <f>IF(ISBLANK(Values!E18),"","EAN")</f>
        <v>EAN</v>
      </c>
      <c r="F19" s="27" t="str">
        <f>IF(ISBLANK(Values!E18),"",IF(Values!J18, SUBSTITUTE(Values!$B$1, "{language}", Values!H18) &amp; " " &amp;Values!$B$3, SUBSTITUTE(Values!$B$2, "{language}", Values!$H18) &amp; " " &amp;Values!$B$3))</f>
        <v>Teclado de respuesto Portugués sin retroiluminación  para Lenovo Thinkpad T460s T470s</v>
      </c>
      <c r="G19" s="29" t="str">
        <f>IF(ISBLANK(Values!E18),"","TellusRem")</f>
        <v>TellusRem</v>
      </c>
      <c r="H19" s="1" t="str">
        <f>IF(ISBLANK(Values!E18),"",Values!$B$16)</f>
        <v>computer-keyboards</v>
      </c>
      <c r="I19" s="1" t="str">
        <f>IF(ISBLANK(Values!E18),"","4730574031")</f>
        <v>4730574031</v>
      </c>
      <c r="J19" s="31" t="str">
        <f>IF(ISBLANK(Values!E18),"",Values!F18 )</f>
        <v>Lenovo T460s Regular - PT</v>
      </c>
      <c r="K19" s="27">
        <f>IF(IF(ISBLANK(Values!E18),"",IF(Values!J18, Values!$B$4, Values!$B$5))=0,"",IF(ISBLANK(Values!E18),"",IF(Values!J18, Values!$B$4, Values!$B$5)))</f>
        <v>45.99</v>
      </c>
      <c r="L19" s="27">
        <f>IF(ISBLANK(Values!E18),"",IF($CO19="DEFAULT", Values!$B$18, ""))</f>
        <v>5</v>
      </c>
      <c r="M19" s="27" t="str">
        <f>IF(ISBLANK(Values!E18),"",Values!$M18)</f>
        <v>https://download.lenovo.com/Images/Parts/01YR110/01YR110_A.jpg</v>
      </c>
      <c r="N19" s="27" t="str">
        <f>IF(ISBLANK(Values!$F18),"",Values!N18)</f>
        <v>https://download.lenovo.com/Images/Parts/01YR110/01YR110_B.jpg</v>
      </c>
      <c r="O19" s="27" t="str">
        <f>IF(ISBLANK(Values!$F18),"",Values!O18)</f>
        <v>https://download.lenovo.com/Images/Parts/01YR110/01YR110_details.jpg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T460s parent regular</v>
      </c>
      <c r="Y19" s="31" t="str">
        <f>IF(ISBLANK(Values!E18),"","Size-Color")</f>
        <v>Size-Color</v>
      </c>
      <c r="Z19" s="29" t="str">
        <f>IF(ISBLANK(Values!E18),"","variation")</f>
        <v>variation</v>
      </c>
      <c r="AA19" s="1" t="str">
        <f>IF(ISBLANK(Values!E18),"",Values!$B$20)</f>
        <v>PartialUpdate</v>
      </c>
      <c r="AB19" s="1" t="str">
        <f>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34" t="str">
        <f>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32" t="str">
        <f>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19" s="1" t="str">
        <f>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IF(ISBLANK(Values!E18),"",SUBSTITUTE(SUBSTITUTE(IF(Values!$J18, Values!$B$26, Values!$B$33), "{language}", Values!$H18), "{flag}", INDEX(options!$E$1:$E$20, Values!$V18)))</f>
        <v>👉 FORMATO – 🇵🇹 Portugués sin retroiluminación.</v>
      </c>
      <c r="AM19" s="1" t="str">
        <f>SUBSTITUTE(IF(ISBLANK(Values!E18),"",Values!$B$27), "{model}", Values!$B$3)</f>
        <v>👉 COMPATIBLE CON: Lenovo T460s T470s. Por favor, revise la imagen y la descripción cuidadosamente antes de comprar cualquier teclado. Esto asegura que obtenga el teclado correcto para su portátil. Instalación fácil.</v>
      </c>
      <c r="AT19" s="27" t="str">
        <f>IF(ISBLANK(Values!E18),"",Values!H18)</f>
        <v>Portugués</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9" s="1" t="str">
        <f>IF(ISBLANK(Values!E18),"","No")</f>
        <v>No</v>
      </c>
      <c r="DA19" s="1" t="str">
        <f>IF(ISBLANK(Values!E18),"","No")</f>
        <v>No</v>
      </c>
      <c r="DO19" s="1" t="str">
        <f>IF(ISBLANK(Values!E18),"","Parts")</f>
        <v>Parts</v>
      </c>
      <c r="DP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Y19" t="str">
        <f>IF(ISBLANK(Values!$E18), "", "not_applicable")</f>
        <v>not_applicable</v>
      </c>
      <c r="EI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45.99</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row>
    <row r="20" spans="1:192" ht="48" x14ac:dyDescent="0.2">
      <c r="A20" s="1" t="str">
        <f>IF(ISBLANK(Values!E19),"",IF(Values!$B$37="EU","computercomponent","computer"))</f>
        <v>computercomponent</v>
      </c>
      <c r="B20" s="33" t="str">
        <f>IF(ISBLANK(Values!E19),"",Values!F19)</f>
        <v>Lenovo T460s Regular - SE/FI</v>
      </c>
      <c r="C20" s="29" t="str">
        <f>IF(ISBLANK(Values!E19),"","TellusRem")</f>
        <v>TellusRem</v>
      </c>
      <c r="D20" s="28">
        <f>IF(ISBLANK(Values!E19),"",Values!E19)</f>
        <v>5714401465164</v>
      </c>
      <c r="E20" s="1" t="str">
        <f>IF(ISBLANK(Values!E19),"","EAN")</f>
        <v>EAN</v>
      </c>
      <c r="F20" s="27" t="str">
        <f>IF(ISBLANK(Values!E19),"",IF(Values!J19, SUBSTITUTE(Values!$B$1, "{language}", Values!H19) &amp; " " &amp;Values!$B$3, SUBSTITUTE(Values!$B$2, "{language}", Values!$H19) &amp; " " &amp;Values!$B$3))</f>
        <v>Teclado de respuesto Sueco – Finlandes sin retroiluminación  para Lenovo Thinkpad T460s T470s</v>
      </c>
      <c r="G20" s="29" t="str">
        <f>IF(ISBLANK(Values!E19),"","TellusRem")</f>
        <v>TellusRem</v>
      </c>
      <c r="H20" s="1" t="str">
        <f>IF(ISBLANK(Values!E19),"",Values!$B$16)</f>
        <v>computer-keyboards</v>
      </c>
      <c r="I20" s="1" t="str">
        <f>IF(ISBLANK(Values!E19),"","4730574031")</f>
        <v>4730574031</v>
      </c>
      <c r="J20" s="31" t="str">
        <f>IF(ISBLANK(Values!E19),"",Values!F19 )</f>
        <v>Lenovo T460s Regular - SE/FI</v>
      </c>
      <c r="K20" s="27">
        <f>IF(IF(ISBLANK(Values!E19),"",IF(Values!J19, Values!$B$4, Values!$B$5))=0,"",IF(ISBLANK(Values!E19),"",IF(Values!J19, Values!$B$4, Values!$B$5)))</f>
        <v>45.99</v>
      </c>
      <c r="L20" s="27">
        <f>IF(ISBLANK(Values!E19),"",IF($CO20="DEFAULT", Values!$B$18, ""))</f>
        <v>5</v>
      </c>
      <c r="M20" s="27" t="str">
        <f>IF(ISBLANK(Values!E19),"",Values!$M19)</f>
        <v>https://download.lenovo.com/Images/Parts/01YR114/01YR114_A.jpg</v>
      </c>
      <c r="N20" s="27" t="str">
        <f>IF(ISBLANK(Values!$F19),"",Values!N19)</f>
        <v>https://download.lenovo.com/Images/Parts/01YR114/01YR114_B.jpg</v>
      </c>
      <c r="O20" s="27" t="str">
        <f>IF(ISBLANK(Values!$F19),"",Values!O19)</f>
        <v>https://download.lenovo.com/Images/Parts/01YR114/01YR114_details.jpg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T460s parent regular</v>
      </c>
      <c r="Y20" s="31" t="str">
        <f>IF(ISBLANK(Values!E19),"","Size-Color")</f>
        <v>Size-Color</v>
      </c>
      <c r="Z20" s="29" t="str">
        <f>IF(ISBLANK(Values!E19),"","variation")</f>
        <v>variation</v>
      </c>
      <c r="AA20" s="1" t="str">
        <f>IF(ISBLANK(Values!E19),"",Values!$B$20)</f>
        <v>PartialUpdate</v>
      </c>
      <c r="AB20" s="1" t="str">
        <f>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34" t="str">
        <f>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32" t="str">
        <f>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20" s="1" t="str">
        <f>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IF(ISBLANK(Values!E19),"",SUBSTITUTE(SUBSTITUTE(IF(Values!$J19, Values!$B$26, Values!$B$33), "{language}", Values!$H19), "{flag}", INDEX(options!$E$1:$E$20, Values!$V19)))</f>
        <v>👉 FORMATO – 🇸🇪 🇫🇮 Sueco – Finlandes sin retroiluminación.</v>
      </c>
      <c r="AM20" s="1" t="str">
        <f>SUBSTITUTE(IF(ISBLANK(Values!E19),"",Values!$B$27), "{model}", Values!$B$3)</f>
        <v>👉 COMPATIBLE CON: Lenovo T460s T470s. Por favor, revise la imagen y la descripción cuidadosamente antes de comprar cualquier teclado. Esto asegura que obtenga el teclado correcto para su portátil. Instalación fácil.</v>
      </c>
      <c r="AT20" s="27" t="str">
        <f>IF(ISBLANK(Values!E19),"",Values!H19)</f>
        <v>Sueco – Finlandes</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0" s="1" t="str">
        <f>IF(ISBLANK(Values!E19),"","No")</f>
        <v>No</v>
      </c>
      <c r="DA20" s="1" t="str">
        <f>IF(ISBLANK(Values!E19),"","No")</f>
        <v>No</v>
      </c>
      <c r="DO20" s="1" t="str">
        <f>IF(ISBLANK(Values!E19),"","Parts")</f>
        <v>Parts</v>
      </c>
      <c r="DP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Y20" t="str">
        <f>IF(ISBLANK(Values!$E19), "", "not_applicable")</f>
        <v>not_applicable</v>
      </c>
      <c r="EI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45.99</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row>
    <row r="21" spans="1:192" ht="48" x14ac:dyDescent="0.2">
      <c r="A21" s="1" t="str">
        <f>IF(ISBLANK(Values!E20),"",IF(Values!$B$37="EU","computercomponent","computer"))</f>
        <v>computercomponent</v>
      </c>
      <c r="B21" s="33" t="str">
        <f>IF(ISBLANK(Values!E20),"",Values!F20)</f>
        <v>Lenovo T460s Regular - CH</v>
      </c>
      <c r="C21" s="29" t="str">
        <f>IF(ISBLANK(Values!E20),"","TellusRem")</f>
        <v>TellusRem</v>
      </c>
      <c r="D21" s="28">
        <f>IF(ISBLANK(Values!E20),"",Values!E20)</f>
        <v>5714401465171</v>
      </c>
      <c r="E21" s="1" t="str">
        <f>IF(ISBLANK(Values!E20),"","EAN")</f>
        <v>EAN</v>
      </c>
      <c r="F21" s="27" t="str">
        <f>IF(ISBLANK(Values!E20),"",IF(Values!J20, SUBSTITUTE(Values!$B$1, "{language}", Values!H20) &amp; " " &amp;Values!$B$3, SUBSTITUTE(Values!$B$2, "{language}", Values!$H20) &amp; " " &amp;Values!$B$3))</f>
        <v>Teclado de respuesto Suizo sin retroiluminación  para Lenovo Thinkpad T460s T470s</v>
      </c>
      <c r="G21" s="29" t="str">
        <f>IF(ISBLANK(Values!E20),"","TellusRem")</f>
        <v>TellusRem</v>
      </c>
      <c r="H21" s="1" t="str">
        <f>IF(ISBLANK(Values!E20),"",Values!$B$16)</f>
        <v>computer-keyboards</v>
      </c>
      <c r="I21" s="1" t="str">
        <f>IF(ISBLANK(Values!E20),"","4730574031")</f>
        <v>4730574031</v>
      </c>
      <c r="J21" s="31" t="str">
        <f>IF(ISBLANK(Values!E20),"",Values!F20 )</f>
        <v>Lenovo T460s Regular - CH</v>
      </c>
      <c r="K21" s="27">
        <f>IF(IF(ISBLANK(Values!E20),"",IF(Values!J20, Values!$B$4, Values!$B$5))=0,"",IF(ISBLANK(Values!E20),"",IF(Values!J20, Values!$B$4, Values!$B$5)))</f>
        <v>45.99</v>
      </c>
      <c r="L21" s="27">
        <f>IF(ISBLANK(Values!E20),"",IF($CO21="DEFAULT", Values!$B$18, ""))</f>
        <v>5</v>
      </c>
      <c r="M21" s="27" t="str">
        <f>IF(ISBLANK(Values!E20),"",Values!$M20)</f>
        <v>https://download.lenovo.com/Images/Parts/01YR115/01YR115_A.jpg</v>
      </c>
      <c r="N21" s="27" t="str">
        <f>IF(ISBLANK(Values!$F20),"",Values!N20)</f>
        <v>https://download.lenovo.com/Images/Parts/01YR115/01YR115_B.jpg</v>
      </c>
      <c r="O21" s="27" t="str">
        <f>IF(ISBLANK(Values!$F20),"",Values!O20)</f>
        <v>https://download.lenovo.com/Images/Parts/01YR115/01YR115_details.jpg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T460s parent regular</v>
      </c>
      <c r="Y21" s="31" t="str">
        <f>IF(ISBLANK(Values!E20),"","Size-Color")</f>
        <v>Size-Color</v>
      </c>
      <c r="Z21" s="29" t="str">
        <f>IF(ISBLANK(Values!E20),"","variation")</f>
        <v>variation</v>
      </c>
      <c r="AA21" s="1" t="str">
        <f>IF(ISBLANK(Values!E20),"",Values!$B$20)</f>
        <v>PartialUpdate</v>
      </c>
      <c r="AB21" s="1"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34" t="str">
        <f>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32"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21" s="1"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IF(ISBLANK(Values!E20),"",SUBSTITUTE(SUBSTITUTE(IF(Values!$J20, Values!$B$26, Values!$B$33), "{language}", Values!$H20), "{flag}", INDEX(options!$E$1:$E$20, Values!$V20)))</f>
        <v>👉 FORMATO – 🇨🇭 Suizo sin retroiluminación.</v>
      </c>
      <c r="AM21" s="1" t="str">
        <f>SUBSTITUTE(IF(ISBLANK(Values!E20),"",Values!$B$27), "{model}", Values!$B$3)</f>
        <v>👉 COMPATIBLE CON: Lenovo T460s T470s. Por favor, revise la imagen y la descripción cuidadosamente antes de comprar cualquier teclado. Esto asegura que obtenga el teclado correcto para su portátil. Instalación fácil.</v>
      </c>
      <c r="AT21" s="27" t="str">
        <f>IF(ISBLANK(Values!E20),"",Values!H20)</f>
        <v>Suizo</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1" s="1" t="str">
        <f>IF(ISBLANK(Values!E20),"","No")</f>
        <v>No</v>
      </c>
      <c r="DA21" s="1" t="str">
        <f>IF(ISBLANK(Values!E20),"","No")</f>
        <v>No</v>
      </c>
      <c r="DO21" s="1" t="str">
        <f>IF(ISBLANK(Values!E20),"","Parts")</f>
        <v>Parts</v>
      </c>
      <c r="DP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Y21" t="str">
        <f>IF(ISBLANK(Values!$E20), "", "not_applicable")</f>
        <v>not_applicable</v>
      </c>
      <c r="EI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45.99</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row>
    <row r="22" spans="1:192" ht="48" x14ac:dyDescent="0.2">
      <c r="A22" s="1" t="str">
        <f>IF(ISBLANK(Values!E21),"",IF(Values!$B$37="EU","computercomponent","computer"))</f>
        <v>computercomponent</v>
      </c>
      <c r="B22" s="33" t="str">
        <f>IF(ISBLANK(Values!E21),"",Values!F21)</f>
        <v>Lenovo T460s Regular - US INT</v>
      </c>
      <c r="C22" s="29" t="str">
        <f>IF(ISBLANK(Values!E21),"","TellusRem")</f>
        <v>TellusRem</v>
      </c>
      <c r="D22" s="28">
        <f>IF(ISBLANK(Values!E21),"",Values!E21)</f>
        <v>5714401465188</v>
      </c>
      <c r="E22" s="1" t="str">
        <f>IF(ISBLANK(Values!E21),"","EAN")</f>
        <v>EAN</v>
      </c>
      <c r="F22" s="27" t="str">
        <f>IF(ISBLANK(Values!E21),"",IF(Values!J21, SUBSTITUTE(Values!$B$1, "{language}", Values!H21) &amp; " " &amp;Values!$B$3, SUBSTITUTE(Values!$B$2, "{language}", Values!$H21) &amp; " " &amp;Values!$B$3))</f>
        <v>Teclado de respuesto US internacional sin retroiluminación  para Lenovo Thinkpad T460s T470s</v>
      </c>
      <c r="G22" s="29" t="str">
        <f>IF(ISBLANK(Values!E21),"","TellusRem")</f>
        <v>TellusRem</v>
      </c>
      <c r="H22" s="1" t="str">
        <f>IF(ISBLANK(Values!E21),"",Values!$B$16)</f>
        <v>computer-keyboards</v>
      </c>
      <c r="I22" s="1" t="str">
        <f>IF(ISBLANK(Values!E21),"","4730574031")</f>
        <v>4730574031</v>
      </c>
      <c r="J22" s="31" t="str">
        <f>IF(ISBLANK(Values!E21),"",Values!F21 )</f>
        <v>Lenovo T460s Regular - US INT</v>
      </c>
      <c r="K22" s="27">
        <f>IF(IF(ISBLANK(Values!E21),"",IF(Values!J21, Values!$B$4, Values!$B$5))=0,"",IF(ISBLANK(Values!E21),"",IF(Values!J21, Values!$B$4, Values!$B$5)))</f>
        <v>45.99</v>
      </c>
      <c r="L22" s="27">
        <f>IF(ISBLANK(Values!E21),"",IF($CO22="DEFAULT", Values!$B$18, ""))</f>
        <v>5</v>
      </c>
      <c r="M22" s="27" t="str">
        <f>IF(ISBLANK(Values!E21),"",Values!$M21)</f>
        <v>https://raw.githubusercontent.com/PatrickVibild/TellusAmazonPictures/master/pictures/Lenovo/T460S/RG/USI/1.jpg</v>
      </c>
      <c r="N22" s="27" t="str">
        <f>IF(ISBLANK(Values!$F21),"",Values!N21)</f>
        <v>https://raw.githubusercontent.com/PatrickVibild/TellusAmazonPictures/master/pictures/Lenovo/T460S/RG/USI/2.jpg</v>
      </c>
      <c r="O22" s="27" t="str">
        <f>IF(ISBLANK(Values!$F21),"",Values!O21)</f>
        <v>https://raw.githubusercontent.com/PatrickVibild/TellusAmazonPictures/master/pictures/Lenovo/T460S/RG/USI/3.jpg</v>
      </c>
      <c r="P22" s="27" t="str">
        <f>IF(ISBLANK(Values!$F21),"",Values!P21)</f>
        <v>https://raw.githubusercontent.com/PatrickVibild/TellusAmazonPictures/master/pictures/Lenovo/T460S/RG/USI/4.jpg</v>
      </c>
      <c r="Q22" s="27" t="str">
        <f>IF(ISBLANK(Values!$F21),"",Values!Q21)</f>
        <v>https://raw.githubusercontent.com/PatrickVibild/TellusAmazonPictures/master/pictures/Lenovo/T460S/RG/USI/5.jpg</v>
      </c>
      <c r="R22" s="27" t="str">
        <f>IF(ISBLANK(Values!$F21),"",Values!R21)</f>
        <v>https://raw.githubusercontent.com/PatrickVibild/TellusAmazonPictures/master/pictures/Lenovo/T460S/RG/USI/6.jpg</v>
      </c>
      <c r="S22" s="27" t="str">
        <f>IF(ISBLANK(Values!$F21),"",Values!S21)</f>
        <v>https://raw.githubusercontent.com/PatrickVibild/TellusAmazonPictures/master/pictures/Lenovo/T460S/RG/USI/7.jpg</v>
      </c>
      <c r="T22" s="27" t="str">
        <f>IF(ISBLANK(Values!$F21),"",Values!T21)</f>
        <v>https://raw.githubusercontent.com/PatrickVibild/TellusAmazonPictures/master/pictures/Lenovo/T460S/RG/USI/8.jpg</v>
      </c>
      <c r="U22" s="27" t="str">
        <f>IF(ISBLANK(Values!$F21),"",Values!U21)</f>
        <v>https://raw.githubusercontent.com/PatrickVibild/TellusAmazonPictures/master/pictures/Lenovo/T460S/RG/USI/9.jpg</v>
      </c>
      <c r="W22" s="29" t="str">
        <f>IF(ISBLANK(Values!E21),"","Child")</f>
        <v>Child</v>
      </c>
      <c r="X22" s="29" t="str">
        <f>IF(ISBLANK(Values!E21),"",Values!$B$13)</f>
        <v>Lenovo T460s parent regular</v>
      </c>
      <c r="Y22" s="31" t="str">
        <f>IF(ISBLANK(Values!E21),"","Size-Color")</f>
        <v>Size-Color</v>
      </c>
      <c r="Z22" s="29" t="str">
        <f>IF(ISBLANK(Values!E21),"","variation")</f>
        <v>variation</v>
      </c>
      <c r="AA22" s="1" t="str">
        <f>IF(ISBLANK(Values!E21),"",Values!$B$20)</f>
        <v>PartialUpdate</v>
      </c>
      <c r="AB22" s="1"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34" t="str">
        <f>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32"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22" s="1"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IF(ISBLANK(Values!E21),"",SUBSTITUTE(SUBSTITUTE(IF(Values!$J21, Values!$B$26, Values!$B$33), "{language}", Values!$H21), "{flag}", INDEX(options!$E$1:$E$20, Values!$V21)))</f>
        <v>👉 FORMATO – 🇺🇸 with € symbol US internacional sin retroiluminación.</v>
      </c>
      <c r="AM22" s="1" t="str">
        <f>SUBSTITUTE(IF(ISBLANK(Values!E21),"",Values!$B$27), "{model}", Values!$B$3)</f>
        <v>👉 COMPATIBLE CON: Lenovo T460s T470s. Por favor, revise la imagen y la descripción cuidadosamente antes de comprar cualquier teclado. Esto asegura que obtenga el teclado correcto para su portátil. Instalación fácil.</v>
      </c>
      <c r="AT22" s="27" t="str">
        <f>IF(ISBLANK(Values!E21),"",Values!H21)</f>
        <v>US internacional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2" s="1" t="str">
        <f>IF(ISBLANK(Values!E21),"","No")</f>
        <v>No</v>
      </c>
      <c r="DA22" s="1" t="str">
        <f>IF(ISBLANK(Values!E21),"","No")</f>
        <v>No</v>
      </c>
      <c r="DO22" s="1" t="str">
        <f>IF(ISBLANK(Values!E21),"","Parts")</f>
        <v>Parts</v>
      </c>
      <c r="DP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Y22" t="str">
        <f>IF(ISBLANK(Values!$E21), "", "not_applicable")</f>
        <v>not_applicable</v>
      </c>
      <c r="EI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45.99</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row>
    <row r="23" spans="1:192" s="35" customFormat="1" ht="48" x14ac:dyDescent="0.2">
      <c r="A23" s="1" t="str">
        <f>IF(ISBLANK(Values!E22),"",IF(Values!$B$37="EU","computercomponent","computer"))</f>
        <v>computercomponent</v>
      </c>
      <c r="B23" s="33" t="str">
        <f>IF(ISBLANK(Values!E22),"",Values!F22)</f>
        <v>Lenovo T460s Regular - RUS</v>
      </c>
      <c r="C23" s="29" t="str">
        <f>IF(ISBLANK(Values!E22),"","TellusRem")</f>
        <v>TellusRem</v>
      </c>
      <c r="D23" s="28">
        <f>IF(ISBLANK(Values!E22),"",Values!E22)</f>
        <v>5714401465195</v>
      </c>
      <c r="E23" s="1" t="str">
        <f>IF(ISBLANK(Values!E22),"","EAN")</f>
        <v>EAN</v>
      </c>
      <c r="F23" s="27" t="str">
        <f>IF(ISBLANK(Values!E22),"",IF(Values!J22, SUBSTITUTE(Values!$B$1, "{language}", Values!H22) &amp; " " &amp;Values!$B$3, SUBSTITUTE(Values!$B$2, "{language}", Values!$H22) &amp; " " &amp;Values!$B$3))</f>
        <v>Teclado de respuesto Ruso sin retroiluminación  para Lenovo Thinkpad T460s T470s</v>
      </c>
      <c r="G23" s="29" t="str">
        <f>IF(ISBLANK(Values!E22),"","TellusRem")</f>
        <v>TellusRem</v>
      </c>
      <c r="H23" s="1" t="str">
        <f>IF(ISBLANK(Values!E22),"",Values!$B$16)</f>
        <v>computer-keyboards</v>
      </c>
      <c r="I23" s="1" t="str">
        <f>IF(ISBLANK(Values!E22),"","4730574031")</f>
        <v>4730574031</v>
      </c>
      <c r="J23" s="31" t="str">
        <f>IF(ISBLANK(Values!E22),"",Values!F22 )</f>
        <v>Lenovo T460s Regular - RUS</v>
      </c>
      <c r="K23" s="27">
        <f>IF(IF(ISBLANK(Values!E22),"",IF(Values!J22, Values!$B$4, Values!$B$5))=0,"",IF(ISBLANK(Values!E22),"",IF(Values!J22, Values!$B$4, Values!$B$5)))</f>
        <v>45.99</v>
      </c>
      <c r="L23" s="27">
        <f>IF(ISBLANK(Values!E22),"",IF($CO23="DEFAULT", Values!$B$18, ""))</f>
        <v>5</v>
      </c>
      <c r="M23" s="27" t="str">
        <f>IF(ISBLANK(Values!E22),"",Values!$M22)</f>
        <v>https://download.lenovo.com/Images/Parts/01YT165/01YT165_A.jpg</v>
      </c>
      <c r="N23" s="27" t="str">
        <f>IF(ISBLANK(Values!$F22),"",Values!N22)</f>
        <v>https://download.lenovo.com/Images/Parts/01YT165/01YT165_B.jpg</v>
      </c>
      <c r="O23" s="27" t="str">
        <f>IF(ISBLANK(Values!$F22),"",Values!O22)</f>
        <v>https://download.lenovo.com/Images/Parts/01YT165/01YT165_details.jpg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T460s parent regular</v>
      </c>
      <c r="Y23" s="31" t="str">
        <f>IF(ISBLANK(Values!E22),"","Size-Color")</f>
        <v>Size-Color</v>
      </c>
      <c r="Z23" s="29" t="str">
        <f>IF(ISBLANK(Values!E22),"","variation")</f>
        <v>variation</v>
      </c>
      <c r="AA23" s="1" t="str">
        <f>IF(ISBLANK(Values!E22),"",Values!$B$20)</f>
        <v>PartialUpdate</v>
      </c>
      <c r="AB23" s="1" t="str">
        <f>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34" t="str">
        <f>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32" t="str">
        <f>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23" s="1" t="str">
        <f>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IF(ISBLANK(Values!E22),"",SUBSTITUTE(SUBSTITUTE(IF(Values!$J22, Values!$B$26, Values!$B$33), "{language}", Values!$H22), "{flag}", INDEX(options!$E$1:$E$20, Values!$V22)))</f>
        <v>👉 FORMATO – 🇷🇺 Ruso sin retroiluminación.</v>
      </c>
      <c r="AM23" s="1" t="str">
        <f>SUBSTITUTE(IF(ISBLANK(Values!E22),"",Values!$B$27), "{model}", Values!$B$3)</f>
        <v>👉 COMPATIBLE CON: Lenovo T460s T470s. Por favor, revise la imagen y la descripción cuidadosamente antes de comprar cualquier teclado. Esto asegura que obtenga el teclado correcto para su portátil. Instalación fácil.</v>
      </c>
      <c r="AN23" s="1"/>
      <c r="AO23" s="1"/>
      <c r="AP23" s="1"/>
      <c r="AQ23" s="1"/>
      <c r="AR23" s="1"/>
      <c r="AS23" s="1"/>
      <c r="AT23" s="27" t="str">
        <f>IF(ISBLANK(Values!E22),"",Values!H22)</f>
        <v>Ruso</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45.99</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T460s Regular - US</v>
      </c>
      <c r="C24" s="29" t="str">
        <f>IF(ISBLANK(Values!E23),"","TellusRem")</f>
        <v>TellusRem</v>
      </c>
      <c r="D24" s="28">
        <f>IF(ISBLANK(Values!E23),"",Values!E23)</f>
        <v>5714401465201</v>
      </c>
      <c r="E24" s="1" t="str">
        <f>IF(ISBLANK(Values!E23),"","EAN")</f>
        <v>EAN</v>
      </c>
      <c r="F24" s="27" t="str">
        <f>IF(ISBLANK(Values!E23),"",IF(Values!J23, SUBSTITUTE(Values!$B$1, "{language}", Values!H23) &amp; " " &amp;Values!$B$3, SUBSTITUTE(Values!$B$2, "{language}", Values!$H23) &amp; " " &amp;Values!$B$3))</f>
        <v>Teclado de respuesto US sin retroiluminación  para Lenovo Thinkpad T460s T470s</v>
      </c>
      <c r="G24" s="29" t="str">
        <f>IF(ISBLANK(Values!E23),"","TellusRem")</f>
        <v>TellusRem</v>
      </c>
      <c r="H24" s="1" t="str">
        <f>IF(ISBLANK(Values!E23),"",Values!$B$16)</f>
        <v>computer-keyboards</v>
      </c>
      <c r="I24" s="1" t="str">
        <f>IF(ISBLANK(Values!E23),"","4730574031")</f>
        <v>4730574031</v>
      </c>
      <c r="J24" s="31" t="str">
        <f>IF(ISBLANK(Values!E23),"",Values!F23 )</f>
        <v>Lenovo T460s Regular - US</v>
      </c>
      <c r="K24" s="27">
        <f>IF(IF(ISBLANK(Values!E23),"",IF(Values!J23, Values!$B$4, Values!$B$5))=0,"",IF(ISBLANK(Values!E23),"",IF(Values!J23, Values!$B$4, Values!$B$5)))</f>
        <v>45.99</v>
      </c>
      <c r="L24" s="27">
        <f>IF(ISBLANK(Values!E23),"",IF($CO24="DEFAULT", Values!$B$18, ""))</f>
        <v>5</v>
      </c>
      <c r="M24" s="27" t="str">
        <f>IF(ISBLANK(Values!E23),"",Values!$M23)</f>
        <v>https://raw.githubusercontent.com/PatrickVibild/TellusAmazonPictures/master/pictures/Lenovo/T460S/RG/US/1.jpg</v>
      </c>
      <c r="N24" s="27" t="str">
        <f>IF(ISBLANK(Values!$F23),"",Values!N23)</f>
        <v>https://raw.githubusercontent.com/PatrickVibild/TellusAmazonPictures/master/pictures/Lenovo/T460S/RG/US/2.jpg</v>
      </c>
      <c r="O24" s="27" t="str">
        <f>IF(ISBLANK(Values!$F23),"",Values!O23)</f>
        <v>https://raw.githubusercontent.com/PatrickVibild/TellusAmazonPictures/master/pictures/Lenovo/T460S/RG/US/3.jpg</v>
      </c>
      <c r="P24" s="27" t="str">
        <f>IF(ISBLANK(Values!$F23),"",Values!P23)</f>
        <v>https://raw.githubusercontent.com/PatrickVibild/TellusAmazonPictures/master/pictures/Lenovo/T460S/RG/US/4.jpg</v>
      </c>
      <c r="Q24" s="27" t="str">
        <f>IF(ISBLANK(Values!$F23),"",Values!Q23)</f>
        <v>https://raw.githubusercontent.com/PatrickVibild/TellusAmazonPictures/master/pictures/Lenovo/T460S/RG/US/5.jpg</v>
      </c>
      <c r="R24" s="27" t="str">
        <f>IF(ISBLANK(Values!$F23),"",Values!R23)</f>
        <v>https://raw.githubusercontent.com/PatrickVibild/TellusAmazonPictures/master/pictures/Lenovo/T460S/RG/US/6.jpg</v>
      </c>
      <c r="S24" s="27" t="str">
        <f>IF(ISBLANK(Values!$F23),"",Values!S23)</f>
        <v>https://raw.githubusercontent.com/PatrickVibild/TellusAmazonPictures/master/pictures/Lenovo/T460S/RG/US/7.jpg</v>
      </c>
      <c r="T24" s="27" t="str">
        <f>IF(ISBLANK(Values!$F23),"",Values!T23)</f>
        <v>https://raw.githubusercontent.com/PatrickVibild/TellusAmazonPictures/master/pictures/Lenovo/T460S/RG/US/8.jpg</v>
      </c>
      <c r="U24" s="27" t="str">
        <f>IF(ISBLANK(Values!$F23),"",Values!U23)</f>
        <v>https://raw.githubusercontent.com/PatrickVibild/TellusAmazonPictures/master/pictures/Lenovo/T460S/RG/US/9.jpg</v>
      </c>
      <c r="V24" s="1"/>
      <c r="W24" s="29" t="str">
        <f>IF(ISBLANK(Values!E23),"","Child")</f>
        <v>Child</v>
      </c>
      <c r="X24" s="29" t="str">
        <f>IF(ISBLANK(Values!E23),"",Values!$B$13)</f>
        <v>Lenovo T460s parent regular</v>
      </c>
      <c r="Y24" s="31" t="str">
        <f>IF(ISBLANK(Values!E23),"","Size-Color")</f>
        <v>Size-Color</v>
      </c>
      <c r="Z24" s="29" t="str">
        <f>IF(ISBLANK(Values!E23),"","variation")</f>
        <v>variation</v>
      </c>
      <c r="AA24" s="1" t="str">
        <f>IF(ISBLANK(Values!E23),"",Values!$B$20)</f>
        <v>PartialUpdate</v>
      </c>
      <c r="AB24" s="1"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34" t="str">
        <f>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32"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T460s T470s</v>
      </c>
      <c r="AK24" s="1"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IF(ISBLANK(Values!E23),"",SUBSTITUTE(SUBSTITUTE(IF(Values!$J23, Values!$B$26, Values!$B$33), "{language}", Values!$H23), "{flag}", INDEX(options!$E$1:$E$20, Values!$V23)))</f>
        <v>👉 FORMATO – 🇺🇸 US sin retroiluminación.</v>
      </c>
      <c r="AM24" s="1" t="str">
        <f>SUBSTITUTE(IF(ISBLANK(Values!E23),"",Values!$B$27), "{model}", Values!$B$3)</f>
        <v>👉 COMPATIBLE CON: Lenovo T460s T470s. Por favor, revise la imagen y la descripción cuidadosamente antes de comprar cualquier teclado. Esto asegura que obtenga el teclado correcto para su portátil. Instalación fácil.</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IF(IF(ISBLANK(Values!E23),"",IF(Values!J23, Values!$B$4, Values!$B$5))=0,"",IF(ISBLANK(Values!E23),"",IF(Values!J23, Values!$B$4, Values!$B$5)))</f>
        <v>45.99</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0">
      <formula>IF(LEN(B4)&gt;0,1,0)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1">
      <formula>IF(VLOOKUP($B$3,#NAME?,MATCH($A4,#NAME?,0)+1,0)&gt;0,1,0)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4">
      <formula>IF(VLOOKUP($W$3,#NAME?,MATCH($A5,#NAME?,0)+1,0)&gt;0,1,0)</formula>
    </cfRule>
    <cfRule type="expression" dxfId="459" priority="117">
      <formula>AND(IF(IFERROR(VLOOKUP($W$3,#NAME?,MATCH($A5,#NAME?,0)+1,0),0)&gt;0,0,1),IF(IFERROR(VLOOKUP($W$3,#NAME?,MATCH($A5,#NAME?,0)+1,0),0)&gt;0,0,1),IF(IFERROR(VLOOKUP($W$3,#NAME?,MATCH($A5,#NAME?,0)+1,0),0)&gt;0,0,1),IF(IFERROR(MATCH($A5,#NAME?,0),0)&gt;0,1,0))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9">
      <formula>AND(IF(IFERROR(VLOOKUP($O$3,#NAME?,MATCH($A4,#NAME?,0)+1,0),0)&gt;0,0,1),IF(IFERROR(VLOOKUP($O$3,#NAME?,MATCH($A4,#NAME?,0)+1,0),0)&gt;0,0,1),IF(IFERROR(VLOOKUP($O$3,#NAME?,MATCH($A4,#NAME?,0)+1,0),0)&gt;0,0,1),IF(IFERROR(MATCH($A4,#NAME?,0),0)&gt;0,1,0))</formula>
    </cfRule>
    <cfRule type="expression" dxfId="455" priority="1056">
      <formula>IF(VLOOKUP($O$3,#NAME?,MATCH($A4,#NAME?,0)+1,0)&gt;0,1,0)</formula>
    </cfRule>
  </conditionalFormatting>
  <conditionalFormatting sqref="X5:X204">
    <cfRule type="expression" dxfId="454" priority="1079">
      <formula>AND(IF(IFERROR(VLOOKUP($B$3,#NAME?,MATCH($A5,#NAME?,0)+1,0),0)&gt;0,0,1),IF(IFERROR(VLOOKUP($B$3,#NAME?,MATCH($A5,#NAME?,0)+1,0),0)&gt;0,0,1),IF(IFERROR(VLOOKUP($B$3,#NAME?,MATCH($A5,#NAME?,0)+1,0),0)&gt;0,0,1),IF(IFERROR(MATCH($A5,#NAME?,0),0)&gt;0,1,0))</formula>
    </cfRule>
    <cfRule type="expression" dxfId="453" priority="1076">
      <formula>IF(VLOOKUP($B$3,#NAME?,MATCH($A5,#NAME?,0)+1,0)&gt;0,1,0)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4">
      <formula>IF(VLOOKUP($Y$3,#NAME?,MATCH($A5,#NAME?,0)+1,0)&gt;0,1,0)</formula>
    </cfRule>
    <cfRule type="expression" dxfId="449" priority="127">
      <formula>AND(IF(IFERROR(VLOOKUP($Y$3,#NAME?,MATCH($A5,#NAME?,0)+1,0),0)&gt;0,0,1),IF(IFERROR(VLOOKUP($Y$3,#NAME?,MATCH($A5,#NAME?,0)+1,0),0)&gt;0,0,1),IF(IFERROR(VLOOKUP($Y$3,#NAME?,MATCH($A5,#NAME?,0)+1,0),0)&gt;0,0,1),IF(IFERROR(MATCH($A5,#NAME?,0),0)&gt;0,1,0))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1">
      <formula>IF(VLOOKUP($Q$3,#NAME?,MATCH($A4,#NAME?,0)+1,0)&gt;0,1,0)</formula>
    </cfRule>
    <cfRule type="expression" dxfId="446" priority="1060">
      <formula>IF(LEN(Z4)&gt;0,1,0)</formula>
    </cfRule>
  </conditionalFormatting>
  <conditionalFormatting sqref="Z5:Z1048576">
    <cfRule type="expression" dxfId="445" priority="129">
      <formula>IF(VLOOKUP($Z$3,#NAME?,MATCH($A5,#NAME?,0)+1,0)&gt;0,1,0)</formula>
    </cfRule>
    <cfRule type="expression" dxfId="444"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38">
      <formula>IF(LEN(AB4)&gt;0,1,0)</formula>
    </cfRule>
    <cfRule type="expression" dxfId="439" priority="139">
      <formula>IF(VLOOKUP($AB$3,#NAME?,MATCH($A4,#NAME?,0)+1,0)&gt;0,1,0)</formula>
    </cfRule>
    <cfRule type="expression" dxfId="438"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7" priority="143">
      <formula>IF(LEN(#REF!)&gt;0,1,0)</formula>
    </cfRule>
    <cfRule type="expression" dxfId="436" priority="144">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19">
      <formula>IF(VLOOKUP($AR$3,#NAME?,MATCH($A4,#NAME?,0)+1,0)&gt;0,1,0)</formula>
    </cfRule>
    <cfRule type="expression" dxfId="401"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3">
      <formula>IF(LEN(AU4)&gt;0,1,0)</formula>
    </cfRule>
    <cfRule type="expression" dxfId="394" priority="234">
      <formula>IF(VLOOKUP($AU$3,#NAME?,MATCH($A4,#NAME?,0)+1,0)&gt;0,1,0)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19">
      <formula>IF(VLOOKUP($BL$3,#NAME?,MATCH($A4,#NAME?,0)+1,0)&gt;0,1,0)</formula>
    </cfRule>
    <cfRule type="expression" dxfId="355"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7">
      <formula>AND(IF(IFERROR(VLOOKUP($BS$3,#NAME?,MATCH($A4,#NAME?,0)+1,0),0)&gt;0,0,1),IF(IFERROR(VLOOKUP($BS$3,#NAME?,MATCH($A4,#NAME?,0)+1,0),0)&gt;0,0,1),IF(IFERROR(VLOOKUP($BS$3,#NAME?,MATCH($A4,#NAME?,0)+1,0),0)&gt;0,0,1),IF(IFERROR(MATCH($A4,#NAME?,0),0)&gt;0,1,0))</formula>
    </cfRule>
    <cfRule type="expression" dxfId="341" priority="354">
      <formula>IF(VLOOKUP($BS$3,#NAME?,MATCH($A4,#NAME?,0)+1,0)&gt;0,1,0)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5">
      <formula>IF(LEN(CZ4)&gt;0,1,0)</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4">
      <formula>AND(AND(OR(AND(AND(OR(NOT(DA4="Yes"),DA4="")))),A4&lt;&gt;""))</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0">
      <formula>AND(AND(OR(AND(OR(OR(NOT(CO4&lt;&gt;"DEFAULT"),CO4="")))),A4&lt;&gt;""))</formula>
    </cfRule>
    <cfRule type="expression" dxfId="264" priority="521">
      <formula>IF(LEN(DA4)&gt;0,1,0)</formula>
    </cfRule>
    <cfRule type="expression" dxfId="263" priority="522">
      <formula>IF(VLOOKUP($DA$3,#NAME?,MATCH($A4,#NAME?,0)+1,0)&gt;0,1,0)</formula>
    </cfRule>
  </conditionalFormatting>
  <conditionalFormatting sqref="DB4:DB1048576">
    <cfRule type="expression" dxfId="262" priority="527">
      <formula>IF(LEN(DB4)&gt;0,1,0)</formula>
    </cfRule>
    <cfRule type="expression" dxfId="26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7">
      <formula>AND(IF(IFERROR(VLOOKUP($DC$3,#NAME?,MATCH($A4,#NAME?,0)+1,0),0)&gt;0,0,1),IF(IFERROR(VLOOKUP($DC$3,#NAME?,MATCH($A4,#NAME?,0)+1,0),0)&gt;0,0,1),IF(IFERROR(VLOOKUP($DC$3,#NAME?,MATCH($A4,#NAME?,0)+1,0),0)&gt;0,0,1),IF(IFERROR(MATCH($A4,#NAME?,0),0)&gt;0,1,0))</formula>
    </cfRule>
    <cfRule type="expression" dxfId="255" priority="534">
      <formula>IF(VLOOKUP($DC$3,#NAME?,MATCH($A4,#NAME?,0)+1,0)&gt;0,1,0)</formula>
    </cfRule>
  </conditionalFormatting>
  <conditionalFormatting sqref="DD4:DD1048576">
    <cfRule type="expression" dxfId="254" priority="540">
      <formula>IF(VLOOKUP($DD$3,#NAME?,MATCH($A4,#NAME?,0)+1,0)&gt;0,1,0)</formula>
    </cfRule>
    <cfRule type="expression" dxfId="253" priority="543">
      <formula>AND(IF(IFERROR(VLOOKUP($DD$3,#NAME?,MATCH($A4,#NAME?,0)+1,0),0)&gt;0,0,1),IF(IFERROR(VLOOKUP($DD$3,#NAME?,MATCH($A4,#NAME?,0)+1,0),0)&gt;0,0,1),IF(IFERROR(VLOOKUP($DD$3,#NAME?,MATCH($A4,#NAME?,0)+1,0),0)&gt;0,0,1),IF(IFERROR(MATCH($A4,#NAME?,0),0)&gt;0,1,0))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9">
      <formula>AND(IF(IFERROR(VLOOKUP($DE$3,#NAME?,MATCH($A4,#NAME?,0)+1,0),0)&gt;0,0,1),IF(IFERROR(VLOOKUP($DE$3,#NAME?,MATCH($A4,#NAME?,0)+1,0),0)&gt;0,0,1),IF(IFERROR(VLOOKUP($DE$3,#NAME?,MATCH($A4,#NAME?,0)+1,0),0)&gt;0,0,1),IF(IFERROR(MATCH($A4,#NAME?,0),0)&gt;0,1,0))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6">
      <formula>IF(VLOOKUP($DE$3,#NAME?,MATCH($A4,#NAME?,0)+1,0)&gt;0,1,0)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4">
      <formula>IF(VLOOKUP($DH$3,#NAME?,MATCH($A4,#NAME?,0)+1,0)&gt;0,1,0)</formula>
    </cfRule>
    <cfRule type="expression" dxfId="237" priority="567">
      <formula>AND(IF(IFERROR(VLOOKUP($DH$3,#NAME?,MATCH($A4,#NAME?,0)+1,0),0)&gt;0,0,1),IF(IFERROR(VLOOKUP($DH$3,#NAME?,MATCH($A4,#NAME?,0)+1,0),0)&gt;0,0,1),IF(IFERROR(VLOOKUP($DH$3,#NAME?,MATCH($A4,#NAME?,0)+1,0),0)&gt;0,0,1),IF(IFERROR(MATCH($A4,#NAME?,0),0)&gt;0,1,0))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9">
      <formula>IF(LEN(DI4)&gt;0,1,0)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3">
      <formula>IF(LEN(DQ4)&gt;0,1,0)</formula>
    </cfRule>
  </conditionalFormatting>
  <conditionalFormatting sqref="DR4:DR1048576">
    <cfRule type="expression" dxfId="205" priority="619">
      <formula>IF(LEN(DR4)&gt;0,1,0)</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5">
      <formula>IF(VLOOKUP($DS$3,#NAME?,MATCH($A5,#NAME?,0)+1,0)&gt;0,1,0)</formula>
    </cfRule>
    <cfRule type="expression" dxfId="200" priority="624">
      <formula>IF(LEN(DS5)&gt;0,1,0)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3">
      <formula>AND(IF(IFERROR(VLOOKUP($DT$3,#NAME?,MATCH($A4,#NAME?,0)+1,0),0)&gt;0,0,1),IF(IFERROR(VLOOKUP($DT$3,#NAME?,MATCH($A4,#NAME?,0)+1,0),0)&gt;0,0,1),IF(IFERROR(VLOOKUP($DT$3,#NAME?,MATCH($A4,#NAME?,0)+1,0),0)&gt;0,0,1),IF(IFERROR(MATCH($A4,#NAME?,0),0)&gt;0,1,0))</formula>
    </cfRule>
    <cfRule type="expression" dxfId="196" priority="630">
      <formula>IF(VLOOKUP($DT$3,#NAME?,MATCH($A4,#NAME?,0)+1,0)&gt;0,1,0)</formula>
    </cfRule>
  </conditionalFormatting>
  <conditionalFormatting sqref="DU4:DU1048576">
    <cfRule type="expression" dxfId="195" priority="639">
      <formula>AND(IF(IFERROR(VLOOKUP($DU$3,#NAME?,MATCH($A4,#NAME?,0)+1,0),0)&gt;0,0,1),IF(IFERROR(VLOOKUP($DU$3,#NAME?,MATCH($A4,#NAME?,0)+1,0),0)&gt;0,0,1),IF(IFERROR(VLOOKUP($DU$3,#NAME?,MATCH($A4,#NAME?,0)+1,0),0)&gt;0,0,1),IF(IFERROR(MATCH($A4,#NAME?,0),0)&gt;0,1,0))</formula>
    </cfRule>
    <cfRule type="expression" dxfId="194" priority="636">
      <formula>IF(VLOOKUP($DU$3,#NAME?,MATCH($A4,#NAME?,0)+1,0)&gt;0,1,0)</formula>
    </cfRule>
    <cfRule type="expression" dxfId="193" priority="635">
      <formula>IF(LEN(DU4)&gt;0,1,0)</formula>
    </cfRule>
    <cfRule type="expression" dxfId="192"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V4:DV1048576">
    <cfRule type="expression" dxfId="191" priority="641">
      <formula>IF(LEN(DV4)&gt;0,1,0)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7">
      <formula>IF(LEN(DW4)&gt;0,1,0)</formula>
    </cfRule>
    <cfRule type="expression" dxfId="185" priority="648">
      <formula>IF(VLOOKUP($DW$3,#NAME?,MATCH($A4,#NAME?,0)+1,0)&gt;0,1,0)</formula>
    </cfRule>
    <cfRule type="expression" dxfId="184"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3">
      <formula>IF(LEN(DX4)&gt;0,1,0)</formula>
    </cfRule>
    <cfRule type="expression" dxfId="181" priority="654">
      <formula>IF(VLOOKUP($DX$3,#NAME?,MATCH($A4,#NAME?,0)+1,0)&gt;0,1,0)</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9">
      <formula>IF(LEN(DY4)&gt;0,1,0)</formula>
    </cfRule>
    <cfRule type="expression" dxfId="178" priority="658">
      <formula>AND(AND(OR(AND(OR(OR(NOT(CO4&lt;&gt;"DEFAULT"),CO4="")))),A4&lt;&gt;""))</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81">
      <formula>AND(IF(IFERROR(VLOOKUP($EB$3,#NAME?,MATCH($A4,#NAME?,0)+1,0),0)&gt;0,0,1),IF(IFERROR(VLOOKUP($EB$3,#NAME?,MATCH($A4,#NAME?,0)+1,0),0)&gt;0,0,1),IF(IFERROR(VLOOKUP($EB$3,#NAME?,MATCH($A4,#NAME?,0)+1,0),0)&gt;0,0,1),IF(IFERROR(MATCH($A4,#NAME?,0),0)&gt;0,1,0))</formula>
    </cfRule>
    <cfRule type="expression" dxfId="165" priority="678">
      <formula>IF(VLOOKUP($EB$3,#NAME?,MATCH($A4,#NAME?,0)+1,0)&gt;0,1,0)</formula>
    </cfRule>
    <cfRule type="expression" dxfId="164" priority="677">
      <formula>IF(LEN(EB4)&gt;0,1,0)</formula>
    </cfRule>
  </conditionalFormatting>
  <conditionalFormatting sqref="EC5:EC1048576">
    <cfRule type="expression" dxfId="163" priority="683">
      <formula>IF(LEN(EC4)&gt;0,1,0)</formula>
    </cfRule>
    <cfRule type="expression" dxfId="162" priority="687">
      <formula>AND(IF(IFERROR(VLOOKUP($EC$3,#NAME?,MATCH($A4,#NAME?,0)+1,0),0)&gt;0,0,1),IF(IFERROR(VLOOKUP($EC$3,#NAME?,MATCH($A4,#NAME?,0)+1,0),0)&gt;0,0,1),IF(IFERROR(VLOOKUP($EC$3,#NAME?,MATCH($A4,#NAME?,0)+1,0),0)&gt;0,0,1),IF(IFERROR(MATCH($A4,#NAME?,0),0)&gt;0,1,0))</formula>
    </cfRule>
    <cfRule type="expression" dxfId="161" priority="682">
      <formula>AND(AND(OR(AND(OR(OR(NOT(CO4&lt;&gt;"DEFAULT"),CO4="")))),A4&lt;&gt;""))</formula>
    </cfRule>
    <cfRule type="expression" dxfId="160" priority="684">
      <formula>IF(VLOOKUP($EC$3,#NAME?,MATCH($A4,#NAME?,0)+1,0)&gt;0,1,0)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89">
      <formula>IF(LEN(ED4)&gt;0,1,0)</formula>
    </cfRule>
    <cfRule type="expression" dxfId="156" priority="690">
      <formula>IF(VLOOKUP($ED$3,#NAME?,MATCH($A4,#NAME?,0)+1,0)&gt;0,1,0)</formula>
    </cfRule>
  </conditionalFormatting>
  <conditionalFormatting sqref="EE4:EE1048576">
    <cfRule type="expression" dxfId="155" priority="699">
      <formula>AND(IF(IFERROR(VLOOKUP($EE$3,#NAME?,MATCH($A4,#NAME?,0)+1,0),0)&gt;0,0,1),IF(IFERROR(VLOOKUP($EE$3,#NAME?,MATCH($A4,#NAME?,0)+1,0),0)&gt;0,0,1),IF(IFERROR(VLOOKUP($EE$3,#NAME?,MATCH($A4,#NAME?,0)+1,0),0)&gt;0,0,1),IF(IFERROR(MATCH($A4,#NAME?,0),0)&gt;0,1,0))</formula>
    </cfRule>
    <cfRule type="expression" dxfId="154" priority="694">
      <formula>AND(AND(OR(AND(OR(OR(NOT(DY4&lt;&gt;"GHS"),DY4=""))),AND(OR(OR(NOT(DZ4&lt;&gt;"GHS"),DZ4=""))),AND(OR(OR(NOT(EA4&lt;&gt;"GHS"),EA4=""))),AND(OR(OR(NOT(EB4&lt;&gt;"GHS"),EB4=""))),AND(OR(OR(NOT(EC4&lt;&gt;"GHS"),EC4="")))),A4&lt;&gt;""))</formula>
    </cfRule>
    <cfRule type="expression" dxfId="153" priority="695">
      <formula>IF(LEN(EE4)&gt;0,1,0)</formula>
    </cfRule>
    <cfRule type="expression" dxfId="152" priority="696">
      <formula>IF(VLOOKUP($EE$3,#NAME?,MATCH($A4,#NAME?,0)+1,0)&gt;0,1,0)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2">
      <formula>IF(VLOOKUP($EF$3,#NAME?,MATCH($A4,#NAME?,0)+1,0)&gt;0,1,0)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6">
      <formula>IF(VLOOKUP($EL$3,#NAME?,MATCH($A4,#NAME?,0)+1,0)&gt;0,1,0)</formula>
    </cfRule>
    <cfRule type="expression" dxfId="130" priority="739">
      <formula>AND(IF(IFERROR(VLOOKUP($EL$3,#NAME?,MATCH($A4,#NAME?,0)+1,0),0)&gt;0,0,1),IF(IFERROR(VLOOKUP($EL$3,#NAME?,MATCH($A4,#NAME?,0)+1,0),0)&gt;0,0,1),IF(IFERROR(VLOOKUP($EL$3,#NAME?,MATCH($A4,#NAME?,0)+1,0),0)&gt;0,0,1),IF(IFERROR(MATCH($A4,#NAME?,0),0)&gt;0,1,0))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4">
      <formula>AND(IF(IFERROR(VLOOKUP($EM$3,#NAME?,MATCH($A4,#NAME?,0)+1,0),0)&gt;0,0,1),IF(IFERROR(VLOOKUP($EM$3,#NAME?,MATCH($A4,#NAME?,0)+1,0),0)&gt;0,0,1),IF(IFERROR(VLOOKUP($EM$3,#NAME?,MATCH($A4,#NAME?,0)+1,0),0)&gt;0,0,1),IF(IFERROR(MATCH($A4,#NAME?,0),0)&gt;0,1,0))</formula>
    </cfRule>
    <cfRule type="expression" dxfId="126" priority="741">
      <formula>IF(VLOOKUP($EM$3,#NAME?,MATCH($A4,#NAME?,0)+1,0)&gt;0,1,0)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4">
      <formula>AND(IF(IFERROR(VLOOKUP($ES$3,#NAME?,MATCH($A4,#NAME?,0)+1,0),0)&gt;0,0,1),IF(IFERROR(VLOOKUP($ES$3,#NAME?,MATCH($A4,#NAME?,0)+1,0),0)&gt;0,0,1),IF(IFERROR(VLOOKUP($ES$3,#NAME?,MATCH($A4,#NAME?,0)+1,0),0)&gt;0,0,1),IF(IFERROR(MATCH($A4,#NAME?,0),0)&gt;0,1,0))</formula>
    </cfRule>
    <cfRule type="expression" dxfId="114" priority="771">
      <formula>IF(VLOOKUP($ES$3,#NAME?,MATCH($A4,#NAME?,0)+1,0)&gt;0,1,0)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4">
      <formula>AND(IF(IFERROR(VLOOKUP($EU$3,#NAME?,MATCH($A4,#NAME?,0)+1,0),0)&gt;0,0,1),IF(IFERROR(VLOOKUP($EU$3,#NAME?,MATCH($A4,#NAME?,0)+1,0),0)&gt;0,0,1),IF(IFERROR(VLOOKUP($EU$3,#NAME?,MATCH($A4,#NAME?,0)+1,0),0)&gt;0,0,1),IF(IFERROR(MATCH($A4,#NAME?,0),0)&gt;0,1,0))</formula>
    </cfRule>
    <cfRule type="expression" dxfId="110" priority="781">
      <formula>IF(VLOOKUP($EU$3,#NAME?,MATCH($A4,#NAME?,0)+1,0)&gt;0,1,0)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37" t="s">
        <v>354</v>
      </c>
      <c r="B3" s="40" t="s">
        <v>731</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5714401465010</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4" t="b">
        <f>TRUE()</f>
        <v>1</v>
      </c>
      <c r="J4" s="45" t="b">
        <f>FALSE()</f>
        <v>0</v>
      </c>
      <c r="K4" s="36" t="s">
        <v>723</v>
      </c>
      <c r="L4" s="46" t="b">
        <f>TRUE()</f>
        <v>1</v>
      </c>
      <c r="M4" s="47" t="str">
        <f t="shared" ref="M4:M43" si="0">IF(ISBLANK(K4),"",IF(L4, "https://raw.githubusercontent.com/PatrickVibild/TellusAmazonPictures/master/pictures/"&amp;K4&amp;"/1.jpg","https://download.lenovo.com/Images/Parts/"&amp;K4&amp;"/"&amp;K4&amp;"_A.jpg"))</f>
        <v>https://raw.githubusercontent.com/PatrickVibild/TellusAmazonPictures/master/pictures/Lenovo/T460S/RG/DE/1.jpg</v>
      </c>
      <c r="N4" s="47" t="str">
        <f t="shared" ref="N4:N43" si="1">IF(ISBLANK(K4),"",IF(L4, "https://raw.githubusercontent.com/PatrickVibild/TellusAmazonPictures/master/pictures/"&amp;K4&amp;"/2.jpg","https://download.lenovo.com/Images/Parts/"&amp;K4&amp;"/"&amp;K4&amp;"_B.jpg"))</f>
        <v>https://raw.githubusercontent.com/PatrickVibild/TellusAmazonPictures/master/pictures/Lenovo/T460S/RG/DE/2.jpg</v>
      </c>
      <c r="O4" s="48" t="str">
        <f t="shared" ref="O4:O43" si="2">IF(ISBLANK(K4),"",IF(L4, "https://raw.githubusercontent.com/PatrickVibild/TellusAmazonPictures/master/pictures/"&amp;K4&amp;"/3.jpg","https://download.lenovo.com/Images/Parts/"&amp;K4&amp;"/"&amp;K4&amp;"_details.jpg"))</f>
        <v>https://raw.githubusercontent.com/PatrickVibild/TellusAmazonPictures/master/pictures/Lenovo/T460S/RG/DE/3.jpg</v>
      </c>
      <c r="P4" t="str">
        <f t="shared" ref="P4:P43" si="3">IF(ISBLANK(K4),"",IF(L4, "https://raw.githubusercontent.com/PatrickVibild/TellusAmazonPictures/master/pictures/"&amp;K4&amp;"/4.jpg", ""))</f>
        <v>https://raw.githubusercontent.com/PatrickVibild/TellusAmazonPictures/master/pictures/Lenovo/T460S/RG/DE/4.jpg</v>
      </c>
      <c r="Q4" t="str">
        <f t="shared" ref="Q4:Q43" si="4">IF(ISBLANK(K4),"",IF(L4, "https://raw.githubusercontent.com/PatrickVibild/TellusAmazonPictures/master/pictures/"&amp;K4&amp;"/5.jpg", ""))</f>
        <v>https://raw.githubusercontent.com/PatrickVibild/TellusAmazonPictures/master/pictures/Lenovo/T460S/RG/DE/5.jpg</v>
      </c>
      <c r="R4" t="str">
        <f t="shared" ref="R4:R43" si="5">IF(ISBLANK(K4),"",IF(L4, "https://raw.githubusercontent.com/PatrickVibild/TellusAmazonPictures/master/pictures/"&amp;K4&amp;"/6.jpg", ""))</f>
        <v>https://raw.githubusercontent.com/PatrickVibild/TellusAmazonPictures/master/pictures/Lenovo/T460S/RG/DE/6.jpg</v>
      </c>
      <c r="S4" t="str">
        <f t="shared" ref="S4:S43" si="6">IF(ISBLANK(K4),"",IF(L4, "https://raw.githubusercontent.com/PatrickVibild/TellusAmazonPictures/master/pictures/"&amp;K4&amp;"/7.jpg", ""))</f>
        <v>https://raw.githubusercontent.com/PatrickVibild/TellusAmazonPictures/master/pictures/Lenovo/T460S/RG/DE/7.jpg</v>
      </c>
      <c r="T4" t="str">
        <f t="shared" ref="T4:T43" si="7">IF(ISBLANK(K4),"",IF(L4, "https://raw.githubusercontent.com/PatrickVibild/TellusAmazonPictures/master/pictures/"&amp;K4&amp;"/8.jpg",""))</f>
        <v>https://raw.githubusercontent.com/PatrickVibild/TellusAmazonPictures/master/pictures/Lenovo/T460S/RG/DE/8.jpg</v>
      </c>
      <c r="U4" t="str">
        <f t="shared" ref="U4:U43" si="8">IF(ISBLANK(K4),"",IF(L4, "https://raw.githubusercontent.com/PatrickVibild/TellusAmazonPictures/master/pictures/"&amp;K4&amp;"/9.jpg", ""))</f>
        <v>https://raw.githubusercontent.com/PatrickVibild/TellusAmazonPictures/master/pictures/Lenovo/T460S/RG/DE/9.jpg</v>
      </c>
      <c r="V4" s="43">
        <f>MATCH(G4,options!$D$1:$D$20,0)</f>
        <v>1</v>
      </c>
    </row>
    <row r="5" spans="1:22" ht="28" x14ac:dyDescent="0.15">
      <c r="A5" s="37" t="s">
        <v>371</v>
      </c>
      <c r="B5" s="41">
        <v>45.99</v>
      </c>
      <c r="C5" s="42" t="b">
        <f>FALSE()</f>
        <v>0</v>
      </c>
      <c r="D5" s="42" t="b">
        <f>TRUE()</f>
        <v>1</v>
      </c>
      <c r="E5" s="36">
        <v>5714401465027</v>
      </c>
      <c r="F5" s="36"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4" t="b">
        <f>TRUE()</f>
        <v>1</v>
      </c>
      <c r="J5" s="45" t="b">
        <f>FALSE()</f>
        <v>0</v>
      </c>
      <c r="K5" s="36" t="s">
        <v>724</v>
      </c>
      <c r="L5" s="46" t="b">
        <f>TRUE()</f>
        <v>1</v>
      </c>
      <c r="M5" s="47" t="str">
        <f t="shared" si="0"/>
        <v>https://raw.githubusercontent.com/PatrickVibild/TellusAmazonPictures/master/pictures/Lenovo/T460S/RG/FR/1.jpg</v>
      </c>
      <c r="N5" s="47" t="str">
        <f t="shared" si="1"/>
        <v>https://raw.githubusercontent.com/PatrickVibild/TellusAmazonPictures/master/pictures/Lenovo/T460S/RG/FR/2.jpg</v>
      </c>
      <c r="O5" s="48" t="str">
        <f t="shared" si="2"/>
        <v>https://raw.githubusercontent.com/PatrickVibild/TellusAmazonPictures/master/pictures/Lenovo/T460S/RG/FR/3.jpg</v>
      </c>
      <c r="P5" t="str">
        <f t="shared" si="3"/>
        <v>https://raw.githubusercontent.com/PatrickVibild/TellusAmazonPictures/master/pictures/Lenovo/T460S/RG/FR/4.jpg</v>
      </c>
      <c r="Q5" t="str">
        <f t="shared" si="4"/>
        <v>https://raw.githubusercontent.com/PatrickVibild/TellusAmazonPictures/master/pictures/Lenovo/T460S/RG/FR/5.jpg</v>
      </c>
      <c r="R5" t="str">
        <f t="shared" si="5"/>
        <v>https://raw.githubusercontent.com/PatrickVibild/TellusAmazonPictures/master/pictures/Lenovo/T460S/RG/FR/6.jpg</v>
      </c>
      <c r="S5" t="str">
        <f t="shared" si="6"/>
        <v>https://raw.githubusercontent.com/PatrickVibild/TellusAmazonPictures/master/pictures/Lenovo/T460S/RG/FR/7.jpg</v>
      </c>
      <c r="T5" t="str">
        <f t="shared" si="7"/>
        <v>https://raw.githubusercontent.com/PatrickVibild/TellusAmazonPictures/master/pictures/Lenovo/T460S/RG/FR/8.jpg</v>
      </c>
      <c r="U5" t="str">
        <f t="shared" si="8"/>
        <v>https://raw.githubusercontent.com/PatrickVibild/TellusAmazonPictures/master/pictures/Lenovo/T460S/RG/FR/9.jpg</v>
      </c>
      <c r="V5" s="43">
        <f>MATCH(G5,options!$D$1:$D$20,0)</f>
        <v>2</v>
      </c>
    </row>
    <row r="6" spans="1:22" ht="28" x14ac:dyDescent="0.15">
      <c r="A6" s="37" t="s">
        <v>373</v>
      </c>
      <c r="B6" s="49" t="s">
        <v>414</v>
      </c>
      <c r="C6" s="42" t="b">
        <f>FALSE()</f>
        <v>0</v>
      </c>
      <c r="D6" s="42" t="b">
        <f>TRUE()</f>
        <v>1</v>
      </c>
      <c r="E6" s="36">
        <v>5714401465034</v>
      </c>
      <c r="F6" s="36"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f>FALSE()</f>
        <v>0</v>
      </c>
      <c r="K6" s="36" t="s">
        <v>725</v>
      </c>
      <c r="L6" s="46" t="b">
        <f>TRUE()</f>
        <v>1</v>
      </c>
      <c r="M6" s="47" t="str">
        <f t="shared" si="0"/>
        <v>https://raw.githubusercontent.com/PatrickVibild/TellusAmazonPictures/master/pictures/Lenovo/T460S/RG/IT/1.jpg</v>
      </c>
      <c r="N6" s="47" t="str">
        <f t="shared" si="1"/>
        <v>https://raw.githubusercontent.com/PatrickVibild/TellusAmazonPictures/master/pictures/Lenovo/T460S/RG/IT/2.jpg</v>
      </c>
      <c r="O6" s="48" t="str">
        <f t="shared" si="2"/>
        <v>https://raw.githubusercontent.com/PatrickVibild/TellusAmazonPictures/master/pictures/Lenovo/T460S/RG/IT/3.jpg</v>
      </c>
      <c r="P6" t="str">
        <f t="shared" si="3"/>
        <v>https://raw.githubusercontent.com/PatrickVibild/TellusAmazonPictures/master/pictures/Lenovo/T460S/RG/IT/4.jpg</v>
      </c>
      <c r="Q6" t="str">
        <f t="shared" si="4"/>
        <v>https://raw.githubusercontent.com/PatrickVibild/TellusAmazonPictures/master/pictures/Lenovo/T460S/RG/IT/5.jpg</v>
      </c>
      <c r="R6" t="str">
        <f t="shared" si="5"/>
        <v>https://raw.githubusercontent.com/PatrickVibild/TellusAmazonPictures/master/pictures/Lenovo/T460S/RG/IT/6.jpg</v>
      </c>
      <c r="S6" t="str">
        <f t="shared" si="6"/>
        <v>https://raw.githubusercontent.com/PatrickVibild/TellusAmazonPictures/master/pictures/Lenovo/T460S/RG/IT/7.jpg</v>
      </c>
      <c r="T6" t="str">
        <f t="shared" si="7"/>
        <v>https://raw.githubusercontent.com/PatrickVibild/TellusAmazonPictures/master/pictures/Lenovo/T460S/RG/IT/8.jpg</v>
      </c>
      <c r="U6" t="str">
        <f t="shared" si="8"/>
        <v>https://raw.githubusercontent.com/PatrickVibild/TellusAmazonPictures/master/pictures/Lenovo/T460S/RG/IT/9.jpg</v>
      </c>
      <c r="V6" s="43">
        <f>MATCH(G6,options!$D$1:$D$20,0)</f>
        <v>3</v>
      </c>
    </row>
    <row r="7" spans="1:22" ht="28" x14ac:dyDescent="0.15">
      <c r="A7" s="37" t="s">
        <v>376</v>
      </c>
      <c r="B7" s="50" t="str">
        <f>IF(B6=options!C1,"32","41")</f>
        <v>32</v>
      </c>
      <c r="C7" s="42" t="b">
        <f>FALSE()</f>
        <v>0</v>
      </c>
      <c r="D7" s="42" t="b">
        <f>TRUE()</f>
        <v>1</v>
      </c>
      <c r="E7" s="36">
        <v>5714401465041</v>
      </c>
      <c r="F7" s="36"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4" t="b">
        <f>TRUE()</f>
        <v>1</v>
      </c>
      <c r="J7" s="45" t="b">
        <f>FALSE()</f>
        <v>0</v>
      </c>
      <c r="K7" s="36" t="s">
        <v>726</v>
      </c>
      <c r="L7" s="46" t="b">
        <v>1</v>
      </c>
      <c r="M7" s="47" t="str">
        <f t="shared" si="0"/>
        <v>https://raw.githubusercontent.com/PatrickVibild/TellusAmazonPictures/master/pictures/Lenovo/T460S/RG/ES/1.jpg</v>
      </c>
      <c r="N7" s="47" t="str">
        <f t="shared" si="1"/>
        <v>https://raw.githubusercontent.com/PatrickVibild/TellusAmazonPictures/master/pictures/Lenovo/T460S/RG/ES/2.jpg</v>
      </c>
      <c r="O7" s="48" t="str">
        <f t="shared" si="2"/>
        <v>https://raw.githubusercontent.com/PatrickVibild/TellusAmazonPictures/master/pictures/Lenovo/T460S/RG/ES/3.jpg</v>
      </c>
      <c r="P7" t="str">
        <f t="shared" si="3"/>
        <v>https://raw.githubusercontent.com/PatrickVibild/TellusAmazonPictures/master/pictures/Lenovo/T460S/RG/ES/4.jpg</v>
      </c>
      <c r="Q7" t="str">
        <f t="shared" si="4"/>
        <v>https://raw.githubusercontent.com/PatrickVibild/TellusAmazonPictures/master/pictures/Lenovo/T460S/RG/ES/5.jpg</v>
      </c>
      <c r="R7" t="str">
        <f t="shared" si="5"/>
        <v>https://raw.githubusercontent.com/PatrickVibild/TellusAmazonPictures/master/pictures/Lenovo/T460S/RG/ES/6.jpg</v>
      </c>
      <c r="S7" t="str">
        <f t="shared" si="6"/>
        <v>https://raw.githubusercontent.com/PatrickVibild/TellusAmazonPictures/master/pictures/Lenovo/T460S/RG/ES/7.jpg</v>
      </c>
      <c r="T7" t="str">
        <f t="shared" si="7"/>
        <v>https://raw.githubusercontent.com/PatrickVibild/TellusAmazonPictures/master/pictures/Lenovo/T460S/RG/ES/8.jpg</v>
      </c>
      <c r="U7" t="str">
        <f t="shared" si="8"/>
        <v>https://raw.githubusercontent.com/PatrickVibild/TellusAmazonPictures/master/pictures/Lenovo/T460S/RG/ES/9.jpg</v>
      </c>
      <c r="V7" s="43">
        <f>MATCH(G7,options!$D$1:$D$20,0)</f>
        <v>4</v>
      </c>
    </row>
    <row r="8" spans="1:22" ht="28" x14ac:dyDescent="0.15">
      <c r="A8" s="37" t="s">
        <v>378</v>
      </c>
      <c r="B8" s="50" t="str">
        <f>IF(B6=options!C1,"18","17")</f>
        <v>18</v>
      </c>
      <c r="C8" s="42" t="b">
        <f>FALSE()</f>
        <v>0</v>
      </c>
      <c r="D8" s="42" t="b">
        <f>TRUE()</f>
        <v>1</v>
      </c>
      <c r="E8" s="36">
        <v>5714401465058</v>
      </c>
      <c r="F8" s="36"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4" t="b">
        <f>TRUE()</f>
        <v>1</v>
      </c>
      <c r="J8" s="45" t="b">
        <f>FALSE()</f>
        <v>0</v>
      </c>
      <c r="K8" s="36" t="s">
        <v>727</v>
      </c>
      <c r="L8" s="46" t="b">
        <f>TRUE()</f>
        <v>1</v>
      </c>
      <c r="M8" s="47" t="str">
        <f t="shared" si="0"/>
        <v>https://raw.githubusercontent.com/PatrickVibild/TellusAmazonPictures/master/pictures/Lenovo/T460S/RG/UK/1.jpg</v>
      </c>
      <c r="N8" s="47" t="str">
        <f t="shared" si="1"/>
        <v>https://raw.githubusercontent.com/PatrickVibild/TellusAmazonPictures/master/pictures/Lenovo/T460S/RG/UK/2.jpg</v>
      </c>
      <c r="O8" s="48" t="str">
        <f t="shared" si="2"/>
        <v>https://raw.githubusercontent.com/PatrickVibild/TellusAmazonPictures/master/pictures/Lenovo/T460S/RG/UK/3.jpg</v>
      </c>
      <c r="P8" t="str">
        <f t="shared" si="3"/>
        <v>https://raw.githubusercontent.com/PatrickVibild/TellusAmazonPictures/master/pictures/Lenovo/T460S/RG/UK/4.jpg</v>
      </c>
      <c r="Q8" t="str">
        <f t="shared" si="4"/>
        <v>https://raw.githubusercontent.com/PatrickVibild/TellusAmazonPictures/master/pictures/Lenovo/T460S/RG/UK/5.jpg</v>
      </c>
      <c r="R8" t="str">
        <f t="shared" si="5"/>
        <v>https://raw.githubusercontent.com/PatrickVibild/TellusAmazonPictures/master/pictures/Lenovo/T460S/RG/UK/6.jpg</v>
      </c>
      <c r="S8" t="str">
        <f t="shared" si="6"/>
        <v>https://raw.githubusercontent.com/PatrickVibild/TellusAmazonPictures/master/pictures/Lenovo/T460S/RG/UK/7.jpg</v>
      </c>
      <c r="T8" t="str">
        <f t="shared" si="7"/>
        <v>https://raw.githubusercontent.com/PatrickVibild/TellusAmazonPictures/master/pictures/Lenovo/T460S/RG/UK/8.jpg</v>
      </c>
      <c r="U8" t="str">
        <f t="shared" si="8"/>
        <v>https://raw.githubusercontent.com/PatrickVibild/TellusAmazonPictures/master/pictures/Lenovo/T460S/RG/UK/9.jpg</v>
      </c>
      <c r="V8" s="43">
        <f>MATCH(G8,options!$D$1:$D$20,0)</f>
        <v>5</v>
      </c>
    </row>
    <row r="9" spans="1:22" ht="28" x14ac:dyDescent="0.15">
      <c r="A9" s="37" t="s">
        <v>380</v>
      </c>
      <c r="B9" s="50" t="str">
        <f>IF(B6=options!C1,"2","5")</f>
        <v>2</v>
      </c>
      <c r="C9" s="42" t="b">
        <f>FALSE()</f>
        <v>0</v>
      </c>
      <c r="D9" s="42" t="b">
        <f>FALSE()</f>
        <v>0</v>
      </c>
      <c r="E9" s="36">
        <v>5714401465065</v>
      </c>
      <c r="F9" s="36"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4" t="b">
        <f>TRUE()</f>
        <v>1</v>
      </c>
      <c r="J9" s="45" t="b">
        <f>FALSE()</f>
        <v>0</v>
      </c>
      <c r="K9" s="36" t="s">
        <v>728</v>
      </c>
      <c r="L9" s="46" t="b">
        <f>TRUE()</f>
        <v>1</v>
      </c>
      <c r="M9" s="47" t="str">
        <f t="shared" si="0"/>
        <v>https://raw.githubusercontent.com/PatrickVibild/TellusAmazonPictures/master/pictures/Lenovo/T460S/RG/NOR/1.jpg</v>
      </c>
      <c r="N9" s="47" t="str">
        <f t="shared" si="1"/>
        <v>https://raw.githubusercontent.com/PatrickVibild/TellusAmazonPictures/master/pictures/Lenovo/T460S/RG/NOR/2.jpg</v>
      </c>
      <c r="O9" s="48" t="str">
        <f t="shared" si="2"/>
        <v>https://raw.githubusercontent.com/PatrickVibild/TellusAmazonPictures/master/pictures/Lenovo/T460S/RG/NOR/3.jpg</v>
      </c>
      <c r="P9" t="str">
        <f t="shared" si="3"/>
        <v>https://raw.githubusercontent.com/PatrickVibild/TellusAmazonPictures/master/pictures/Lenovo/T460S/RG/NOR/4.jpg</v>
      </c>
      <c r="Q9" t="str">
        <f t="shared" si="4"/>
        <v>https://raw.githubusercontent.com/PatrickVibild/TellusAmazonPictures/master/pictures/Lenovo/T460S/RG/NOR/5.jpg</v>
      </c>
      <c r="R9" t="str">
        <f t="shared" si="5"/>
        <v>https://raw.githubusercontent.com/PatrickVibild/TellusAmazonPictures/master/pictures/Lenovo/T460S/RG/NOR/6.jpg</v>
      </c>
      <c r="S9" t="str">
        <f t="shared" si="6"/>
        <v>https://raw.githubusercontent.com/PatrickVibild/TellusAmazonPictures/master/pictures/Lenovo/T460S/RG/NOR/7.jpg</v>
      </c>
      <c r="T9" t="str">
        <f t="shared" si="7"/>
        <v>https://raw.githubusercontent.com/PatrickVibild/TellusAmazonPictures/master/pictures/Lenovo/T460S/RG/NOR/8.jpg</v>
      </c>
      <c r="U9" t="str">
        <f t="shared" si="8"/>
        <v>https://raw.githubusercontent.com/PatrickVibild/TellusAmazonPictures/master/pictures/Lenovo/T460S/RG/NOR/9.jpg</v>
      </c>
      <c r="V9" s="43">
        <f>MATCH(G9,options!$D$1:$D$20,0)</f>
        <v>6</v>
      </c>
    </row>
    <row r="10" spans="1:22" ht="14" x14ac:dyDescent="0.15">
      <c r="A10" t="s">
        <v>382</v>
      </c>
      <c r="B10" s="51"/>
      <c r="C10" s="42" t="b">
        <f>FALSE()</f>
        <v>0</v>
      </c>
      <c r="D10" s="42" t="b">
        <f>FALSE()</f>
        <v>0</v>
      </c>
      <c r="E10" s="36">
        <v>5714401465072</v>
      </c>
      <c r="F10" s="36" t="s">
        <v>682</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f>FALSE()</f>
        <v>0</v>
      </c>
      <c r="K10" s="36" t="s">
        <v>706</v>
      </c>
      <c r="L10" s="46" t="b">
        <f>FALSE()</f>
        <v>0</v>
      </c>
      <c r="M10" s="47" t="str">
        <f t="shared" si="0"/>
        <v>https://download.lenovo.com/Images/Parts/01YR094/01YR094_A.jpg</v>
      </c>
      <c r="N10" s="47" t="str">
        <f t="shared" si="1"/>
        <v>https://download.lenovo.com/Images/Parts/01YR094/01YR094_B.jpg</v>
      </c>
      <c r="O10" s="48" t="str">
        <f t="shared" si="2"/>
        <v>https://download.lenovo.com/Images/Parts/01YR094/01YR094_details.jpg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5714401465089</v>
      </c>
      <c r="F11" s="36" t="s">
        <v>683</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Búlgaro</v>
      </c>
      <c r="I11" s="44" t="b">
        <f>TRUE()</f>
        <v>1</v>
      </c>
      <c r="J11" s="45" t="b">
        <f>FALSE()</f>
        <v>0</v>
      </c>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5714401465096</v>
      </c>
      <c r="F12" s="36" t="s">
        <v>684</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Checo</v>
      </c>
      <c r="I12" s="44" t="b">
        <f>TRUE()</f>
        <v>1</v>
      </c>
      <c r="J12" s="45" t="b">
        <f>FALSE()</f>
        <v>0</v>
      </c>
      <c r="K12" s="36" t="s">
        <v>707</v>
      </c>
      <c r="L12" s="46" t="b">
        <f>FALSE()</f>
        <v>0</v>
      </c>
      <c r="M12" s="47" t="str">
        <f t="shared" si="0"/>
        <v>https://download.lenovo.com/Images/Parts/01YR096/01YR096_A.jpg</v>
      </c>
      <c r="N12" s="47" t="str">
        <f t="shared" si="1"/>
        <v>https://download.lenovo.com/Images/Parts/01YR096/01YR096_B.jpg</v>
      </c>
      <c r="O12" s="48" t="str">
        <f t="shared" si="2"/>
        <v>https://download.lenovo.com/Images/Parts/01YR096/01YR096_details.jpg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60" t="s">
        <v>732</v>
      </c>
      <c r="C13" s="42" t="b">
        <f>FALSE()</f>
        <v>0</v>
      </c>
      <c r="D13" s="42" t="b">
        <f>FALSE()</f>
        <v>0</v>
      </c>
      <c r="E13" s="36">
        <v>5714401465102</v>
      </c>
      <c r="F13" s="36" t="s">
        <v>685</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Danés</v>
      </c>
      <c r="I13" s="44" t="b">
        <f>TRUE()</f>
        <v>1</v>
      </c>
      <c r="J13" s="45" t="b">
        <f>FALSE()</f>
        <v>0</v>
      </c>
      <c r="K13" s="36" t="s">
        <v>708</v>
      </c>
      <c r="L13" s="46" t="b">
        <f>FALSE()</f>
        <v>0</v>
      </c>
      <c r="M13" s="47" t="str">
        <f t="shared" si="0"/>
        <v>https://download.lenovo.com/Images/Parts/01YR097/01YR097_A.jpg</v>
      </c>
      <c r="N13" s="47" t="str">
        <f t="shared" si="1"/>
        <v>https://download.lenovo.com/Images/Parts/01YR097/01YR097_B.jpg</v>
      </c>
      <c r="O13" s="48" t="str">
        <f t="shared" si="2"/>
        <v>https://download.lenovo.com/Images/Parts/01YR097/01YR097_details.jpg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0">
        <v>5714401465997</v>
      </c>
      <c r="C14" s="42" t="b">
        <f>FALSE()</f>
        <v>0</v>
      </c>
      <c r="D14" s="42" t="b">
        <f>FALSE()</f>
        <v>0</v>
      </c>
      <c r="E14" s="36">
        <v>5714401465119</v>
      </c>
      <c r="F14" s="36" t="s">
        <v>686</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44" t="b">
        <f>TRUE()</f>
        <v>1</v>
      </c>
      <c r="J14" s="45" t="b">
        <f>FALSE()</f>
        <v>0</v>
      </c>
      <c r="K14" s="36" t="s">
        <v>709</v>
      </c>
      <c r="L14" s="46" t="b">
        <f>FALSE()</f>
        <v>0</v>
      </c>
      <c r="M14" s="47" t="str">
        <f t="shared" si="0"/>
        <v>https://download.lenovo.com/Images/Parts/01YR103/01YR103_A.jpg</v>
      </c>
      <c r="N14" s="47" t="str">
        <f t="shared" si="1"/>
        <v>https://download.lenovo.com/Images/Parts/01YR103/01YR103_B.jpg</v>
      </c>
      <c r="O14" s="48" t="str">
        <f t="shared" si="2"/>
        <v>https://download.lenovo.com/Images/Parts/01YR103/01YR103_details.jpg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6">
        <v>5714401465126</v>
      </c>
      <c r="F15" s="36" t="s">
        <v>687</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44" t="b">
        <f>TRUE()</f>
        <v>1</v>
      </c>
      <c r="J15" s="45" t="b">
        <f>FALSE()</f>
        <v>0</v>
      </c>
      <c r="K15" s="36" t="s">
        <v>700</v>
      </c>
      <c r="L15" s="46" t="b">
        <f>FALSE()</f>
        <v>0</v>
      </c>
      <c r="M15" s="47" t="str">
        <f t="shared" si="0"/>
        <v>https://download.lenovo.com/Images/Parts/01YT119/01YT119_A.jpg</v>
      </c>
      <c r="N15" s="47" t="str">
        <f t="shared" si="1"/>
        <v>https://download.lenovo.com/Images/Parts/01YT119/01YT119_B.jpg</v>
      </c>
      <c r="O15" s="48" t="str">
        <f t="shared" si="2"/>
        <v>https://download.lenovo.com/Images/Parts/01YT119/01YT119_details.jpg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5714401465133</v>
      </c>
      <c r="F16" s="36" t="s">
        <v>688</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44" t="b">
        <f>TRUE()</f>
        <v>1</v>
      </c>
      <c r="J16" s="45" t="b">
        <f>FALSE()</f>
        <v>0</v>
      </c>
      <c r="K16" s="36" t="s">
        <v>710</v>
      </c>
      <c r="L16" s="46" t="b">
        <f>FALSE()</f>
        <v>0</v>
      </c>
      <c r="M16" s="47" t="str">
        <f t="shared" si="0"/>
        <v>https://download.lenovo.com/Images/Parts/01YT162/01YT162_A.jpg</v>
      </c>
      <c r="N16" s="47" t="str">
        <f t="shared" si="1"/>
        <v>https://download.lenovo.com/Images/Parts/01YT162/01YT162_B.jpg</v>
      </c>
      <c r="O16" s="48" t="str">
        <f t="shared" si="2"/>
        <v>https://download.lenovo.com/Images/Parts/01YT162/01YT162_details.jpg</v>
      </c>
      <c r="P16" t="str">
        <f t="shared" si="3"/>
        <v/>
      </c>
      <c r="Q16" t="str">
        <f t="shared" si="4"/>
        <v/>
      </c>
      <c r="R16" t="str">
        <f t="shared" si="5"/>
        <v/>
      </c>
      <c r="S16" t="str">
        <f t="shared" si="6"/>
        <v/>
      </c>
      <c r="T16" t="str">
        <f t="shared" si="7"/>
        <v/>
      </c>
      <c r="U16" t="str">
        <f t="shared" si="8"/>
        <v/>
      </c>
      <c r="V16" s="43">
        <f>MATCH(G16,options!$D$1:$D$20,0)</f>
        <v>11</v>
      </c>
    </row>
    <row r="17" spans="1:22" ht="14" x14ac:dyDescent="0.15">
      <c r="B17" s="51"/>
      <c r="C17" s="42" t="b">
        <f>FALSE()</f>
        <v>0</v>
      </c>
      <c r="D17" s="42" t="b">
        <f>FALSE()</f>
        <v>0</v>
      </c>
      <c r="E17" s="36">
        <v>5714401465140</v>
      </c>
      <c r="F17" s="36" t="s">
        <v>689</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44" t="b">
        <f>TRUE()</f>
        <v>1</v>
      </c>
      <c r="J17" s="45" t="b">
        <f>FALSE()</f>
        <v>0</v>
      </c>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t="b">
        <f>FALSE()</f>
        <v>0</v>
      </c>
      <c r="D18" s="42" t="b">
        <f>FALSE()</f>
        <v>0</v>
      </c>
      <c r="E18" s="36">
        <v>5714401465157</v>
      </c>
      <c r="F18" s="36" t="s">
        <v>690</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44" t="b">
        <f>TRUE()</f>
        <v>1</v>
      </c>
      <c r="J18" s="45" t="b">
        <f>FALSE()</f>
        <v>0</v>
      </c>
      <c r="K18" s="36" t="s">
        <v>711</v>
      </c>
      <c r="L18" s="46" t="b">
        <f>FALSE()</f>
        <v>0</v>
      </c>
      <c r="M18" s="47" t="str">
        <f t="shared" si="0"/>
        <v>https://download.lenovo.com/Images/Parts/01YR110/01YR110_A.jpg</v>
      </c>
      <c r="N18" s="47" t="str">
        <f t="shared" si="1"/>
        <v>https://download.lenovo.com/Images/Parts/01YR110/01YR110_B.jpg</v>
      </c>
      <c r="O18" s="48" t="str">
        <f t="shared" si="2"/>
        <v>https://download.lenovo.com/Images/Parts/01YR110/01YR110_details.jpg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6">
        <v>5714401465164</v>
      </c>
      <c r="F19" s="36" t="s">
        <v>691</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44" t="b">
        <f>TRUE()</f>
        <v>1</v>
      </c>
      <c r="J19" s="45" t="b">
        <f>FALSE()</f>
        <v>0</v>
      </c>
      <c r="K19" s="36" t="s">
        <v>712</v>
      </c>
      <c r="L19" s="46" t="b">
        <f>FALSE()</f>
        <v>0</v>
      </c>
      <c r="M19" s="47" t="str">
        <f t="shared" si="0"/>
        <v>https://download.lenovo.com/Images/Parts/01YR114/01YR114_A.jpg</v>
      </c>
      <c r="N19" s="47" t="str">
        <f t="shared" si="1"/>
        <v>https://download.lenovo.com/Images/Parts/01YR114/01YR114_B.jpg</v>
      </c>
      <c r="O19" s="48" t="str">
        <f t="shared" si="2"/>
        <v>https://download.lenovo.com/Images/Parts/01YR114/01YR114_details.jpg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t="b">
        <f>FALSE()</f>
        <v>0</v>
      </c>
      <c r="D20" s="42" t="b">
        <f>FALSE()</f>
        <v>0</v>
      </c>
      <c r="E20" s="36">
        <v>5714401465171</v>
      </c>
      <c r="F20" s="36" t="s">
        <v>692</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44" t="b">
        <f>TRUE()</f>
        <v>1</v>
      </c>
      <c r="J20" s="45" t="b">
        <f>FALSE()</f>
        <v>0</v>
      </c>
      <c r="K20" s="36" t="s">
        <v>713</v>
      </c>
      <c r="L20" s="46" t="b">
        <f>FALSE()</f>
        <v>0</v>
      </c>
      <c r="M20" s="47" t="str">
        <f t="shared" si="0"/>
        <v>https://download.lenovo.com/Images/Parts/01YR115/01YR115_A.jpg</v>
      </c>
      <c r="N20" s="47" t="str">
        <f t="shared" si="1"/>
        <v>https://download.lenovo.com/Images/Parts/01YR115/01YR115_B.jpg</v>
      </c>
      <c r="O20" s="48" t="str">
        <f t="shared" si="2"/>
        <v>https://download.lenovo.com/Images/Parts/01YR115/01YR115_details.jpg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5714401465188</v>
      </c>
      <c r="F21" s="36" t="s">
        <v>693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44" t="b">
        <f>TRUE()</f>
        <v>1</v>
      </c>
      <c r="J21" s="45" t="b">
        <f>FALSE()</f>
        <v>0</v>
      </c>
      <c r="K21" s="36" t="s">
        <v>729</v>
      </c>
      <c r="L21" s="46" t="b">
        <f>TRUE()</f>
        <v>1</v>
      </c>
      <c r="M21" s="47" t="str">
        <f t="shared" si="0"/>
        <v>https://raw.githubusercontent.com/PatrickVibild/TellusAmazonPictures/master/pictures/Lenovo/T460S/RG/USI/1.jpg</v>
      </c>
      <c r="N21" s="47" t="str">
        <f t="shared" si="1"/>
        <v>https://raw.githubusercontent.com/PatrickVibild/TellusAmazonPictures/master/pictures/Lenovo/T460S/RG/USI/2.jpg</v>
      </c>
      <c r="O21" s="48" t="str">
        <f t="shared" si="2"/>
        <v>https://raw.githubusercontent.com/PatrickVibild/TellusAmazonPictures/master/pictures/Lenovo/T460S/RG/USI/3.jpg</v>
      </c>
      <c r="P21" t="str">
        <f t="shared" si="3"/>
        <v>https://raw.githubusercontent.com/PatrickVibild/TellusAmazonPictures/master/pictures/Lenovo/T460S/RG/USI/4.jpg</v>
      </c>
      <c r="Q21" t="str">
        <f t="shared" si="4"/>
        <v>https://raw.githubusercontent.com/PatrickVibild/TellusAmazonPictures/master/pictures/Lenovo/T460S/RG/USI/5.jpg</v>
      </c>
      <c r="R21" t="str">
        <f t="shared" si="5"/>
        <v>https://raw.githubusercontent.com/PatrickVibild/TellusAmazonPictures/master/pictures/Lenovo/T460S/RG/USI/6.jpg</v>
      </c>
      <c r="S21" t="str">
        <f t="shared" si="6"/>
        <v>https://raw.githubusercontent.com/PatrickVibild/TellusAmazonPictures/master/pictures/Lenovo/T460S/RG/USI/7.jpg</v>
      </c>
      <c r="T21" t="str">
        <f t="shared" si="7"/>
        <v>https://raw.githubusercontent.com/PatrickVibild/TellusAmazonPictures/master/pictures/Lenovo/T460S/RG/USI/8.jpg</v>
      </c>
      <c r="U21" t="str">
        <f t="shared" si="8"/>
        <v>https://raw.githubusercontent.com/PatrickVibild/TellusAmazonPictures/master/pictures/Lenovo/T460S/RG/USI/9.jpg</v>
      </c>
      <c r="V21" s="43">
        <f>MATCH(G21,options!$D$1:$D$20,0)</f>
        <v>16</v>
      </c>
    </row>
    <row r="22" spans="1:22" ht="14" x14ac:dyDescent="0.15">
      <c r="B22" s="51"/>
      <c r="C22" s="42" t="b">
        <f>FALSE()</f>
        <v>0</v>
      </c>
      <c r="D22" s="42" t="b">
        <f>FALSE()</f>
        <v>0</v>
      </c>
      <c r="E22" s="36">
        <v>5714401465195</v>
      </c>
      <c r="F22" s="36" t="s">
        <v>694</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44" t="b">
        <f>TRUE()</f>
        <v>1</v>
      </c>
      <c r="J22" s="45" t="b">
        <f>FALSE()</f>
        <v>0</v>
      </c>
      <c r="K22" s="36" t="s">
        <v>714</v>
      </c>
      <c r="L22" s="46" t="b">
        <f>FALSE()</f>
        <v>0</v>
      </c>
      <c r="M22" s="47" t="str">
        <f t="shared" si="0"/>
        <v>https://download.lenovo.com/Images/Parts/01YT165/01YT165_A.jpg</v>
      </c>
      <c r="N22" s="47" t="str">
        <f t="shared" si="1"/>
        <v>https://download.lenovo.com/Images/Parts/01YT165/01YT165_B.jpg</v>
      </c>
      <c r="O22" s="48" t="str">
        <f t="shared" si="2"/>
        <v>https://download.lenovo.com/Images/Parts/01YT165/01YT165_details.jpg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42" t="b">
        <f>TRUE()</f>
        <v>1</v>
      </c>
      <c r="D23" s="42" t="b">
        <f>FALSE()</f>
        <v>0</v>
      </c>
      <c r="E23" s="36">
        <v>5714401465201</v>
      </c>
      <c r="F23" s="36" t="s">
        <v>695</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730</v>
      </c>
      <c r="L23" s="46" t="b">
        <f>TRUE()</f>
        <v>1</v>
      </c>
      <c r="M23" s="47" t="str">
        <f t="shared" si="0"/>
        <v>https://raw.githubusercontent.com/PatrickVibild/TellusAmazonPictures/master/pictures/Lenovo/T460S/RG/US/1.jpg</v>
      </c>
      <c r="N23" s="47" t="str">
        <f t="shared" si="1"/>
        <v>https://raw.githubusercontent.com/PatrickVibild/TellusAmazonPictures/master/pictures/Lenovo/T460S/RG/US/2.jpg</v>
      </c>
      <c r="O23" s="48" t="str">
        <f t="shared" si="2"/>
        <v>https://raw.githubusercontent.com/PatrickVibild/TellusAmazonPictures/master/pictures/Lenovo/T460S/RG/US/3.jpg</v>
      </c>
      <c r="P23" t="str">
        <f t="shared" si="3"/>
        <v>https://raw.githubusercontent.com/PatrickVibild/TellusAmazonPictures/master/pictures/Lenovo/T460S/RG/US/4.jpg</v>
      </c>
      <c r="Q23" t="str">
        <f t="shared" si="4"/>
        <v>https://raw.githubusercontent.com/PatrickVibild/TellusAmazonPictures/master/pictures/Lenovo/T460S/RG/US/5.jpg</v>
      </c>
      <c r="R23" t="str">
        <f t="shared" si="5"/>
        <v>https://raw.githubusercontent.com/PatrickVibild/TellusAmazonPictures/master/pictures/Lenovo/T460S/RG/US/6.jpg</v>
      </c>
      <c r="S23" t="str">
        <f t="shared" si="6"/>
        <v>https://raw.githubusercontent.com/PatrickVibild/TellusAmazonPictures/master/pictures/Lenovo/T460S/RG/US/7.jpg</v>
      </c>
      <c r="T23" t="str">
        <f t="shared" si="7"/>
        <v>https://raw.githubusercontent.com/PatrickVibild/TellusAmazonPictures/master/pictures/Lenovo/T460S/RG/US/8.jpg</v>
      </c>
      <c r="U23" t="str">
        <f t="shared" si="8"/>
        <v>https://raw.githubusercontent.com/PatrickVibild/TellusAmazonPictures/master/pictures/Lenovo/T460S/RG/US/9.jpg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4"/>
      <c r="J24" s="45" t="b">
        <f>TRUE()</f>
        <v>1</v>
      </c>
      <c r="K24" s="36" t="s">
        <v>715</v>
      </c>
      <c r="L24" s="46" t="b">
        <f>TRUE()</f>
        <v>1</v>
      </c>
      <c r="M24" s="47" t="str">
        <f t="shared" si="0"/>
        <v>https://raw.githubusercontent.com/PatrickVibild/TellusAmazonPictures/master/pictures/Lenovo/T460S/BL/DE/1.jpg</v>
      </c>
      <c r="N24" s="47" t="str">
        <f t="shared" si="1"/>
        <v>https://raw.githubusercontent.com/PatrickVibild/TellusAmazonPictures/master/pictures/Lenovo/T460S/BL/DE/2.jpg</v>
      </c>
      <c r="O24" s="48" t="str">
        <f t="shared" si="2"/>
        <v>https://raw.githubusercontent.com/PatrickVibild/TellusAmazonPictures/master/pictures/Lenovo/T460S/BL/DE/3.jpg</v>
      </c>
      <c r="P24" t="str">
        <f t="shared" si="3"/>
        <v>https://raw.githubusercontent.com/PatrickVibild/TellusAmazonPictures/master/pictures/Lenovo/T460S/BL/DE/4.jpg</v>
      </c>
      <c r="Q24" t="str">
        <f t="shared" si="4"/>
        <v>https://raw.githubusercontent.com/PatrickVibild/TellusAmazonPictures/master/pictures/Lenovo/T460S/BL/DE/5.jpg</v>
      </c>
      <c r="R24" t="str">
        <f t="shared" si="5"/>
        <v>https://raw.githubusercontent.com/PatrickVibild/TellusAmazonPictures/master/pictures/Lenovo/T460S/BL/DE/6.jpg</v>
      </c>
      <c r="S24" t="str">
        <f t="shared" si="6"/>
        <v>https://raw.githubusercontent.com/PatrickVibild/TellusAmazonPictures/master/pictures/Lenovo/T460S/BL/DE/7.jpg</v>
      </c>
      <c r="T24" t="str">
        <f t="shared" si="7"/>
        <v>https://raw.githubusercontent.com/PatrickVibild/TellusAmazonPictures/master/pictures/Lenovo/T460S/BL/DE/8.jpg</v>
      </c>
      <c r="U24" t="str">
        <f t="shared" si="8"/>
        <v>https://raw.githubusercontent.com/PatrickVibild/TellusAmazonPictures/master/pictures/Lenovo/T460S/BL/DE/9.jpg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4"/>
      <c r="J25" s="45" t="b">
        <f>TRUE()</f>
        <v>1</v>
      </c>
      <c r="K25" s="36" t="s">
        <v>716</v>
      </c>
      <c r="L25" s="46" t="b">
        <f>TRUE()</f>
        <v>1</v>
      </c>
      <c r="M25" s="47" t="str">
        <f t="shared" si="0"/>
        <v>https://raw.githubusercontent.com/PatrickVibild/TellusAmazonPictures/master/pictures/Lenovo/T460S/BL/FR/1.jpg</v>
      </c>
      <c r="N25" s="47" t="str">
        <f t="shared" si="1"/>
        <v>https://raw.githubusercontent.com/PatrickVibild/TellusAmazonPictures/master/pictures/Lenovo/T460S/BL/FR/2.jpg</v>
      </c>
      <c r="O25" s="48" t="str">
        <f t="shared" si="2"/>
        <v>https://raw.githubusercontent.com/PatrickVibild/TellusAmazonPictures/master/pictures/Lenovo/T460S/BL/FR/3.jpg</v>
      </c>
      <c r="P25" t="str">
        <f t="shared" si="3"/>
        <v>https://raw.githubusercontent.com/PatrickVibild/TellusAmazonPictures/master/pictures/Lenovo/T460S/BL/FR/4.jpg</v>
      </c>
      <c r="Q25" t="str">
        <f t="shared" si="4"/>
        <v>https://raw.githubusercontent.com/PatrickVibild/TellusAmazonPictures/master/pictures/Lenovo/T460S/BL/FR/5.jpg</v>
      </c>
      <c r="R25" t="str">
        <f t="shared" si="5"/>
        <v>https://raw.githubusercontent.com/PatrickVibild/TellusAmazonPictures/master/pictures/Lenovo/T460S/BL/FR/6.jpg</v>
      </c>
      <c r="S25" t="str">
        <f t="shared" si="6"/>
        <v>https://raw.githubusercontent.com/PatrickVibild/TellusAmazonPictures/master/pictures/Lenovo/T460S/BL/FR/7.jpg</v>
      </c>
      <c r="T25" t="str">
        <f t="shared" si="7"/>
        <v>https://raw.githubusercontent.com/PatrickVibild/TellusAmazonPictures/master/pictures/Lenovo/T460S/BL/FR/8.jpg</v>
      </c>
      <c r="U25" t="str">
        <f t="shared" si="8"/>
        <v>https://raw.githubusercontent.com/PatrickVibild/TellusAmazonPictures/master/pictures/Lenovo/T460S/BL/FR/9.jpg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t="b">
        <f>TRUE()</f>
        <v>1</v>
      </c>
      <c r="K26" s="36" t="s">
        <v>717</v>
      </c>
      <c r="L26" s="46" t="b">
        <f>TRUE()</f>
        <v>1</v>
      </c>
      <c r="M26" s="47" t="str">
        <f t="shared" si="0"/>
        <v>https://raw.githubusercontent.com/PatrickVibild/TellusAmazonPictures/master/pictures/Lenovo/T460S/BL/IT/1.jpg</v>
      </c>
      <c r="N26" s="47" t="str">
        <f t="shared" si="1"/>
        <v>https://raw.githubusercontent.com/PatrickVibild/TellusAmazonPictures/master/pictures/Lenovo/T460S/BL/IT/2.jpg</v>
      </c>
      <c r="O26" s="48" t="str">
        <f t="shared" si="2"/>
        <v>https://raw.githubusercontent.com/PatrickVibild/TellusAmazonPictures/master/pictures/Lenovo/T460S/BL/IT/3.jpg</v>
      </c>
      <c r="P26" t="str">
        <f t="shared" si="3"/>
        <v>https://raw.githubusercontent.com/PatrickVibild/TellusAmazonPictures/master/pictures/Lenovo/T460S/BL/IT/4.jpg</v>
      </c>
      <c r="Q26" t="str">
        <f t="shared" si="4"/>
        <v>https://raw.githubusercontent.com/PatrickVibild/TellusAmazonPictures/master/pictures/Lenovo/T460S/BL/IT/5.jpg</v>
      </c>
      <c r="R26" t="str">
        <f t="shared" si="5"/>
        <v>https://raw.githubusercontent.com/PatrickVibild/TellusAmazonPictures/master/pictures/Lenovo/T460S/BL/IT/6.jpg</v>
      </c>
      <c r="S26" t="str">
        <f t="shared" si="6"/>
        <v>https://raw.githubusercontent.com/PatrickVibild/TellusAmazonPictures/master/pictures/Lenovo/T460S/BL/IT/7.jpg</v>
      </c>
      <c r="T26" t="str">
        <f t="shared" si="7"/>
        <v>https://raw.githubusercontent.com/PatrickVibild/TellusAmazonPictures/master/pictures/Lenovo/T460S/BL/IT/8.jpg</v>
      </c>
      <c r="U26" t="str">
        <f t="shared" si="8"/>
        <v>https://raw.githubusercontent.com/PatrickVibild/TellusAmazonPictures/master/pictures/Lenovo/T460S/BL/IT/9.jpg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4"/>
      <c r="J27" s="45" t="b">
        <f>TRUE()</f>
        <v>1</v>
      </c>
      <c r="K27" s="36" t="s">
        <v>718</v>
      </c>
      <c r="L27" s="46" t="b">
        <f>FALSE()</f>
        <v>0</v>
      </c>
      <c r="M27" s="47" t="str">
        <f t="shared" si="0"/>
        <v>https://download.lenovo.com/Images/Parts/Lenovo/T460S/BL/ES/Lenovo/T460S/BL/ES_A.jpg</v>
      </c>
      <c r="N27" s="47" t="str">
        <f t="shared" si="1"/>
        <v>https://download.lenovo.com/Images/Parts/Lenovo/T460S/BL/ES/Lenovo/T460S/BL/ES_B.jpg</v>
      </c>
      <c r="O27" s="48" t="str">
        <f t="shared" si="2"/>
        <v>https://download.lenovo.com/Images/Parts/Lenovo/T460S/BL/ES/Lenovo/T460S/BL/ES_details.jpg</v>
      </c>
      <c r="P27" t="str">
        <f t="shared" si="3"/>
        <v/>
      </c>
      <c r="Q27" t="str">
        <f t="shared" si="4"/>
        <v/>
      </c>
      <c r="R27" t="str">
        <f t="shared" si="5"/>
        <v/>
      </c>
      <c r="S27" t="str">
        <f t="shared" si="6"/>
        <v/>
      </c>
      <c r="T27" t="str">
        <f t="shared" si="7"/>
        <v/>
      </c>
      <c r="U27" t="str">
        <f t="shared" si="8"/>
        <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4"/>
      <c r="J28" s="45" t="b">
        <f>TRUE()</f>
        <v>1</v>
      </c>
      <c r="K28" s="36" t="s">
        <v>719</v>
      </c>
      <c r="L28" s="46" t="b">
        <f>TRUE()</f>
        <v>1</v>
      </c>
      <c r="M28" s="47" t="str">
        <f t="shared" si="0"/>
        <v>https://raw.githubusercontent.com/PatrickVibild/TellusAmazonPictures/master/pictures/Lenovo/T460S/BL/UK/1.jpg</v>
      </c>
      <c r="N28" s="47" t="str">
        <f t="shared" si="1"/>
        <v>https://raw.githubusercontent.com/PatrickVibild/TellusAmazonPictures/master/pictures/Lenovo/T460S/BL/UK/2.jpg</v>
      </c>
      <c r="O28" s="48" t="str">
        <f t="shared" si="2"/>
        <v>https://raw.githubusercontent.com/PatrickVibild/TellusAmazonPictures/master/pictures/Lenovo/T460S/BL/UK/3.jpg</v>
      </c>
      <c r="P28" t="str">
        <f t="shared" si="3"/>
        <v>https://raw.githubusercontent.com/PatrickVibild/TellusAmazonPictures/master/pictures/Lenovo/T460S/BL/UK/4.jpg</v>
      </c>
      <c r="Q28" t="str">
        <f t="shared" si="4"/>
        <v>https://raw.githubusercontent.com/PatrickVibild/TellusAmazonPictures/master/pictures/Lenovo/T460S/BL/UK/5.jpg</v>
      </c>
      <c r="R28" t="str">
        <f t="shared" si="5"/>
        <v>https://raw.githubusercontent.com/PatrickVibild/TellusAmazonPictures/master/pictures/Lenovo/T460S/BL/UK/6.jpg</v>
      </c>
      <c r="S28" t="str">
        <f t="shared" si="6"/>
        <v>https://raw.githubusercontent.com/PatrickVibild/TellusAmazonPictures/master/pictures/Lenovo/T460S/BL/UK/7.jpg</v>
      </c>
      <c r="T28" t="str">
        <f t="shared" si="7"/>
        <v>https://raw.githubusercontent.com/PatrickVibild/TellusAmazonPictures/master/pictures/Lenovo/T460S/BL/UK/8.jpg</v>
      </c>
      <c r="U28" t="str">
        <f t="shared" si="8"/>
        <v>https://raw.githubusercontent.com/PatrickVibild/TellusAmazonPictures/master/pictures/Lenovo/T460S/BL/UK/9.jpg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4"/>
      <c r="J29" s="45" t="b">
        <f>TRUE()</f>
        <v>1</v>
      </c>
      <c r="K29" s="36" t="s">
        <v>720</v>
      </c>
      <c r="L29" s="46" t="b">
        <f>TRUE()</f>
        <v>1</v>
      </c>
      <c r="M29" s="47" t="str">
        <f t="shared" si="0"/>
        <v>https://raw.githubusercontent.com/PatrickVibild/TellusAmazonPictures/master/pictures/Lenovo/T460S/BL/NOR/1.jpg</v>
      </c>
      <c r="N29" s="47" t="str">
        <f t="shared" si="1"/>
        <v>https://raw.githubusercontent.com/PatrickVibild/TellusAmazonPictures/master/pictures/Lenovo/T460S/BL/NOR/2.jpg</v>
      </c>
      <c r="O29" s="48" t="str">
        <f t="shared" si="2"/>
        <v>https://raw.githubusercontent.com/PatrickVibild/TellusAmazonPictures/master/pictures/Lenovo/T460S/BL/NOR/3.jpg</v>
      </c>
      <c r="P29" t="str">
        <f t="shared" si="3"/>
        <v>https://raw.githubusercontent.com/PatrickVibild/TellusAmazonPictures/master/pictures/Lenovo/T460S/BL/NOR/4.jpg</v>
      </c>
      <c r="Q29" t="str">
        <f t="shared" si="4"/>
        <v>https://raw.githubusercontent.com/PatrickVibild/TellusAmazonPictures/master/pictures/Lenovo/T460S/BL/NOR/5.jpg</v>
      </c>
      <c r="R29" t="str">
        <f t="shared" si="5"/>
        <v>https://raw.githubusercontent.com/PatrickVibild/TellusAmazonPictures/master/pictures/Lenovo/T460S/BL/NOR/6.jpg</v>
      </c>
      <c r="S29" t="str">
        <f t="shared" si="6"/>
        <v>https://raw.githubusercontent.com/PatrickVibild/TellusAmazonPictures/master/pictures/Lenovo/T460S/BL/NOR/7.jpg</v>
      </c>
      <c r="T29" t="str">
        <f t="shared" si="7"/>
        <v>https://raw.githubusercontent.com/PatrickVibild/TellusAmazonPictures/master/pictures/Lenovo/T460S/BL/NOR/8.jpg</v>
      </c>
      <c r="U29" t="str">
        <f t="shared" si="8"/>
        <v>https://raw.githubusercontent.com/PatrickVibild/TellusAmazonPictures/master/pictures/Lenovo/T460S/BL/NOR/9.jpg</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t="b">
        <f>TRUE()</f>
        <v>1</v>
      </c>
      <c r="K30" s="36" t="s">
        <v>696</v>
      </c>
      <c r="L30" s="46" t="b">
        <f>FALSE()</f>
        <v>0</v>
      </c>
      <c r="M30" s="47" t="str">
        <f t="shared" si="0"/>
        <v>https://download.lenovo.com/Images/Parts/01YR052/01YR052_A.jpg</v>
      </c>
      <c r="N30" s="47" t="str">
        <f t="shared" si="1"/>
        <v>https://download.lenovo.com/Images/Parts/01YR052/01YR052_B.jpg</v>
      </c>
      <c r="O30" s="48" t="str">
        <f t="shared" si="2"/>
        <v>https://download.lenovo.com/Images/Parts/01YR052/01YR052_details.jpg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4"/>
      <c r="J31" s="45" t="b">
        <f>TRUE()</f>
        <v>1</v>
      </c>
      <c r="K31" s="36"/>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4"/>
      <c r="J32" s="45" t="b">
        <f>TRUE()</f>
        <v>1</v>
      </c>
      <c r="K32" s="36" t="s">
        <v>697</v>
      </c>
      <c r="L32" s="46" t="b">
        <f>FALSE()</f>
        <v>0</v>
      </c>
      <c r="M32" s="47" t="str">
        <f t="shared" si="0"/>
        <v>https://download.lenovo.com/Images/Parts/01YT108/01YT108_A.jpg</v>
      </c>
      <c r="N32" s="47" t="str">
        <f t="shared" si="1"/>
        <v>https://download.lenovo.com/Images/Parts/01YT108/01YT108_B.jpg</v>
      </c>
      <c r="O32" s="48" t="str">
        <f t="shared" si="2"/>
        <v>https://download.lenovo.com/Images/Parts/01YT108/01YT108_details.jpg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4"/>
      <c r="J33" s="45" t="b">
        <f>TRUE()</f>
        <v>1</v>
      </c>
      <c r="K33" s="36" t="s">
        <v>698</v>
      </c>
      <c r="L33" s="46" t="b">
        <f>FALSE()</f>
        <v>0</v>
      </c>
      <c r="M33" s="47" t="str">
        <f t="shared" si="0"/>
        <v>https://download.lenovo.com/Images/Parts/01YR055/01YR055_A.jpg</v>
      </c>
      <c r="N33" s="47" t="str">
        <f t="shared" si="1"/>
        <v>https://download.lenovo.com/Images/Parts/01YR055/01YR055_B.jpg</v>
      </c>
      <c r="O33" s="48" t="str">
        <f t="shared" si="2"/>
        <v>https://download.lenovo.com/Images/Parts/01YR055/01YR055_details.jpg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4"/>
      <c r="J34" s="45" t="b">
        <f>TRUE()</f>
        <v>1</v>
      </c>
      <c r="K34" s="36" t="s">
        <v>699</v>
      </c>
      <c r="L34" s="46" t="b">
        <f>FALSE()</f>
        <v>0</v>
      </c>
      <c r="M34" s="47" t="str">
        <f t="shared" si="0"/>
        <v>https://download.lenovo.com/Images/Parts/01YT115/01YT115_A.jpg</v>
      </c>
      <c r="N34" s="47" t="str">
        <f t="shared" si="1"/>
        <v>https://download.lenovo.com/Images/Parts/01YT115/01YT115_B.jpg</v>
      </c>
      <c r="O34" s="48" t="str">
        <f t="shared" si="2"/>
        <v>https://download.lenovo.com/Images/Parts/01YT115/01YT115_details.jpg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4"/>
      <c r="J35" s="45" t="b">
        <f>TRUE()</f>
        <v>1</v>
      </c>
      <c r="K35" s="36" t="s">
        <v>700</v>
      </c>
      <c r="L35" s="46" t="b">
        <f>FALSE()</f>
        <v>0</v>
      </c>
      <c r="M35" s="47" t="str">
        <f t="shared" si="0"/>
        <v>https://download.lenovo.com/Images/Parts/01YT119/01YT119_A.jpg</v>
      </c>
      <c r="N35" s="47" t="str">
        <f t="shared" si="1"/>
        <v>https://download.lenovo.com/Images/Parts/01YT119/01YT119_B.jpg</v>
      </c>
      <c r="O35" s="48" t="str">
        <f t="shared" si="2"/>
        <v>https://download.lenovo.com/Images/Parts/01YT119/01YT119_details.jpg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377</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4"/>
      <c r="J36" s="45" t="b">
        <f>TRUE()</f>
        <v>1</v>
      </c>
      <c r="K36" s="36" t="s">
        <v>701</v>
      </c>
      <c r="L36" s="46" t="b">
        <f>FALSE()</f>
        <v>0</v>
      </c>
      <c r="M36" s="47" t="str">
        <f t="shared" si="0"/>
        <v>https://download.lenovo.com/Images/Parts/01YT120/01YT120_A.jpg</v>
      </c>
      <c r="N36" s="47" t="str">
        <f t="shared" si="1"/>
        <v>https://download.lenovo.com/Images/Parts/01YT120/01YT120_B.jpg</v>
      </c>
      <c r="O36" s="48" t="str">
        <f t="shared" si="2"/>
        <v>https://download.lenovo.com/Images/Parts/01YT120/01YT120_details.jpg</v>
      </c>
      <c r="P36" t="str">
        <f t="shared" si="3"/>
        <v/>
      </c>
      <c r="Q36" t="str">
        <f t="shared" si="4"/>
        <v/>
      </c>
      <c r="R36" t="str">
        <f t="shared" si="5"/>
        <v/>
      </c>
      <c r="S36" t="str">
        <f t="shared" si="6"/>
        <v/>
      </c>
      <c r="T36" t="str">
        <f t="shared" si="7"/>
        <v/>
      </c>
      <c r="U36" t="str">
        <f t="shared" si="8"/>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4"/>
      <c r="J37" s="45" t="b">
        <f>TRUE()</f>
        <v>1</v>
      </c>
      <c r="K37" s="36"/>
      <c r="L37" s="46" t="b">
        <f>FALSE()</f>
        <v>0</v>
      </c>
      <c r="M37" s="47" t="str">
        <f t="shared" si="0"/>
        <v/>
      </c>
      <c r="N37" s="47" t="str">
        <f t="shared" si="1"/>
        <v/>
      </c>
      <c r="O37" s="48" t="str">
        <f t="shared" si="2"/>
        <v/>
      </c>
      <c r="P37" t="str">
        <f t="shared" si="3"/>
        <v/>
      </c>
      <c r="Q37" t="str">
        <f t="shared" si="4"/>
        <v/>
      </c>
      <c r="R37" t="str">
        <f t="shared" si="5"/>
        <v/>
      </c>
      <c r="S37" t="str">
        <f t="shared" si="6"/>
        <v/>
      </c>
      <c r="T37" t="str">
        <f t="shared" si="7"/>
        <v/>
      </c>
      <c r="U37" t="str">
        <f t="shared" si="8"/>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4"/>
      <c r="J38" s="45" t="b">
        <f>TRUE()</f>
        <v>1</v>
      </c>
      <c r="K38" s="36" t="s">
        <v>702</v>
      </c>
      <c r="L38" s="46" t="b">
        <f>FALSE()</f>
        <v>0</v>
      </c>
      <c r="M38" s="47" t="str">
        <f t="shared" si="0"/>
        <v>https://download.lenovo.com/Images/Parts/01YT122/01YT122_A.jpg</v>
      </c>
      <c r="N38" s="47" t="str">
        <f t="shared" si="1"/>
        <v>https://download.lenovo.com/Images/Parts/01YT122/01YT122_B.jpg</v>
      </c>
      <c r="O38" s="48" t="str">
        <f t="shared" si="2"/>
        <v>https://download.lenovo.com/Images/Parts/01YT122/01YT122_details.jpg</v>
      </c>
      <c r="P38" t="str">
        <f t="shared" si="3"/>
        <v/>
      </c>
      <c r="Q38" t="str">
        <f t="shared" si="4"/>
        <v/>
      </c>
      <c r="R38" t="str">
        <f t="shared" si="5"/>
        <v/>
      </c>
      <c r="S38" t="str">
        <f t="shared" si="6"/>
        <v/>
      </c>
      <c r="T38" t="str">
        <f t="shared" si="7"/>
        <v/>
      </c>
      <c r="U38" t="str">
        <f t="shared" si="8"/>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4"/>
      <c r="J39" s="45" t="b">
        <f>TRUE()</f>
        <v>1</v>
      </c>
      <c r="K39" s="36" t="s">
        <v>703</v>
      </c>
      <c r="L39" s="46" t="b">
        <f>FALSE()</f>
        <v>0</v>
      </c>
      <c r="M39" s="47" t="str">
        <f t="shared" si="0"/>
        <v>https://download.lenovo.com/Images/Parts/01YR072/01YR072_A.jpg</v>
      </c>
      <c r="N39" s="47" t="str">
        <f t="shared" si="1"/>
        <v>https://download.lenovo.com/Images/Parts/01YR072/01YR072_B.jpg</v>
      </c>
      <c r="O39" s="48" t="str">
        <f t="shared" si="2"/>
        <v>https://download.lenovo.com/Images/Parts/01YR072/01YR072_details.jpg</v>
      </c>
      <c r="P39" t="str">
        <f t="shared" si="3"/>
        <v/>
      </c>
      <c r="Q39" t="str">
        <f t="shared" si="4"/>
        <v/>
      </c>
      <c r="R39" t="str">
        <f t="shared" si="5"/>
        <v/>
      </c>
      <c r="S39" t="str">
        <f t="shared" si="6"/>
        <v/>
      </c>
      <c r="T39" t="str">
        <f t="shared" si="7"/>
        <v/>
      </c>
      <c r="U39" t="str">
        <f t="shared" si="8"/>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4"/>
      <c r="J40" s="45" t="b">
        <f>TRUE()</f>
        <v>1</v>
      </c>
      <c r="K40" s="36" t="s">
        <v>704</v>
      </c>
      <c r="L40" s="46" t="b">
        <f>FALSE()</f>
        <v>0</v>
      </c>
      <c r="M40" s="47" t="str">
        <f t="shared" si="0"/>
        <v>https://download.lenovo.com/Images/Parts/01YT127/01YT127_A.jpg</v>
      </c>
      <c r="N40" s="47" t="str">
        <f t="shared" si="1"/>
        <v>https://download.lenovo.com/Images/Parts/01YT127/01YT127_B.jpg</v>
      </c>
      <c r="O40" s="48" t="str">
        <f t="shared" si="2"/>
        <v>https://download.lenovo.com/Images/Parts/01YT127/01YT127_details.jpg</v>
      </c>
      <c r="P40" t="str">
        <f t="shared" si="3"/>
        <v/>
      </c>
      <c r="Q40" t="str">
        <f t="shared" si="4"/>
        <v/>
      </c>
      <c r="R40" t="str">
        <f t="shared" si="5"/>
        <v/>
      </c>
      <c r="S40" t="str">
        <f t="shared" si="6"/>
        <v/>
      </c>
      <c r="T40" t="str">
        <f t="shared" si="7"/>
        <v/>
      </c>
      <c r="U40" t="str">
        <f t="shared" si="8"/>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4"/>
      <c r="J41" s="45" t="b">
        <f>TRUE()</f>
        <v>1</v>
      </c>
      <c r="K41" s="36" t="s">
        <v>721</v>
      </c>
      <c r="L41" s="46" t="b">
        <f>TRUE()</f>
        <v>1</v>
      </c>
      <c r="M41" s="47" t="str">
        <f t="shared" si="0"/>
        <v>https://raw.githubusercontent.com/PatrickVibild/TellusAmazonPictures/master/pictures/Lenovo/T460S/BL/USI/1.jpg</v>
      </c>
      <c r="N41" s="47" t="str">
        <f t="shared" si="1"/>
        <v>https://raw.githubusercontent.com/PatrickVibild/TellusAmazonPictures/master/pictures/Lenovo/T460S/BL/USI/2.jpg</v>
      </c>
      <c r="O41" s="48" t="str">
        <f t="shared" si="2"/>
        <v>https://raw.githubusercontent.com/PatrickVibild/TellusAmazonPictures/master/pictures/Lenovo/T460S/BL/USI/3.jpg</v>
      </c>
      <c r="P41" t="str">
        <f t="shared" si="3"/>
        <v>https://raw.githubusercontent.com/PatrickVibild/TellusAmazonPictures/master/pictures/Lenovo/T460S/BL/USI/4.jpg</v>
      </c>
      <c r="Q41" t="str">
        <f t="shared" si="4"/>
        <v>https://raw.githubusercontent.com/PatrickVibild/TellusAmazonPictures/master/pictures/Lenovo/T460S/BL/USI/5.jpg</v>
      </c>
      <c r="R41" t="str">
        <f t="shared" si="5"/>
        <v>https://raw.githubusercontent.com/PatrickVibild/TellusAmazonPictures/master/pictures/Lenovo/T460S/BL/USI/6.jpg</v>
      </c>
      <c r="S41" t="str">
        <f t="shared" si="6"/>
        <v>https://raw.githubusercontent.com/PatrickVibild/TellusAmazonPictures/master/pictures/Lenovo/T460S/BL/USI/7.jpg</v>
      </c>
      <c r="T41" t="str">
        <f t="shared" si="7"/>
        <v>https://raw.githubusercontent.com/PatrickVibild/TellusAmazonPictures/master/pictures/Lenovo/T460S/BL/USI/8.jpg</v>
      </c>
      <c r="U41" t="str">
        <f t="shared" si="8"/>
        <v>https://raw.githubusercontent.com/PatrickVibild/TellusAmazonPictures/master/pictures/Lenovo/T460S/BL/USI/9.jpg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4"/>
      <c r="J42" s="45" t="b">
        <f>TRUE()</f>
        <v>1</v>
      </c>
      <c r="K42" s="36" t="s">
        <v>705</v>
      </c>
      <c r="L42" s="46" t="b">
        <f>FALSE()</f>
        <v>0</v>
      </c>
      <c r="M42" s="47" t="str">
        <f t="shared" si="0"/>
        <v>https://download.lenovo.com/Images/Parts/01YR069/01YR069_A.jpg</v>
      </c>
      <c r="N42" s="47" t="str">
        <f t="shared" si="1"/>
        <v>https://download.lenovo.com/Images/Parts/01YR069/01YR069_B.jpg</v>
      </c>
      <c r="O42" s="48" t="str">
        <f t="shared" si="2"/>
        <v>https://download.lenovo.com/Images/Parts/01YR069/01YR069_details.jpg</v>
      </c>
      <c r="P42" t="str">
        <f t="shared" si="3"/>
        <v/>
      </c>
      <c r="Q42" t="str">
        <f t="shared" si="4"/>
        <v/>
      </c>
      <c r="R42" t="str">
        <f t="shared" si="5"/>
        <v/>
      </c>
      <c r="S42" t="str">
        <f t="shared" si="6"/>
        <v/>
      </c>
      <c r="T42" t="str">
        <f t="shared" si="7"/>
        <v/>
      </c>
      <c r="U42" t="str">
        <f t="shared" si="8"/>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t="s">
        <v>722</v>
      </c>
      <c r="L43" s="46" t="b">
        <f>TRUE()</f>
        <v>1</v>
      </c>
      <c r="M43" s="47" t="str">
        <f t="shared" si="0"/>
        <v>https://raw.githubusercontent.com/PatrickVibild/TellusAmazonPictures/master/pictures/Lenovo/T460S/BL/US/1.jpg</v>
      </c>
      <c r="N43" s="47" t="str">
        <f t="shared" si="1"/>
        <v>https://raw.githubusercontent.com/PatrickVibild/TellusAmazonPictures/master/pictures/Lenovo/T460S/BL/US/2.jpg</v>
      </c>
      <c r="O43" s="48" t="str">
        <f t="shared" si="2"/>
        <v>https://raw.githubusercontent.com/PatrickVibild/TellusAmazonPictures/master/pictures/Lenovo/T460S/BL/US/3.jpg</v>
      </c>
      <c r="P43" t="str">
        <f t="shared" si="3"/>
        <v>https://raw.githubusercontent.com/PatrickVibild/TellusAmazonPictures/master/pictures/Lenovo/T460S/BL/US/4.jpg</v>
      </c>
      <c r="Q43" t="str">
        <f t="shared" si="4"/>
        <v>https://raw.githubusercontent.com/PatrickVibild/TellusAmazonPictures/master/pictures/Lenovo/T460S/BL/US/5.jpg</v>
      </c>
      <c r="R43" t="str">
        <f t="shared" si="5"/>
        <v>https://raw.githubusercontent.com/PatrickVibild/TellusAmazonPictures/master/pictures/Lenovo/T460S/BL/US/6.jpg</v>
      </c>
      <c r="S43" t="str">
        <f t="shared" si="6"/>
        <v>https://raw.githubusercontent.com/PatrickVibild/TellusAmazonPictures/master/pictures/Lenovo/T460S/BL/US/7.jpg</v>
      </c>
      <c r="T43" t="str">
        <f t="shared" si="7"/>
        <v>https://raw.githubusercontent.com/PatrickVibild/TellusAmazonPictures/master/pictures/Lenovo/T460S/BL/US/8.jpg</v>
      </c>
      <c r="U43" t="str">
        <f t="shared" si="8"/>
        <v>https://raw.githubusercontent.com/PatrickVibild/TellusAmazonPictures/master/pictures/Lenovo/T460S/BL/US/9.jpg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ref="M44:M67" si="9">IF(ISBLANK(K44),"",IF(L44, "https://raw.githubusercontent.com/PatrickVibild/TellusAmazonPictures/master/pictures/"&amp;K44&amp;"/1.jpg","https://download.lenovo.com/Images/Parts/"&amp;K44&amp;"/"&amp;K44&amp;"_A.jpg"))</f>
        <v/>
      </c>
      <c r="N44" s="47" t="str">
        <f t="shared" ref="N44:N67" si="10">IF(ISBLANK(K44),"",IF(L44, "https://raw.githubusercontent.com/PatrickVibild/TellusAmazonPictures/master/pictures/"&amp;K44&amp;"/2.jpg","https://download.lenovo.com/Images/Parts/"&amp;K44&amp;"/"&amp;K44&amp;"_B.jpg"))</f>
        <v/>
      </c>
      <c r="O44" s="48" t="str">
        <f t="shared" ref="O44:O67" si="11">IF(ISBLANK(K44),"",IF(L44, "https://raw.githubusercontent.com/PatrickVibild/TellusAmazonPictures/master/pictures/"&amp;K44&amp;"/3.jpg","https://download.lenovo.com/Images/Parts/"&amp;K44&amp;"/"&amp;K44&amp;"_details.jpg"))</f>
        <v/>
      </c>
      <c r="P44" t="str">
        <f t="shared" ref="P44:P67" si="12">IF(ISBLANK(K44),"",IF(L44, "https://raw.githubusercontent.com/PatrickVibild/TellusAmazonPictures/master/pictures/"&amp;K44&amp;"/4.jpg", ""))</f>
        <v/>
      </c>
      <c r="Q44" t="str">
        <f t="shared" ref="Q44:Q67" si="13">IF(ISBLANK(K44),"",IF(L44, "https://raw.githubusercontent.com/PatrickVibild/TellusAmazonPictures/master/pictures/"&amp;K44&amp;"/5.jpg", ""))</f>
        <v/>
      </c>
      <c r="R44" t="str">
        <f t="shared" ref="R44:R62" si="14">IF(ISBLANK(K44),"",IF(L44, "https://raw.githubusercontent.com/PatrickVibild/TellusAmazonPictures/master/pictures/"&amp;K44&amp;"/6.jpg", ""))</f>
        <v/>
      </c>
      <c r="S44" t="str">
        <f t="shared" ref="S44:S67" si="15">IF(ISBLANK(K44),"",IF(L44, "https://raw.githubusercontent.com/PatrickVibild/TellusAmazonPictures/master/pictures/"&amp;K44&amp;"/7.jpg", ""))</f>
        <v/>
      </c>
      <c r="T44" t="str">
        <f t="shared" ref="T44:T67" si="16">IF(ISBLANK(K44),"",IF(L44, "https://raw.githubusercontent.com/PatrickVibild/TellusAmazonPictures/master/pictures/"&amp;K44&amp;"/8.jpg",""))</f>
        <v/>
      </c>
      <c r="U44" t="str">
        <f t="shared" ref="U44:U67" si="17">IF(ISBLANK(K44),"",IF(L44, "https://raw.githubusercontent.com/PatrickVibild/TellusAmazonPictures/master/pictures/"&amp;K44&amp;"/9.jpg", ""))</f>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ht="28"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s="36" t="s">
        <v>715</v>
      </c>
      <c r="S63" t="str">
        <f t="shared" si="15"/>
        <v/>
      </c>
      <c r="T63" t="str">
        <f t="shared" si="16"/>
        <v/>
      </c>
      <c r="U63" t="str">
        <f t="shared" si="17"/>
        <v/>
      </c>
      <c r="V63" s="43" t="e">
        <f>MATCH(G63,options!$D$1:$D$20,0)</f>
        <v>#N/A</v>
      </c>
    </row>
    <row r="64" spans="5:22" ht="28"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s="36" t="s">
        <v>716</v>
      </c>
      <c r="S64" t="str">
        <f t="shared" si="15"/>
        <v/>
      </c>
      <c r="T64" t="str">
        <f t="shared" si="16"/>
        <v/>
      </c>
      <c r="U64" t="str">
        <f t="shared" si="17"/>
        <v/>
      </c>
      <c r="V64" s="43" t="e">
        <f>MATCH(G64,options!$D$1:$D$20,0)</f>
        <v>#N/A</v>
      </c>
    </row>
    <row r="65" spans="5:22" ht="28"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s="36" t="s">
        <v>717</v>
      </c>
      <c r="S65" t="str">
        <f t="shared" si="15"/>
        <v/>
      </c>
      <c r="T65" t="str">
        <f t="shared" si="16"/>
        <v/>
      </c>
      <c r="U65" t="str">
        <f t="shared" si="17"/>
        <v/>
      </c>
      <c r="V65" s="43" t="e">
        <f>MATCH(G65,options!$D$1:$D$20,0)</f>
        <v>#N/A</v>
      </c>
    </row>
    <row r="66" spans="5:22" ht="28"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s="36" t="s">
        <v>718</v>
      </c>
      <c r="S66" t="str">
        <f t="shared" si="15"/>
        <v/>
      </c>
      <c r="T66" t="str">
        <f t="shared" si="16"/>
        <v/>
      </c>
      <c r="U66" t="str">
        <f t="shared" si="17"/>
        <v/>
      </c>
      <c r="V66" s="43" t="e">
        <f>MATCH(G66,options!$D$1:$D$20,0)</f>
        <v>#N/A</v>
      </c>
    </row>
    <row r="67" spans="5:22" ht="28"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s="36" t="s">
        <v>719</v>
      </c>
      <c r="S67" t="str">
        <f t="shared" si="15"/>
        <v/>
      </c>
      <c r="T67" t="str">
        <f t="shared" si="16"/>
        <v/>
      </c>
      <c r="U67" t="str">
        <f t="shared" si="17"/>
        <v/>
      </c>
      <c r="V67" s="43" t="e">
        <f>MATCH(G67,options!$D$1:$D$20,0)</f>
        <v>#N/A</v>
      </c>
    </row>
    <row r="68" spans="5:22" ht="28"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s="36" t="s">
        <v>720</v>
      </c>
      <c r="S68" t="str">
        <f t="shared" ref="S68:S103" si="23">IF(ISBLANK(K68),"",IF(L68, "https://raw.githubusercontent.com/PatrickVibild/TellusAmazonPictures/master/pictures/"&amp;K68&amp;"/7.jpg", ""))</f>
        <v/>
      </c>
      <c r="T68" t="str">
        <f t="shared" ref="T68:T103" si="24">IF(ISBLANK(K68),"",IF(L68, "https://raw.githubusercontent.com/PatrickVibild/TellusAmazonPictures/master/pictures/"&amp;K68&amp;"/8.jpg",""))</f>
        <v/>
      </c>
      <c r="U68" t="str">
        <f t="shared" ref="U68:U103" si="25">IF(ISBLANK(K68),"",IF(L68, "https://raw.githubusercontent.com/PatrickVibild/TellusAmazonPictures/master/pictures/"&amp;K68&amp;"/9.jpg", ""))</f>
        <v/>
      </c>
      <c r="V68" s="43" t="e">
        <f>MATCH(G68,options!$D$1:$D$20,0)</f>
        <v>#N/A</v>
      </c>
    </row>
    <row r="69" spans="5:22" ht="14"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s="36" t="s">
        <v>696</v>
      </c>
      <c r="S69" t="str">
        <f t="shared" si="23"/>
        <v/>
      </c>
      <c r="T69" t="str">
        <f t="shared" si="24"/>
        <v/>
      </c>
      <c r="U69" t="str">
        <f t="shared" si="25"/>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s="36"/>
      <c r="S70" t="str">
        <f t="shared" si="23"/>
        <v/>
      </c>
      <c r="T70" t="str">
        <f t="shared" si="24"/>
        <v/>
      </c>
      <c r="U70" t="str">
        <f t="shared" si="25"/>
        <v/>
      </c>
      <c r="V70" s="43" t="e">
        <f>MATCH(G70,options!$D$1:$D$20,0)</f>
        <v>#N/A</v>
      </c>
    </row>
    <row r="71" spans="5:22" ht="14"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s="36" t="s">
        <v>697</v>
      </c>
      <c r="S71" t="str">
        <f t="shared" si="23"/>
        <v/>
      </c>
      <c r="T71" t="str">
        <f t="shared" si="24"/>
        <v/>
      </c>
      <c r="U71" t="str">
        <f t="shared" si="25"/>
        <v/>
      </c>
      <c r="V71" s="43" t="e">
        <f>MATCH(G71,options!$D$1:$D$20,0)</f>
        <v>#N/A</v>
      </c>
    </row>
    <row r="72" spans="5:22" ht="14"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s="36" t="s">
        <v>698</v>
      </c>
      <c r="S72" t="str">
        <f t="shared" si="23"/>
        <v/>
      </c>
      <c r="T72" t="str">
        <f t="shared" si="24"/>
        <v/>
      </c>
      <c r="U72" t="str">
        <f t="shared" si="25"/>
        <v/>
      </c>
      <c r="V72" s="43" t="e">
        <f>MATCH(G72,options!$D$1:$D$20,0)</f>
        <v>#N/A</v>
      </c>
    </row>
    <row r="73" spans="5:22" ht="14"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s="36" t="s">
        <v>699</v>
      </c>
      <c r="S73" t="str">
        <f t="shared" si="23"/>
        <v/>
      </c>
      <c r="T73" t="str">
        <f t="shared" si="24"/>
        <v/>
      </c>
      <c r="U73" t="str">
        <f t="shared" si="25"/>
        <v/>
      </c>
      <c r="V73" s="43" t="e">
        <f>MATCH(G73,options!$D$1:$D$20,0)</f>
        <v>#N/A</v>
      </c>
    </row>
    <row r="74" spans="5:22" ht="14"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s="36" t="s">
        <v>700</v>
      </c>
      <c r="S74" t="str">
        <f t="shared" si="23"/>
        <v/>
      </c>
      <c r="T74" t="str">
        <f t="shared" si="24"/>
        <v/>
      </c>
      <c r="U74" t="str">
        <f t="shared" si="25"/>
        <v/>
      </c>
      <c r="V74" s="43" t="e">
        <f>MATCH(G74,options!$D$1:$D$20,0)</f>
        <v>#N/A</v>
      </c>
    </row>
    <row r="75" spans="5:22" ht="14"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s="36" t="s">
        <v>701</v>
      </c>
      <c r="S75" t="str">
        <f t="shared" si="23"/>
        <v/>
      </c>
      <c r="T75" t="str">
        <f t="shared" si="24"/>
        <v/>
      </c>
      <c r="U75" t="str">
        <f t="shared" si="25"/>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s="36"/>
      <c r="S76" t="str">
        <f t="shared" si="23"/>
        <v/>
      </c>
      <c r="T76" t="str">
        <f t="shared" si="24"/>
        <v/>
      </c>
      <c r="U76" t="str">
        <f t="shared" si="25"/>
        <v/>
      </c>
      <c r="V76" s="43" t="e">
        <f>MATCH(G76,options!$D$1:$D$20,0)</f>
        <v>#N/A</v>
      </c>
    </row>
    <row r="77" spans="5:22" ht="14"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s="36" t="s">
        <v>702</v>
      </c>
      <c r="S77" t="str">
        <f t="shared" si="23"/>
        <v/>
      </c>
      <c r="T77" t="str">
        <f t="shared" si="24"/>
        <v/>
      </c>
      <c r="U77" t="str">
        <f t="shared" si="25"/>
        <v/>
      </c>
      <c r="V77" s="43" t="e">
        <f>MATCH(G77,options!$D$1:$D$20,0)</f>
        <v>#N/A</v>
      </c>
    </row>
    <row r="78" spans="5:22" ht="14"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s="36" t="s">
        <v>703</v>
      </c>
      <c r="S78" t="str">
        <f t="shared" si="23"/>
        <v/>
      </c>
      <c r="T78" t="str">
        <f t="shared" si="24"/>
        <v/>
      </c>
      <c r="U78" t="str">
        <f t="shared" si="25"/>
        <v/>
      </c>
      <c r="V78" s="43" t="e">
        <f>MATCH(G78,options!$D$1:$D$20,0)</f>
        <v>#N/A</v>
      </c>
    </row>
    <row r="79" spans="5:22" ht="14"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s="36" t="s">
        <v>704</v>
      </c>
      <c r="S79" t="str">
        <f t="shared" si="23"/>
        <v/>
      </c>
      <c r="T79" t="str">
        <f t="shared" si="24"/>
        <v/>
      </c>
      <c r="U79" t="str">
        <f t="shared" si="25"/>
        <v/>
      </c>
      <c r="V79" s="43" t="e">
        <f>MATCH(G79,options!$D$1:$D$20,0)</f>
        <v>#N/A</v>
      </c>
    </row>
    <row r="80" spans="5:22" ht="28"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s="36" t="s">
        <v>721</v>
      </c>
      <c r="S80" t="str">
        <f t="shared" si="23"/>
        <v/>
      </c>
      <c r="T80" t="str">
        <f t="shared" si="24"/>
        <v/>
      </c>
      <c r="U80" t="str">
        <f t="shared" si="25"/>
        <v/>
      </c>
      <c r="V80" s="43" t="e">
        <f>MATCH(G80,options!$D$1:$D$20,0)</f>
        <v>#N/A</v>
      </c>
    </row>
    <row r="81" spans="5:22" ht="14"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s="36" t="s">
        <v>705</v>
      </c>
      <c r="S81" t="str">
        <f t="shared" si="23"/>
        <v/>
      </c>
      <c r="T81" t="str">
        <f t="shared" si="24"/>
        <v/>
      </c>
      <c r="U81" t="str">
        <f t="shared" si="25"/>
        <v/>
      </c>
      <c r="V81" s="43" t="e">
        <f>MATCH(G81,options!$D$1:$D$20,0)</f>
        <v>#N/A</v>
      </c>
    </row>
    <row r="82" spans="5:22" ht="28"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s="36" t="s">
        <v>722</v>
      </c>
      <c r="S82" t="str">
        <f t="shared" si="23"/>
        <v/>
      </c>
      <c r="T82" t="str">
        <f t="shared" si="24"/>
        <v/>
      </c>
      <c r="U82" t="str">
        <f t="shared" si="25"/>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ref="R83:R103" si="26">IF(ISBLANK(K83),"",IF(L83, "https://raw.githubusercontent.com/PatrickVibild/TellusAmazonPictures/master/pictures/"&amp;K83&amp;"/6.jpg", ""))</f>
        <v/>
      </c>
      <c r="S83" t="str">
        <f t="shared" si="23"/>
        <v/>
      </c>
      <c r="T83" t="str">
        <f t="shared" si="24"/>
        <v/>
      </c>
      <c r="U83" t="str">
        <f t="shared" si="25"/>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6"/>
        <v/>
      </c>
      <c r="S84" t="str">
        <f t="shared" si="23"/>
        <v/>
      </c>
      <c r="T84" t="str">
        <f t="shared" si="24"/>
        <v/>
      </c>
      <c r="U84" t="str">
        <f t="shared" si="25"/>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6"/>
        <v/>
      </c>
      <c r="S85" t="str">
        <f t="shared" si="23"/>
        <v/>
      </c>
      <c r="T85" t="str">
        <f t="shared" si="24"/>
        <v/>
      </c>
      <c r="U85" t="str">
        <f t="shared" si="25"/>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6"/>
        <v/>
      </c>
      <c r="S86" t="str">
        <f t="shared" si="23"/>
        <v/>
      </c>
      <c r="T86" t="str">
        <f t="shared" si="24"/>
        <v/>
      </c>
      <c r="U86" t="str">
        <f t="shared" si="25"/>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6"/>
        <v/>
      </c>
      <c r="S87" t="str">
        <f t="shared" si="23"/>
        <v/>
      </c>
      <c r="T87" t="str">
        <f t="shared" si="24"/>
        <v/>
      </c>
      <c r="U87" t="str">
        <f t="shared" si="25"/>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6"/>
        <v/>
      </c>
      <c r="S88" t="str">
        <f t="shared" si="23"/>
        <v/>
      </c>
      <c r="T88" t="str">
        <f t="shared" si="24"/>
        <v/>
      </c>
      <c r="U88" t="str">
        <f t="shared" si="25"/>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6"/>
        <v/>
      </c>
      <c r="S89" t="str">
        <f t="shared" si="23"/>
        <v/>
      </c>
      <c r="T89" t="str">
        <f t="shared" si="24"/>
        <v/>
      </c>
      <c r="U89" t="str">
        <f t="shared" si="25"/>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6"/>
        <v/>
      </c>
      <c r="S90" t="str">
        <f t="shared" si="23"/>
        <v/>
      </c>
      <c r="T90" t="str">
        <f t="shared" si="24"/>
        <v/>
      </c>
      <c r="U90" t="str">
        <f t="shared" si="25"/>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6"/>
        <v/>
      </c>
      <c r="S91" t="str">
        <f t="shared" si="23"/>
        <v/>
      </c>
      <c r="T91" t="str">
        <f t="shared" si="24"/>
        <v/>
      </c>
      <c r="U91" t="str">
        <f t="shared" si="25"/>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6"/>
        <v/>
      </c>
      <c r="S92" t="str">
        <f t="shared" si="23"/>
        <v/>
      </c>
      <c r="T92" t="str">
        <f t="shared" si="24"/>
        <v/>
      </c>
      <c r="U92" t="str">
        <f t="shared" si="25"/>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6"/>
        <v/>
      </c>
      <c r="S93" t="str">
        <f t="shared" si="23"/>
        <v/>
      </c>
      <c r="T93" t="str">
        <f t="shared" si="24"/>
        <v/>
      </c>
      <c r="U93" t="str">
        <f t="shared" si="25"/>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6"/>
        <v/>
      </c>
      <c r="S94" t="str">
        <f t="shared" si="23"/>
        <v/>
      </c>
      <c r="T94" t="str">
        <f t="shared" si="24"/>
        <v/>
      </c>
      <c r="U94" t="str">
        <f t="shared" si="25"/>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6"/>
        <v/>
      </c>
      <c r="S95" t="str">
        <f t="shared" si="23"/>
        <v/>
      </c>
      <c r="T95" t="str">
        <f t="shared" si="24"/>
        <v/>
      </c>
      <c r="U95" t="str">
        <f t="shared" si="25"/>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6"/>
        <v/>
      </c>
      <c r="S96" t="str">
        <f t="shared" si="23"/>
        <v/>
      </c>
      <c r="T96" t="str">
        <f t="shared" si="24"/>
        <v/>
      </c>
      <c r="U96" t="str">
        <f t="shared" si="25"/>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6"/>
        <v/>
      </c>
      <c r="S97" t="str">
        <f t="shared" si="23"/>
        <v/>
      </c>
      <c r="T97" t="str">
        <f t="shared" si="24"/>
        <v/>
      </c>
      <c r="U97" t="str">
        <f t="shared" si="25"/>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6"/>
        <v/>
      </c>
      <c r="S98" t="str">
        <f t="shared" si="23"/>
        <v/>
      </c>
      <c r="T98" t="str">
        <f t="shared" si="24"/>
        <v/>
      </c>
      <c r="U98" t="str">
        <f t="shared" si="25"/>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6"/>
        <v/>
      </c>
      <c r="S99" t="str">
        <f t="shared" si="23"/>
        <v/>
      </c>
      <c r="T99" t="str">
        <f t="shared" si="24"/>
        <v/>
      </c>
      <c r="U99" t="str">
        <f t="shared" si="25"/>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6"/>
        <v/>
      </c>
      <c r="S100" t="str">
        <f t="shared" si="23"/>
        <v/>
      </c>
      <c r="T100" t="str">
        <f t="shared" si="24"/>
        <v/>
      </c>
      <c r="U100" t="str">
        <f t="shared" si="25"/>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6"/>
        <v/>
      </c>
      <c r="S101" t="str">
        <f t="shared" si="23"/>
        <v/>
      </c>
      <c r="T101" t="str">
        <f t="shared" si="24"/>
        <v/>
      </c>
      <c r="U101" t="str">
        <f t="shared" si="25"/>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6"/>
        <v/>
      </c>
      <c r="S102" t="str">
        <f t="shared" si="23"/>
        <v/>
      </c>
      <c r="T102" t="str">
        <f t="shared" si="24"/>
        <v/>
      </c>
      <c r="U102" t="str">
        <f t="shared" si="25"/>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6"/>
        <v/>
      </c>
      <c r="S103" t="str">
        <f t="shared" si="23"/>
        <v/>
      </c>
      <c r="T103" t="str">
        <f t="shared" si="24"/>
        <v/>
      </c>
      <c r="U103" t="str">
        <f t="shared" si="25"/>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2024-02-20T06:55:14Z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