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40/Regular/"/>
    </mc:Choice>
  </mc:AlternateContent>
  <xr:revisionPtr revIDLastSave="0" documentId="13_ncr:1_{269B5D53-3284-D142-857C-C7AF6CE50D5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24" i="2" l="1"/>
  <c r="C25" i="2"/>
  <c r="C26" i="2"/>
  <c r="C27" i="2"/>
  <c r="C28" i="2"/>
  <c r="C29" i="2"/>
  <c r="D29" i="2"/>
  <c r="CO30" i="1" s="1"/>
  <c r="FE30" i="1" s="1"/>
  <c r="C30" i="2"/>
  <c r="C31" i="2"/>
  <c r="D31" i="2"/>
  <c r="C32" i="2"/>
  <c r="D32" i="2"/>
  <c r="C33" i="2"/>
  <c r="D33" i="2"/>
  <c r="C34" i="2"/>
  <c r="D34" i="2"/>
  <c r="C35" i="2"/>
  <c r="CO36" i="1" s="1"/>
  <c r="L36" i="1" s="1"/>
  <c r="D35" i="2"/>
  <c r="C36" i="2"/>
  <c r="D36" i="2"/>
  <c r="C37" i="2"/>
  <c r="D37" i="2"/>
  <c r="C38" i="2"/>
  <c r="D38" i="2"/>
  <c r="C39" i="2"/>
  <c r="D39" i="2"/>
  <c r="C40" i="2"/>
  <c r="CO41" i="1" s="1"/>
  <c r="FE41" i="1" s="1"/>
  <c r="C41" i="2"/>
  <c r="J41" i="2"/>
  <c r="J40" i="2"/>
  <c r="L39" i="2"/>
  <c r="J39" i="2"/>
  <c r="L38" i="2"/>
  <c r="J38" i="2"/>
  <c r="L37" i="2"/>
  <c r="J37" i="2"/>
  <c r="FR38" i="1" s="1"/>
  <c r="L36" i="2"/>
  <c r="J36" i="2"/>
  <c r="L35" i="2"/>
  <c r="J35" i="2"/>
  <c r="L34" i="2"/>
  <c r="J34" i="2"/>
  <c r="L33" i="2"/>
  <c r="J33" i="2"/>
  <c r="L32" i="2"/>
  <c r="J32" i="2"/>
  <c r="FR33" i="1" s="1"/>
  <c r="L31" i="2"/>
  <c r="J31" i="2"/>
  <c r="L30" i="2"/>
  <c r="J30" i="2"/>
  <c r="L29" i="2"/>
  <c r="J29" i="2"/>
  <c r="J28" i="2"/>
  <c r="J27" i="2"/>
  <c r="FR28" i="1" s="1"/>
  <c r="J26" i="2"/>
  <c r="J25" i="2"/>
  <c r="J24" i="2"/>
  <c r="J22" i="2"/>
  <c r="L21" i="2"/>
  <c r="J21" i="2"/>
  <c r="FP22" i="1" s="1"/>
  <c r="L20" i="2"/>
  <c r="J20" i="2"/>
  <c r="FQ21" i="1" s="1"/>
  <c r="J19" i="2"/>
  <c r="FV20" i="1" s="1"/>
  <c r="L18" i="2"/>
  <c r="J18" i="2"/>
  <c r="L17" i="2"/>
  <c r="J17" i="2"/>
  <c r="FR18" i="1" s="1"/>
  <c r="L16" i="2"/>
  <c r="J16" i="2"/>
  <c r="FP17" i="1" s="1"/>
  <c r="L15" i="2"/>
  <c r="P15" i="2" s="1"/>
  <c r="P16" i="1" s="1"/>
  <c r="J15" i="2"/>
  <c r="L14" i="2"/>
  <c r="J14" i="2"/>
  <c r="FV15" i="1" s="1"/>
  <c r="L13" i="2"/>
  <c r="J13" i="2"/>
  <c r="L12" i="2"/>
  <c r="J12" i="2"/>
  <c r="FR13" i="1" s="1"/>
  <c r="L11" i="2"/>
  <c r="J11" i="2"/>
  <c r="FP12" i="1" s="1"/>
  <c r="L10" i="2"/>
  <c r="N10" i="2" s="1"/>
  <c r="N11" i="1" s="1"/>
  <c r="J10" i="2"/>
  <c r="J9" i="2"/>
  <c r="FV10" i="1" s="1"/>
  <c r="L8" i="2"/>
  <c r="J8" i="2"/>
  <c r="L7" i="2"/>
  <c r="J7" i="2"/>
  <c r="FR8" i="1" s="1"/>
  <c r="L6" i="2"/>
  <c r="J6" i="2"/>
  <c r="FP7" i="1" s="1"/>
  <c r="L5" i="2"/>
  <c r="Q5" i="2" s="1"/>
  <c r="Q6" i="1" s="1"/>
  <c r="J5" i="2"/>
  <c r="L4" i="2"/>
  <c r="J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8" i="1"/>
  <c r="FQ8" i="1"/>
  <c r="FS8" i="1"/>
  <c r="FT8" i="1"/>
  <c r="FO9" i="1"/>
  <c r="FP9" i="1"/>
  <c r="FQ9" i="1"/>
  <c r="FR9" i="1"/>
  <c r="FS9" i="1"/>
  <c r="FT9" i="1"/>
  <c r="FU9" i="1"/>
  <c r="FV9" i="1"/>
  <c r="FQ10" i="1"/>
  <c r="FR10" i="1"/>
  <c r="FT10" i="1"/>
  <c r="FU10" i="1"/>
  <c r="FO11" i="1"/>
  <c r="FP11" i="1"/>
  <c r="FQ11" i="1"/>
  <c r="FR11" i="1"/>
  <c r="FS11" i="1"/>
  <c r="FT11" i="1"/>
  <c r="FU11" i="1"/>
  <c r="FV11" i="1"/>
  <c r="FO12" i="1"/>
  <c r="FP13" i="1"/>
  <c r="FQ13" i="1"/>
  <c r="FS13" i="1"/>
  <c r="FT13" i="1"/>
  <c r="FO14" i="1"/>
  <c r="FP14" i="1"/>
  <c r="FQ14" i="1"/>
  <c r="FR14" i="1"/>
  <c r="FS14" i="1"/>
  <c r="FT14" i="1"/>
  <c r="FU14" i="1"/>
  <c r="FV14" i="1"/>
  <c r="FQ15" i="1"/>
  <c r="FR15" i="1"/>
  <c r="FT15" i="1"/>
  <c r="FU15" i="1"/>
  <c r="FO16" i="1"/>
  <c r="FP16" i="1"/>
  <c r="FQ16" i="1"/>
  <c r="FR16" i="1"/>
  <c r="FS16" i="1"/>
  <c r="FT16" i="1"/>
  <c r="FU16" i="1"/>
  <c r="FV16" i="1"/>
  <c r="FO17" i="1"/>
  <c r="FP18" i="1"/>
  <c r="FQ18" i="1"/>
  <c r="FS18" i="1"/>
  <c r="FT18" i="1"/>
  <c r="FO19" i="1"/>
  <c r="FP19" i="1"/>
  <c r="FQ19" i="1"/>
  <c r="FR19" i="1"/>
  <c r="FS19" i="1"/>
  <c r="FT19" i="1"/>
  <c r="FU19" i="1"/>
  <c r="FV19" i="1"/>
  <c r="FQ20" i="1"/>
  <c r="FR20" i="1"/>
  <c r="FT20" i="1"/>
  <c r="FU20" i="1"/>
  <c r="FO21" i="1"/>
  <c r="FP21" i="1"/>
  <c r="FS21" i="1"/>
  <c r="FT21" i="1"/>
  <c r="FU21" i="1"/>
  <c r="FV21" i="1"/>
  <c r="FO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Q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Q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Q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J43" i="2"/>
  <c r="J42" i="2"/>
  <c r="K6" i="1"/>
  <c r="K7" i="1"/>
  <c r="K8" i="1"/>
  <c r="K9" i="1"/>
  <c r="K10" i="1"/>
  <c r="K11" i="1"/>
  <c r="K13" i="1"/>
  <c r="K14" i="1"/>
  <c r="K15" i="1"/>
  <c r="K16" i="1"/>
  <c r="K17" i="1"/>
  <c r="K18" i="1"/>
  <c r="K19" i="1"/>
  <c r="K20" i="1"/>
  <c r="K21" i="1"/>
  <c r="K23" i="1"/>
  <c r="K24" i="1"/>
  <c r="K25" i="1"/>
  <c r="K26" i="1"/>
  <c r="K27" i="1"/>
  <c r="K28" i="1"/>
  <c r="K29" i="1"/>
  <c r="K30" i="1"/>
  <c r="K31" i="1"/>
  <c r="K32"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3" i="2"/>
  <c r="H36"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H41" i="2" s="1"/>
  <c r="AT42" i="1" s="1"/>
  <c r="U41" i="2"/>
  <c r="U42" i="1" s="1"/>
  <c r="T41" i="2"/>
  <c r="T42" i="1" s="1"/>
  <c r="S41" i="2"/>
  <c r="S42" i="1" s="1"/>
  <c r="R41" i="2"/>
  <c r="Q41" i="2"/>
  <c r="Q42" i="1" s="1"/>
  <c r="P41" i="2"/>
  <c r="O41" i="2"/>
  <c r="N41" i="2"/>
  <c r="N42" i="1" s="1"/>
  <c r="M41" i="2"/>
  <c r="M42" i="1" s="1"/>
  <c r="V40" i="2"/>
  <c r="H40" i="2" s="1"/>
  <c r="AT41" i="1" s="1"/>
  <c r="U40" i="2"/>
  <c r="T40" i="2"/>
  <c r="T41" i="1" s="1"/>
  <c r="S40" i="2"/>
  <c r="S41" i="1" s="1"/>
  <c r="R40" i="2"/>
  <c r="R41" i="1" s="1"/>
  <c r="Q40" i="2"/>
  <c r="Q41" i="1" s="1"/>
  <c r="P40" i="2"/>
  <c r="P41" i="1" s="1"/>
  <c r="O40" i="2"/>
  <c r="O41" i="1" s="1"/>
  <c r="N40" i="2"/>
  <c r="M40" i="2"/>
  <c r="M41" i="1" s="1"/>
  <c r="V39" i="2"/>
  <c r="H39" i="2" s="1"/>
  <c r="U39" i="2"/>
  <c r="T39" i="2"/>
  <c r="S39" i="2"/>
  <c r="R39" i="2"/>
  <c r="Q39" i="2"/>
  <c r="P39" i="2"/>
  <c r="O39" i="2"/>
  <c r="N39" i="2"/>
  <c r="M39" i="2"/>
  <c r="M40" i="1" s="1"/>
  <c r="V38" i="2"/>
  <c r="H38" i="2" s="1"/>
  <c r="U38" i="2"/>
  <c r="T38" i="2"/>
  <c r="T39" i="1" s="1"/>
  <c r="S38" i="2"/>
  <c r="S39" i="1" s="1"/>
  <c r="R38" i="2"/>
  <c r="Q38" i="2"/>
  <c r="P38" i="2"/>
  <c r="O38" i="2"/>
  <c r="N38" i="2"/>
  <c r="M38" i="2"/>
  <c r="V37" i="2"/>
  <c r="H37" i="2" s="1"/>
  <c r="U37" i="2"/>
  <c r="T37" i="2"/>
  <c r="T38" i="1" s="1"/>
  <c r="S37" i="2"/>
  <c r="S38" i="1" s="1"/>
  <c r="R37" i="2"/>
  <c r="Q37" i="2"/>
  <c r="P37" i="2"/>
  <c r="O37" i="2"/>
  <c r="N37" i="2"/>
  <c r="M37" i="2"/>
  <c r="V36" i="2"/>
  <c r="U36" i="2"/>
  <c r="T36" i="2"/>
  <c r="T37" i="1" s="1"/>
  <c r="S36" i="2"/>
  <c r="S37" i="1" s="1"/>
  <c r="R36" i="2"/>
  <c r="Q36" i="2"/>
  <c r="P36" i="2"/>
  <c r="O36" i="2"/>
  <c r="N36" i="2"/>
  <c r="M36" i="2"/>
  <c r="M37" i="1" s="1"/>
  <c r="V35" i="2"/>
  <c r="H35" i="2" s="1"/>
  <c r="U35" i="2"/>
  <c r="T35" i="2"/>
  <c r="T36" i="1" s="1"/>
  <c r="S35" i="2"/>
  <c r="S36" i="1" s="1"/>
  <c r="R35" i="2"/>
  <c r="Q35" i="2"/>
  <c r="P35" i="2"/>
  <c r="O35" i="2"/>
  <c r="N35" i="2"/>
  <c r="M35" i="2"/>
  <c r="M36" i="1" s="1"/>
  <c r="V34" i="2"/>
  <c r="H34" i="2" s="1"/>
  <c r="AT35" i="1" s="1"/>
  <c r="U34" i="2"/>
  <c r="T34" i="2"/>
  <c r="S34" i="2"/>
  <c r="S35" i="1" s="1"/>
  <c r="R34" i="2"/>
  <c r="Q34" i="2"/>
  <c r="P34" i="2"/>
  <c r="O34" i="2"/>
  <c r="N34" i="2"/>
  <c r="N35" i="1" s="1"/>
  <c r="M34" i="2"/>
  <c r="M35" i="1" s="1"/>
  <c r="V33" i="2"/>
  <c r="H33" i="2" s="1"/>
  <c r="U33" i="2"/>
  <c r="T33" i="2"/>
  <c r="T34" i="1" s="1"/>
  <c r="S33" i="2"/>
  <c r="S34" i="1" s="1"/>
  <c r="R33" i="2"/>
  <c r="Q33" i="2"/>
  <c r="P33" i="2"/>
  <c r="O33" i="2"/>
  <c r="N33" i="2"/>
  <c r="N34" i="1" s="1"/>
  <c r="M33" i="2"/>
  <c r="M34" i="1" s="1"/>
  <c r="V32" i="2"/>
  <c r="H32" i="2" s="1"/>
  <c r="U32" i="2"/>
  <c r="T32" i="2"/>
  <c r="T33" i="1" s="1"/>
  <c r="S32" i="2"/>
  <c r="S33" i="1" s="1"/>
  <c r="R32" i="2"/>
  <c r="Q32" i="2"/>
  <c r="P32" i="2"/>
  <c r="O32" i="2"/>
  <c r="N32" i="2"/>
  <c r="N33" i="1" s="1"/>
  <c r="M32" i="2"/>
  <c r="M33" i="1" s="1"/>
  <c r="V31" i="2"/>
  <c r="H31" i="2" s="1"/>
  <c r="AT32" i="1" s="1"/>
  <c r="U31" i="2"/>
  <c r="T31" i="2"/>
  <c r="T32" i="1" s="1"/>
  <c r="S31" i="2"/>
  <c r="S32" i="1" s="1"/>
  <c r="R31" i="2"/>
  <c r="Q31" i="2"/>
  <c r="P31" i="2"/>
  <c r="O31" i="2"/>
  <c r="N31" i="2"/>
  <c r="N32" i="1" s="1"/>
  <c r="M31" i="2"/>
  <c r="V30" i="2"/>
  <c r="H30" i="2" s="1"/>
  <c r="AT31" i="1" s="1"/>
  <c r="U30" i="2"/>
  <c r="T30" i="2"/>
  <c r="T31" i="1" s="1"/>
  <c r="S30" i="2"/>
  <c r="S31" i="1" s="1"/>
  <c r="R30" i="2"/>
  <c r="Q30" i="2"/>
  <c r="P30" i="2"/>
  <c r="O30" i="2"/>
  <c r="N30" i="2"/>
  <c r="M30" i="2"/>
  <c r="V29" i="2"/>
  <c r="H29" i="2" s="1"/>
  <c r="U29" i="2"/>
  <c r="U30" i="1" s="1"/>
  <c r="T29" i="2"/>
  <c r="T30" i="1" s="1"/>
  <c r="S29" i="2"/>
  <c r="S30" i="1" s="1"/>
  <c r="R29" i="2"/>
  <c r="Q29" i="2"/>
  <c r="P29" i="2"/>
  <c r="O29" i="2"/>
  <c r="N29" i="2"/>
  <c r="N30" i="1" s="1"/>
  <c r="M29" i="2"/>
  <c r="M30" i="1" s="1"/>
  <c r="V28" i="2"/>
  <c r="H28" i="2" s="1"/>
  <c r="U28" i="2"/>
  <c r="U29" i="1" s="1"/>
  <c r="T28" i="2"/>
  <c r="T29" i="1" s="1"/>
  <c r="S28" i="2"/>
  <c r="S29" i="1" s="1"/>
  <c r="R28" i="2"/>
  <c r="Q28" i="2"/>
  <c r="P28" i="2"/>
  <c r="O28" i="2"/>
  <c r="O29" i="1" s="1"/>
  <c r="N28" i="2"/>
  <c r="N29" i="1" s="1"/>
  <c r="M28" i="2"/>
  <c r="M29" i="1" s="1"/>
  <c r="V27" i="2"/>
  <c r="H27" i="2" s="1"/>
  <c r="AT28" i="1" s="1"/>
  <c r="U27" i="2"/>
  <c r="U28" i="1" s="1"/>
  <c r="T27" i="2"/>
  <c r="T28" i="1" s="1"/>
  <c r="S27" i="2"/>
  <c r="S28" i="1" s="1"/>
  <c r="R27" i="2"/>
  <c r="Q27" i="2"/>
  <c r="P27" i="2"/>
  <c r="O27" i="2"/>
  <c r="O28" i="1" s="1"/>
  <c r="N27" i="2"/>
  <c r="N28" i="1" s="1"/>
  <c r="M27" i="2"/>
  <c r="M28" i="1" s="1"/>
  <c r="V26" i="2"/>
  <c r="H26" i="2" s="1"/>
  <c r="AT27" i="1" s="1"/>
  <c r="U26" i="2"/>
  <c r="T26" i="2"/>
  <c r="T27" i="1" s="1"/>
  <c r="S26" i="2"/>
  <c r="S27" i="1" s="1"/>
  <c r="R26" i="2"/>
  <c r="Q26" i="2"/>
  <c r="P26" i="2"/>
  <c r="O26" i="2"/>
  <c r="O27" i="1" s="1"/>
  <c r="N26" i="2"/>
  <c r="N27" i="1" s="1"/>
  <c r="M26" i="2"/>
  <c r="M27" i="1" s="1"/>
  <c r="V25" i="2"/>
  <c r="H25" i="2" s="1"/>
  <c r="U25" i="2"/>
  <c r="U26" i="1" s="1"/>
  <c r="T25" i="2"/>
  <c r="T26" i="1" s="1"/>
  <c r="S25" i="2"/>
  <c r="S26" i="1" s="1"/>
  <c r="R25" i="2"/>
  <c r="Q25" i="2"/>
  <c r="P25" i="2"/>
  <c r="O25" i="2"/>
  <c r="O26" i="1" s="1"/>
  <c r="N25" i="2"/>
  <c r="N26" i="1" s="1"/>
  <c r="M25" i="2"/>
  <c r="M26" i="1" s="1"/>
  <c r="V24" i="2"/>
  <c r="H24" i="2" s="1"/>
  <c r="U24" i="2"/>
  <c r="T24" i="2"/>
  <c r="T25" i="1" s="1"/>
  <c r="S24" i="2"/>
  <c r="S25" i="1" s="1"/>
  <c r="R24" i="2"/>
  <c r="Q24" i="2"/>
  <c r="P24" i="2"/>
  <c r="O24" i="2"/>
  <c r="O25" i="1" s="1"/>
  <c r="N24" i="2"/>
  <c r="N25" i="1" s="1"/>
  <c r="M24" i="2"/>
  <c r="M25" i="1" s="1"/>
  <c r="V23" i="2"/>
  <c r="R23" i="2"/>
  <c r="Q23" i="2"/>
  <c r="Q24" i="1" s="1"/>
  <c r="M23" i="2"/>
  <c r="M24" i="1" s="1"/>
  <c r="P23" i="2"/>
  <c r="P24" i="1" s="1"/>
  <c r="I23" i="2"/>
  <c r="V22" i="2"/>
  <c r="H22" i="2" s="1"/>
  <c r="AT23" i="1" s="1"/>
  <c r="T22" i="2"/>
  <c r="S22" i="2"/>
  <c r="S23" i="1" s="1"/>
  <c r="R22" i="2"/>
  <c r="R23" i="1" s="1"/>
  <c r="Q22" i="2"/>
  <c r="O22" i="2"/>
  <c r="N22" i="2"/>
  <c r="N23" i="1" s="1"/>
  <c r="M22" i="2"/>
  <c r="M23" i="1" s="1"/>
  <c r="I22" i="2"/>
  <c r="V21" i="2"/>
  <c r="U21" i="2"/>
  <c r="T21" i="2"/>
  <c r="T22" i="1" s="1"/>
  <c r="S21" i="2"/>
  <c r="S22" i="1" s="1"/>
  <c r="R21" i="2"/>
  <c r="R22" i="1" s="1"/>
  <c r="Q21" i="2"/>
  <c r="Q22" i="1" s="1"/>
  <c r="P21" i="2"/>
  <c r="P22" i="1" s="1"/>
  <c r="O21" i="2"/>
  <c r="O22" i="1" s="1"/>
  <c r="N21" i="2"/>
  <c r="N22" i="1" s="1"/>
  <c r="M21" i="2"/>
  <c r="I21" i="2"/>
  <c r="V20" i="2"/>
  <c r="U20" i="2"/>
  <c r="T20" i="2"/>
  <c r="T21" i="1" s="1"/>
  <c r="S20" i="2"/>
  <c r="S21" i="1" s="1"/>
  <c r="R20" i="2"/>
  <c r="P20" i="2"/>
  <c r="O20" i="2"/>
  <c r="O21" i="1" s="1"/>
  <c r="N20" i="2"/>
  <c r="N21" i="1" s="1"/>
  <c r="I20" i="2"/>
  <c r="V19" i="2"/>
  <c r="U19" i="2"/>
  <c r="U20" i="1" s="1"/>
  <c r="T19" i="2"/>
  <c r="T20" i="1" s="1"/>
  <c r="I19" i="2"/>
  <c r="V18" i="2"/>
  <c r="R18" i="2"/>
  <c r="Q18" i="2"/>
  <c r="M18" i="2"/>
  <c r="M19" i="1" s="1"/>
  <c r="P18" i="2"/>
  <c r="P19" i="1" s="1"/>
  <c r="I18" i="2"/>
  <c r="CO19" i="1"/>
  <c r="V17" i="2"/>
  <c r="T17" i="2"/>
  <c r="T18" i="1" s="1"/>
  <c r="S17" i="2"/>
  <c r="S18" i="1" s="1"/>
  <c r="R17" i="2"/>
  <c r="Q17" i="2"/>
  <c r="P17" i="2"/>
  <c r="N17" i="2"/>
  <c r="N18" i="1" s="1"/>
  <c r="M17" i="2"/>
  <c r="M18" i="1" s="1"/>
  <c r="U17" i="2"/>
  <c r="U18" i="1" s="1"/>
  <c r="I17" i="2"/>
  <c r="V16" i="2"/>
  <c r="U16" i="2"/>
  <c r="T16" i="2"/>
  <c r="T17" i="1" s="1"/>
  <c r="S16" i="2"/>
  <c r="S17" i="1" s="1"/>
  <c r="R16" i="2"/>
  <c r="Q16" i="2"/>
  <c r="P16" i="2"/>
  <c r="P17" i="1" s="1"/>
  <c r="O16" i="2"/>
  <c r="O17" i="1" s="1"/>
  <c r="N16" i="2"/>
  <c r="M16" i="2"/>
  <c r="I16" i="2"/>
  <c r="CO17" i="1"/>
  <c r="V15" i="2"/>
  <c r="R15" i="2"/>
  <c r="Q15" i="2"/>
  <c r="Q16" i="1" s="1"/>
  <c r="I15" i="2"/>
  <c r="V14" i="2"/>
  <c r="U14" i="2"/>
  <c r="T14" i="2"/>
  <c r="T15" i="1" s="1"/>
  <c r="P14" i="2"/>
  <c r="P15" i="1" s="1"/>
  <c r="O14" i="2"/>
  <c r="O15" i="1" s="1"/>
  <c r="N14" i="2"/>
  <c r="M14" i="2"/>
  <c r="S14" i="2"/>
  <c r="S15" i="1" s="1"/>
  <c r="I14" i="2"/>
  <c r="V13" i="2"/>
  <c r="Q13" i="2"/>
  <c r="P13" i="2"/>
  <c r="P14" i="1" s="1"/>
  <c r="O13" i="2"/>
  <c r="O14" i="1" s="1"/>
  <c r="I13" i="2"/>
  <c r="V12" i="2"/>
  <c r="U12" i="2"/>
  <c r="U13" i="1" s="1"/>
  <c r="I12" i="2"/>
  <c r="V11" i="2"/>
  <c r="U11" i="2"/>
  <c r="T11" i="2"/>
  <c r="S11" i="2"/>
  <c r="R11" i="2"/>
  <c r="Q11" i="2"/>
  <c r="P11" i="2"/>
  <c r="P12" i="1" s="1"/>
  <c r="O11" i="2"/>
  <c r="O12" i="1" s="1"/>
  <c r="N11" i="2"/>
  <c r="M11" i="2"/>
  <c r="I11" i="2"/>
  <c r="CO12" i="1"/>
  <c r="V10" i="2"/>
  <c r="Q10" i="2"/>
  <c r="Q11" i="1" s="1"/>
  <c r="O10" i="2"/>
  <c r="O11" i="1" s="1"/>
  <c r="I10" i="2"/>
  <c r="V9" i="2"/>
  <c r="U9" i="2"/>
  <c r="U10" i="1" s="1"/>
  <c r="T9" i="2"/>
  <c r="T10" i="1" s="1"/>
  <c r="S9" i="2"/>
  <c r="S10" i="1" s="1"/>
  <c r="R9" i="2"/>
  <c r="R10" i="1" s="1"/>
  <c r="Q9" i="2"/>
  <c r="Q10" i="1" s="1"/>
  <c r="P9" i="2"/>
  <c r="P10" i="1" s="1"/>
  <c r="O9" i="2"/>
  <c r="O10" i="1" s="1"/>
  <c r="N9" i="2"/>
  <c r="N10" i="1" s="1"/>
  <c r="M9" i="2"/>
  <c r="M10" i="1" s="1"/>
  <c r="I9" i="2"/>
  <c r="V8" i="2"/>
  <c r="Q8" i="2"/>
  <c r="Q9" i="1" s="1"/>
  <c r="P8" i="2"/>
  <c r="P9" i="1" s="1"/>
  <c r="O8" i="2"/>
  <c r="O9" i="1" s="1"/>
  <c r="I8" i="2"/>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FE44" i="1"/>
  <c r="EV44" i="1"/>
  <c r="ES44" i="1"/>
  <c r="DY44" i="1"/>
  <c r="DO44" i="1"/>
  <c r="DA44" i="1"/>
  <c r="CZ44" i="1"/>
  <c r="CU44" i="1"/>
  <c r="CT44" i="1"/>
  <c r="CS44" i="1"/>
  <c r="CR44" i="1"/>
  <c r="CQ44" i="1"/>
  <c r="CP44" i="1"/>
  <c r="CO44" i="1"/>
  <c r="CL44" i="1"/>
  <c r="CK44" i="1"/>
  <c r="CJ44" i="1"/>
  <c r="CI44" i="1"/>
  <c r="CH44" i="1"/>
  <c r="CG44" i="1"/>
  <c r="BH44" i="1"/>
  <c r="BG44" i="1"/>
  <c r="BF44" i="1"/>
  <c r="BE44" i="1"/>
  <c r="AV44" i="1"/>
  <c r="AK44" i="1"/>
  <c r="AJ44" i="1"/>
  <c r="AB44" i="1"/>
  <c r="AA44" i="1"/>
  <c r="Z44" i="1"/>
  <c r="Y44" i="1"/>
  <c r="X44" i="1"/>
  <c r="W44" i="1"/>
  <c r="R44" i="1"/>
  <c r="Q44" i="1"/>
  <c r="P44" i="1"/>
  <c r="O44" i="1"/>
  <c r="L44" i="1"/>
  <c r="J44" i="1"/>
  <c r="I44" i="1"/>
  <c r="H44" i="1"/>
  <c r="E44" i="1"/>
  <c r="D44" i="1"/>
  <c r="C44" i="1"/>
  <c r="B44" i="1"/>
  <c r="A44" i="1"/>
  <c r="FM43" i="1"/>
  <c r="FJ43" i="1"/>
  <c r="FI43" i="1"/>
  <c r="FH43" i="1"/>
  <c r="FE43" i="1"/>
  <c r="EV43" i="1"/>
  <c r="ES43" i="1"/>
  <c r="DY43" i="1"/>
  <c r="DO43" i="1"/>
  <c r="DA43" i="1"/>
  <c r="CZ43" i="1"/>
  <c r="CU43" i="1"/>
  <c r="CT43" i="1"/>
  <c r="CS43" i="1"/>
  <c r="CR43" i="1"/>
  <c r="CQ43" i="1"/>
  <c r="CP43" i="1"/>
  <c r="CO43" i="1"/>
  <c r="CL43" i="1"/>
  <c r="CK43" i="1"/>
  <c r="CJ43" i="1"/>
  <c r="CI43" i="1"/>
  <c r="CH43" i="1"/>
  <c r="CG43" i="1"/>
  <c r="BH43" i="1"/>
  <c r="BG43" i="1"/>
  <c r="BF43" i="1"/>
  <c r="BE43" i="1"/>
  <c r="AV43" i="1"/>
  <c r="AT43" i="1"/>
  <c r="AL43" i="1"/>
  <c r="AK43" i="1"/>
  <c r="AJ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J42" i="1"/>
  <c r="AA42" i="1"/>
  <c r="Z42" i="1"/>
  <c r="Y42" i="1"/>
  <c r="X42" i="1"/>
  <c r="W42" i="1"/>
  <c r="R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L41" i="1"/>
  <c r="CK41" i="1"/>
  <c r="CJ41" i="1"/>
  <c r="CI41" i="1"/>
  <c r="CH41" i="1"/>
  <c r="CG41" i="1"/>
  <c r="BH41" i="1"/>
  <c r="BG41" i="1"/>
  <c r="BF41" i="1"/>
  <c r="BE41" i="1"/>
  <c r="AV41" i="1"/>
  <c r="AA41" i="1"/>
  <c r="Z41" i="1"/>
  <c r="Y41" i="1"/>
  <c r="X41" i="1"/>
  <c r="W41" i="1"/>
  <c r="U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I39" i="1"/>
  <c r="AB39" i="1"/>
  <c r="AA39" i="1"/>
  <c r="Z39" i="1"/>
  <c r="Y39" i="1"/>
  <c r="X39" i="1"/>
  <c r="W39" i="1"/>
  <c r="U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B38" i="1"/>
  <c r="AA38" i="1"/>
  <c r="Z38" i="1"/>
  <c r="Y38" i="1"/>
  <c r="X38" i="1"/>
  <c r="W38" i="1"/>
  <c r="U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I37" i="1"/>
  <c r="AA37" i="1"/>
  <c r="Z37" i="1"/>
  <c r="Y37" i="1"/>
  <c r="X37" i="1"/>
  <c r="W37" i="1"/>
  <c r="U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U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A35" i="1"/>
  <c r="Z35" i="1"/>
  <c r="Y35" i="1"/>
  <c r="X35" i="1"/>
  <c r="W35" i="1"/>
  <c r="U35" i="1"/>
  <c r="T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A34" i="1"/>
  <c r="Z34" i="1"/>
  <c r="Y34" i="1"/>
  <c r="X34" i="1"/>
  <c r="W34" i="1"/>
  <c r="U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A31" i="1"/>
  <c r="Z31" i="1"/>
  <c r="Y31" i="1"/>
  <c r="X31" i="1"/>
  <c r="W31" i="1"/>
  <c r="U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A29" i="1"/>
  <c r="Z29" i="1"/>
  <c r="Y29" i="1"/>
  <c r="X29" i="1"/>
  <c r="W29" i="1"/>
  <c r="R29" i="1"/>
  <c r="Q29" i="1"/>
  <c r="P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R28" i="1"/>
  <c r="Q28" i="1"/>
  <c r="P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U27" i="1"/>
  <c r="R27" i="1"/>
  <c r="Q27" i="1"/>
  <c r="P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B26" i="1"/>
  <c r="AA26" i="1"/>
  <c r="Z26" i="1"/>
  <c r="Y26" i="1"/>
  <c r="X26" i="1"/>
  <c r="W26" i="1"/>
  <c r="R26" i="1"/>
  <c r="Q26" i="1"/>
  <c r="P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A25" i="1"/>
  <c r="Z25" i="1"/>
  <c r="Y25" i="1"/>
  <c r="X25" i="1"/>
  <c r="W25" i="1"/>
  <c r="U25" i="1"/>
  <c r="R25" i="1"/>
  <c r="Q25" i="1"/>
  <c r="P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R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FE35" i="1" l="1"/>
  <c r="FE33" i="1"/>
  <c r="AT30" i="1"/>
  <c r="AL30" i="1"/>
  <c r="AT34" i="1"/>
  <c r="AL34" i="1"/>
  <c r="AL40" i="1"/>
  <c r="AT40" i="1"/>
  <c r="AT25" i="1"/>
  <c r="AL25" i="1"/>
  <c r="AK42" i="1"/>
  <c r="AK28" i="1"/>
  <c r="AI6" i="1"/>
  <c r="F37" i="1"/>
  <c r="AK27" i="1"/>
  <c r="AJ41" i="1"/>
  <c r="AL42" i="1"/>
  <c r="AJ30" i="1"/>
  <c r="AK41" i="1"/>
  <c r="AJ35" i="1"/>
  <c r="AK30" i="1"/>
  <c r="AK35" i="1"/>
  <c r="AK36" i="1"/>
  <c r="AK37" i="1"/>
  <c r="AK38" i="1"/>
  <c r="AJ39" i="1"/>
  <c r="AL41" i="1"/>
  <c r="AJ27" i="1"/>
  <c r="AJ33" i="1"/>
  <c r="AK26" i="1"/>
  <c r="AK29" i="1"/>
  <c r="AK31" i="1"/>
  <c r="AK32" i="1"/>
  <c r="AK33" i="1"/>
  <c r="AK39" i="1"/>
  <c r="AJ40" i="1"/>
  <c r="AK34" i="1"/>
  <c r="AJ26" i="1"/>
  <c r="AJ29" i="1"/>
  <c r="AJ25" i="1"/>
  <c r="AL31" i="1"/>
  <c r="AK40" i="1"/>
  <c r="AL36" i="1"/>
  <c r="AL26" i="1"/>
  <c r="AI23" i="1"/>
  <c r="AJ37" i="1"/>
  <c r="AJ21" i="1"/>
  <c r="AK25" i="1"/>
  <c r="AJ28" i="1"/>
  <c r="L41" i="1"/>
  <c r="FE31" i="1"/>
  <c r="FP38" i="1"/>
  <c r="FP33" i="1"/>
  <c r="FP28" i="1"/>
  <c r="R10" i="2"/>
  <c r="R11" i="1" s="1"/>
  <c r="S15" i="2"/>
  <c r="S16" i="1" s="1"/>
  <c r="FO38" i="1"/>
  <c r="FO33" i="1"/>
  <c r="FO28" i="1"/>
  <c r="FS20" i="1"/>
  <c r="FO18" i="1"/>
  <c r="FS15" i="1"/>
  <c r="FO13" i="1"/>
  <c r="FS10" i="1"/>
  <c r="FO8" i="1"/>
  <c r="S10" i="2"/>
  <c r="S11" i="1" s="1"/>
  <c r="T15" i="2"/>
  <c r="T16" i="1" s="1"/>
  <c r="FV22" i="1"/>
  <c r="FV17" i="1"/>
  <c r="FV12" i="1"/>
  <c r="FV7" i="1"/>
  <c r="O5" i="2"/>
  <c r="O6" i="1" s="1"/>
  <c r="T10" i="2"/>
  <c r="T11" i="1" s="1"/>
  <c r="U15" i="2"/>
  <c r="U16" i="1" s="1"/>
  <c r="FU22" i="1"/>
  <c r="FU17" i="1"/>
  <c r="FU12" i="1"/>
  <c r="FU7" i="1"/>
  <c r="AV22" i="1"/>
  <c r="AV38" i="1"/>
  <c r="M5" i="2"/>
  <c r="M6" i="1" s="1"/>
  <c r="K33" i="1"/>
  <c r="FV38" i="1"/>
  <c r="FV33" i="1"/>
  <c r="FV28" i="1"/>
  <c r="FT22" i="1"/>
  <c r="FR21" i="1"/>
  <c r="FP20" i="1"/>
  <c r="FV18" i="1"/>
  <c r="FT17" i="1"/>
  <c r="FP15" i="1"/>
  <c r="FV13" i="1"/>
  <c r="FT12" i="1"/>
  <c r="FP10" i="1"/>
  <c r="FV8" i="1"/>
  <c r="FT7" i="1"/>
  <c r="P5" i="2"/>
  <c r="P6" i="1" s="1"/>
  <c r="M15" i="2"/>
  <c r="M16" i="1" s="1"/>
  <c r="K22" i="1"/>
  <c r="K12" i="1"/>
  <c r="FU38" i="1"/>
  <c r="FU33" i="1"/>
  <c r="FU28" i="1"/>
  <c r="FS22" i="1"/>
  <c r="FO20" i="1"/>
  <c r="FU18" i="1"/>
  <c r="FS17" i="1"/>
  <c r="FO15" i="1"/>
  <c r="FU13" i="1"/>
  <c r="FS12" i="1"/>
  <c r="FO10" i="1"/>
  <c r="FU8" i="1"/>
  <c r="FS7" i="1"/>
  <c r="N15" i="2"/>
  <c r="N16" i="1" s="1"/>
  <c r="FT38" i="1"/>
  <c r="FT33" i="1"/>
  <c r="FT28" i="1"/>
  <c r="FR22" i="1"/>
  <c r="FR17" i="1"/>
  <c r="FR12" i="1"/>
  <c r="FR7" i="1"/>
  <c r="M10" i="2"/>
  <c r="M11" i="1" s="1"/>
  <c r="O15" i="2"/>
  <c r="O16" i="1" s="1"/>
  <c r="FS38" i="1"/>
  <c r="FS33" i="1"/>
  <c r="FS28" i="1"/>
  <c r="FQ22" i="1"/>
  <c r="FQ17" i="1"/>
  <c r="FQ12" i="1"/>
  <c r="FQ7" i="1"/>
  <c r="FE42" i="1"/>
  <c r="L34" i="1"/>
  <c r="FE25" i="1"/>
  <c r="L32"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<sst xmlns="http://schemas.openxmlformats.org/spreadsheetml/2006/main" count="905" uniqueCount="732">
  <si>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</si>
  <si>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</si>
  <si>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</si>
  <si>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</si>
  <si>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</si>
  <si>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</si>
  <si>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</si>
  <si>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</si>
  <si>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</si>
  <si>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</si>
  <si>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</si>
  <si>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</si>
  <si>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</si>
  <si>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</si>
  <si>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</si>
  <si>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</si>
  <si>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</si>
  <si>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</si>
  <si>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</si>
  <si>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</si>
  <si>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</si>
  <si>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</si>
  <si>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</si>
  <si>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</si>
  <si>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</si>
  <si>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</si>
  <si>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</si>
  <si>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</si>
  <si>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</si>
  <si>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</si>
  <si>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</si>
  <si>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</si>
  <si>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</si>
  <si>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</si>
  <si>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</si>
  <si>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</si>
  <si>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</si>
  <si>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</si>
  <si>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</si>
  <si>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</si>
  <si>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</si>
  <si>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</si>
  <si>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</si>
  <si>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</si>
  <si>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</si>
  <si>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</si>
  <si>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</si>
  <si>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</si>
  <si>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</si>
  <si>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</si>
  <si>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</si>
  <si>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</si>
  <si>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</si>
  <si>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</si>
  <si>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</si>
  <si>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</si>
  <si>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</si>
  <si>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</si>
  <si>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</si>
  <si>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</si>
  <si>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</si>
  <si>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</si>
  <si>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</si>
  <si>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</si>
  <si>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</si>
  <si>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</si>
  <si>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</si>
  <si>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</si>
  <si>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</si>
  <si>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</si>
  <si>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</si>
  <si>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</si>
  <si>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</si>
  <si>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</si>
  <si>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</si>
  <si>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</si>
  <si>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</si>
  <si>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</si>
  <si>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</si>
  <si>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</si>
  <si>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</si>
  <si>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</si>
  <si>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</si>
  <si>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</si>
  <si>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</si>
  <si>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</si>
  <si>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</si>
  <si>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</si>
  <si>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</si>
  <si>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</si>
  <si>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</si>
  <si>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</si>
  <si>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</si>
  <si>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</si>
  <si>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</si>
  <si>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</si>
  <si>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</si>
  <si>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</si>
  <si>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</si>
  <si>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</si>
  <si>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</si>
  <si>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</si>
  <si>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</si>
  <si>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</si>
  <si>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</si>
  <si>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</si>
  <si>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</si>
  <si>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</si>
  <si>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</si>
  <si>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</si>
  <si>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</si>
  <si>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</si>
  <si>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</si>
  <si>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</si>
  <si>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</si>
  <si>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</si>
  <si>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</si>
  <si>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</si>
  <si>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</si>
  <si>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</si>
  <si>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</si>
  <si>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</si>
  <si>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</si>
  <si>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</si>
  <si>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</si>
  <si>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</si>
  <si>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</si>
  <si>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</si>
  <si>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</si>
  <si>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</si>
  <si>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</si>
  <si>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</si>
  <si>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</si>
  <si>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</si>
  <si>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</si>
  <si>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</si>
  <si>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</si>
  <si>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</si>
  <si>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</si>
  <si>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</si>
  <si>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</si>
  <si>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</si>
  <si>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</si>
  <si>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</si>
  <si>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</si>
  <si>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</si>
  <si>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</si>
  <si>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</si>
  <si>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</si>
  <si>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</si>
  <si>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</si>
  <si>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</si>
  <si>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</si>
  <si>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</si>
  <si>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</si>
  <si>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</si>
  <si>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</si>
  <si>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</si>
  <si>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</si>
  <si>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</si>
  <si>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</si>
  <si>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</si>
  <si>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</si>
  <si>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</si>
  <si>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</si>
  <si>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</si>
  <si>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</si>
  <si>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</si>
  <si>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</si>
  <si>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</si>
  <si>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</si>
  <si>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</si>
  <si>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</si>
  <si>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</si>
  <si>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</si>
  <si>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</si>
  <si>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</si>
  <si>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</si>
  <si>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</si>
  <si>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</si>
  <si>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</si>
  <si>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</si>
  <si>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</si>
  <si>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</si>
  <si>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</si>
  <si>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</si>
  <si>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</si>
  <si>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</si>
  <si>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</si>
  <si>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</si>
  <si>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</si>
  <si>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</si>
  <si>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</si>
  <si>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</si>
  <si>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</si>
  <si>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</si>
  <si>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</si>
  <si>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</si>
  <si>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</si>
  <si>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</si>
  <si>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</si>
  <si>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</si>
  <si>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</si>
  <si>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</si>
  <si>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</si>
  <si>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</si>
  <si>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</si>
  <si>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</si>
  <si>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</si>
  <si>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</si>
  <si>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</si>
  <si>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</si>
  <si>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</si>
  <si>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</si>
  <si>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</si>
  <si>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</si>
  <si>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</si>
  <si>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</si>
  <si>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</si>
  <si>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</si>
  <si>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</si>
  <si>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</si>
  <si>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</si>
  <si>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</si>
  <si>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</si>
  <si>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</si>
  <si>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</si>
  <si>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</si>
  <si>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</si>
  <si>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</si>
  <si>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</si>
  <si>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</si>
  <si>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</si>
  <si>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</si>
  <si>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</si>
  <si>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</si>
  <si>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</si>
  <si>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</si>
  <si>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</si>
  <si>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</si>
  <si>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</si>
  <si>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</si>
  <si>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</si>
  <si>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</si>
  <si>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</si>
  <si>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</si>
  <si>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</si>
  <si>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</si>
  <si>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</si>
  <si>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</si>
  <si>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</si>
  <si>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</si>
  <si>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</si>
  <si>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</si>
  <si>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</si>
  <si>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</si>
  <si>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</si>
  <si>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</si>
  <si>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</si>
  <si>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</si>
  <si>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</si>
  <si>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</si>
  <si>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</si>
  <si>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</si>
  <si>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</si>
  <si>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</si>
  <si>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</si>
  <si>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</si>
  <si>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</si>
  <si>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</si>
  <si>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</si>
  <si>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</si>
  <si>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</si>
  <si>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</si>
  <si>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</si>
  <si>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</si>
  <si>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</si>
  <si>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</si>
  <si>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</si>
  <si>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</si>
  <si>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</si>
  <si>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</si>
  <si>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</si>
  <si>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</si>
  <si>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</si>
  <si>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</si>
  <si>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</si>
  <si>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</si>
  <si>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</si>
  <si>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</si>
  <si>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</si>
  <si>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</si>
  <si>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</si>
  <si>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</si>
  <si>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</si>
  <si>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</si>
  <si>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</si>
  <si>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</si>
  <si>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</si>
  <si>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</si>
  <si>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</si>
  <si>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</si>
  <si>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</si>
  <si>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</si>
  <si>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</si>
  <si>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</si>
  <si>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</si>
  <si>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</si>
  <si>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</si>
  <si>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</si>
  <si>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</si>
  <si>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</si>
  <si>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</si>
  <si>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</si>
  <si>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</si>
  <si>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</si>
  <si>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</si>
  <si>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</si>
  <si>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</si>
  <si>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</si>
  <si>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</si>
  <si>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</si>
  <si>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</si>
  <si>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</si>
  <si>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</si>
  <si>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</si>
  <si>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</si>
  <si>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</si>
  <si>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</si>
  <si>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</si>
  <si>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</si>
  <si>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</si>
  <si>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</si>
  <si>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</si>
  <si>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</si>
  <si>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</si>
  <si>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</si>
  <si>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</si>
  <si>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</si>
  <si>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</si>
  <si>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</si>
  <si>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</si>
  <si>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</si>
  <si>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</si>
  <si>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</si>
  <si>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</si>
  <si>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</si>
  <si>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</si>
  <si>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</si>
  <si>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</si>
  <si>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</si>
  <si>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</si>
  <si>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</si>
  <si>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</si>
  <si>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</si>
  <si>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</si>
  <si>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</si>
  <si>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</si>
  <si>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</si>
  <si>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</si>
  <si>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</si>
  <si>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</si>
  <si>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</si>
  <si>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</si>
  <si>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</si>
  <si>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</si>
  <si>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</si>
  <si>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</si>
  <si>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</si>
  <si>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</si>
  <si>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</si>
  <si>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</si>
  <si>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</si>
  <si>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</si>
  <si>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</si>
  <si>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</si>
  <si>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</si>
  <si>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</si>
  <si>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</si>
  <si>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</si>
  <si>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</si>
  <si>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</si>
  <si>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</si>
  <si>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</si>
  <si>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</si>
  <si>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</si>
  <si>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</si>
  <si>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</si>
  <si>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</si>
  <si>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</si>
  <si>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</si>
  <si>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</si>
  <si>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</si>
  <si>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</si>
  <si>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</si>
  <si>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</si>
  <si>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</si>
  <si>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</si>
  <si>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</si>
  <si>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</si>
  <si>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</si>
  <si>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</si>
  <si>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</si>
  <si>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</si>
  <si>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</si>
  <si>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</si>
  <si>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</si>
  <si>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</si>
  <si>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</si>
  <si>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</si>
  <si>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</si>
  <si>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</si>
  <si>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</si>
  <si>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</si>
  <si>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</si>
  <si>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</si>
  <si>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</si>
  <si>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</si>
  <si>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</si>
  <si>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</si>
  <si>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</si>
  <si>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</si>
  <si>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</si>
  <si>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</si>
  <si>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</si>
  <si>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</si>
  <si>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</si>
  <si>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</si>
  <si>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</si>
  <si>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</si>
  <si>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</si>
  <si>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</si>
  <si>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</si>
  <si>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</si>
  <si>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</si>
  <si>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</si>
  <si>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</si>
  <si>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</si>
  <si>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</si>
  <si>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</si>
  <si>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</si>
  <si>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</si>
  <si>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</si>
  <si>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</si>
  <si>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</si>
  <si>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</si>
  <si>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</si>
  <si>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</si>
  <si>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</si>
  <si>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</si>
  <si>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</si>
  <si>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</si>
  <si>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</si>
  <si>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</si>
  <si>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</si>
  <si>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</si>
  <si>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</si>
  <si>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</si>
  <si>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</si>
  <si>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</si>
  <si>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</si>
  <si>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</si>
  <si>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</si>
  <si>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</si>
  <si>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</si>
  <si>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</si>
  <si>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</si>
  <si>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</si>
  <si>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</si>
  <si>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</si>
  <si>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</si>
  <si>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</si>
  <si>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</si>
  <si>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</si>
  <si>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</si>
  <si>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</si>
  <si>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</si>
  <si>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</si>
  <si>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</si>
  <si>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</si>
  <si>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</si>
  <si>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</si>
  <si>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</si>
  <si>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</si>
  <si>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</si>
  <si>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</si>
  <si>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</si>
  <si>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</si>
  <si>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</si>
  <si>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</si>
  <si>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</si>
  <si>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</si>
  <si>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</si>
  <si>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</si>
  <si>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</si>
  <si>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</si>
  <si>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</si>
  <si>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</si>
  <si>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</si>
  <si>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</si>
  <si>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</si>
  <si>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</si>
  <si>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</si>
  <si>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</si>
  <si>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</si>
  <si>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</si>
  <si>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</si>
  <si>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</si>
  <si>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</si>
  <si>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</si>
  <si>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</si>
  <si>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</si>
  <si>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</si>
  <si>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</si>
  <si>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</si>
  <si>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</si>
  <si>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</si>
  <si>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</si>
  <si>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</si>
  <si>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</si>
  <si>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</si>
  <si>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</si>
  <si>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</si>
  <si>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</si>
  <si>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</si>
  <si>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</si>
  <si>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</si>
  <si>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</si>
  <si>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</si>
  <si>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</si>
  <si>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</si>
  <si>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</si>
  <si>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</si>
  <si>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</si>
  <si>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</si>
  <si>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</si>
  <si>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</si>
  <si>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</si>
  <si>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</si>
  <si>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</si>
  <si>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</si>
  <si>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</si>
  <si>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</si>
  <si>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</si>
  <si>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</si>
  <si>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</si>
  <si>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</si>
  <si>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</si>
  <si>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</si>
  <si>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</si>
  <si>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</si>
  <si>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</si>
  <si>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</si>
  <si>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</si>
  <si>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</si>
  <si>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</si>
  <si>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</si>
  <si>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</si>
  <si>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</si>
  <si>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</si>
  <si>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</si>
  <si>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</si>
  <si>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</si>
  <si>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</si>
  <si>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</si>
  <si>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</si>
  <si>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</si>
  <si>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</si>
  <si>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</si>
  <si>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</si>
  <si>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</si>
  <si>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</si>
  <si>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</si>
  <si>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</si>
  <si>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</si>
  <si>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</si>
  <si>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</si>
  <si>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</si>
  <si>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</si>
  <si>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</si>
  <si>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</si>
  <si>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</si>
  <si>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</si>
  <si>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</si>
  <si>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</si>
  <si>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</si>
  <si>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</si>
  <si>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</si>
  <si>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</si>
  <si>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</si>
  <si>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</si>
  <si>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</si>
  <si>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</si>
  <si>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</si>
  <si>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</si>
  <si>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</si>
  <si>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</si>
  <si>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</si>
  <si>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</si>
  <si>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</si>
  <si>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</si>
  <si>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</si>
  <si>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</si>
  <si>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</si>
  <si>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</si>
  <si>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</si>
  <si>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</si>
  <si>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</si>
  <si>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</si>
  <si>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</si>
  <si>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</si>
  <si>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</si>
  <si>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</si>
  <si>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</si>
  <si>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</si>
  <si>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</si>
  <si>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</si>
  <si>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</si>
  <si>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</si>
  <si>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</si>
  <si>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</si>
  <si>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</si>
  <si>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</si>
  <si>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</si>
  <si>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</si>
  <si>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</si>
  <si>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</si>
  <si>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</si>
  <si>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</si>
  <si>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</si>
  <si>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</si>
  <si>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</si>
  <si>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</si>
  <si>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</si>
  <si>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</si>
  <si>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</si>
  <si>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</si>
  <si>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</si>
  <si>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</si>
  <si>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</si>
  <si>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</si>
  <si>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</si>
  <si>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</si>
  <si>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</si>
  <si>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</si>
  <si>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</si>
  <si>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</si>
  <si>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</si>
  <si>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</si>
  <si>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</si>
  <si>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</si>
  <si>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</si>
  <si>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</si>
  <si>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</si>
  <si>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</si>
  <si>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</si>
  <si>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</si>
  <si>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</si>
  <si>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</si>
  <si>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</si>
  <si>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</si>
  <si>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</si>
  <si>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</si>
  <si>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</si>
  <si>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</si>
  <si>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</si>
  <si>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</si>
  <si>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</si>
  <si>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</si>
  <si>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</si>
  <si>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</si>
  <si>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</si>
  <si>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</si>
  <si>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</si>
  <si>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</si>
  <si>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</si>
  <si>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</si>
  <si>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</si>
  <si>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</si>
  <si>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</si>
  <si>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</si>
  <si>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</si>
  <si>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</si>
  <si>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</si>
  <si>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</si>
  <si>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</si>
  <si>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</si>
  <si>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</si>
  <si>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</si>
  <si>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</si>
  <si>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</si>
  <si>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</si>
  <si>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</si>
  <si>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</si>
  <si>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</si>
  <si>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</si>
  <si>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</si>
  <si>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</si>
  <si>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</si>
  <si>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</si>
  <si>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04Y0906</t>
  </si>
  <si>
    <t>04X0222</t>
  </si>
  <si>
    <t>01AV508</t>
  </si>
  <si>
    <t>04X0224</t>
  </si>
  <si>
    <t>04X0230</t>
  </si>
  <si>
    <t>04X0196</t>
  </si>
  <si>
    <t>04Y0920</t>
  </si>
  <si>
    <t>04X0236</t>
  </si>
  <si>
    <t>04X0237</t>
  </si>
  <si>
    <t>04Y0964</t>
  </si>
  <si>
    <t>04X0242</t>
  </si>
  <si>
    <t>Lenovo/X240/BL/USI</t>
  </si>
  <si>
    <t>Lenovo/X240/BL/US</t>
  </si>
  <si>
    <t>04Y0907</t>
  </si>
  <si>
    <t>04Y0908</t>
  </si>
  <si>
    <t>04Y0947</t>
  </si>
  <si>
    <t>04Y0915</t>
  </si>
  <si>
    <t>04Y0919</t>
  </si>
  <si>
    <t>04Y0960</t>
  </si>
  <si>
    <t>04Y0927</t>
  </si>
  <si>
    <t>X230s X240 X240S X240I X250 X260 X270</t>
  </si>
  <si>
    <t>Lenovo/X240/BL/NOR</t>
  </si>
  <si>
    <t>Lenovo/X240/RG/DE</t>
  </si>
  <si>
    <t>Lenovo/X240/RG/FR</t>
  </si>
  <si>
    <t>Lenovo/X240/RG/IT</t>
  </si>
  <si>
    <t>Lenovo/X240/RG/ES</t>
  </si>
  <si>
    <t>Lenovo/X240/RG/UK</t>
  </si>
  <si>
    <t>Lenovo/X240/RG/NOR</t>
  </si>
  <si>
    <t>Lenovo/X240/RG/USI</t>
  </si>
  <si>
    <t>Lenovo/X240/RG/US</t>
  </si>
  <si>
    <t>Lenovo X240 parent regular</t>
  </si>
  <si>
    <t>49.95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</si>
</sst>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1" fontId="0" fillId="0" borderId="0" xfId="0" applyNumberFormat="1" applyAlignment="1">
      <alignment wrapText="1"/>
    </xf>
    <xf numFmtId="0" fontId="7" fillId="0" borderId="0" xfId="0" applyFont="1"/>
    <xf numFmtId="0" fontId="5"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1" t="str">
        <f>IF(ISBLANK(Values!E3),"",IF(Values!$B$37="EU","computercomponent","computer"))</f>
        <v>computercomponent</v>
      </c>
      <c r="B4" s="27" t="str">
        <f>Values!B13</f>
        <v>Lenovo X240 parent regular</v>
      </c>
      <c r="C4" s="27" t="s">
        <v>345</v>
      </c>
      <c r="D4" s="28">
        <f>Values!B14</f>
        <v>5714401242994</v>
      </c>
      <c r="E4" s="1" t="s">
        <v>346</v>
      </c>
      <c r="F4" s="27" t="str">
        <f>SUBSTITUTE(Values!B1, "{language}", "") &amp; " " &amp; Values!B3</f>
        <v>Teclado de respuesto  retroiluminado  para Lenovo Thinkpad X230s X240 X240S X240I X250 X260 X270</v>
      </c>
      <c r="G4" s="27" t="s">
        <v>345</v>
      </c>
      <c r="H4" s="1" t="str">
        <f>Values!B16</f>
        <v>computer-keyboards</v>
      </c>
      <c r="I4" s="1" t="str">
        <f>IF(ISBLANK(Values!E3),"","4730574031")</f>
        <v>4730574031</v>
      </c>
      <c r="J4" s="29" t="str">
        <f>Values!B13</f>
        <v>Lenovo X240 parent regular</v>
      </c>
      <c r="K4" s="30"/>
      <c r="L4" s="27"/>
      <c r="M4" s="27"/>
      <c r="W4" s="27" t="s">
        <v>347</v>
      </c>
      <c r="X4" s="27"/>
      <c r="Y4" s="31" t="s">
        <v>348</v>
      </c>
      <c r="Z4" s="27"/>
      <c r="AA4" s="1" t="str">
        <f>Values!B20</f>
        <v>PartialUpdate</v>
      </c>
      <c r="DY4" s="32" t="s">
        <v>349</v>
      </c>
      <c r="DZ4" s="32" t="s">
        <v>349</v>
      </c>
      <c r="EA4" s="32" t="s">
        <v>349</v>
      </c>
      <c r="EB4" s="32" t="s">
        <v>349</v>
      </c>
      <c r="EC4" s="32" t="s">
        <v>349</v>
      </c>
      <c r="EV4" s="1" t="s">
        <v>350</v>
      </c>
    </row>
    <row r="5" spans="1:192" ht="17" x14ac:dyDescent="0.2">
      <c r="A5" s="1" t="str">
        <f>IF(ISBLANK(Values!E4),"",IF(Values!$B$37="EU","computercomponent","computer"))</f>
        <v/>
      </c>
      <c r="B5" s="33" t="str">
        <f>IF(ISBLANK(Values!E4),"",Values!F4)</f>
        <v/>
      </c>
      <c r="C5" s="29" t="str">
        <f>IF(ISBLANK(Values!E4),"","TellusRem")</f>
        <v/>
      </c>
      <c r="D5" s="28" t="str">
        <f>IF(ISBLANK(Values!E4),"",Values!E4)</f>
        <v/>
      </c>
      <c r="E5" s="1" t="str">
        <f>IF(ISBLANK(Values!E4),"","EAN")</f>
        <v/>
      </c>
      <c r="F5" s="27" t="str">
        <f>IF(ISBLANK(Values!E4),"",IF(Values!J4, SUBSTITUTE(Values!$B$1, "{language}", Values!H4) &amp; " " &amp;Values!$B$3, SUBSTITUTE(Values!$B$2, "{language}", Values!$H4) &amp; " " &amp;Values!$B$3))</f>
        <v/>
      </c>
      <c r="G5" s="29" t="str">
        <f>IF(ISBLANK(Values!E4),"",IF(Values!$B$20="PartialUpdate","","TellusRem"))</f>
        <v/>
      </c>
      <c r="H5" s="1" t="str">
        <f>IF(ISBLANK(Values!E4),"",Values!$B$16)</f>
        <v/>
      </c>
      <c r="I5" s="1" t="str">
        <f>IF(ISBLANK(Values!E4),"","4730574031")</f>
        <v/>
      </c>
      <c r="J5" s="31" t="str">
        <f>IF(ISBLANK(Values!E4),"",Values!F4 )</f>
        <v/>
      </c>
      <c r="K5" s="27" t="str">
        <f>IF(IF(ISBLANK(Values!E4),"",IF(Values!J4, Values!$B$4, Values!$B$5))=0,"",IF(ISBLANK(Values!E4),"",IF(Values!J4, Values!$B$4, Values!$B$5)))</f>
        <v/>
      </c>
      <c r="L5" s="27" t="str">
        <f>IF(ISBLANK(Values!E4),"",IF($CO5="DEFAULT", Values!$B$18, ""))</f>
        <v/>
      </c>
      <c r="M5" s="27" t="str">
        <f>IF(ISBLANK(Values!E4),"",Values!$M4)</f>
        <v/>
      </c>
      <c r="N5" s="27" t="str">
        <f>IF(ISBLANK(Values!$F4),"",Values!N4)</f>
        <v/>
      </c>
      <c r="O5" s="27" t="str">
        <f>IF(ISBLANK(Values!$F4),"",Values!O4)</f>
        <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
      </c>
      <c r="X5" s="29" t="str">
        <f>IF(ISBLANK(Values!E4),"",Values!$B$13)</f>
        <v/>
      </c>
      <c r="Y5" s="31" t="str">
        <f>IF(ISBLANK(Values!E4),"","Size-Color")</f>
        <v/>
      </c>
      <c r="Z5" s="29" t="str">
        <f>IF(ISBLANK(Values!E4),"","variation")</f>
        <v/>
      </c>
      <c r="AA5" s="1" t="str">
        <f>IF(ISBLANK(Values!E4),"",Values!$B$20)</f>
        <v/>
      </c>
      <c r="AB5" s="1" t="str">
        <f>IF(ISBLANK(Values!E4),"",Values!$B$29)</f>
        <v/>
      </c>
      <c r="AI5" s="34" t="str">
        <f>IF(ISBLANK(Values!E4),"",IF(Values!I4,Values!$B$23,Values!$B$33))</f>
        <v/>
      </c>
      <c r="AJ5" s="3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7" t="str">
        <f>IF(ISBLANK(Values!E4),"",Values!H4)</f>
        <v/>
      </c>
      <c r="AV5" s="1" t="str">
        <f>IF(ISBLANK(Values!E4),"",IF(Values!J4,"Backlit", "Non-Backlit"))</f>
        <v/>
      </c>
      <c r="AW5"/>
      <c r="BE5" s="1" t="str">
        <f>IF(ISBLANK(Values!E4),"","Professional Audience")</f>
        <v/>
      </c>
      <c r="BF5" s="1" t="str">
        <f>IF(ISBLANK(Values!E4),"","Consumer Audience")</f>
        <v/>
      </c>
      <c r="BG5" s="1" t="str">
        <f>IF(ISBLANK(Values!E4),"","Adults")</f>
        <v/>
      </c>
      <c r="BH5" s="1"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1" t="str">
        <f>IF(ISBLANK(Values!E4),"","Parts")</f>
        <v/>
      </c>
      <c r="DP5" s="1" t="str">
        <f>IF(ISBLANK(Values!E4),"",Values!$B$31)</f>
        <v/>
      </c>
      <c r="DY5" t="str">
        <f>IF(ISBLANK(Values!$E4), "", "not_applicable")</f>
        <v/>
      </c>
      <c r="EI5" s="1" t="str">
        <f>IF(ISBLANK(Values!E4),"",Values!$B$31)</f>
        <v/>
      </c>
      <c r="ES5" s="1" t="str">
        <f>IF(ISBLANK(Values!E4),"","Amazon Tellus UPS")</f>
        <v/>
      </c>
      <c r="EV5" s="1" t="str">
        <f>IF(ISBLANK(Values!E4),"","New")</f>
        <v/>
      </c>
      <c r="FE5" s="1" t="str">
        <f>IF(ISBLANK(Values!E4),"",IF(CO5&lt;&gt;"DEFAULT", "", 3))</f>
        <v/>
      </c>
      <c r="FH5" s="1" t="str">
        <f>IF(ISBLANK(Values!E4),"","FALSE")</f>
        <v/>
      </c>
      <c r="FI5" s="1" t="str">
        <f>IF(ISBLANK(Values!E4),"","FALSE")</f>
        <v/>
      </c>
      <c r="FJ5" s="1" t="str">
        <f>IF(ISBLANK(Values!E4),"","FALSE")</f>
        <v/>
      </c>
      <c r="FM5" s="1" t="str">
        <f>IF(ISBLANK(Values!E4),"","1")</f>
        <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row>
    <row r="6" spans="1:192" ht="17" x14ac:dyDescent="0.2">
      <c r="A6" s="1" t="str">
        <f>IF(ISBLANK(Values!E5),"",IF(Values!$B$37="EU","computercomponent","computer"))</f>
        <v/>
      </c>
      <c r="B6" s="33" t="str">
        <f>IF(ISBLANK(Values!E5),"",Values!F5)</f>
        <v/>
      </c>
      <c r="C6" s="29" t="str">
        <f>IF(ISBLANK(Values!E5),"","TellusRem")</f>
        <v/>
      </c>
      <c r="D6" s="28" t="str">
        <f>IF(ISBLANK(Values!E5),"",Values!E5)</f>
        <v/>
      </c>
      <c r="E6" s="1" t="str">
        <f>IF(ISBLANK(Values!E5),"","EAN")</f>
        <v/>
      </c>
      <c r="F6" s="27" t="str">
        <f>IF(ISBLANK(Values!E5),"",IF(Values!J5, SUBSTITUTE(Values!$B$1, "{language}", Values!H5) &amp; " " &amp;Values!$B$3, SUBSTITUTE(Values!$B$2, "{language}", Values!$H5) &amp; " " &amp;Values!$B$3))</f>
        <v/>
      </c>
      <c r="G6" s="29" t="str">
        <f>IF(ISBLANK(Values!E5),"",IF(Values!$B$20="PartialUpdate","","TellusRem"))</f>
        <v/>
      </c>
      <c r="H6" s="1" t="str">
        <f>IF(ISBLANK(Values!E5),"",Values!$B$16)</f>
        <v/>
      </c>
      <c r="I6" s="1" t="str">
        <f>IF(ISBLANK(Values!E5),"","4730574031")</f>
        <v/>
      </c>
      <c r="J6" s="31" t="str">
        <f>IF(ISBLANK(Values!E5),"",Values!F5 )</f>
        <v/>
      </c>
      <c r="K6" s="27" t="str">
        <f>IF(IF(ISBLANK(Values!E5),"",IF(Values!J5, Values!$B$4, Values!$B$5))=0,"",IF(ISBLANK(Values!E5),"",IF(Values!J5, Values!$B$4, Values!$B$5)))</f>
        <v/>
      </c>
      <c r="L6" s="27" t="str">
        <f>IF(ISBLANK(Values!E5),"",IF($CO6="DEFAULT", Values!$B$18, ""))</f>
        <v/>
      </c>
      <c r="M6" s="27" t="str">
        <f>IF(ISBLANK(Values!E5),"",Values!$M5)</f>
        <v/>
      </c>
      <c r="N6" s="27" t="str">
        <f>IF(ISBLANK(Values!$F5),"",Values!N5)</f>
        <v/>
      </c>
      <c r="O6" s="27" t="str">
        <f>IF(ISBLANK(Values!$F5),"",Values!O5)</f>
        <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
      </c>
      <c r="X6" s="29" t="str">
        <f>IF(ISBLANK(Values!E5),"",Values!$B$13)</f>
        <v/>
      </c>
      <c r="Y6" s="31" t="str">
        <f>IF(ISBLANK(Values!E5),"","Size-Color")</f>
        <v/>
      </c>
      <c r="Z6" s="29" t="str">
        <f>IF(ISBLANK(Values!E5),"","variation")</f>
        <v/>
      </c>
      <c r="AA6" s="1" t="str">
        <f>IF(ISBLANK(Values!E5),"",Values!$B$20)</f>
        <v/>
      </c>
      <c r="AB6" s="1" t="str">
        <f>IF(ISBLANK(Values!E5),"",Values!$B$29)</f>
        <v/>
      </c>
      <c r="AI6" s="34" t="str">
        <f>IF(ISBLANK(Values!E5),"",IF(Values!I5,Values!$B$23,Values!$B$33))</f>
        <v/>
      </c>
      <c r="AJ6" s="3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7" t="str">
        <f>IF(ISBLANK(Values!E5),"",Values!H5)</f>
        <v/>
      </c>
      <c r="AV6" s="1" t="str">
        <f>IF(ISBLANK(Values!E5),"",IF(Values!J5,"Backlit", "Non-Backlit"))</f>
        <v/>
      </c>
      <c r="AW6"/>
      <c r="BE6" s="1" t="str">
        <f>IF(ISBLANK(Values!E5),"","Professional Audience")</f>
        <v/>
      </c>
      <c r="BF6" s="1" t="str">
        <f>IF(ISBLANK(Values!E5),"","Consumer Audience")</f>
        <v/>
      </c>
      <c r="BG6" s="1" t="str">
        <f>IF(ISBLANK(Values!E5),"","Adults")</f>
        <v/>
      </c>
      <c r="BH6" s="1"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1" t="str">
        <f>IF(ISBLANK(Values!E5),"","Parts")</f>
        <v/>
      </c>
      <c r="DP6" s="1" t="str">
        <f>IF(ISBLANK(Values!E5),"",Values!$B$31)</f>
        <v/>
      </c>
      <c r="DY6" t="str">
        <f>IF(ISBLANK(Values!$E5), "", "not_applicable")</f>
        <v/>
      </c>
      <c r="EI6" s="1" t="str">
        <f>IF(ISBLANK(Values!E5),"",Values!$B$31)</f>
        <v/>
      </c>
      <c r="ES6" s="1" t="str">
        <f>IF(ISBLANK(Values!E5),"","Amazon Tellus UPS")</f>
        <v/>
      </c>
      <c r="EV6" s="1" t="str">
        <f>IF(ISBLANK(Values!E5),"","New")</f>
        <v/>
      </c>
      <c r="FE6" s="1" t="str">
        <f>IF(ISBLANK(Values!E5),"",IF(CO6&lt;&gt;"DEFAULT", "", 3))</f>
        <v/>
      </c>
      <c r="FH6" s="1" t="str">
        <f>IF(ISBLANK(Values!E5),"","FALSE")</f>
        <v/>
      </c>
      <c r="FI6" s="1" t="str">
        <f>IF(ISBLANK(Values!E5),"","FALSE")</f>
        <v/>
      </c>
      <c r="FJ6" s="1" t="str">
        <f>IF(ISBLANK(Values!E5),"","FALSE")</f>
        <v/>
      </c>
      <c r="FM6" s="1" t="str">
        <f>IF(ISBLANK(Values!E5),"","1")</f>
        <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row>
    <row r="7" spans="1:192" ht="17" x14ac:dyDescent="0.2">
      <c r="A7" s="1" t="str">
        <f>IF(ISBLANK(Values!E6),"",IF(Values!$B$37="EU","computercomponent","computer"))</f>
        <v/>
      </c>
      <c r="B7" s="33" t="str">
        <f>IF(ISBLANK(Values!E6),"",Values!F6)</f>
        <v/>
      </c>
      <c r="C7" s="29" t="str">
        <f>IF(ISBLANK(Values!E6),"","TellusRem")</f>
        <v/>
      </c>
      <c r="D7" s="28" t="str">
        <f>IF(ISBLANK(Values!E6),"",Values!E6)</f>
        <v/>
      </c>
      <c r="E7" s="1" t="str">
        <f>IF(ISBLANK(Values!E6),"","EAN")</f>
        <v/>
      </c>
      <c r="F7" s="27" t="str">
        <f>IF(ISBLANK(Values!E6),"",IF(Values!J6, SUBSTITUTE(Values!$B$1, "{language}", Values!H6) &amp; " " &amp;Values!$B$3, SUBSTITUTE(Values!$B$2, "{language}", Values!$H6) &amp; " " &amp;Values!$B$3))</f>
        <v/>
      </c>
      <c r="G7" s="29" t="str">
        <f>IF(ISBLANK(Values!E6),"",IF(Values!$B$20="PartialUpdate","","TellusRem"))</f>
        <v/>
      </c>
      <c r="H7" s="1" t="str">
        <f>IF(ISBLANK(Values!E6),"",Values!$B$16)</f>
        <v/>
      </c>
      <c r="I7" s="1" t="str">
        <f>IF(ISBLANK(Values!E6),"","4730574031")</f>
        <v/>
      </c>
      <c r="J7" s="31" t="str">
        <f>IF(ISBLANK(Values!E6),"",Values!F6 )</f>
        <v/>
      </c>
      <c r="K7" s="27" t="str">
        <f>IF(IF(ISBLANK(Values!E6),"",IF(Values!J6, Values!$B$4, Values!$B$5))=0,"",IF(ISBLANK(Values!E6),"",IF(Values!J6, Values!$B$4, Values!$B$5)))</f>
        <v/>
      </c>
      <c r="L7" s="27" t="str">
        <f>IF(ISBLANK(Values!E6),"",IF($CO7="DEFAULT", Values!$B$18, ""))</f>
        <v/>
      </c>
      <c r="M7" s="27" t="str">
        <f>IF(ISBLANK(Values!E6),"",Values!$M6)</f>
        <v/>
      </c>
      <c r="N7" s="27" t="str">
        <f>IF(ISBLANK(Values!$F6),"",Values!N6)</f>
        <v/>
      </c>
      <c r="O7" s="27" t="str">
        <f>IF(ISBLANK(Values!$F6),"",Values!O6)</f>
        <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
      </c>
      <c r="X7" s="29" t="str">
        <f>IF(ISBLANK(Values!E6),"",Values!$B$13)</f>
        <v/>
      </c>
      <c r="Y7" s="31" t="str">
        <f>IF(ISBLANK(Values!E6),"","Size-Color")</f>
        <v/>
      </c>
      <c r="Z7" s="29" t="str">
        <f>IF(ISBLANK(Values!E6),"","variation")</f>
        <v/>
      </c>
      <c r="AA7" s="1" t="str">
        <f>IF(ISBLANK(Values!E6),"",Values!$B$20)</f>
        <v/>
      </c>
      <c r="AB7" s="1" t="str">
        <f>IF(ISBLANK(Values!E6),"",Values!$B$29)</f>
        <v/>
      </c>
      <c r="AI7" s="34" t="str">
        <f>IF(ISBLANK(Values!E6),"",IF(Values!I6,Values!$B$23,Values!$B$33))</f>
        <v/>
      </c>
      <c r="AJ7" s="3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7" t="str">
        <f>IF(ISBLANK(Values!E6),"",Values!H6)</f>
        <v/>
      </c>
      <c r="AV7" s="1" t="str">
        <f>IF(ISBLANK(Values!E6),"",IF(Values!J6,"Backlit", "Non-Backlit"))</f>
        <v/>
      </c>
      <c r="AW7"/>
      <c r="BE7" s="1" t="str">
        <f>IF(ISBLANK(Values!E6),"","Professional Audience")</f>
        <v/>
      </c>
      <c r="BF7" s="1" t="str">
        <f>IF(ISBLANK(Values!E6),"","Consumer Audience")</f>
        <v/>
      </c>
      <c r="BG7" s="1" t="str">
        <f>IF(ISBLANK(Values!E6),"","Adults")</f>
        <v/>
      </c>
      <c r="BH7" s="1"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1" t="str">
        <f>IF(ISBLANK(Values!E6),"","Parts")</f>
        <v/>
      </c>
      <c r="DP7" s="1" t="str">
        <f>IF(ISBLANK(Values!E6),"",Values!$B$31)</f>
        <v/>
      </c>
      <c r="DY7" t="str">
        <f>IF(ISBLANK(Values!$E6), "", "not_applicable")</f>
        <v/>
      </c>
      <c r="EI7" s="1" t="str">
        <f>IF(ISBLANK(Values!E6),"",Values!$B$31)</f>
        <v/>
      </c>
      <c r="ES7" s="1" t="str">
        <f>IF(ISBLANK(Values!E6),"","Amazon Tellus UPS")</f>
        <v/>
      </c>
      <c r="EV7" s="1" t="str">
        <f>IF(ISBLANK(Values!E6),"","New")</f>
        <v/>
      </c>
      <c r="FE7" s="1" t="str">
        <f>IF(ISBLANK(Values!E6),"",IF(CO7&lt;&gt;"DEFAULT", "", 3))</f>
        <v/>
      </c>
      <c r="FH7" s="1" t="str">
        <f>IF(ISBLANK(Values!E6),"","FALSE")</f>
        <v/>
      </c>
      <c r="FI7" s="1" t="str">
        <f>IF(ISBLANK(Values!E6),"","FALSE")</f>
        <v/>
      </c>
      <c r="FJ7" s="1" t="str">
        <f>IF(ISBLANK(Values!E6),"","FALSE")</f>
        <v/>
      </c>
      <c r="FM7" s="1" t="str">
        <f>IF(ISBLANK(Values!E6),"","1")</f>
        <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row>
    <row r="8" spans="1:192" ht="17" x14ac:dyDescent="0.2">
      <c r="A8" s="1" t="str">
        <f>IF(ISBLANK(Values!E7),"",IF(Values!$B$37="EU","computercomponent","computer"))</f>
        <v/>
      </c>
      <c r="B8" s="33" t="str">
        <f>IF(ISBLANK(Values!E7),"",Values!F7)</f>
        <v/>
      </c>
      <c r="C8" s="29" t="str">
        <f>IF(ISBLANK(Values!E7),"","TellusRem")</f>
        <v/>
      </c>
      <c r="D8" s="28" t="str">
        <f>IF(ISBLANK(Values!E7),"",Values!E7)</f>
        <v/>
      </c>
      <c r="E8" s="1" t="str">
        <f>IF(ISBLANK(Values!E7),"","EAN")</f>
        <v/>
      </c>
      <c r="F8" s="27" t="str">
        <f>IF(ISBLANK(Values!E7),"",IF(Values!J7, SUBSTITUTE(Values!$B$1, "{language}", Values!H7) &amp; " " &amp;Values!$B$3, SUBSTITUTE(Values!$B$2, "{language}", Values!$H7) &amp; " " &amp;Values!$B$3))</f>
        <v/>
      </c>
      <c r="G8" s="29" t="str">
        <f>IF(ISBLANK(Values!E7),"",IF(Values!$B$20="PartialUpdate","","TellusRem"))</f>
        <v/>
      </c>
      <c r="H8" s="1" t="str">
        <f>IF(ISBLANK(Values!E7),"",Values!$B$16)</f>
        <v/>
      </c>
      <c r="I8" s="1" t="str">
        <f>IF(ISBLANK(Values!E7),"","4730574031")</f>
        <v/>
      </c>
      <c r="J8" s="31" t="str">
        <f>IF(ISBLANK(Values!E7),"",Values!F7 )</f>
        <v/>
      </c>
      <c r="K8" s="27" t="str">
        <f>IF(IF(ISBLANK(Values!E7),"",IF(Values!J7, Values!$B$4, Values!$B$5))=0,"",IF(ISBLANK(Values!E7),"",IF(Values!J7, Values!$B$4, Values!$B$5)))</f>
        <v/>
      </c>
      <c r="L8" s="27" t="str">
        <f>IF(ISBLANK(Values!E7),"",IF($CO8="DEFAULT", Values!$B$18, ""))</f>
        <v/>
      </c>
      <c r="M8" s="27" t="str">
        <f>IF(ISBLANK(Values!E7),"",Values!$M7)</f>
        <v/>
      </c>
      <c r="N8" s="27" t="str">
        <f>IF(ISBLANK(Values!$F7),"",Values!N7)</f>
        <v/>
      </c>
      <c r="O8" s="27" t="str">
        <f>IF(ISBLANK(Values!$F7),"",Values!O7)</f>
        <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
      </c>
      <c r="X8" s="29" t="str">
        <f>IF(ISBLANK(Values!E7),"",Values!$B$13)</f>
        <v/>
      </c>
      <c r="Y8" s="31" t="str">
        <f>IF(ISBLANK(Values!E7),"","Size-Color")</f>
        <v/>
      </c>
      <c r="Z8" s="29" t="str">
        <f>IF(ISBLANK(Values!E7),"","variation")</f>
        <v/>
      </c>
      <c r="AA8" s="1" t="str">
        <f>IF(ISBLANK(Values!E7),"",Values!$B$20)</f>
        <v/>
      </c>
      <c r="AB8" s="1" t="str">
        <f>IF(ISBLANK(Values!E7),"",Values!$B$29)</f>
        <v/>
      </c>
      <c r="AI8" s="34" t="str">
        <f>IF(ISBLANK(Values!E7),"",IF(Values!I7,Values!$B$23,Values!$B$33))</f>
        <v/>
      </c>
      <c r="AJ8" s="3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7" t="str">
        <f>IF(ISBLANK(Values!E7),"",Values!H7)</f>
        <v/>
      </c>
      <c r="AV8" s="1" t="str">
        <f>IF(ISBLANK(Values!E7),"",IF(Values!J7,"Backlit", "Non-Backlit"))</f>
        <v/>
      </c>
      <c r="AW8"/>
      <c r="BE8" s="1" t="str">
        <f>IF(ISBLANK(Values!E7),"","Professional Audience")</f>
        <v/>
      </c>
      <c r="BF8" s="1" t="str">
        <f>IF(ISBLANK(Values!E7),"","Consumer Audience")</f>
        <v/>
      </c>
      <c r="BG8" s="1" t="str">
        <f>IF(ISBLANK(Values!E7),"","Adults")</f>
        <v/>
      </c>
      <c r="BH8" s="1"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1" t="str">
        <f>IF(ISBLANK(Values!E7),"","Parts")</f>
        <v/>
      </c>
      <c r="DP8" s="1" t="str">
        <f>IF(ISBLANK(Values!E7),"",Values!$B$31)</f>
        <v/>
      </c>
      <c r="DY8" t="str">
        <f>IF(ISBLANK(Values!$E7), "", "not_applicable")</f>
        <v/>
      </c>
      <c r="EI8" s="1" t="str">
        <f>IF(ISBLANK(Values!E7),"",Values!$B$31)</f>
        <v/>
      </c>
      <c r="ES8" s="1" t="str">
        <f>IF(ISBLANK(Values!E7),"","Amazon Tellus UPS")</f>
        <v/>
      </c>
      <c r="EV8" s="1" t="str">
        <f>IF(ISBLANK(Values!E7),"","New")</f>
        <v/>
      </c>
      <c r="FE8" s="1" t="str">
        <f>IF(ISBLANK(Values!E7),"",IF(CO8&lt;&gt;"DEFAULT", "", 3))</f>
        <v/>
      </c>
      <c r="FH8" s="1" t="str">
        <f>IF(ISBLANK(Values!E7),"","FALSE")</f>
        <v/>
      </c>
      <c r="FI8" s="1" t="str">
        <f>IF(ISBLANK(Values!E7),"","FALSE")</f>
        <v/>
      </c>
      <c r="FJ8" s="1" t="str">
        <f>IF(ISBLANK(Values!E7),"","FALSE")</f>
        <v/>
      </c>
      <c r="FM8" s="1" t="str">
        <f>IF(ISBLANK(Values!E7),"","1")</f>
        <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row>
    <row r="9" spans="1:192" ht="17" x14ac:dyDescent="0.2">
      <c r="A9" s="1" t="str">
        <f>IF(ISBLANK(Values!E8),"",IF(Values!$B$37="EU","computercomponent","computer"))</f>
        <v/>
      </c>
      <c r="B9" s="33" t="str">
        <f>IF(ISBLANK(Values!E8),"",Values!F8)</f>
        <v/>
      </c>
      <c r="C9" s="29" t="str">
        <f>IF(ISBLANK(Values!E8),"","TellusRem")</f>
        <v/>
      </c>
      <c r="D9" s="28" t="str">
        <f>IF(ISBLANK(Values!E8),"",Values!E8)</f>
        <v/>
      </c>
      <c r="E9" s="1" t="str">
        <f>IF(ISBLANK(Values!E8),"","EAN")</f>
        <v/>
      </c>
      <c r="F9" s="27" t="str">
        <f>IF(ISBLANK(Values!E8),"",IF(Values!J8, SUBSTITUTE(Values!$B$1, "{language}", Values!H8) &amp; " " &amp;Values!$B$3, SUBSTITUTE(Values!$B$2, "{language}", Values!$H8) &amp; " " &amp;Values!$B$3))</f>
        <v/>
      </c>
      <c r="G9" s="29" t="str">
        <f>IF(ISBLANK(Values!E8),"",IF(Values!$B$20="PartialUpdate","","TellusRem"))</f>
        <v/>
      </c>
      <c r="H9" s="1" t="str">
        <f>IF(ISBLANK(Values!E8),"",Values!$B$16)</f>
        <v/>
      </c>
      <c r="I9" s="1" t="str">
        <f>IF(ISBLANK(Values!E8),"","4730574031")</f>
        <v/>
      </c>
      <c r="J9" s="31" t="str">
        <f>IF(ISBLANK(Values!E8),"",Values!F8 )</f>
        <v/>
      </c>
      <c r="K9" s="27" t="str">
        <f>IF(IF(ISBLANK(Values!E8),"",IF(Values!J8, Values!$B$4, Values!$B$5))=0,"",IF(ISBLANK(Values!E8),"",IF(Values!J8, Values!$B$4, Values!$B$5)))</f>
        <v/>
      </c>
      <c r="L9" s="27" t="str">
        <f>IF(ISBLANK(Values!E8),"",IF($CO9="DEFAULT", Values!$B$18, ""))</f>
        <v/>
      </c>
      <c r="M9" s="27" t="str">
        <f>IF(ISBLANK(Values!E8),"",Values!$M8)</f>
        <v/>
      </c>
      <c r="N9" s="27" t="str">
        <f>IF(ISBLANK(Values!$F8),"",Values!N8)</f>
        <v/>
      </c>
      <c r="O9" s="27" t="str">
        <f>IF(ISBLANK(Values!$F8),"",Values!O8)</f>
        <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
      </c>
      <c r="X9" s="29" t="str">
        <f>IF(ISBLANK(Values!E8),"",Values!$B$13)</f>
        <v/>
      </c>
      <c r="Y9" s="31" t="str">
        <f>IF(ISBLANK(Values!E8),"","Size-Color")</f>
        <v/>
      </c>
      <c r="Z9" s="29" t="str">
        <f>IF(ISBLANK(Values!E8),"","variation")</f>
        <v/>
      </c>
      <c r="AA9" s="1" t="str">
        <f>IF(ISBLANK(Values!E8),"",Values!$B$20)</f>
        <v/>
      </c>
      <c r="AB9" s="1" t="str">
        <f>IF(ISBLANK(Values!E8),"",Values!$B$29)</f>
        <v/>
      </c>
      <c r="AI9" s="34" t="str">
        <f>IF(ISBLANK(Values!E8),"",IF(Values!I8,Values!$B$23,Values!$B$33))</f>
        <v/>
      </c>
      <c r="AJ9" s="3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7" t="str">
        <f>IF(ISBLANK(Values!E8),"",Values!H8)</f>
        <v/>
      </c>
      <c r="AV9" s="1" t="str">
        <f>IF(ISBLANK(Values!E8),"",IF(Values!J8,"Backlit", "Non-Backlit"))</f>
        <v/>
      </c>
      <c r="AW9"/>
      <c r="BE9" s="1" t="str">
        <f>IF(ISBLANK(Values!E8),"","Professional Audience")</f>
        <v/>
      </c>
      <c r="BF9" s="1" t="str">
        <f>IF(ISBLANK(Values!E8),"","Consumer Audience")</f>
        <v/>
      </c>
      <c r="BG9" s="1" t="str">
        <f>IF(ISBLANK(Values!E8),"","Adults")</f>
        <v/>
      </c>
      <c r="BH9" s="1"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1" t="str">
        <f>IF(ISBLANK(Values!E8),"","Parts")</f>
        <v/>
      </c>
      <c r="DP9" s="1" t="str">
        <f>IF(ISBLANK(Values!E8),"",Values!$B$31)</f>
        <v/>
      </c>
      <c r="DY9" t="str">
        <f>IF(ISBLANK(Values!$E8), "", "not_applicable")</f>
        <v/>
      </c>
      <c r="EI9" s="1" t="str">
        <f>IF(ISBLANK(Values!E8),"",Values!$B$31)</f>
        <v/>
      </c>
      <c r="ES9" s="1" t="str">
        <f>IF(ISBLANK(Values!E8),"","Amazon Tellus UPS")</f>
        <v/>
      </c>
      <c r="EV9" s="1" t="str">
        <f>IF(ISBLANK(Values!E8),"","New")</f>
        <v/>
      </c>
      <c r="FE9" s="1" t="str">
        <f>IF(ISBLANK(Values!E8),"",IF(CO9&lt;&gt;"DEFAULT", "", 3))</f>
        <v/>
      </c>
      <c r="FH9" s="1" t="str">
        <f>IF(ISBLANK(Values!E8),"","FALSE")</f>
        <v/>
      </c>
      <c r="FI9" s="1" t="str">
        <f>IF(ISBLANK(Values!E8),"","FALSE")</f>
        <v/>
      </c>
      <c r="FJ9" s="1" t="str">
        <f>IF(ISBLANK(Values!E8),"","FALSE")</f>
        <v/>
      </c>
      <c r="FM9" s="1" t="str">
        <f>IF(ISBLANK(Values!E8),"","1")</f>
        <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row>
    <row r="10" spans="1:192" ht="17" x14ac:dyDescent="0.2">
      <c r="A10" s="1" t="str">
        <f>IF(ISBLANK(Values!E9),"",IF(Values!$B$37="EU","computercomponent","computer"))</f>
        <v/>
      </c>
      <c r="B10" s="33" t="str">
        <f>IF(ISBLANK(Values!E9),"",Values!F9)</f>
        <v/>
      </c>
      <c r="C10" s="29" t="str">
        <f>IF(ISBLANK(Values!E9),"","TellusRem")</f>
        <v/>
      </c>
      <c r="D10" s="28" t="str">
        <f>IF(ISBLANK(Values!E9),"",Values!E9)</f>
        <v/>
      </c>
      <c r="E10" s="1" t="str">
        <f>IF(ISBLANK(Values!E9),"","EAN")</f>
        <v/>
      </c>
      <c r="F10" s="27" t="str">
        <f>IF(ISBLANK(Values!E9),"",IF(Values!J9, SUBSTITUTE(Values!$B$1, "{language}", Values!H9) &amp; " " &amp;Values!$B$3, SUBSTITUTE(Values!$B$2, "{language}", Values!$H9) &amp; " " &amp;Values!$B$3))</f>
        <v/>
      </c>
      <c r="G10" s="29" t="str">
        <f>IF(ISBLANK(Values!E9),"",IF(Values!$B$20="PartialUpdate","","TellusRem"))</f>
        <v/>
      </c>
      <c r="H10" s="1" t="str">
        <f>IF(ISBLANK(Values!E9),"",Values!$B$16)</f>
        <v/>
      </c>
      <c r="I10" s="1" t="str">
        <f>IF(ISBLANK(Values!E9),"","4730574031")</f>
        <v/>
      </c>
      <c r="J10" s="31" t="str">
        <f>IF(ISBLANK(Values!E9),"",Values!F9 )</f>
        <v/>
      </c>
      <c r="K10" s="27" t="str">
        <f>IF(IF(ISBLANK(Values!E9),"",IF(Values!J9, Values!$B$4, Values!$B$5))=0,"",IF(ISBLANK(Values!E9),"",IF(Values!J9, Values!$B$4, Values!$B$5)))</f>
        <v/>
      </c>
      <c r="L10" s="27" t="str">
        <f>IF(ISBLANK(Values!E9),"",IF($CO10="DEFAULT", Values!$B$18, ""))</f>
        <v/>
      </c>
      <c r="M10" s="27" t="str">
        <f>IF(ISBLANK(Values!E9),"",Values!$M9)</f>
        <v/>
      </c>
      <c r="N10" s="27" t="str">
        <f>IF(ISBLANK(Values!$F9),"",Values!N9)</f>
        <v/>
      </c>
      <c r="O10" s="27" t="str">
        <f>IF(ISBLANK(Values!$F9),"",Values!O9)</f>
        <v/>
      </c>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
      </c>
      <c r="X10" s="29" t="str">
        <f>IF(ISBLANK(Values!E9),"",Values!$B$13)</f>
        <v/>
      </c>
      <c r="Y10" s="31" t="str">
        <f>IF(ISBLANK(Values!E9),"","Size-Color")</f>
        <v/>
      </c>
      <c r="Z10" s="29" t="str">
        <f>IF(ISBLANK(Values!E9),"","variation")</f>
        <v/>
      </c>
      <c r="AA10" s="1" t="str">
        <f>IF(ISBLANK(Values!E9),"",Values!$B$20)</f>
        <v/>
      </c>
      <c r="AB10" s="1" t="str">
        <f>IF(ISBLANK(Values!E9),"",Values!$B$29)</f>
        <v/>
      </c>
      <c r="AI10" s="34" t="str">
        <f>IF(ISBLANK(Values!E9),"",IF(Values!I9,Values!$B$23,Values!$B$33))</f>
        <v/>
      </c>
      <c r="AJ10" s="3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7" t="str">
        <f>IF(ISBLANK(Values!E9),"",Values!H9)</f>
        <v/>
      </c>
      <c r="AV10" s="1" t="str">
        <f>IF(ISBLANK(Values!E9),"",IF(Values!J9,"Backlit", "Non-Backlit"))</f>
        <v/>
      </c>
      <c r="AW10"/>
      <c r="BE10" s="1" t="str">
        <f>IF(ISBLANK(Values!E9),"","Professional Audience")</f>
        <v/>
      </c>
      <c r="BF10" s="1" t="str">
        <f>IF(ISBLANK(Values!E9),"","Consumer Audience")</f>
        <v/>
      </c>
      <c r="BG10" s="1" t="str">
        <f>IF(ISBLANK(Values!E9),"","Adults")</f>
        <v/>
      </c>
      <c r="BH10" s="1"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1" t="str">
        <f>IF(ISBLANK(Values!E9),"","Parts")</f>
        <v/>
      </c>
      <c r="DP10" s="1" t="str">
        <f>IF(ISBLANK(Values!E9),"",Values!$B$31)</f>
        <v/>
      </c>
      <c r="DY10" t="str">
        <f>IF(ISBLANK(Values!$E9), "", "not_applicable")</f>
        <v/>
      </c>
      <c r="EI10" s="1" t="str">
        <f>IF(ISBLANK(Values!E9),"",Values!$B$31)</f>
        <v/>
      </c>
      <c r="ES10" s="1" t="str">
        <f>IF(ISBLANK(Values!E9),"","Amazon Tellus UPS")</f>
        <v/>
      </c>
      <c r="EV10" s="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row>
    <row r="11" spans="1:192"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IF(ISBLANK(Values!E10),"",IF(Values!$B$20="PartialUpdate","","TellusRem"))</f>
        <v/>
      </c>
      <c r="H11" s="1" t="str">
        <f>IF(ISBLANK(Values!E10),"",Values!$B$16)</f>
        <v/>
      </c>
      <c r="I11" s="1" t="str">
        <f>IF(ISBLANK(Values!E10),"","4730574031")</f>
        <v/>
      </c>
      <c r="J11" s="31" t="str">
        <f>IF(ISBLANK(Values!E10),"",Values!F10 )</f>
        <v/>
      </c>
      <c r="K11" s="27" t="str">
        <f>IF(IF(ISBLANK(Values!E10),"",IF(Values!J10, Values!$B$4, Values!$B$5))=0,"",IF(ISBLANK(Values!E10),"",IF(Values!J10,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row>
    <row r="12" spans="1:192"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IF(ISBLANK(Values!E11),"",IF(Values!$B$20="PartialUpdate","","TellusRem"))</f>
        <v/>
      </c>
      <c r="H12" s="1" t="str">
        <f>IF(ISBLANK(Values!E11),"",Values!$B$16)</f>
        <v/>
      </c>
      <c r="I12" s="1" t="str">
        <f>IF(ISBLANK(Values!E11),"","4730574031")</f>
        <v/>
      </c>
      <c r="J12" s="31" t="str">
        <f>IF(ISBLANK(Values!E11),"",Values!F11 )</f>
        <v/>
      </c>
      <c r="K12" s="27" t="str">
        <f>IF(IF(ISBLANK(Values!E11),"",IF(Values!J11, Values!$B$4, Values!$B$5))=0,"",IF(ISBLANK(Values!E11),"",IF(Values!J11,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row>
    <row r="13" spans="1:192" ht="17" x14ac:dyDescent="0.2">
      <c r="A13" s="1" t="str">
        <f>IF(ISBLANK(Values!E12),"",IF(Values!$B$37="EU","computercomponent","computer"))</f>
        <v/>
      </c>
      <c r="B13" s="33" t="str">
        <f>IF(ISBLANK(Values!E12),"",Values!F12)</f>
        <v/>
      </c>
      <c r="C13" s="29" t="str">
        <f>IF(ISBLANK(Values!E12),"","TellusRem")</f>
        <v/>
      </c>
      <c r="D13" s="28" t="str">
        <f>IF(ISBLANK(Values!E12),"",Values!E12)</f>
        <v/>
      </c>
      <c r="E13" s="1" t="str">
        <f>IF(ISBLANK(Values!E12),"","EAN")</f>
        <v/>
      </c>
      <c r="F13" s="27" t="str">
        <f>IF(ISBLANK(Values!E12),"",IF(Values!J12, SUBSTITUTE(Values!$B$1, "{language}", Values!H12) &amp; " " &amp;Values!$B$3, SUBSTITUTE(Values!$B$2, "{language}", Values!$H12) &amp; " " &amp;Values!$B$3))</f>
        <v/>
      </c>
      <c r="G13" s="29" t="str">
        <f>IF(ISBLANK(Values!E12),"",IF(Values!$B$20="PartialUpdate","","TellusRem"))</f>
        <v/>
      </c>
      <c r="H13" s="1" t="str">
        <f>IF(ISBLANK(Values!E12),"",Values!$B$16)</f>
        <v/>
      </c>
      <c r="I13" s="1" t="str">
        <f>IF(ISBLANK(Values!E12),"","4730574031")</f>
        <v/>
      </c>
      <c r="J13" s="31" t="str">
        <f>IF(ISBLANK(Values!E12),"",Values!F12 )</f>
        <v/>
      </c>
      <c r="K13" s="27" t="str">
        <f>IF(IF(ISBLANK(Values!E12),"",IF(Values!J12, Values!$B$4, Values!$B$5))=0,"",IF(ISBLANK(Values!E12),"",IF(Values!J12, Values!$B$4, Values!$B$5)))</f>
        <v/>
      </c>
      <c r="L13" s="27" t="str">
        <f>IF(ISBLANK(Values!E12),"",IF($CO13="DEFAULT", Values!$B$18, ""))</f>
        <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
      </c>
      <c r="X13" s="29" t="str">
        <f>IF(ISBLANK(Values!E12),"",Values!$B$13)</f>
        <v/>
      </c>
      <c r="Y13" s="31" t="str">
        <f>IF(ISBLANK(Values!E12),"","Size-Color")</f>
        <v/>
      </c>
      <c r="Z13" s="29" t="str">
        <f>IF(ISBLANK(Values!E12),"","variation")</f>
        <v/>
      </c>
      <c r="AA13" s="1" t="str">
        <f>IF(ISBLANK(Values!E12),"",Values!$B$20)</f>
        <v/>
      </c>
      <c r="AB13" s="1" t="str">
        <f>IF(ISBLANK(Values!E12),"",Values!$B$29)</f>
        <v/>
      </c>
      <c r="AI13" s="34" t="str">
        <f>IF(ISBLANK(Values!E12),"",IF(Values!I12,Values!$B$23,Values!$B$33))</f>
        <v/>
      </c>
      <c r="AJ13" s="3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7" t="str">
        <f>IF(ISBLANK(Values!E12),"",Values!H12)</f>
        <v/>
      </c>
      <c r="AV13" s="1" t="str">
        <f>IF(ISBLANK(Values!E12),"",IF(Values!J12,"Backlit", "Non-Backlit"))</f>
        <v/>
      </c>
      <c r="AW13"/>
      <c r="BE13" s="1" t="str">
        <f>IF(ISBLANK(Values!E12),"","Professional Audience")</f>
        <v/>
      </c>
      <c r="BF13" s="1" t="str">
        <f>IF(ISBLANK(Values!E12),"","Consumer Audience")</f>
        <v/>
      </c>
      <c r="BG13" s="1" t="str">
        <f>IF(ISBLANK(Values!E12),"","Adults")</f>
        <v/>
      </c>
      <c r="BH13" s="1"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1" t="str">
        <f>IF(ISBLANK(Values!E12),"","Parts")</f>
        <v/>
      </c>
      <c r="DP13" s="1" t="str">
        <f>IF(ISBLANK(Values!E12),"",Values!$B$31)</f>
        <v/>
      </c>
      <c r="DY13" t="str">
        <f>IF(ISBLANK(Values!$E12), "", "not_applicable")</f>
        <v/>
      </c>
      <c r="EI13" s="1" t="str">
        <f>IF(ISBLANK(Values!E12),"",Values!$B$31)</f>
        <v/>
      </c>
      <c r="ES13" s="1" t="str">
        <f>IF(ISBLANK(Values!E12),"","Amazon Tellus UPS")</f>
        <v/>
      </c>
      <c r="EV13" s="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row>
    <row r="14" spans="1:192" ht="17" x14ac:dyDescent="0.2">
      <c r="A14" s="1" t="str">
        <f>IF(ISBLANK(Values!E13),"",IF(Values!$B$37="EU","computercomponent","computer"))</f>
        <v/>
      </c>
      <c r="B14" s="33" t="str">
        <f>IF(ISBLANK(Values!E13),"",Values!F13)</f>
        <v/>
      </c>
      <c r="C14" s="29" t="str">
        <f>IF(ISBLANK(Values!E13),"","TellusRem")</f>
        <v/>
      </c>
      <c r="D14" s="28" t="str">
        <f>IF(ISBLANK(Values!E13),"",Values!E13)</f>
        <v/>
      </c>
      <c r="E14" s="1" t="str">
        <f>IF(ISBLANK(Values!E13),"","EAN")</f>
        <v/>
      </c>
      <c r="F14" s="27" t="str">
        <f>IF(ISBLANK(Values!E13),"",IF(Values!J13, SUBSTITUTE(Values!$B$1, "{language}", Values!H13) &amp; " " &amp;Values!$B$3, SUBSTITUTE(Values!$B$2, "{language}", Values!$H13) &amp; " " &amp;Values!$B$3))</f>
        <v/>
      </c>
      <c r="G14" s="29" t="str">
        <f>IF(ISBLANK(Values!E13),"",IF(Values!$B$20="PartialUpdate","","TellusRem"))</f>
        <v/>
      </c>
      <c r="H14" s="1" t="str">
        <f>IF(ISBLANK(Values!E13),"",Values!$B$16)</f>
        <v/>
      </c>
      <c r="I14" s="1" t="str">
        <f>IF(ISBLANK(Values!E13),"","4730574031")</f>
        <v/>
      </c>
      <c r="J14" s="31" t="str">
        <f>IF(ISBLANK(Values!E13),"",Values!F13 )</f>
        <v/>
      </c>
      <c r="K14" s="27" t="str">
        <f>IF(IF(ISBLANK(Values!E13),"",IF(Values!J13, Values!$B$4, Values!$B$5))=0,"",IF(ISBLANK(Values!E13),"",IF(Values!J13, Values!$B$4, Values!$B$5)))</f>
        <v/>
      </c>
      <c r="L14" s="27" t="str">
        <f>IF(ISBLANK(Values!E13),"",IF($CO14="DEFAULT", Values!$B$18, ""))</f>
        <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
      </c>
      <c r="X14" s="29" t="str">
        <f>IF(ISBLANK(Values!E13),"",Values!$B$13)</f>
        <v/>
      </c>
      <c r="Y14" s="31" t="str">
        <f>IF(ISBLANK(Values!E13),"","Size-Color")</f>
        <v/>
      </c>
      <c r="Z14" s="29" t="str">
        <f>IF(ISBLANK(Values!E13),"","variation")</f>
        <v/>
      </c>
      <c r="AA14" s="1" t="str">
        <f>IF(ISBLANK(Values!E13),"",Values!$B$20)</f>
        <v/>
      </c>
      <c r="AB14" s="1" t="str">
        <f>IF(ISBLANK(Values!E13),"",Values!$B$29)</f>
        <v/>
      </c>
      <c r="AI14" s="34" t="str">
        <f>IF(ISBLANK(Values!E13),"",IF(Values!I13,Values!$B$23,Values!$B$33))</f>
        <v/>
      </c>
      <c r="AJ14" s="3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7" t="str">
        <f>IF(ISBLANK(Values!E13),"",Values!H13)</f>
        <v/>
      </c>
      <c r="AV14" s="1" t="str">
        <f>IF(ISBLANK(Values!E13),"",IF(Values!J13,"Backlit", "Non-Backlit"))</f>
        <v/>
      </c>
      <c r="AW14"/>
      <c r="BE14" s="1" t="str">
        <f>IF(ISBLANK(Values!E13),"","Professional Audience")</f>
        <v/>
      </c>
      <c r="BF14" s="1" t="str">
        <f>IF(ISBLANK(Values!E13),"","Consumer Audience")</f>
        <v/>
      </c>
      <c r="BG14" s="1" t="str">
        <f>IF(ISBLANK(Values!E13),"","Adults")</f>
        <v/>
      </c>
      <c r="BH14" s="1"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1" t="str">
        <f>IF(ISBLANK(Values!E13),"","Parts")</f>
        <v/>
      </c>
      <c r="DP14" s="1" t="str">
        <f>IF(ISBLANK(Values!E13),"",Values!$B$31)</f>
        <v/>
      </c>
      <c r="DY14" t="str">
        <f>IF(ISBLANK(Values!$E13), "", "not_applicable")</f>
        <v/>
      </c>
      <c r="EI14" s="1" t="str">
        <f>IF(ISBLANK(Values!E13),"",Values!$B$31)</f>
        <v/>
      </c>
      <c r="ES14" s="1" t="str">
        <f>IF(ISBLANK(Values!E13),"","Amazon Tellus UPS")</f>
        <v/>
      </c>
      <c r="EV14" s="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row>
    <row r="15" spans="1:192"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IF(ISBLANK(Values!E14),"",IF(Values!$B$20="PartialUpdate","","TellusRem"))</f>
        <v/>
      </c>
      <c r="H15" s="1" t="str">
        <f>IF(ISBLANK(Values!E14),"",Values!$B$16)</f>
        <v/>
      </c>
      <c r="I15" s="1" t="str">
        <f>IF(ISBLANK(Values!E14),"","4730574031")</f>
        <v/>
      </c>
      <c r="J15" s="31" t="str">
        <f>IF(ISBLANK(Values!E14),"",Values!F14 )</f>
        <v/>
      </c>
      <c r="K15" s="27" t="str">
        <f>IF(IF(ISBLANK(Values!E14),"",IF(Values!J14, Values!$B$4, Values!$B$5))=0,"",IF(ISBLANK(Values!E14),"",IF(Values!J14,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row>
    <row r="16" spans="1:192"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IF(ISBLANK(Values!E15),"",IF(Values!$B$20="PartialUpdate","","TellusRem"))</f>
        <v/>
      </c>
      <c r="H16" s="1" t="str">
        <f>IF(ISBLANK(Values!E15),"",Values!$B$16)</f>
        <v/>
      </c>
      <c r="I16" s="1" t="str">
        <f>IF(ISBLANK(Values!E15),"","4730574031")</f>
        <v/>
      </c>
      <c r="J16" s="31" t="str">
        <f>IF(ISBLANK(Values!E15),"",Values!F15 )</f>
        <v/>
      </c>
      <c r="K16" s="27" t="str">
        <f>IF(IF(ISBLANK(Values!E15),"",IF(Values!J15, Values!$B$4, Values!$B$5))=0,"",IF(ISBLANK(Values!E15),"",IF(Values!J15,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row>
    <row r="17" spans="1:192"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IF(ISBLANK(Values!E16),"",IF(Values!$B$20="PartialUpdate","","TellusRem"))</f>
        <v/>
      </c>
      <c r="H17" s="1" t="str">
        <f>IF(ISBLANK(Values!E16),"",Values!$B$16)</f>
        <v/>
      </c>
      <c r="I17" s="1" t="str">
        <f>IF(ISBLANK(Values!E16),"","4730574031")</f>
        <v/>
      </c>
      <c r="J17" s="31" t="str">
        <f>IF(ISBLANK(Values!E16),"",Values!F16 )</f>
        <v/>
      </c>
      <c r="K17" s="27" t="str">
        <f>IF(IF(ISBLANK(Values!E16),"",IF(Values!J16, Values!$B$4, Values!$B$5))=0,"",IF(ISBLANK(Values!E16),"",IF(Values!J16,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row>
    <row r="18" spans="1:192"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IF(ISBLANK(Values!E17),"",IF(Values!$B$20="PartialUpdate","","TellusRem"))</f>
        <v/>
      </c>
      <c r="H18" s="1" t="str">
        <f>IF(ISBLANK(Values!E17),"",Values!$B$16)</f>
        <v/>
      </c>
      <c r="I18" s="1" t="str">
        <f>IF(ISBLANK(Values!E17),"","4730574031")</f>
        <v/>
      </c>
      <c r="J18" s="31" t="str">
        <f>IF(ISBLANK(Values!E17),"",Values!F17 )</f>
        <v/>
      </c>
      <c r="K18" s="27" t="str">
        <f>IF(IF(ISBLANK(Values!E17),"",IF(Values!J17, Values!$B$4, Values!$B$5))=0,"",IF(ISBLANK(Values!E17),"",IF(Values!J17,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row>
    <row r="19" spans="1:192"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IF(ISBLANK(Values!E18),"",IF(Values!$B$20="PartialUpdate","","TellusRem"))</f>
        <v/>
      </c>
      <c r="H19" s="1" t="str">
        <f>IF(ISBLANK(Values!E18),"",Values!$B$16)</f>
        <v/>
      </c>
      <c r="I19" s="1" t="str">
        <f>IF(ISBLANK(Values!E18),"","4730574031")</f>
        <v/>
      </c>
      <c r="J19" s="31" t="str">
        <f>IF(ISBLANK(Values!E18),"",Values!F18 )</f>
        <v/>
      </c>
      <c r="K19" s="27" t="str">
        <f>IF(IF(ISBLANK(Values!E18),"",IF(Values!J18, Values!$B$4, Values!$B$5))=0,"",IF(ISBLANK(Values!E18),"",IF(Values!J18,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row>
    <row r="20" spans="1:192"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IF(ISBLANK(Values!E19),"",IF(Values!$B$20="PartialUpdate","","TellusRem"))</f>
        <v/>
      </c>
      <c r="H20" s="1" t="str">
        <f>IF(ISBLANK(Values!E19),"",Values!$B$16)</f>
        <v/>
      </c>
      <c r="I20" s="1" t="str">
        <f>IF(ISBLANK(Values!E19),"","4730574031")</f>
        <v/>
      </c>
      <c r="J20" s="31" t="str">
        <f>IF(ISBLANK(Values!E19),"",Values!F19 )</f>
        <v/>
      </c>
      <c r="K20" s="27" t="str">
        <f>IF(IF(ISBLANK(Values!E19),"",IF(Values!J19, Values!$B$4, Values!$B$5))=0,"",IF(ISBLANK(Values!E19),"",IF(Values!J19,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row>
    <row r="21" spans="1:192"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IF(ISBLANK(Values!E20),"",IF(Values!$B$20="PartialUpdate","","TellusRem"))</f>
        <v/>
      </c>
      <c r="H21" s="1" t="str">
        <f>IF(ISBLANK(Values!E20),"",Values!$B$16)</f>
        <v/>
      </c>
      <c r="I21" s="1" t="str">
        <f>IF(ISBLANK(Values!E20),"","4730574031")</f>
        <v/>
      </c>
      <c r="J21" s="31" t="str">
        <f>IF(ISBLANK(Values!E20),"",Values!F20 )</f>
        <v/>
      </c>
      <c r="K21" s="27" t="str">
        <f>IF(IF(ISBLANK(Values!E20),"",IF(Values!J20, Values!$B$4, Values!$B$5))=0,"",IF(ISBLANK(Values!E20),"",IF(Values!J20,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row>
    <row r="22" spans="1:192"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IF(ISBLANK(Values!E21),"",IF(Values!$B$20="PartialUpdate","","TellusRem"))</f>
        <v/>
      </c>
      <c r="H22" s="1" t="str">
        <f>IF(ISBLANK(Values!E21),"",Values!$B$16)</f>
        <v/>
      </c>
      <c r="I22" s="1" t="str">
        <f>IF(ISBLANK(Values!E21),"","4730574031")</f>
        <v/>
      </c>
      <c r="J22" s="31" t="str">
        <f>IF(ISBLANK(Values!E21),"",Values!F21 )</f>
        <v/>
      </c>
      <c r="K22" s="27" t="str">
        <f>IF(IF(ISBLANK(Values!E21),"",IF(Values!J21, Values!$B$4, Values!$B$5))=0,"",IF(ISBLANK(Values!E21),"",IF(Values!J21,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row>
    <row r="23" spans="1:192"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IF(ISBLANK(Values!E22),"",IF(Values!$B$20="PartialUpdate","","TellusRem"))</f>
        <v/>
      </c>
      <c r="H23" s="1" t="str">
        <f>IF(ISBLANK(Values!E22),"",Values!$B$16)</f>
        <v/>
      </c>
      <c r="I23" s="1" t="str">
        <f>IF(ISBLANK(Values!E22),"","4730574031")</f>
        <v/>
      </c>
      <c r="J23" s="31" t="str">
        <f>IF(ISBLANK(Values!E22),"",Values!F22 )</f>
        <v/>
      </c>
      <c r="K23" s="27" t="str">
        <f>IF(IF(ISBLANK(Values!E22),"",IF(Values!J22, Values!$B$4, Values!$B$5))=0,"",IF(ISBLANK(Values!E22),"",IF(Values!J22,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row>
    <row r="24" spans="1:192" s="35" customFormat="1" ht="48" x14ac:dyDescent="0.2">
      <c r="A24" s="1" t="str">
        <f>IF(ISBLANK(Values!E23),"",IF(Values!$B$37="EU","computercomponent","computer"))</f>
        <v>computercomponent</v>
      </c>
      <c r="B24" s="33" t="str">
        <f>IF(ISBLANK(Values!E23),"",Values!F23)</f>
        <v>Lenovo X240 RG - DE</v>
      </c>
      <c r="C24" s="29" t="str">
        <f>IF(ISBLANK(Values!E23),"","TellusRem")</f>
        <v>TellusRem</v>
      </c>
      <c r="D24" s="28">
        <f>IF(ISBLANK(Values!E23),"",Values!E23)</f>
        <v>5714401242017</v>
      </c>
      <c r="E24" s="1" t="str">
        <f>IF(ISBLANK(Values!E23),"","EAN")</f>
        <v>EAN</v>
      </c>
      <c r="F24" s="27" t="str">
        <f>IF(ISBLANK(Values!E23),"",IF(Values!J23, SUBSTITUTE(Values!$B$1, "{language}", Values!H23) &amp; " " &amp;Values!$B$3, SUBSTITUTE(Values!$B$2, "{language}", Values!$H23) &amp; " " &amp;Values!$B$3))</f>
        <v>Teclado de respuesto Alemán sin retroiluminación  para Lenovo Thinkpad X230s X240 X240S X240I X250 X260 X270</v>
      </c>
      <c r="G24" s="29" t="str">
        <f>IF(ISBLANK(Values!E23),"",IF(Values!$B$20="PartialUpdate","","TellusRem"))</f>
        <v/>
      </c>
      <c r="H24" s="1" t="str">
        <f>IF(ISBLANK(Values!E23),"",Values!$B$16)</f>
        <v>computer-keyboards</v>
      </c>
      <c r="I24" s="1" t="str">
        <f>IF(ISBLANK(Values!E23),"","4730574031")</f>
        <v>4730574031</v>
      </c>
      <c r="J24" s="31" t="str">
        <f>IF(ISBLANK(Values!E23),"",Values!F23 )</f>
        <v>Lenovo X240 RG - DE</v>
      </c>
      <c r="K24" s="27" t="str">
        <f>IF(IF(ISBLANK(Values!E23),"",IF(Values!J23, Values!$B$4, Values!$B$5))=0,"",IF(ISBLANK(Values!E23),"",IF(Values!J23, Values!$B$4, Values!$B$5)))</f>
        <v>49.95</v>
      </c>
      <c r="L24" s="27" t="str">
        <f>IF(ISBLANK(Values!E23),"",IF($CO24="DEFAULT", Values!$B$18, ""))</f>
        <v/>
      </c>
      <c r="M24" s="27" t="str">
        <f>IF(ISBLANK(Values!E23),"",Values!$M23)</f>
        <v>https://raw.githubusercontent.com/PatrickVibild/TellusAmazonPictures/master/pictures/Lenovo/X240/RG/DE/1.jpg</v>
      </c>
      <c r="N24" s="27" t="str">
        <f>IF(ISBLANK(Values!$F23),"",Values!N23)</f>
        <v>https://raw.githubusercontent.com/PatrickVibild/TellusAmazonPictures/master/pictures/Lenovo/X240/RG/DE/2.jpg</v>
      </c>
      <c r="O24" s="27" t="str">
        <f>IF(ISBLANK(Values!$F23),"",Values!O23)</f>
        <v>https://raw.githubusercontent.com/PatrickVibild/TellusAmazonPictures/master/pictures/Lenovo/X240/RG/DE/3.jpg</v>
      </c>
      <c r="P24" s="27" t="str">
        <f>IF(ISBLANK(Values!$F23),"",Values!P23)</f>
        <v>https://raw.githubusercontent.com/PatrickVibild/TellusAmazonPictures/master/pictures/Lenovo/X240/RG/DE/4.jpg</v>
      </c>
      <c r="Q24" s="27" t="str">
        <f>IF(ISBLANK(Values!$F23),"",Values!Q23)</f>
        <v>https://raw.githubusercontent.com/PatrickVibild/TellusAmazonPictures/master/pictures/Lenovo/X240/RG/DE/5.jpg</v>
      </c>
      <c r="R24" s="27" t="str">
        <f>IF(ISBLANK(Values!$F23),"",Values!R23)</f>
        <v>https://raw.githubusercontent.com/PatrickVibild/TellusAmazonPictures/master/pictures/Lenovo/X240/RG/DE/6.jpg</v>
      </c>
      <c r="S24" s="27" t="str">
        <f>IF(ISBLANK(Values!$F23),"",Values!S23)</f>
        <v>https://raw.githubusercontent.com/PatrickVibild/TellusAmazonPictures/master/pictures/Lenovo/X240/RG/DE/7.jpg</v>
      </c>
      <c r="T24" s="27" t="str">
        <f>IF(ISBLANK(Values!$F23),"",Values!T23)</f>
        <v>https://raw.githubusercontent.com/PatrickVibild/TellusAmazonPictures/master/pictures/Lenovo/X240/RG/DE/8.jpg</v>
      </c>
      <c r="U24" s="27" t="str">
        <f>IF(ISBLANK(Values!$F23),"",Values!U23)</f>
        <v>https://raw.githubusercontent.com/PatrickVibild/TellusAmazonPictures/master/pictures/Lenovo/X240/RG/DE/9.jpg</v>
      </c>
      <c r="V24" s="1"/>
      <c r="W24" s="29" t="str">
        <f>IF(ISBLANK(Values!E23),"","Child")</f>
        <v>Child</v>
      </c>
      <c r="X24" s="29" t="str">
        <f>IF(ISBLANK(Values!E23),"",Values!$B$13)</f>
        <v>Lenovo X240 parent regular</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Alemán sin retroiluminación.</v>
      </c>
      <c r="AM24" s="1" t="str">
        <f>SUBSTITUTE(IF(ISBLANK(Values!E23),"",Values!$B$27), "{model}", Values!$B$3)</f>
        <v>👉 COMPATIBLE CON: Lenovo X230s X240 X240S X240I X250 X260 X270.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Alemán</v>
      </c>
      <c r="AU24" s="1"/>
      <c r="AV24" s="1" t="str">
        <f>IF(ISBLANK(Values!E23),"",IF(Values!J23,"Backlit", "Non-Backlit"))</f>
        <v>Non-Backlit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AMAZON_EU</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IF(ISBLANK(Values!E23),"",IF(CO24&lt;&gt;"DEFAULT", "", 3))</f>
        <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49.95</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row>
    <row r="25" spans="1:192" s="35" customFormat="1" ht="16" x14ac:dyDescent="0.2">
      <c r="A25" s="1" t="str">
        <f>IF(ISBLANK(Values!E24),"",IF(Values!$B$37="EU","computercomponent","computer"))</f>
        <v>computercomponent</v>
      </c>
      <c r="B25" s="33" t="str">
        <f>IF(ISBLANK(Values!E24),"",Values!F24)</f>
        <v>Lenovo X240 RG - FR</v>
      </c>
      <c r="C25" s="29" t="str">
        <f>IF(ISBLANK(Values!E24),"","TellusRem")</f>
        <v>TellusRem</v>
      </c>
      <c r="D25" s="28">
        <f>IF(ISBLANK(Values!E24),"",Values!E24)</f>
        <v>5714401242024</v>
      </c>
      <c r="E25" s="1" t="str">
        <f>IF(ISBLANK(Values!E24),"","EAN")</f>
        <v>EAN</v>
      </c>
      <c r="F25" s="27" t="str">
        <f>IF(ISBLANK(Values!E24),"",IF(Values!J24, SUBSTITUTE(Values!$B$1, "{language}", Values!H24) &amp; " " &amp;Values!$B$3, SUBSTITUTE(Values!$B$2, "{language}", Values!$H24) &amp; " " &amp;Values!$B$3))</f>
        <v>Teclado de respuesto Francés sin retroiluminación  para Lenovo Thinkpad X230s X240 X240S X240I X250 X260 X270</v>
      </c>
      <c r="G25" s="29" t="str">
        <f>IF(ISBLANK(Values!E24),"",IF(Values!$B$20="PartialUpdate","","TellusRem"))</f>
        <v/>
      </c>
      <c r="H25" s="1" t="str">
        <f>IF(ISBLANK(Values!E24),"",Values!$B$16)</f>
        <v>computer-keyboards</v>
      </c>
      <c r="I25" s="1" t="str">
        <f>IF(ISBLANK(Values!E24),"","4730574031")</f>
        <v>4730574031</v>
      </c>
      <c r="J25" s="31" t="str">
        <f>IF(ISBLANK(Values!E24),"",Values!F24 )</f>
        <v>Lenovo X240 RG - FR</v>
      </c>
      <c r="K25" s="27" t="str">
        <f>IF(IF(ISBLANK(Values!E24),"",IF(Values!J24, Values!$B$4, Values!$B$5))=0,"",IF(ISBLANK(Values!E24),"",IF(Values!J24, Values!$B$4, Values!$B$5)))</f>
        <v>49.95</v>
      </c>
      <c r="L25" s="27" t="str">
        <f>IF(ISBLANK(Values!E24),"",IF($CO25="DEFAULT", Values!$B$18, ""))</f>
        <v/>
      </c>
      <c r="M25" s="27" t="str">
        <f>IF(ISBLANK(Values!E24),"",Values!$M24)</f>
        <v>https://raw.githubusercontent.com/PatrickVibild/TellusAmazonPictures/master/pictures/Lenovo/X240/RG/FR/1.jpg</v>
      </c>
      <c r="N25" s="27" t="str">
        <f>IF(ISBLANK(Values!$F24),"",Values!N24)</f>
        <v>https://raw.githubusercontent.com/PatrickVibild/TellusAmazonPictures/master/pictures/Lenovo/X240/RG/FR/2.jpg</v>
      </c>
      <c r="O25" s="27" t="str">
        <f>IF(ISBLANK(Values!$F24),"",Values!O24)</f>
        <v>https://raw.githubusercontent.com/PatrickVibild/TellusAmazonPictures/master/pictures/Lenovo/X240/RG/FR/3.jpg</v>
      </c>
      <c r="P25" s="27" t="str">
        <f>IF(ISBLANK(Values!$F24),"",Values!P24)</f>
        <v>https://raw.githubusercontent.com/PatrickVibild/TellusAmazonPictures/master/pictures/Lenovo/X240/RG/FR/4.jpg</v>
      </c>
      <c r="Q25" s="27" t="str">
        <f>IF(ISBLANK(Values!$F24),"",Values!Q24)</f>
        <v>https://raw.githubusercontent.com/PatrickVibild/TellusAmazonPictures/master/pictures/Lenovo/X240/RG/FR/5.jpg</v>
      </c>
      <c r="R25" s="27" t="str">
        <f>IF(ISBLANK(Values!$F24),"",Values!R24)</f>
        <v>https://raw.githubusercontent.com/PatrickVibild/TellusAmazonPictures/master/pictures/Lenovo/X240/RG/FR/6.jpg</v>
      </c>
      <c r="S25" s="27" t="str">
        <f>IF(ISBLANK(Values!$F24),"",Values!S24)</f>
        <v>https://raw.githubusercontent.com/PatrickVibild/TellusAmazonPictures/master/pictures/Lenovo/X240/RG/FR/7.jpg</v>
      </c>
      <c r="T25" s="27" t="str">
        <f>IF(ISBLANK(Values!$F24),"",Values!T24)</f>
        <v>https://raw.githubusercontent.com/PatrickVibild/TellusAmazonPictures/master/pictures/Lenovo/X240/RG/FR/8.jpg</v>
      </c>
      <c r="U25" s="27" t="str">
        <f>IF(ISBLANK(Values!$F24),"",Values!U24)</f>
        <v>https://raw.githubusercontent.com/PatrickVibild/TellusAmazonPictures/master/pictures/Lenovo/X240/RG/FR/9.jpg</v>
      </c>
      <c r="V25" s="1"/>
      <c r="W25" s="29" t="str">
        <f>IF(ISBLANK(Values!E24),"","Child")</f>
        <v>Child</v>
      </c>
      <c r="X25" s="29" t="str">
        <f>IF(ISBLANK(Values!E24),"",Values!$B$13)</f>
        <v>Lenovo X240 parent regular</v>
      </c>
      <c r="Y25" s="31" t="str">
        <f>IF(ISBLANK(Values!E24),"","Size-Color")</f>
        <v>Size-Color</v>
      </c>
      <c r="Z25" s="29" t="str">
        <f>IF(ISBLANK(Values!E24),"","variation")</f>
        <v>variation</v>
      </c>
      <c r="AA25" s="1" t="str">
        <f>IF(ISBLANK(Values!E24),"",Values!$B$20)</f>
        <v>PartialUpdate</v>
      </c>
      <c r="AB25" s="1" t="str">
        <f>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34" t="str">
        <f>IF(ISBLANK(Values!E24),"",IF(Values!I24,Values!$B$23,Values!$B$33))</f>
        <v>👉 FORMATO – {flag} {language} sin retroiluminación.</v>
      </c>
      <c r="AJ25" s="32" t="str">
        <f>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5" s="1" t="str">
        <f>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IF(ISBLANK(Values!E24),"",SUBSTITUTE(SUBSTITUTE(IF(Values!$J24, Values!$B$26, Values!$B$33), "{language}", Values!$H24), "{flag}", INDEX(options!$E$1:$E$20, Values!$V24)))</f>
        <v>👉 FORMATO – 🇫🇷 Francés sin retroiluminación.</v>
      </c>
      <c r="AM25" s="1" t="str">
        <f>SUBSTITUTE(IF(ISBLANK(Values!E24),"",Values!$B$27), "{model}", Values!$B$3)</f>
        <v>👉 COMPATIBLE CON: Lenovo X230s X240 X240S X240I X250 X260 X270. Por favor, revise la imagen y la descripción cuidadosamente antes de comprar cualquier teclado. Esto asegura que obtenga el teclado correcto para su portátil. Instalación fácil.</v>
      </c>
      <c r="AN25" s="1"/>
      <c r="AO25" s="1"/>
      <c r="AP25" s="1"/>
      <c r="AQ25" s="1"/>
      <c r="AR25" s="1"/>
      <c r="AS25" s="1"/>
      <c r="AT25" s="27" t="str">
        <f>IF(ISBLANK(Values!E24),"",Values!H24)</f>
        <v>Francés</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49.95</v>
      </c>
      <c r="FP25" s="1" t="str">
        <f>IF(IF(ISBLANK(Values!E24),"",IF(Values!J24, Values!$B$4, Values!$B$5))=0,"",IF(ISBLANK(Values!E24),"","Percent"))</f>
        <v>Percent</v>
      </c>
      <c r="FQ25" s="1" t="str">
        <f>IF(IF(ISBLANK(Values!E24),"",IF(Values!J24, Values!$B$4, Values!$B$5))=0,"",IF(ISBLANK(Values!E24),"","2"))</f>
        <v>2</v>
      </c>
      <c r="FR25" s="1" t="str">
        <f>IF(IF(ISBLANK(Values!E24),"",IF(Values!J24, Values!$B$4, Values!$B$5))=0,"",IF(ISBLANK(Values!E24),"","3"))</f>
        <v>3</v>
      </c>
      <c r="FS25" s="1" t="str">
        <f>IF(IF(ISBLANK(Values!E24),"",IF(Values!J24, Values!$B$4, Values!$B$5))=0,"",IF(ISBLANK(Values!E24),"","5"))</f>
        <v>5</v>
      </c>
      <c r="FT25" s="1" t="str">
        <f>IF(IF(ISBLANK(Values!E24),"",IF(Values!J24, Values!$B$4, Values!$B$5))=0,"",IF(ISBLANK(Values!E24),"","6"))</f>
        <v>6</v>
      </c>
      <c r="FU25" s="1" t="str">
        <f>IF(IF(ISBLANK(Values!E24),"",IF(Values!J24, Values!$B$4, Values!$B$5))=0,"",IF(ISBLANK(Values!E24),"","10"))</f>
        <v>10</v>
      </c>
      <c r="FV25" s="1" t="str">
        <f>IF(IF(ISBLANK(Values!E24),"",IF(Values!J24, Values!$B$4, Values!$B$5))=0,"",IF(ISBLANK(Values!E24),"","10"))</f>
        <v>10</v>
      </c>
      <c r="FW25" s="1"/>
      <c r="FX25" s="1"/>
      <c r="FY25" s="1"/>
      <c r="FZ25" s="1"/>
      <c r="GA25" s="1"/>
      <c r="GB25" s="1"/>
      <c r="GC25" s="1"/>
      <c r="GD25" s="1"/>
      <c r="GE25" s="1"/>
      <c r="GF25" s="1"/>
      <c r="GG25" s="1"/>
      <c r="GH25" s="1"/>
      <c r="GI25" s="1"/>
      <c r="GJ25" s="1"/>
    </row>
    <row r="26" spans="1:192" s="35" customFormat="1" ht="16" x14ac:dyDescent="0.2">
      <c r="A26" s="1" t="str">
        <f>IF(ISBLANK(Values!E25),"",IF(Values!$B$37="EU","computercomponent","computer"))</f>
        <v>computercomponent</v>
      </c>
      <c r="B26" s="33" t="str">
        <f>IF(ISBLANK(Values!E25),"",Values!F25)</f>
        <v>Lenovo X240 RG - IT</v>
      </c>
      <c r="C26" s="29" t="str">
        <f>IF(ISBLANK(Values!E25),"","TellusRem")</f>
        <v>TellusRem</v>
      </c>
      <c r="D26" s="28">
        <f>IF(ISBLANK(Values!E25),"",Values!E25)</f>
        <v>5714401242031</v>
      </c>
      <c r="E26" s="1" t="str">
        <f>IF(ISBLANK(Values!E25),"","EAN")</f>
        <v>EAN</v>
      </c>
      <c r="F26" s="27" t="str">
        <f>IF(ISBLANK(Values!E25),"",IF(Values!J25, SUBSTITUTE(Values!$B$1, "{language}", Values!H25) &amp; " " &amp;Values!$B$3, SUBSTITUTE(Values!$B$2, "{language}", Values!$H25) &amp; " " &amp;Values!$B$3))</f>
        <v>Teclado de respuesto Italiano sin retroiluminación  para Lenovo Thinkpad X230s X240 X240S X240I X250 X260 X270</v>
      </c>
      <c r="G26" s="29" t="str">
        <f>IF(ISBLANK(Values!E25),"",IF(Values!$B$20="PartialUpdate","","TellusRem"))</f>
        <v/>
      </c>
      <c r="H26" s="1" t="str">
        <f>IF(ISBLANK(Values!E25),"",Values!$B$16)</f>
        <v>computer-keyboards</v>
      </c>
      <c r="I26" s="1" t="str">
        <f>IF(ISBLANK(Values!E25),"","4730574031")</f>
        <v>4730574031</v>
      </c>
      <c r="J26" s="31" t="str">
        <f>IF(ISBLANK(Values!E25),"",Values!F25 )</f>
        <v>Lenovo X240 RG - IT</v>
      </c>
      <c r="K26" s="27" t="str">
        <f>IF(IF(ISBLANK(Values!E25),"",IF(Values!J25, Values!$B$4, Values!$B$5))=0,"",IF(ISBLANK(Values!E25),"",IF(Values!J25, Values!$B$4, Values!$B$5)))</f>
        <v>49.95</v>
      </c>
      <c r="L26" s="27" t="str">
        <f>IF(ISBLANK(Values!E25),"",IF($CO26="DEFAULT", Values!$B$18, ""))</f>
        <v/>
      </c>
      <c r="M26" s="27" t="str">
        <f>IF(ISBLANK(Values!E25),"",Values!$M25)</f>
        <v>https://raw.githubusercontent.com/PatrickVibild/TellusAmazonPictures/master/pictures/Lenovo/X240/RG/IT/1.jpg</v>
      </c>
      <c r="N26" s="27" t="str">
        <f>IF(ISBLANK(Values!$F25),"",Values!N25)</f>
        <v>https://raw.githubusercontent.com/PatrickVibild/TellusAmazonPictures/master/pictures/Lenovo/X240/RG/IT/2.jpg</v>
      </c>
      <c r="O26" s="27" t="str">
        <f>IF(ISBLANK(Values!$F25),"",Values!O25)</f>
        <v>https://raw.githubusercontent.com/PatrickVibild/TellusAmazonPictures/master/pictures/Lenovo/X240/RG/IT/3.jpg</v>
      </c>
      <c r="P26" s="27" t="str">
        <f>IF(ISBLANK(Values!$F25),"",Values!P25)</f>
        <v>https://raw.githubusercontent.com/PatrickVibild/TellusAmazonPictures/master/pictures/Lenovo/X240/RG/IT/4.jpg</v>
      </c>
      <c r="Q26" s="27" t="str">
        <f>IF(ISBLANK(Values!$F25),"",Values!Q25)</f>
        <v>https://raw.githubusercontent.com/PatrickVibild/TellusAmazonPictures/master/pictures/Lenovo/X240/RG/IT/5.jpg</v>
      </c>
      <c r="R26" s="27" t="str">
        <f>IF(ISBLANK(Values!$F25),"",Values!R25)</f>
        <v>https://raw.githubusercontent.com/PatrickVibild/TellusAmazonPictures/master/pictures/Lenovo/X240/RG/IT/6.jpg</v>
      </c>
      <c r="S26" s="27" t="str">
        <f>IF(ISBLANK(Values!$F25),"",Values!S25)</f>
        <v>https://raw.githubusercontent.com/PatrickVibild/TellusAmazonPictures/master/pictures/Lenovo/X240/RG/IT/7.jpg</v>
      </c>
      <c r="T26" s="27" t="str">
        <f>IF(ISBLANK(Values!$F25),"",Values!T25)</f>
        <v>https://raw.githubusercontent.com/PatrickVibild/TellusAmazonPictures/master/pictures/Lenovo/X240/RG/IT/8.jpg</v>
      </c>
      <c r="U26" s="27" t="str">
        <f>IF(ISBLANK(Values!$F25),"",Values!U25)</f>
        <v>https://raw.githubusercontent.com/PatrickVibild/TellusAmazonPictures/master/pictures/Lenovo/X240/RG/IT/9.jpg</v>
      </c>
      <c r="V26" s="1"/>
      <c r="W26" s="29" t="str">
        <f>IF(ISBLANK(Values!E25),"","Child")</f>
        <v>Child</v>
      </c>
      <c r="X26" s="29" t="str">
        <f>IF(ISBLANK(Values!E25),"",Values!$B$13)</f>
        <v>Lenovo X240 parent regular</v>
      </c>
      <c r="Y26" s="31" t="str">
        <f>IF(ISBLANK(Values!E25),"","Size-Color")</f>
        <v>Size-Color</v>
      </c>
      <c r="Z26" s="29" t="str">
        <f>IF(ISBLANK(Values!E25),"","variation")</f>
        <v>variation</v>
      </c>
      <c r="AA26" s="1" t="str">
        <f>IF(ISBLANK(Values!E25),"",Values!$B$20)</f>
        <v>PartialUpdate</v>
      </c>
      <c r="AB26" s="1" t="str">
        <f>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34" t="str">
        <f>IF(ISBLANK(Values!E25),"",IF(Values!I25,Values!$B$23,Values!$B$33))</f>
        <v>👉 FORMATO – {flag} {language} sin retroiluminación.</v>
      </c>
      <c r="AJ26" s="32" t="str">
        <f>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6" s="1" t="str">
        <f>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IF(ISBLANK(Values!E25),"",SUBSTITUTE(SUBSTITUTE(IF(Values!$J25, Values!$B$26, Values!$B$33), "{language}", Values!$H25), "{flag}", INDEX(options!$E$1:$E$20, Values!$V25)))</f>
        <v>👉 FORMATO – 🇮🇹 Italiano sin retroiluminación.</v>
      </c>
      <c r="AM26" s="1" t="str">
        <f>SUBSTITUTE(IF(ISBLANK(Values!E25),"",Values!$B$27), "{model}", Values!$B$3)</f>
        <v>👉 COMPATIBLE CON: Lenovo X230s X240 X240S X240I X250 X260 X270. Por favor, revise la imagen y la descripción cuidadosamente antes de comprar cualquier teclado. Esto asegura que obtenga el teclado correcto para su portátil. Instalación fácil.</v>
      </c>
      <c r="AN26" s="1"/>
      <c r="AO26" s="1"/>
      <c r="AP26" s="1"/>
      <c r="AQ26" s="1"/>
      <c r="AR26" s="1"/>
      <c r="AS26" s="1"/>
      <c r="AT26" s="27" t="str">
        <f>IF(ISBLANK(Values!E25),"",Values!H25)</f>
        <v>Italiano</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49.95</v>
      </c>
      <c r="FP26" s="1" t="str">
        <f>IF(IF(ISBLANK(Values!E25),"",IF(Values!J25, Values!$B$4, Values!$B$5))=0,"",IF(ISBLANK(Values!E25),"","Percent"))</f>
        <v>Percent</v>
      </c>
      <c r="FQ26" s="1" t="str">
        <f>IF(IF(ISBLANK(Values!E25),"",IF(Values!J25, Values!$B$4, Values!$B$5))=0,"",IF(ISBLANK(Values!E25),"","2"))</f>
        <v>2</v>
      </c>
      <c r="FR26" s="1" t="str">
        <f>IF(IF(ISBLANK(Values!E25),"",IF(Values!J25, Values!$B$4, Values!$B$5))=0,"",IF(ISBLANK(Values!E25),"","3"))</f>
        <v>3</v>
      </c>
      <c r="FS26" s="1" t="str">
        <f>IF(IF(ISBLANK(Values!E25),"",IF(Values!J25, Values!$B$4, Values!$B$5))=0,"",IF(ISBLANK(Values!E25),"","5"))</f>
        <v>5</v>
      </c>
      <c r="FT26" s="1" t="str">
        <f>IF(IF(ISBLANK(Values!E25),"",IF(Values!J25, Values!$B$4, Values!$B$5))=0,"",IF(ISBLANK(Values!E25),"","6"))</f>
        <v>6</v>
      </c>
      <c r="FU26" s="1" t="str">
        <f>IF(IF(ISBLANK(Values!E25),"",IF(Values!J25, Values!$B$4, Values!$B$5))=0,"",IF(ISBLANK(Values!E25),"","10"))</f>
        <v>10</v>
      </c>
      <c r="FV26" s="1" t="str">
        <f>IF(IF(ISBLANK(Values!E25),"",IF(Values!J25, Values!$B$4, Values!$B$5))=0,"",IF(ISBLANK(Values!E25),"","10"))</f>
        <v>10</v>
      </c>
      <c r="FW26" s="1"/>
      <c r="FX26" s="1"/>
      <c r="FY26" s="1"/>
      <c r="FZ26" s="1"/>
      <c r="GA26" s="1"/>
      <c r="GB26" s="1"/>
      <c r="GC26" s="1"/>
      <c r="GD26" s="1"/>
      <c r="GE26" s="1"/>
      <c r="GF26" s="1"/>
      <c r="GG26" s="1"/>
      <c r="GH26" s="1"/>
      <c r="GI26" s="1"/>
      <c r="GJ26" s="1"/>
    </row>
    <row r="27" spans="1:192" s="35" customFormat="1" ht="16" x14ac:dyDescent="0.2">
      <c r="A27" s="1" t="str">
        <f>IF(ISBLANK(Values!E26),"",IF(Values!$B$37="EU","computercomponent","computer"))</f>
        <v>computercomponent</v>
      </c>
      <c r="B27" s="33" t="str">
        <f>IF(ISBLANK(Values!E26),"",Values!F26)</f>
        <v>Lenovo X240 RG - ES</v>
      </c>
      <c r="C27" s="29" t="str">
        <f>IF(ISBLANK(Values!E26),"","TellusRem")</f>
        <v>TellusRem</v>
      </c>
      <c r="D27" s="28">
        <f>IF(ISBLANK(Values!E26),"",Values!E26)</f>
        <v>5714401242048</v>
      </c>
      <c r="E27" s="1" t="str">
        <f>IF(ISBLANK(Values!E26),"","EAN")</f>
        <v>EAN</v>
      </c>
      <c r="F27" s="27" t="str">
        <f>IF(ISBLANK(Values!E26),"",IF(Values!J26, SUBSTITUTE(Values!$B$1, "{language}", Values!H26) &amp; " " &amp;Values!$B$3, SUBSTITUTE(Values!$B$2, "{language}", Values!$H26) &amp; " " &amp;Values!$B$3))</f>
        <v>Teclado de respuesto Español sin retroiluminación  para Lenovo Thinkpad X230s X240 X240S X240I X250 X260 X270</v>
      </c>
      <c r="G27" s="29" t="str">
        <f>IF(ISBLANK(Values!E26),"",IF(Values!$B$20="PartialUpdate","","TellusRem"))</f>
        <v/>
      </c>
      <c r="H27" s="1" t="str">
        <f>IF(ISBLANK(Values!E26),"",Values!$B$16)</f>
        <v>computer-keyboards</v>
      </c>
      <c r="I27" s="1" t="str">
        <f>IF(ISBLANK(Values!E26),"","4730574031")</f>
        <v>4730574031</v>
      </c>
      <c r="J27" s="31" t="str">
        <f>IF(ISBLANK(Values!E26),"",Values!F26 )</f>
        <v>Lenovo X240 RG - ES</v>
      </c>
      <c r="K27" s="27" t="str">
        <f>IF(IF(ISBLANK(Values!E26),"",IF(Values!J26, Values!$B$4, Values!$B$5))=0,"",IF(ISBLANK(Values!E26),"",IF(Values!J26, Values!$B$4, Values!$B$5)))</f>
        <v>49.95</v>
      </c>
      <c r="L27" s="27" t="str">
        <f>IF(ISBLANK(Values!E26),"",IF($CO27="DEFAULT", Values!$B$18, ""))</f>
        <v/>
      </c>
      <c r="M27" s="27" t="str">
        <f>IF(ISBLANK(Values!E26),"",Values!$M26)</f>
        <v>https://raw.githubusercontent.com/PatrickVibild/TellusAmazonPictures/master/pictures/Lenovo/X240/RG/ES/1.jpg</v>
      </c>
      <c r="N27" s="27" t="str">
        <f>IF(ISBLANK(Values!$F26),"",Values!N26)</f>
        <v>https://raw.githubusercontent.com/PatrickVibild/TellusAmazonPictures/master/pictures/Lenovo/X240/RG/ES/2.jpg</v>
      </c>
      <c r="O27" s="27" t="str">
        <f>IF(ISBLANK(Values!$F26),"",Values!O26)</f>
        <v>https://raw.githubusercontent.com/PatrickVibild/TellusAmazonPictures/master/pictures/Lenovo/X240/RG/ES/3.jpg</v>
      </c>
      <c r="P27" s="27" t="str">
        <f>IF(ISBLANK(Values!$F26),"",Values!P26)</f>
        <v>https://raw.githubusercontent.com/PatrickVibild/TellusAmazonPictures/master/pictures/Lenovo/X240/RG/ES/4.jpg</v>
      </c>
      <c r="Q27" s="27" t="str">
        <f>IF(ISBLANK(Values!$F26),"",Values!Q26)</f>
        <v>https://raw.githubusercontent.com/PatrickVibild/TellusAmazonPictures/master/pictures/Lenovo/X240/RG/ES/5.jpg</v>
      </c>
      <c r="R27" s="27" t="str">
        <f>IF(ISBLANK(Values!$F26),"",Values!R26)</f>
        <v>https://raw.githubusercontent.com/PatrickVibild/TellusAmazonPictures/master/pictures/Lenovo/X240/RG/ES/6.jpg</v>
      </c>
      <c r="S27" s="27" t="str">
        <f>IF(ISBLANK(Values!$F26),"",Values!S26)</f>
        <v>https://raw.githubusercontent.com/PatrickVibild/TellusAmazonPictures/master/pictures/Lenovo/X240/RG/ES/7.jpg</v>
      </c>
      <c r="T27" s="27" t="str">
        <f>IF(ISBLANK(Values!$F26),"",Values!T26)</f>
        <v>https://raw.githubusercontent.com/PatrickVibild/TellusAmazonPictures/master/pictures/Lenovo/X240/RG/ES/8.jpg</v>
      </c>
      <c r="U27" s="27" t="str">
        <f>IF(ISBLANK(Values!$F26),"",Values!U26)</f>
        <v>https://raw.githubusercontent.com/PatrickVibild/TellusAmazonPictures/master/pictures/Lenovo/X240/RG/ES/9.jpg</v>
      </c>
      <c r="V27" s="1"/>
      <c r="W27" s="29" t="str">
        <f>IF(ISBLANK(Values!E26),"","Child")</f>
        <v>Child</v>
      </c>
      <c r="X27" s="29" t="str">
        <f>IF(ISBLANK(Values!E26),"",Values!$B$13)</f>
        <v>Lenovo X240 parent regular</v>
      </c>
      <c r="Y27" s="31" t="str">
        <f>IF(ISBLANK(Values!E26),"","Size-Color")</f>
        <v>Size-Color</v>
      </c>
      <c r="Z27" s="29" t="str">
        <f>IF(ISBLANK(Values!E26),"","variation")</f>
        <v>variation</v>
      </c>
      <c r="AA27" s="1" t="str">
        <f>IF(ISBLANK(Values!E26),"",Values!$B$20)</f>
        <v>PartialUpdate</v>
      </c>
      <c r="AB27" s="1" t="str">
        <f>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34" t="str">
        <f>IF(ISBLANK(Values!E26),"",IF(Values!I26,Values!$B$23,Values!$B$33))</f>
        <v>👉 FORMATO – {flag} {language} sin retroiluminación.</v>
      </c>
      <c r="AJ27" s="32" t="str">
        <f>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7" s="1" t="str">
        <f>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IF(ISBLANK(Values!E26),"",SUBSTITUTE(SUBSTITUTE(IF(Values!$J26, Values!$B$26, Values!$B$33), "{language}", Values!$H26), "{flag}", INDEX(options!$E$1:$E$20, Values!$V26)))</f>
        <v>👉 FORMATO – 🇪🇸 Español sin retroiluminación.</v>
      </c>
      <c r="AM27" s="1" t="str">
        <f>SUBSTITUTE(IF(ISBLANK(Values!E26),"",Values!$B$27), "{model}", Values!$B$3)</f>
        <v>👉 COMPATIBLE CON: Lenovo X230s X240 X240S X240I X250 X260 X270. Por favor, revise la imagen y la descripción cuidadosamente antes de comprar cualquier teclado. Esto asegura que obtenga el teclado correcto para su portátil. Instalación fácil.</v>
      </c>
      <c r="AN27" s="1"/>
      <c r="AO27" s="1"/>
      <c r="AP27" s="1"/>
      <c r="AQ27" s="1"/>
      <c r="AR27" s="1"/>
      <c r="AS27" s="1"/>
      <c r="AT27" s="27" t="str">
        <f>IF(ISBLANK(Values!E26),"",Values!H26)</f>
        <v>Español</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49.95</v>
      </c>
      <c r="FP27" s="1" t="str">
        <f>IF(IF(ISBLANK(Values!E26),"",IF(Values!J26, Values!$B$4, Values!$B$5))=0,"",IF(ISBLANK(Values!E26),"","Percent"))</f>
        <v>Percent</v>
      </c>
      <c r="FQ27" s="1" t="str">
        <f>IF(IF(ISBLANK(Values!E26),"",IF(Values!J26, Values!$B$4, Values!$B$5))=0,"",IF(ISBLANK(Values!E26),"","2"))</f>
        <v>2</v>
      </c>
      <c r="FR27" s="1" t="str">
        <f>IF(IF(ISBLANK(Values!E26),"",IF(Values!J26, Values!$B$4, Values!$B$5))=0,"",IF(ISBLANK(Values!E26),"","3"))</f>
        <v>3</v>
      </c>
      <c r="FS27" s="1" t="str">
        <f>IF(IF(ISBLANK(Values!E26),"",IF(Values!J26, Values!$B$4, Values!$B$5))=0,"",IF(ISBLANK(Values!E26),"","5"))</f>
        <v>5</v>
      </c>
      <c r="FT27" s="1" t="str">
        <f>IF(IF(ISBLANK(Values!E26),"",IF(Values!J26, Values!$B$4, Values!$B$5))=0,"",IF(ISBLANK(Values!E26),"","6"))</f>
        <v>6</v>
      </c>
      <c r="FU27" s="1" t="str">
        <f>IF(IF(ISBLANK(Values!E26),"",IF(Values!J26, Values!$B$4, Values!$B$5))=0,"",IF(ISBLANK(Values!E26),"","10"))</f>
        <v>10</v>
      </c>
      <c r="FV27" s="1" t="str">
        <f>IF(IF(ISBLANK(Values!E26),"",IF(Values!J26, Values!$B$4, Values!$B$5))=0,"",IF(ISBLANK(Values!E26),"","10"))</f>
        <v>10</v>
      </c>
      <c r="FW27" s="1"/>
      <c r="FX27" s="1"/>
      <c r="FY27" s="1"/>
      <c r="FZ27" s="1"/>
      <c r="GA27" s="1"/>
      <c r="GB27" s="1"/>
      <c r="GC27" s="1"/>
      <c r="GD27" s="1"/>
      <c r="GE27" s="1"/>
      <c r="GF27" s="1"/>
      <c r="GG27" s="1"/>
      <c r="GH27" s="1"/>
      <c r="GI27" s="1"/>
      <c r="GJ27" s="1"/>
    </row>
    <row r="28" spans="1:192" s="35" customFormat="1" ht="16" x14ac:dyDescent="0.2">
      <c r="A28" s="1" t="str">
        <f>IF(ISBLANK(Values!E27),"",IF(Values!$B$37="EU","computercomponent","computer"))</f>
        <v>computercomponent</v>
      </c>
      <c r="B28" s="33" t="str">
        <f>IF(ISBLANK(Values!E27),"",Values!F27)</f>
        <v>Lenovo X240 RG - UK</v>
      </c>
      <c r="C28" s="29" t="str">
        <f>IF(ISBLANK(Values!E27),"","TellusRem")</f>
        <v>TellusRem</v>
      </c>
      <c r="D28" s="28">
        <f>IF(ISBLANK(Values!E27),"",Values!E27)</f>
        <v>5714401242055</v>
      </c>
      <c r="E28" s="1" t="str">
        <f>IF(ISBLANK(Values!E27),"","EAN")</f>
        <v>EAN</v>
      </c>
      <c r="F28" s="27" t="str">
        <f>IF(ISBLANK(Values!E27),"",IF(Values!J27, SUBSTITUTE(Values!$B$1, "{language}", Values!H27) &amp; " " &amp;Values!$B$3, SUBSTITUTE(Values!$B$2, "{language}", Values!$H27) &amp; " " &amp;Values!$B$3))</f>
        <v>Teclado de respuesto Ingles sin retroiluminación  para Lenovo Thinkpad X230s X240 X240S X240I X250 X260 X270</v>
      </c>
      <c r="G28" s="29" t="str">
        <f>IF(ISBLANK(Values!E27),"",IF(Values!$B$20="PartialUpdate","","TellusRem"))</f>
        <v/>
      </c>
      <c r="H28" s="1" t="str">
        <f>IF(ISBLANK(Values!E27),"",Values!$B$16)</f>
        <v>computer-keyboards</v>
      </c>
      <c r="I28" s="1" t="str">
        <f>IF(ISBLANK(Values!E27),"","4730574031")</f>
        <v>4730574031</v>
      </c>
      <c r="J28" s="31" t="str">
        <f>IF(ISBLANK(Values!E27),"",Values!F27 )</f>
        <v>Lenovo X240 RG - UK</v>
      </c>
      <c r="K28" s="27" t="str">
        <f>IF(IF(ISBLANK(Values!E27),"",IF(Values!J27, Values!$B$4, Values!$B$5))=0,"",IF(ISBLANK(Values!E27),"",IF(Values!J27, Values!$B$4, Values!$B$5)))</f>
        <v>49.95</v>
      </c>
      <c r="L28" s="27" t="str">
        <f>IF(ISBLANK(Values!E27),"",IF($CO28="DEFAULT", Values!$B$18, ""))</f>
        <v/>
      </c>
      <c r="M28" s="27" t="str">
        <f>IF(ISBLANK(Values!E27),"",Values!$M27)</f>
        <v>https://raw.githubusercontent.com/PatrickVibild/TellusAmazonPictures/master/pictures/Lenovo/X240/RG/UK/1.jpg</v>
      </c>
      <c r="N28" s="27" t="str">
        <f>IF(ISBLANK(Values!$F27),"",Values!N27)</f>
        <v>https://raw.githubusercontent.com/PatrickVibild/TellusAmazonPictures/master/pictures/Lenovo/X240/RG/UK/2.jpg</v>
      </c>
      <c r="O28" s="27" t="str">
        <f>IF(ISBLANK(Values!$F27),"",Values!O27)</f>
        <v>https://raw.githubusercontent.com/PatrickVibild/TellusAmazonPictures/master/pictures/Lenovo/X240/RG/UK/3.jpg</v>
      </c>
      <c r="P28" s="27" t="str">
        <f>IF(ISBLANK(Values!$F27),"",Values!P27)</f>
        <v>https://raw.githubusercontent.com/PatrickVibild/TellusAmazonPictures/master/pictures/Lenovo/X240/RG/UK/4.jpg</v>
      </c>
      <c r="Q28" s="27" t="str">
        <f>IF(ISBLANK(Values!$F27),"",Values!Q27)</f>
        <v>https://raw.githubusercontent.com/PatrickVibild/TellusAmazonPictures/master/pictures/Lenovo/X240/RG/UK/5.jpg</v>
      </c>
      <c r="R28" s="27" t="str">
        <f>IF(ISBLANK(Values!$F27),"",Values!R27)</f>
        <v>https://raw.githubusercontent.com/PatrickVibild/TellusAmazonPictures/master/pictures/Lenovo/X240/RG/UK/6.jpg</v>
      </c>
      <c r="S28" s="27" t="str">
        <f>IF(ISBLANK(Values!$F27),"",Values!S27)</f>
        <v>https://raw.githubusercontent.com/PatrickVibild/TellusAmazonPictures/master/pictures/Lenovo/X240/RG/UK/7.jpg</v>
      </c>
      <c r="T28" s="27" t="str">
        <f>IF(ISBLANK(Values!$F27),"",Values!T27)</f>
        <v>https://raw.githubusercontent.com/PatrickVibild/TellusAmazonPictures/master/pictures/Lenovo/X240/RG/UK/8.jpg</v>
      </c>
      <c r="U28" s="27" t="str">
        <f>IF(ISBLANK(Values!$F27),"",Values!U27)</f>
        <v>https://raw.githubusercontent.com/PatrickVibild/TellusAmazonPictures/master/pictures/Lenovo/X240/RG/UK/9.jpg</v>
      </c>
      <c r="V28" s="1"/>
      <c r="W28" s="29" t="str">
        <f>IF(ISBLANK(Values!E27),"","Child")</f>
        <v>Child</v>
      </c>
      <c r="X28" s="29" t="str">
        <f>IF(ISBLANK(Values!E27),"",Values!$B$13)</f>
        <v>Lenovo X240 parent regular</v>
      </c>
      <c r="Y28" s="31" t="str">
        <f>IF(ISBLANK(Values!E27),"","Size-Color")</f>
        <v>Size-Color</v>
      </c>
      <c r="Z28" s="29" t="str">
        <f>IF(ISBLANK(Values!E27),"","variation")</f>
        <v>variation</v>
      </c>
      <c r="AA28" s="1" t="str">
        <f>IF(ISBLANK(Values!E27),"",Values!$B$20)</f>
        <v>PartialUpdate</v>
      </c>
      <c r="AB28" s="1" t="str">
        <f>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34" t="str">
        <f>IF(ISBLANK(Values!E27),"",IF(Values!I27,Values!$B$23,Values!$B$33))</f>
        <v>👉 FORMATO – {flag} {language} sin retroiluminación.</v>
      </c>
      <c r="AJ28" s="32" t="str">
        <f>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8" s="1" t="str">
        <f>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IF(ISBLANK(Values!E27),"",SUBSTITUTE(SUBSTITUTE(IF(Values!$J27, Values!$B$26, Values!$B$33), "{language}", Values!$H27), "{flag}", INDEX(options!$E$1:$E$20, Values!$V27)))</f>
        <v>👉 FORMATO – 🇬🇧 Ingles sin retroiluminación.</v>
      </c>
      <c r="AM28" s="1" t="str">
        <f>SUBSTITUTE(IF(ISBLANK(Values!E27),"",Values!$B$27), "{model}", Values!$B$3)</f>
        <v>👉 COMPATIBLE CON: Lenovo X230s X240 X240S X240I X250 X260 X270. Por favor, revise la imagen y la descripción cuidadosamente antes de comprar cualquier teclado. Esto asegura que obtenga el teclado correcto para su portátil. Instalación fácil.</v>
      </c>
      <c r="AN28" s="1"/>
      <c r="AO28" s="1"/>
      <c r="AP28" s="1"/>
      <c r="AQ28" s="1"/>
      <c r="AR28" s="1"/>
      <c r="AS28" s="1"/>
      <c r="AT28" s="27" t="str">
        <f>IF(ISBLANK(Values!E27),"",Values!H27)</f>
        <v>Ingles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49.95</v>
      </c>
      <c r="FP28" s="1" t="str">
        <f>IF(IF(ISBLANK(Values!E27),"",IF(Values!J27, Values!$B$4, Values!$B$5))=0,"",IF(ISBLANK(Values!E27),"","Percent"))</f>
        <v>Percent</v>
      </c>
      <c r="FQ28" s="1" t="str">
        <f>IF(IF(ISBLANK(Values!E27),"",IF(Values!J27, Values!$B$4, Values!$B$5))=0,"",IF(ISBLANK(Values!E27),"","2"))</f>
        <v>2</v>
      </c>
      <c r="FR28" s="1" t="str">
        <f>IF(IF(ISBLANK(Values!E27),"",IF(Values!J27, Values!$B$4, Values!$B$5))=0,"",IF(ISBLANK(Values!E27),"","3"))</f>
        <v>3</v>
      </c>
      <c r="FS28" s="1" t="str">
        <f>IF(IF(ISBLANK(Values!E27),"",IF(Values!J27, Values!$B$4, Values!$B$5))=0,"",IF(ISBLANK(Values!E27),"","5"))</f>
        <v>5</v>
      </c>
      <c r="FT28" s="1" t="str">
        <f>IF(IF(ISBLANK(Values!E27),"",IF(Values!J27, Values!$B$4, Values!$B$5))=0,"",IF(ISBLANK(Values!E27),"","6"))</f>
        <v>6</v>
      </c>
      <c r="FU28" s="1" t="str">
        <f>IF(IF(ISBLANK(Values!E27),"",IF(Values!J27, Values!$B$4, Values!$B$5))=0,"",IF(ISBLANK(Values!E27),"","10"))</f>
        <v>10</v>
      </c>
      <c r="FV28" s="1" t="str">
        <f>IF(IF(ISBLANK(Values!E27),"",IF(Values!J27, Values!$B$4, Values!$B$5))=0,"",IF(ISBLANK(Values!E27),"","10"))</f>
        <v>10</v>
      </c>
      <c r="FW28" s="1"/>
      <c r="FX28" s="1"/>
      <c r="FY28" s="1"/>
      <c r="FZ28" s="1"/>
      <c r="GA28" s="1"/>
      <c r="GB28" s="1"/>
      <c r="GC28" s="1"/>
      <c r="GD28" s="1"/>
      <c r="GE28" s="1"/>
      <c r="GF28" s="1"/>
      <c r="GG28" s="1"/>
      <c r="GH28" s="1"/>
      <c r="GI28" s="1"/>
      <c r="GJ28" s="1"/>
    </row>
    <row r="29" spans="1:192" s="35" customFormat="1" ht="16" x14ac:dyDescent="0.2">
      <c r="A29" s="1" t="str">
        <f>IF(ISBLANK(Values!E28),"",IF(Values!$B$37="EU","computercomponent","computer"))</f>
        <v>computercomponent</v>
      </c>
      <c r="B29" s="33" t="str">
        <f>IF(ISBLANK(Values!E28),"",Values!F28)</f>
        <v>Lenovo X240 RG - NOR</v>
      </c>
      <c r="C29" s="29" t="str">
        <f>IF(ISBLANK(Values!E28),"","TellusRem")</f>
        <v>TellusRem</v>
      </c>
      <c r="D29" s="28">
        <f>IF(ISBLANK(Values!E28),"",Values!E28)</f>
        <v>5714401242062</v>
      </c>
      <c r="E29" s="1" t="str">
        <f>IF(ISBLANK(Values!E28),"","EAN")</f>
        <v>EAN</v>
      </c>
      <c r="F29" s="27" t="str">
        <f>IF(ISBLANK(Values!E28),"",IF(Values!J28, SUBSTITUTE(Values!$B$1, "{language}", Values!H28) &amp; " " &amp;Values!$B$3, SUBSTITUTE(Values!$B$2, "{language}", Values!$H28) &amp; " " &amp;Values!$B$3))</f>
        <v>Teclado de respuesto Escandinavo - nórdico sin retroiluminación  para Lenovo Thinkpad X230s X240 X240S X240I X250 X260 X270</v>
      </c>
      <c r="G29" s="29" t="str">
        <f>IF(ISBLANK(Values!E28),"",IF(Values!$B$20="PartialUpdate","","TellusRem"))</f>
        <v/>
      </c>
      <c r="H29" s="1" t="str">
        <f>IF(ISBLANK(Values!E28),"",Values!$B$16)</f>
        <v>computer-keyboards</v>
      </c>
      <c r="I29" s="1" t="str">
        <f>IF(ISBLANK(Values!E28),"","4730574031")</f>
        <v>4730574031</v>
      </c>
      <c r="J29" s="31" t="str">
        <f>IF(ISBLANK(Values!E28),"",Values!F28 )</f>
        <v>Lenovo X240 RG - NOR</v>
      </c>
      <c r="K29" s="27" t="str">
        <f>IF(IF(ISBLANK(Values!E28),"",IF(Values!J28, Values!$B$4, Values!$B$5))=0,"",IF(ISBLANK(Values!E28),"",IF(Values!J28, Values!$B$4, Values!$B$5)))</f>
        <v>49.95</v>
      </c>
      <c r="L29" s="27" t="str">
        <f>IF(ISBLANK(Values!E28),"",IF($CO29="DEFAULT", Values!$B$18, ""))</f>
        <v/>
      </c>
      <c r="M29" s="27" t="str">
        <f>IF(ISBLANK(Values!E28),"",Values!$M28)</f>
        <v>https://raw.githubusercontent.com/PatrickVibild/TellusAmazonPictures/master/pictures/Lenovo/X240/RG/NOR/1.jpg</v>
      </c>
      <c r="N29" s="27" t="str">
        <f>IF(ISBLANK(Values!$F28),"",Values!N28)</f>
        <v>https://raw.githubusercontent.com/PatrickVibild/TellusAmazonPictures/master/pictures/Lenovo/X240/RG/NOR/2.jpg</v>
      </c>
      <c r="O29" s="27" t="str">
        <f>IF(ISBLANK(Values!$F28),"",Values!O28)</f>
        <v>https://raw.githubusercontent.com/PatrickVibild/TellusAmazonPictures/master/pictures/Lenovo/X240/RG/NOR/3.jpg</v>
      </c>
      <c r="P29" s="27" t="str">
        <f>IF(ISBLANK(Values!$F28),"",Values!P28)</f>
        <v>https://raw.githubusercontent.com/PatrickVibild/TellusAmazonPictures/master/pictures/Lenovo/X240/RG/NOR/4.jpg</v>
      </c>
      <c r="Q29" s="27" t="str">
        <f>IF(ISBLANK(Values!$F28),"",Values!Q28)</f>
        <v>https://raw.githubusercontent.com/PatrickVibild/TellusAmazonPictures/master/pictures/Lenovo/X240/RG/NOR/5.jpg</v>
      </c>
      <c r="R29" s="27" t="str">
        <f>IF(ISBLANK(Values!$F28),"",Values!R28)</f>
        <v>https://raw.githubusercontent.com/PatrickVibild/TellusAmazonPictures/master/pictures/Lenovo/X240/RG/NOR/6.jpg</v>
      </c>
      <c r="S29" s="27" t="str">
        <f>IF(ISBLANK(Values!$F28),"",Values!S28)</f>
        <v>https://raw.githubusercontent.com/PatrickVibild/TellusAmazonPictures/master/pictures/Lenovo/X240/RG/NOR/7.jpg</v>
      </c>
      <c r="T29" s="27" t="str">
        <f>IF(ISBLANK(Values!$F28),"",Values!T28)</f>
        <v>https://raw.githubusercontent.com/PatrickVibild/TellusAmazonPictures/master/pictures/Lenovo/X240/RG/NOR/8.jpg</v>
      </c>
      <c r="U29" s="27" t="str">
        <f>IF(ISBLANK(Values!$F28),"",Values!U28)</f>
        <v>https://raw.githubusercontent.com/PatrickVibild/TellusAmazonPictures/master/pictures/Lenovo/X240/RG/NOR/9.jpg</v>
      </c>
      <c r="V29" s="1"/>
      <c r="W29" s="29" t="str">
        <f>IF(ISBLANK(Values!E28),"","Child")</f>
        <v>Child</v>
      </c>
      <c r="X29" s="29" t="str">
        <f>IF(ISBLANK(Values!E28),"",Values!$B$13)</f>
        <v>Lenovo X240 parent regular</v>
      </c>
      <c r="Y29" s="31" t="str">
        <f>IF(ISBLANK(Values!E28),"","Size-Color")</f>
        <v>Size-Color</v>
      </c>
      <c r="Z29" s="29" t="str">
        <f>IF(ISBLANK(Values!E28),"","variation")</f>
        <v>variation</v>
      </c>
      <c r="AA29" s="1" t="str">
        <f>IF(ISBLANK(Values!E28),"",Values!$B$20)</f>
        <v>PartialUpdate</v>
      </c>
      <c r="AB29" s="1" t="str">
        <f>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34" t="str">
        <f>IF(ISBLANK(Values!E28),"",IF(Values!I28,Values!$B$23,Values!$B$33))</f>
        <v>👉 FORMATO – {flag} {language} sin retroiluminación.</v>
      </c>
      <c r="AJ29" s="32" t="str">
        <f>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29" s="1" t="str">
        <f>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IF(ISBLANK(Values!E28),"",SUBSTITUTE(SUBSTITUTE(IF(Values!$J28, Values!$B$26, Values!$B$33), "{language}", Values!$H28), "{flag}", INDEX(options!$E$1:$E$20, Values!$V28)))</f>
        <v>👉 FORMATO – 🇸🇪 🇫🇮 🇳🇴 🇩🇰 Escandinavo - nórdico sin retroiluminación.</v>
      </c>
      <c r="AM29" s="1" t="str">
        <f>SUBSTITUTE(IF(ISBLANK(Values!E28),"",Values!$B$27), "{model}", Values!$B$3)</f>
        <v>👉 COMPATIBLE CON: Lenovo X230s X240 X240S X240I X250 X260 X270. Por favor, revise la imagen y la descripción cuidadosamente antes de comprar cualquier teclado. Esto asegura que obtenga el teclado correcto para su portátil. Instalación fácil.</v>
      </c>
      <c r="AN29" s="1"/>
      <c r="AO29" s="1"/>
      <c r="AP29" s="1"/>
      <c r="AQ29" s="1"/>
      <c r="AR29" s="1"/>
      <c r="AS29" s="1"/>
      <c r="AT29" s="27" t="str">
        <f>IF(ISBLANK(Values!E28),"",Values!H28)</f>
        <v>Escandinavo - nórdico</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49.95</v>
      </c>
      <c r="FP29" s="1" t="str">
        <f>IF(IF(ISBLANK(Values!E28),"",IF(Values!J28, Values!$B$4, Values!$B$5))=0,"",IF(ISBLANK(Values!E28),"","Percent"))</f>
        <v>Percent</v>
      </c>
      <c r="FQ29" s="1" t="str">
        <f>IF(IF(ISBLANK(Values!E28),"",IF(Values!J28, Values!$B$4, Values!$B$5))=0,"",IF(ISBLANK(Values!E28),"","2"))</f>
        <v>2</v>
      </c>
      <c r="FR29" s="1" t="str">
        <f>IF(IF(ISBLANK(Values!E28),"",IF(Values!J28, Values!$B$4, Values!$B$5))=0,"",IF(ISBLANK(Values!E28),"","3"))</f>
        <v>3</v>
      </c>
      <c r="FS29" s="1" t="str">
        <f>IF(IF(ISBLANK(Values!E28),"",IF(Values!J28, Values!$B$4, Values!$B$5))=0,"",IF(ISBLANK(Values!E28),"","5"))</f>
        <v>5</v>
      </c>
      <c r="FT29" s="1" t="str">
        <f>IF(IF(ISBLANK(Values!E28),"",IF(Values!J28, Values!$B$4, Values!$B$5))=0,"",IF(ISBLANK(Values!E28),"","6"))</f>
        <v>6</v>
      </c>
      <c r="FU29" s="1" t="str">
        <f>IF(IF(ISBLANK(Values!E28),"",IF(Values!J28, Values!$B$4, Values!$B$5))=0,"",IF(ISBLANK(Values!E28),"","10"))</f>
        <v>10</v>
      </c>
      <c r="FV29" s="1" t="str">
        <f>IF(IF(ISBLANK(Values!E28),"",IF(Values!J28, Values!$B$4, Values!$B$5))=0,"",IF(ISBLANK(Values!E28),"","10"))</f>
        <v>10</v>
      </c>
      <c r="FW29" s="1"/>
      <c r="FX29" s="1"/>
      <c r="FY29" s="1"/>
      <c r="FZ29" s="1"/>
      <c r="GA29" s="1"/>
      <c r="GB29" s="1"/>
      <c r="GC29" s="1"/>
      <c r="GD29" s="1"/>
      <c r="GE29" s="1"/>
      <c r="GF29" s="1"/>
      <c r="GG29" s="1"/>
      <c r="GH29" s="1"/>
      <c r="GI29" s="1"/>
      <c r="GJ29" s="1"/>
    </row>
    <row r="30" spans="1:192" s="35" customFormat="1" ht="16" x14ac:dyDescent="0.2">
      <c r="A30" s="1" t="str">
        <f>IF(ISBLANK(Values!E29),"",IF(Values!$B$37="EU","computercomponent","computer"))</f>
        <v>computercomponent</v>
      </c>
      <c r="B30" s="33" t="str">
        <f>IF(ISBLANK(Values!E29),"",Values!F29)</f>
        <v>Lenovo X240 RG - BE</v>
      </c>
      <c r="C30" s="29" t="str">
        <f>IF(ISBLANK(Values!E29),"","TellusRem")</f>
        <v>TellusRem</v>
      </c>
      <c r="D30" s="28">
        <f>IF(ISBLANK(Values!E29),"",Values!E29)</f>
        <v>5714401242079</v>
      </c>
      <c r="E30" s="1" t="str">
        <f>IF(ISBLANK(Values!E29),"","EAN")</f>
        <v>EAN</v>
      </c>
      <c r="F30" s="27" t="str">
        <f>IF(ISBLANK(Values!E29),"",IF(Values!J29, SUBSTITUTE(Values!$B$1, "{language}", Values!H29) &amp; " " &amp;Values!$B$3, SUBSTITUTE(Values!$B$2, "{language}", Values!$H29) &amp; " " &amp;Values!$B$3))</f>
        <v>Teclado de respuesto Belga sin retroiluminación  para Lenovo Thinkpad X230s X240 X240S X240I X250 X260 X270</v>
      </c>
      <c r="G30" s="29" t="str">
        <f>IF(ISBLANK(Values!E29),"",IF(Values!$B$20="PartialUpdate","","TellusRem"))</f>
        <v/>
      </c>
      <c r="H30" s="1" t="str">
        <f>IF(ISBLANK(Values!E29),"",Values!$B$16)</f>
        <v>computer-keyboards</v>
      </c>
      <c r="I30" s="1" t="str">
        <f>IF(ISBLANK(Values!E29),"","4730574031")</f>
        <v>4730574031</v>
      </c>
      <c r="J30" s="31" t="str">
        <f>IF(ISBLANK(Values!E29),"",Values!F29 )</f>
        <v>Lenovo X240 RG - BE</v>
      </c>
      <c r="K30" s="27" t="str">
        <f>IF(IF(ISBLANK(Values!E29),"",IF(Values!J29, Values!$B$4, Values!$B$5))=0,"",IF(ISBLANK(Values!E29),"",IF(Values!J29, Values!$B$4, Values!$B$5)))</f>
        <v>49.95</v>
      </c>
      <c r="L30" s="27">
        <f>IF(ISBLANK(Values!E29),"",IF($CO30="DEFAULT", Values!$B$18, ""))</f>
        <v>5</v>
      </c>
      <c r="M30" s="27" t="str">
        <f>IF(ISBLANK(Values!E29),"",Values!$M29)</f>
        <v>https://download.lenovo.com/Images/Parts/04Y0906/04Y0906_A.jpg</v>
      </c>
      <c r="N30" s="27" t="str">
        <f>IF(ISBLANK(Values!$F29),"",Values!N29)</f>
        <v>https://download.lenovo.com/Images/Parts/04Y0906/04Y0906_B.jpg</v>
      </c>
      <c r="O30" s="27" t="str">
        <f>IF(ISBLANK(Values!$F29),"",Values!O29)</f>
        <v>https://download.lenovo.com/Images/Parts/04Y0906/04Y0906_details.jpg</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Child</v>
      </c>
      <c r="X30" s="29" t="str">
        <f>IF(ISBLANK(Values!E29),"",Values!$B$13)</f>
        <v>Lenovo X240 parent regular</v>
      </c>
      <c r="Y30" s="31" t="str">
        <f>IF(ISBLANK(Values!E29),"","Size-Color")</f>
        <v>Size-Color</v>
      </c>
      <c r="Z30" s="29" t="str">
        <f>IF(ISBLANK(Values!E29),"","variation")</f>
        <v>variation</v>
      </c>
      <c r="AA30" s="1" t="str">
        <f>IF(ISBLANK(Values!E29),"",Values!$B$20)</f>
        <v>PartialUpdate</v>
      </c>
      <c r="AB30" s="1" t="str">
        <f>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34" t="str">
        <f>IF(ISBLANK(Values!E29),"",IF(Values!I29,Values!$B$23,Values!$B$33))</f>
        <v>👉 FORMATO – {flag} {language} sin retroiluminación.</v>
      </c>
      <c r="AJ30" s="32" t="str">
        <f>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0" s="1" t="str">
        <f>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IF(ISBLANK(Values!E29),"",SUBSTITUTE(SUBSTITUTE(IF(Values!$J29, Values!$B$26, Values!$B$33), "{language}", Values!$H29), "{flag}", INDEX(options!$E$1:$E$20, Values!$V29)))</f>
        <v>👉 FORMATO – 🇧🇪 Belga sin retroiluminación.</v>
      </c>
      <c r="AM30" s="1" t="str">
        <f>SUBSTITUTE(IF(ISBLANK(Values!E29),"",Values!$B$27), "{model}", Values!$B$3)</f>
        <v>👉 COMPATIBLE CON: Lenovo X230s X240 X240S X240I X250 X260 X270. Por favor, revise la imagen y la descripción cuidadosamente antes de comprar cualquier teclado. Esto asegura que obtenga el teclado correcto para su portátil. Instalación fácil.</v>
      </c>
      <c r="AN30" s="1"/>
      <c r="AO30" s="1"/>
      <c r="AP30" s="1"/>
      <c r="AQ30" s="1"/>
      <c r="AR30" s="1"/>
      <c r="AS30" s="1"/>
      <c r="AT30" s="27" t="str">
        <f>IF(ISBLANK(Values!E29),"",Values!H29)</f>
        <v>Belga</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49.95</v>
      </c>
      <c r="FP30" s="1" t="str">
        <f>IF(IF(ISBLANK(Values!E29),"",IF(Values!J29, Values!$B$4, Values!$B$5))=0,"",IF(ISBLANK(Values!E29),"","Percent"))</f>
        <v>Percent</v>
      </c>
      <c r="FQ30" s="1" t="str">
        <f>IF(IF(ISBLANK(Values!E29),"",IF(Values!J29, Values!$B$4, Values!$B$5))=0,"",IF(ISBLANK(Values!E29),"","2"))</f>
        <v>2</v>
      </c>
      <c r="FR30" s="1" t="str">
        <f>IF(IF(ISBLANK(Values!E29),"",IF(Values!J29, Values!$B$4, Values!$B$5))=0,"",IF(ISBLANK(Values!E29),"","3"))</f>
        <v>3</v>
      </c>
      <c r="FS30" s="1" t="str">
        <f>IF(IF(ISBLANK(Values!E29),"",IF(Values!J29, Values!$B$4, Values!$B$5))=0,"",IF(ISBLANK(Values!E29),"","5"))</f>
        <v>5</v>
      </c>
      <c r="FT30" s="1" t="str">
        <f>IF(IF(ISBLANK(Values!E29),"",IF(Values!J29, Values!$B$4, Values!$B$5))=0,"",IF(ISBLANK(Values!E29),"","6"))</f>
        <v>6</v>
      </c>
      <c r="FU30" s="1" t="str">
        <f>IF(IF(ISBLANK(Values!E29),"",IF(Values!J29, Values!$B$4, Values!$B$5))=0,"",IF(ISBLANK(Values!E29),"","10"))</f>
        <v>10</v>
      </c>
      <c r="FV30" s="1" t="str">
        <f>IF(IF(ISBLANK(Values!E29),"",IF(Values!J29, Values!$B$4, Values!$B$5))=0,"",IF(ISBLANK(Values!E29),"","10"))</f>
        <v>10</v>
      </c>
      <c r="FW30" s="1"/>
      <c r="FX30" s="1"/>
      <c r="FY30" s="1"/>
      <c r="FZ30" s="1"/>
      <c r="GA30" s="1"/>
      <c r="GB30" s="1"/>
      <c r="GC30" s="1"/>
      <c r="GD30" s="1"/>
      <c r="GE30" s="1"/>
      <c r="GF30" s="1"/>
      <c r="GG30" s="1"/>
      <c r="GH30" s="1"/>
      <c r="GI30" s="1"/>
      <c r="GJ30" s="1"/>
    </row>
    <row r="31" spans="1:192" s="35" customFormat="1" ht="16" x14ac:dyDescent="0.2">
      <c r="A31" s="1" t="str">
        <f>IF(ISBLANK(Values!E30),"",IF(Values!$B$37="EU","computercomponent","computer"))</f>
        <v>computercomponent</v>
      </c>
      <c r="B31" s="33" t="str">
        <f>IF(ISBLANK(Values!E30),"",Values!F30)</f>
        <v>Lenovo X240 RG - BG</v>
      </c>
      <c r="C31" s="29" t="str">
        <f>IF(ISBLANK(Values!E30),"","TellusRem")</f>
        <v>TellusRem</v>
      </c>
      <c r="D31" s="28">
        <f>IF(ISBLANK(Values!E30),"",Values!E30)</f>
        <v>5714401242086</v>
      </c>
      <c r="E31" s="1" t="str">
        <f>IF(ISBLANK(Values!E30),"","EAN")</f>
        <v>EAN</v>
      </c>
      <c r="F31" s="27" t="str">
        <f>IF(ISBLANK(Values!E30),"",IF(Values!J30, SUBSTITUTE(Values!$B$1, "{language}", Values!H30) &amp; " " &amp;Values!$B$3, SUBSTITUTE(Values!$B$2, "{language}", Values!$H30) &amp; " " &amp;Values!$B$3))</f>
        <v>Teclado de respuesto Búlgaro sin retroiluminación  para Lenovo Thinkpad X230s X240 X240S X240I X250 X260 X270</v>
      </c>
      <c r="G31" s="29" t="str">
        <f>IF(ISBLANK(Values!E30),"",IF(Values!$B$20="PartialUpdate","","TellusRem"))</f>
        <v/>
      </c>
      <c r="H31" s="1" t="str">
        <f>IF(ISBLANK(Values!E30),"",Values!$B$16)</f>
        <v>computer-keyboards</v>
      </c>
      <c r="I31" s="1" t="str">
        <f>IF(ISBLANK(Values!E30),"","4730574031")</f>
        <v>4730574031</v>
      </c>
      <c r="J31" s="31" t="str">
        <f>IF(ISBLANK(Values!E30),"",Values!F30 )</f>
        <v>Lenovo X240 RG - BG</v>
      </c>
      <c r="K31" s="27" t="str">
        <f>IF(IF(ISBLANK(Values!E30),"",IF(Values!J30, Values!$B$4, Values!$B$5))=0,"",IF(ISBLANK(Values!E30),"",IF(Values!J30, Values!$B$4, Values!$B$5)))</f>
        <v>49.95</v>
      </c>
      <c r="L31" s="27">
        <f>IF(ISBLANK(Values!E30),"",IF($CO31="DEFAULT", Values!$B$18, ""))</f>
        <v>5</v>
      </c>
      <c r="M31" s="27" t="str">
        <f>IF(ISBLANK(Values!E30),"",Values!$M30)</f>
        <v>https://download.lenovo.com/Images/Parts/04Y0907/04Y0907_A.jpg</v>
      </c>
      <c r="N31" s="27" t="str">
        <f>IF(ISBLANK(Values!$F30),"",Values!N30)</f>
        <v>https://download.lenovo.com/Images/Parts/04Y0907/04Y0907_B.jpg</v>
      </c>
      <c r="O31" s="27" t="str">
        <f>IF(ISBLANK(Values!$F30),"",Values!O30)</f>
        <v>https://download.lenovo.com/Images/Parts/04Y0907/04Y0907_details.jpg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X240 parent regular</v>
      </c>
      <c r="Y31" s="31" t="str">
        <f>IF(ISBLANK(Values!E30),"","Size-Color")</f>
        <v>Size-Color</v>
      </c>
      <c r="Z31" s="29" t="str">
        <f>IF(ISBLANK(Values!E30),"","variation")</f>
        <v>variation</v>
      </c>
      <c r="AA31" s="1" t="str">
        <f>IF(ISBLANK(Values!E30),"",Values!$B$20)</f>
        <v>PartialUpdate</v>
      </c>
      <c r="AB31" s="1" t="str">
        <f>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34" t="str">
        <f>IF(ISBLANK(Values!E30),"",IF(Values!I30,Values!$B$23,Values!$B$33))</f>
        <v>👉 FORMATO – {flag} {language} sin retroiluminación.</v>
      </c>
      <c r="AJ31" s="32" t="str">
        <f>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1" s="1" t="str">
        <f>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IF(ISBLANK(Values!E30),"",SUBSTITUTE(SUBSTITUTE(IF(Values!$J30, Values!$B$26, Values!$B$33), "{language}", Values!$H30), "{flag}", INDEX(options!$E$1:$E$20, Values!$V30)))</f>
        <v>👉 FORMATO – 🇧🇬 Búlgaro sin retroiluminación.</v>
      </c>
      <c r="AM31" s="1" t="str">
        <f>SUBSTITUTE(IF(ISBLANK(Values!E30),"",Values!$B$27), "{model}", Values!$B$3)</f>
        <v>👉 COMPATIBLE CON: Lenovo X230s X240 X240S X240I X250 X260 X270. Por favor, revise la imagen y la descripción cuidadosamente antes de comprar cualquier teclado. Esto asegura que obtenga el teclado correcto para su portátil. Instalación fácil.</v>
      </c>
      <c r="AN31" s="1"/>
      <c r="AO31" s="1"/>
      <c r="AP31" s="1"/>
      <c r="AQ31" s="1"/>
      <c r="AR31" s="1"/>
      <c r="AS31" s="1"/>
      <c r="AT31" s="27" t="str">
        <f>IF(ISBLANK(Values!E30),"",Values!H30)</f>
        <v>Búlgaro</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49.95</v>
      </c>
      <c r="FP31" s="1" t="str">
        <f>IF(IF(ISBLANK(Values!E30),"",IF(Values!J30, Values!$B$4, Values!$B$5))=0,"",IF(ISBLANK(Values!E30),"","Percent"))</f>
        <v>Percent</v>
      </c>
      <c r="FQ31" s="1" t="str">
        <f>IF(IF(ISBLANK(Values!E30),"",IF(Values!J30, Values!$B$4, Values!$B$5))=0,"",IF(ISBLANK(Values!E30),"","2"))</f>
        <v>2</v>
      </c>
      <c r="FR31" s="1" t="str">
        <f>IF(IF(ISBLANK(Values!E30),"",IF(Values!J30, Values!$B$4, Values!$B$5))=0,"",IF(ISBLANK(Values!E30),"","3"))</f>
        <v>3</v>
      </c>
      <c r="FS31" s="1" t="str">
        <f>IF(IF(ISBLANK(Values!E30),"",IF(Values!J30, Values!$B$4, Values!$B$5))=0,"",IF(ISBLANK(Values!E30),"","5"))</f>
        <v>5</v>
      </c>
      <c r="FT31" s="1" t="str">
        <f>IF(IF(ISBLANK(Values!E30),"",IF(Values!J30, Values!$B$4, Values!$B$5))=0,"",IF(ISBLANK(Values!E30),"","6"))</f>
        <v>6</v>
      </c>
      <c r="FU31" s="1" t="str">
        <f>IF(IF(ISBLANK(Values!E30),"",IF(Values!J30, Values!$B$4, Values!$B$5))=0,"",IF(ISBLANK(Values!E30),"","10"))</f>
        <v>10</v>
      </c>
      <c r="FV31" s="1" t="str">
        <f>IF(IF(ISBLANK(Values!E30),"",IF(Values!J30, Values!$B$4, Values!$B$5))=0,"",IF(ISBLANK(Values!E30),"","10"))</f>
        <v>10</v>
      </c>
      <c r="FW31" s="1"/>
      <c r="FX31" s="1"/>
      <c r="FY31" s="1"/>
      <c r="FZ31" s="1"/>
      <c r="GA31" s="1"/>
      <c r="GB31" s="1"/>
      <c r="GC31" s="1"/>
      <c r="GD31" s="1"/>
      <c r="GE31" s="1"/>
      <c r="GF31" s="1"/>
      <c r="GG31" s="1"/>
      <c r="GH31" s="1"/>
      <c r="GI31" s="1"/>
      <c r="GJ31" s="1"/>
    </row>
    <row r="32" spans="1:192" s="35" customFormat="1" ht="16" x14ac:dyDescent="0.2">
      <c r="A32" s="1" t="str">
        <f>IF(ISBLANK(Values!E31),"",IF(Values!$B$37="EU","computercomponent","computer"))</f>
        <v>computercomponent</v>
      </c>
      <c r="B32" s="33" t="str">
        <f>IF(ISBLANK(Values!E31),"",Values!F31)</f>
        <v>Lenovo X240 RG - CZ</v>
      </c>
      <c r="C32" s="29" t="str">
        <f>IF(ISBLANK(Values!E31),"","TellusRem")</f>
        <v>TellusRem</v>
      </c>
      <c r="D32" s="28">
        <f>IF(ISBLANK(Values!E31),"",Values!E31)</f>
        <v>5714401242093</v>
      </c>
      <c r="E32" s="1" t="str">
        <f>IF(ISBLANK(Values!E31),"","EAN")</f>
        <v>EAN</v>
      </c>
      <c r="F32" s="27" t="str">
        <f>IF(ISBLANK(Values!E31),"",IF(Values!J31, SUBSTITUTE(Values!$B$1, "{language}", Values!H31) &amp; " " &amp;Values!$B$3, SUBSTITUTE(Values!$B$2, "{language}", Values!$H31) &amp; " " &amp;Values!$B$3))</f>
        <v>Teclado de respuesto Checo sin retroiluminación  para Lenovo Thinkpad X230s X240 X240S X240I X250 X260 X270</v>
      </c>
      <c r="G32" s="29" t="str">
        <f>IF(ISBLANK(Values!E31),"",IF(Values!$B$20="PartialUpdate","","TellusRem"))</f>
        <v/>
      </c>
      <c r="H32" s="1" t="str">
        <f>IF(ISBLANK(Values!E31),"",Values!$B$16)</f>
        <v>computer-keyboards</v>
      </c>
      <c r="I32" s="1" t="str">
        <f>IF(ISBLANK(Values!E31),"","4730574031")</f>
        <v>4730574031</v>
      </c>
      <c r="J32" s="31" t="str">
        <f>IF(ISBLANK(Values!E31),"",Values!F31 )</f>
        <v>Lenovo X240 RG - CZ</v>
      </c>
      <c r="K32" s="27" t="str">
        <f>IF(IF(ISBLANK(Values!E31),"",IF(Values!J31, Values!$B$4, Values!$B$5))=0,"",IF(ISBLANK(Values!E31),"",IF(Values!J31, Values!$B$4, Values!$B$5)))</f>
        <v>49.95</v>
      </c>
      <c r="L32" s="27">
        <f>IF(ISBLANK(Values!E31),"",IF($CO32="DEFAULT", Values!$B$18, ""))</f>
        <v>5</v>
      </c>
      <c r="M32" s="27" t="str">
        <f>IF(ISBLANK(Values!E31),"",Values!$M31)</f>
        <v>https://download.lenovo.com/Images/Parts/04Y0908/04Y0908_A.jpg</v>
      </c>
      <c r="N32" s="27" t="str">
        <f>IF(ISBLANK(Values!$F31),"",Values!N31)</f>
        <v>https://download.lenovo.com/Images/Parts/04Y0908/04Y0908_B.jpg</v>
      </c>
      <c r="O32" s="27" t="str">
        <f>IF(ISBLANK(Values!$F31),"",Values!O31)</f>
        <v>https://download.lenovo.com/Images/Parts/04Y0908/04Y0908_details.jpg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X240 parent regular</v>
      </c>
      <c r="Y32" s="31" t="str">
        <f>IF(ISBLANK(Values!E31),"","Size-Color")</f>
        <v>Size-Color</v>
      </c>
      <c r="Z32" s="29" t="str">
        <f>IF(ISBLANK(Values!E31),"","variation")</f>
        <v>variation</v>
      </c>
      <c r="AA32" s="1" t="str">
        <f>IF(ISBLANK(Values!E31),"",Values!$B$20)</f>
        <v>PartialUpdate</v>
      </c>
      <c r="AB32" s="1" t="str">
        <f>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34" t="str">
        <f>IF(ISBLANK(Values!E31),"",IF(Values!I31,Values!$B$23,Values!$B$33))</f>
        <v>👉 FORMATO – {flag} {language} sin retroiluminación.</v>
      </c>
      <c r="AJ32" s="32" t="str">
        <f>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2" s="1" t="str">
        <f>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IF(ISBLANK(Values!E31),"",SUBSTITUTE(SUBSTITUTE(IF(Values!$J31, Values!$B$26, Values!$B$33), "{language}", Values!$H31), "{flag}", INDEX(options!$E$1:$E$20, Values!$V31)))</f>
        <v>👉 FORMATO – 🇨🇿 Checo sin retroiluminación.</v>
      </c>
      <c r="AM32" s="1" t="str">
        <f>SUBSTITUTE(IF(ISBLANK(Values!E31),"",Values!$B$27), "{model}", Values!$B$3)</f>
        <v>👉 COMPATIBLE CON: Lenovo X230s X240 X240S X240I X250 X260 X270. Por favor, revise la imagen y la descripción cuidadosamente antes de comprar cualquier teclado. Esto asegura que obtenga el teclado correcto para su portátil. Instalación fácil.</v>
      </c>
      <c r="AN32" s="1"/>
      <c r="AO32" s="1"/>
      <c r="AP32" s="1"/>
      <c r="AQ32" s="1"/>
      <c r="AR32" s="1"/>
      <c r="AS32" s="1"/>
      <c r="AT32" s="27" t="str">
        <f>IF(ISBLANK(Values!E31),"",Values!H31)</f>
        <v>Checo</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49.95</v>
      </c>
      <c r="FP32" s="1" t="str">
        <f>IF(IF(ISBLANK(Values!E31),"",IF(Values!J31, Values!$B$4, Values!$B$5))=0,"",IF(ISBLANK(Values!E31),"","Percent"))</f>
        <v>Percent</v>
      </c>
      <c r="FQ32" s="1" t="str">
        <f>IF(IF(ISBLANK(Values!E31),"",IF(Values!J31, Values!$B$4, Values!$B$5))=0,"",IF(ISBLANK(Values!E31),"","2"))</f>
        <v>2</v>
      </c>
      <c r="FR32" s="1" t="str">
        <f>IF(IF(ISBLANK(Values!E31),"",IF(Values!J31, Values!$B$4, Values!$B$5))=0,"",IF(ISBLANK(Values!E31),"","3"))</f>
        <v>3</v>
      </c>
      <c r="FS32" s="1" t="str">
        <f>IF(IF(ISBLANK(Values!E31),"",IF(Values!J31, Values!$B$4, Values!$B$5))=0,"",IF(ISBLANK(Values!E31),"","5"))</f>
        <v>5</v>
      </c>
      <c r="FT32" s="1" t="str">
        <f>IF(IF(ISBLANK(Values!E31),"",IF(Values!J31, Values!$B$4, Values!$B$5))=0,"",IF(ISBLANK(Values!E31),"","6"))</f>
        <v>6</v>
      </c>
      <c r="FU32" s="1" t="str">
        <f>IF(IF(ISBLANK(Values!E31),"",IF(Values!J31, Values!$B$4, Values!$B$5))=0,"",IF(ISBLANK(Values!E31),"","10"))</f>
        <v>10</v>
      </c>
      <c r="FV32" s="1" t="str">
        <f>IF(IF(ISBLANK(Values!E31),"",IF(Values!J31, Values!$B$4, Values!$B$5))=0,"",IF(ISBLANK(Values!E31),"","10"))</f>
        <v>10</v>
      </c>
      <c r="FW32" s="1"/>
      <c r="FX32" s="1"/>
      <c r="FY32" s="1"/>
      <c r="FZ32" s="1"/>
      <c r="GA32" s="1"/>
      <c r="GB32" s="1"/>
      <c r="GC32" s="1"/>
      <c r="GD32" s="1"/>
      <c r="GE32" s="1"/>
      <c r="GF32" s="1"/>
      <c r="GG32" s="1"/>
      <c r="GH32" s="1"/>
      <c r="GI32" s="1"/>
      <c r="GJ32" s="1"/>
    </row>
    <row r="33" spans="1:192" s="35" customFormat="1" ht="16" x14ac:dyDescent="0.2">
      <c r="A33" s="1" t="str">
        <f>IF(ISBLANK(Values!E32),"",IF(Values!$B$37="EU","computercomponent","computer"))</f>
        <v>computercomponent</v>
      </c>
      <c r="B33" s="33" t="str">
        <f>IF(ISBLANK(Values!E32),"",Values!F32)</f>
        <v>Lenovo X240 RG - DK</v>
      </c>
      <c r="C33" s="29" t="str">
        <f>IF(ISBLANK(Values!E32),"","TellusRem")</f>
        <v>TellusRem</v>
      </c>
      <c r="D33" s="28">
        <f>IF(ISBLANK(Values!E32),"",Values!E32)</f>
        <v>5714401242109</v>
      </c>
      <c r="E33" s="1" t="str">
        <f>IF(ISBLANK(Values!E32),"","EAN")</f>
        <v>EAN</v>
      </c>
      <c r="F33" s="27" t="str">
        <f>IF(ISBLANK(Values!E32),"",IF(Values!J32, SUBSTITUTE(Values!$B$1, "{language}", Values!H32) &amp; " " &amp;Values!$B$3, SUBSTITUTE(Values!$B$2, "{language}", Values!$H32) &amp; " " &amp;Values!$B$3))</f>
        <v>Teclado de respuesto Danés sin retroiluminación  para Lenovo Thinkpad X230s X240 X240S X240I X250 X260 X270</v>
      </c>
      <c r="G33" s="29" t="str">
        <f>IF(ISBLANK(Values!E32),"",IF(Values!$B$20="PartialUpdate","","TellusRem"))</f>
        <v/>
      </c>
      <c r="H33" s="1" t="str">
        <f>IF(ISBLANK(Values!E32),"",Values!$B$16)</f>
        <v>computer-keyboards</v>
      </c>
      <c r="I33" s="1" t="str">
        <f>IF(ISBLANK(Values!E32),"","4730574031")</f>
        <v>4730574031</v>
      </c>
      <c r="J33" s="31" t="str">
        <f>IF(ISBLANK(Values!E32),"",Values!F32 )</f>
        <v>Lenovo X240 RG - DK</v>
      </c>
      <c r="K33" s="27" t="str">
        <f>IF(IF(ISBLANK(Values!E32),"",IF(Values!J32, Values!$B$4, Values!$B$5))=0,"",IF(ISBLANK(Values!E32),"",IF(Values!J32, Values!$B$4, Values!$B$5)))</f>
        <v>49.95</v>
      </c>
      <c r="L33" s="27">
        <f>IF(ISBLANK(Values!E32),"",IF($CO33="DEFAULT", Values!$B$18, ""))</f>
        <v>5</v>
      </c>
      <c r="M33" s="27" t="str">
        <f>IF(ISBLANK(Values!E32),"",Values!$M32)</f>
        <v>https://download.lenovo.com/Images/Parts/04Y0947/04Y0947_A.jpg</v>
      </c>
      <c r="N33" s="27" t="str">
        <f>IF(ISBLANK(Values!$F32),"",Values!N32)</f>
        <v>https://download.lenovo.com/Images/Parts/04Y0947/04Y0947_B.jpg</v>
      </c>
      <c r="O33" s="27" t="str">
        <f>IF(ISBLANK(Values!$F32),"",Values!O32)</f>
        <v>https://download.lenovo.com/Images/Parts/04Y0947/04Y0947_details.jpg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X240 parent regular</v>
      </c>
      <c r="Y33" s="31" t="str">
        <f>IF(ISBLANK(Values!E32),"","Size-Color")</f>
        <v>Size-Color</v>
      </c>
      <c r="Z33" s="29" t="str">
        <f>IF(ISBLANK(Values!E32),"","variation")</f>
        <v>variation</v>
      </c>
      <c r="AA33" s="1" t="str">
        <f>IF(ISBLANK(Values!E32),"",Values!$B$20)</f>
        <v>PartialUpdate</v>
      </c>
      <c r="AB33" s="1" t="str">
        <f>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34" t="str">
        <f>IF(ISBLANK(Values!E32),"",IF(Values!I32,Values!$B$23,Values!$B$33))</f>
        <v>👉 FORMATO – {flag} {language} sin retroiluminación.</v>
      </c>
      <c r="AJ33" s="32" t="str">
        <f>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3" s="1" t="str">
        <f>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IF(ISBLANK(Values!E32),"",SUBSTITUTE(SUBSTITUTE(IF(Values!$J32, Values!$B$26, Values!$B$33), "{language}", Values!$H32), "{flag}", INDEX(options!$E$1:$E$20, Values!$V32)))</f>
        <v>👉 FORMATO – 🇩🇰 Danés sin retroiluminación.</v>
      </c>
      <c r="AM33" s="1" t="str">
        <f>SUBSTITUTE(IF(ISBLANK(Values!E32),"",Values!$B$27), "{model}", Values!$B$3)</f>
        <v>👉 COMPATIBLE CON: Lenovo X230s X240 X240S X240I X250 X260 X270. Por favor, revise la imagen y la descripción cuidadosamente antes de comprar cualquier teclado. Esto asegura que obtenga el teclado correcto para su portátil. Instalación fácil.</v>
      </c>
      <c r="AN33" s="1"/>
      <c r="AO33" s="1"/>
      <c r="AP33" s="1"/>
      <c r="AQ33" s="1"/>
      <c r="AR33" s="1"/>
      <c r="AS33" s="1"/>
      <c r="AT33" s="27" t="str">
        <f>IF(ISBLANK(Values!E32),"",Values!H32)</f>
        <v>Danés</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49.95</v>
      </c>
      <c r="FP33" s="1" t="str">
        <f>IF(IF(ISBLANK(Values!E32),"",IF(Values!J32, Values!$B$4, Values!$B$5))=0,"",IF(ISBLANK(Values!E32),"","Percent"))</f>
        <v>Percent</v>
      </c>
      <c r="FQ33" s="1" t="str">
        <f>IF(IF(ISBLANK(Values!E32),"",IF(Values!J32, Values!$B$4, Values!$B$5))=0,"",IF(ISBLANK(Values!E32),"","2"))</f>
        <v>2</v>
      </c>
      <c r="FR33" s="1" t="str">
        <f>IF(IF(ISBLANK(Values!E32),"",IF(Values!J32, Values!$B$4, Values!$B$5))=0,"",IF(ISBLANK(Values!E32),"","3"))</f>
        <v>3</v>
      </c>
      <c r="FS33" s="1" t="str">
        <f>IF(IF(ISBLANK(Values!E32),"",IF(Values!J32, Values!$B$4, Values!$B$5))=0,"",IF(ISBLANK(Values!E32),"","5"))</f>
        <v>5</v>
      </c>
      <c r="FT33" s="1" t="str">
        <f>IF(IF(ISBLANK(Values!E32),"",IF(Values!J32, Values!$B$4, Values!$B$5))=0,"",IF(ISBLANK(Values!E32),"","6"))</f>
        <v>6</v>
      </c>
      <c r="FU33" s="1" t="str">
        <f>IF(IF(ISBLANK(Values!E32),"",IF(Values!J32, Values!$B$4, Values!$B$5))=0,"",IF(ISBLANK(Values!E32),"","10"))</f>
        <v>10</v>
      </c>
      <c r="FV33" s="1" t="str">
        <f>IF(IF(ISBLANK(Values!E32),"",IF(Values!J32, Values!$B$4, Values!$B$5))=0,"",IF(ISBLANK(Values!E32),"","10"))</f>
        <v>10</v>
      </c>
      <c r="FW33" s="1"/>
      <c r="FX33" s="1"/>
      <c r="FY33" s="1"/>
      <c r="FZ33" s="1"/>
      <c r="GA33" s="1"/>
      <c r="GB33" s="1"/>
      <c r="GC33" s="1"/>
      <c r="GD33" s="1"/>
      <c r="GE33" s="1"/>
      <c r="GF33" s="1"/>
      <c r="GG33" s="1"/>
      <c r="GH33" s="1"/>
      <c r="GI33" s="1"/>
      <c r="GJ33" s="1"/>
    </row>
    <row r="34" spans="1:192" s="35" customFormat="1" ht="16" x14ac:dyDescent="0.2">
      <c r="A34" s="1" t="str">
        <f>IF(ISBLANK(Values!E33),"",IF(Values!$B$37="EU","computercomponent","computer"))</f>
        <v>computercomponent</v>
      </c>
      <c r="B34" s="33" t="str">
        <f>IF(ISBLANK(Values!E33),"",Values!F33)</f>
        <v>Lenovo X240 RG - HU</v>
      </c>
      <c r="C34" s="29" t="str">
        <f>IF(ISBLANK(Values!E33),"","TellusRem")</f>
        <v>TellusRem</v>
      </c>
      <c r="D34" s="28">
        <f>IF(ISBLANK(Values!E33),"",Values!E33)</f>
        <v>5714401242116</v>
      </c>
      <c r="E34" s="1" t="str">
        <f>IF(ISBLANK(Values!E33),"","EAN")</f>
        <v>EAN</v>
      </c>
      <c r="F34" s="27" t="str">
        <f>IF(ISBLANK(Values!E33),"",IF(Values!J33, SUBSTITUTE(Values!$B$1, "{language}", Values!H33) &amp; " " &amp;Values!$B$3, SUBSTITUTE(Values!$B$2, "{language}", Values!$H33) &amp; " " &amp;Values!$B$3))</f>
        <v>Teclado de respuesto Húngaro sin retroiluminación  para Lenovo Thinkpad X230s X240 X240S X240I X250 X260 X270</v>
      </c>
      <c r="G34" s="29" t="str">
        <f>IF(ISBLANK(Values!E33),"",IF(Values!$B$20="PartialUpdate","","TellusRem"))</f>
        <v/>
      </c>
      <c r="H34" s="1" t="str">
        <f>IF(ISBLANK(Values!E33),"",Values!$B$16)</f>
        <v>computer-keyboards</v>
      </c>
      <c r="I34" s="1" t="str">
        <f>IF(ISBLANK(Values!E33),"","4730574031")</f>
        <v>4730574031</v>
      </c>
      <c r="J34" s="31" t="str">
        <f>IF(ISBLANK(Values!E33),"",Values!F33 )</f>
        <v>Lenovo X240 RG - HU</v>
      </c>
      <c r="K34" s="27" t="str">
        <f>IF(IF(ISBLANK(Values!E33),"",IF(Values!J33, Values!$B$4, Values!$B$5))=0,"",IF(ISBLANK(Values!E33),"",IF(Values!J33, Values!$B$4, Values!$B$5)))</f>
        <v>49.95</v>
      </c>
      <c r="L34" s="27">
        <f>IF(ISBLANK(Values!E33),"",IF($CO34="DEFAULT", Values!$B$18, ""))</f>
        <v>5</v>
      </c>
      <c r="M34" s="27" t="str">
        <f>IF(ISBLANK(Values!E33),"",Values!$M33)</f>
        <v>https://download.lenovo.com/Images/Parts/04Y0915/04Y0915_A.jpg</v>
      </c>
      <c r="N34" s="27" t="str">
        <f>IF(ISBLANK(Values!$F33),"",Values!N33)</f>
        <v>https://download.lenovo.com/Images/Parts/04Y0915/04Y0915_B.jpg</v>
      </c>
      <c r="O34" s="27" t="str">
        <f>IF(ISBLANK(Values!$F33),"",Values!O33)</f>
        <v>https://download.lenovo.com/Images/Parts/04Y0915/04Y0915_details.jpg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X240 parent regular</v>
      </c>
      <c r="Y34" s="31" t="str">
        <f>IF(ISBLANK(Values!E33),"","Size-Color")</f>
        <v>Size-Color</v>
      </c>
      <c r="Z34" s="29" t="str">
        <f>IF(ISBLANK(Values!E33),"","variation")</f>
        <v>variation</v>
      </c>
      <c r="AA34" s="1" t="str">
        <f>IF(ISBLANK(Values!E33),"",Values!$B$20)</f>
        <v>PartialUpdate</v>
      </c>
      <c r="AB34" s="1" t="str">
        <f>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34" t="str">
        <f>IF(ISBLANK(Values!E33),"",IF(Values!I33,Values!$B$23,Values!$B$33))</f>
        <v>👉 FORMATO – {flag} {language} sin retroiluminación.</v>
      </c>
      <c r="AJ34" s="32" t="str">
        <f>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4" s="1" t="str">
        <f>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IF(ISBLANK(Values!E33),"",SUBSTITUTE(SUBSTITUTE(IF(Values!$J33, Values!$B$26, Values!$B$33), "{language}", Values!$H33), "{flag}", INDEX(options!$E$1:$E$20, Values!$V33)))</f>
        <v>👉 FORMATO – 🇭🇺 Húngaro sin retroiluminación.</v>
      </c>
      <c r="AM34" s="1" t="str">
        <f>SUBSTITUTE(IF(ISBLANK(Values!E33),"",Values!$B$27), "{model}", Values!$B$3)</f>
        <v>👉 COMPATIBLE CON: Lenovo X230s X240 X240S X240I X250 X260 X270. Por favor, revise la imagen y la descripción cuidadosamente antes de comprar cualquier teclado. Esto asegura que obtenga el teclado correcto para su portátil. Instalación fácil.</v>
      </c>
      <c r="AN34" s="1"/>
      <c r="AO34" s="1"/>
      <c r="AP34" s="1"/>
      <c r="AQ34" s="1"/>
      <c r="AR34" s="1"/>
      <c r="AS34" s="1"/>
      <c r="AT34" s="27" t="str">
        <f>IF(ISBLANK(Values!E33),"",Values!H33)</f>
        <v>Húngaro</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49.95</v>
      </c>
      <c r="FP34" s="1" t="str">
        <f>IF(IF(ISBLANK(Values!E33),"",IF(Values!J33, Values!$B$4, Values!$B$5))=0,"",IF(ISBLANK(Values!E33),"","Percent"))</f>
        <v>Percent</v>
      </c>
      <c r="FQ34" s="1" t="str">
        <f>IF(IF(ISBLANK(Values!E33),"",IF(Values!J33, Values!$B$4, Values!$B$5))=0,"",IF(ISBLANK(Values!E33),"","2"))</f>
        <v>2</v>
      </c>
      <c r="FR34" s="1" t="str">
        <f>IF(IF(ISBLANK(Values!E33),"",IF(Values!J33, Values!$B$4, Values!$B$5))=0,"",IF(ISBLANK(Values!E33),"","3"))</f>
        <v>3</v>
      </c>
      <c r="FS34" s="1" t="str">
        <f>IF(IF(ISBLANK(Values!E33),"",IF(Values!J33, Values!$B$4, Values!$B$5))=0,"",IF(ISBLANK(Values!E33),"","5"))</f>
        <v>5</v>
      </c>
      <c r="FT34" s="1" t="str">
        <f>IF(IF(ISBLANK(Values!E33),"",IF(Values!J33, Values!$B$4, Values!$B$5))=0,"",IF(ISBLANK(Values!E33),"","6"))</f>
        <v>6</v>
      </c>
      <c r="FU34" s="1" t="str">
        <f>IF(IF(ISBLANK(Values!E33),"",IF(Values!J33, Values!$B$4, Values!$B$5))=0,"",IF(ISBLANK(Values!E33),"","10"))</f>
        <v>10</v>
      </c>
      <c r="FV34" s="1" t="str">
        <f>IF(IF(ISBLANK(Values!E33),"",IF(Values!J33, Values!$B$4, Values!$B$5))=0,"",IF(ISBLANK(Values!E33),"","10"))</f>
        <v>10</v>
      </c>
      <c r="FW34" s="1"/>
      <c r="FX34" s="1"/>
      <c r="FY34" s="1"/>
      <c r="FZ34" s="1"/>
      <c r="GA34" s="1"/>
      <c r="GB34" s="1"/>
      <c r="GC34" s="1"/>
      <c r="GD34" s="1"/>
      <c r="GE34" s="1"/>
      <c r="GF34" s="1"/>
      <c r="GG34" s="1"/>
      <c r="GH34" s="1"/>
      <c r="GI34" s="1"/>
      <c r="GJ34" s="1"/>
    </row>
    <row r="35" spans="1:192" s="35" customFormat="1" ht="16" x14ac:dyDescent="0.2">
      <c r="A35" s="1" t="str">
        <f>IF(ISBLANK(Values!E34),"",IF(Values!$B$37="EU","computercomponent","computer"))</f>
        <v>computercomponent</v>
      </c>
      <c r="B35" s="33" t="str">
        <f>IF(ISBLANK(Values!E34),"",Values!F34)</f>
        <v>Lenovo X240 RG - NL</v>
      </c>
      <c r="C35" s="29" t="str">
        <f>IF(ISBLANK(Values!E34),"","TellusRem")</f>
        <v>TellusRem</v>
      </c>
      <c r="D35" s="28">
        <f>IF(ISBLANK(Values!E34),"",Values!E34)</f>
        <v>5714401242123</v>
      </c>
      <c r="E35" s="1" t="str">
        <f>IF(ISBLANK(Values!E34),"","EAN")</f>
        <v>EAN</v>
      </c>
      <c r="F35" s="27" t="str">
        <f>IF(ISBLANK(Values!E34),"",IF(Values!J34, SUBSTITUTE(Values!$B$1, "{language}", Values!H34) &amp; " " &amp;Values!$B$3, SUBSTITUTE(Values!$B$2, "{language}", Values!$H34) &amp; " " &amp;Values!$B$3))</f>
        <v>Teclado de respuesto Holandés sin retroiluminación  para Lenovo Thinkpad X230s X240 X240S X240I X250 X260 X270</v>
      </c>
      <c r="G35" s="29" t="str">
        <f>IF(ISBLANK(Values!E34),"",IF(Values!$B$20="PartialUpdate","","TellusRem"))</f>
        <v/>
      </c>
      <c r="H35" s="1" t="str">
        <f>IF(ISBLANK(Values!E34),"",Values!$B$16)</f>
        <v>computer-keyboards</v>
      </c>
      <c r="I35" s="1" t="str">
        <f>IF(ISBLANK(Values!E34),"","4730574031")</f>
        <v>4730574031</v>
      </c>
      <c r="J35" s="31" t="str">
        <f>IF(ISBLANK(Values!E34),"",Values!F34 )</f>
        <v>Lenovo X240 RG - NL</v>
      </c>
      <c r="K35" s="27" t="str">
        <f>IF(IF(ISBLANK(Values!E34),"",IF(Values!J34, Values!$B$4, Values!$B$5))=0,"",IF(ISBLANK(Values!E34),"",IF(Values!J34, Values!$B$4, Values!$B$5)))</f>
        <v>49.95</v>
      </c>
      <c r="L35" s="27">
        <f>IF(ISBLANK(Values!E34),"",IF($CO35="DEFAULT", Values!$B$18, ""))</f>
        <v>5</v>
      </c>
      <c r="M35" s="27" t="str">
        <f>IF(ISBLANK(Values!E34),"",Values!$M34)</f>
        <v>https://download.lenovo.com/Images/Parts/04Y0919/04Y0919_A.jpg</v>
      </c>
      <c r="N35" s="27" t="str">
        <f>IF(ISBLANK(Values!$F34),"",Values!N34)</f>
        <v>https://download.lenovo.com/Images/Parts/04Y0919/04Y0919_B.jpg</v>
      </c>
      <c r="O35" s="27" t="str">
        <f>IF(ISBLANK(Values!$F34),"",Values!O34)</f>
        <v>https://download.lenovo.com/Images/Parts/04Y0919/04Y0919_details.jpg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X240 parent regular</v>
      </c>
      <c r="Y35" s="31" t="str">
        <f>IF(ISBLANK(Values!E34),"","Size-Color")</f>
        <v>Size-Color</v>
      </c>
      <c r="Z35" s="29" t="str">
        <f>IF(ISBLANK(Values!E34),"","variation")</f>
        <v>variation</v>
      </c>
      <c r="AA35" s="1" t="str">
        <f>IF(ISBLANK(Values!E34),"",Values!$B$20)</f>
        <v>PartialUpdate</v>
      </c>
      <c r="AB35" s="1" t="str">
        <f>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34" t="str">
        <f>IF(ISBLANK(Values!E34),"",IF(Values!I34,Values!$B$23,Values!$B$33))</f>
        <v>👉 FORMATO – {flag} {language} sin retroiluminación.</v>
      </c>
      <c r="AJ35" s="32" t="str">
        <f>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5" s="1" t="str">
        <f>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IF(ISBLANK(Values!E34),"",SUBSTITUTE(SUBSTITUTE(IF(Values!$J34, Values!$B$26, Values!$B$33), "{language}", Values!$H34), "{flag}", INDEX(options!$E$1:$E$20, Values!$V34)))</f>
        <v>👉 FORMATO – 🇳🇱 Holandés sin retroiluminación.</v>
      </c>
      <c r="AM35" s="1" t="str">
        <f>SUBSTITUTE(IF(ISBLANK(Values!E34),"",Values!$B$27), "{model}", Values!$B$3)</f>
        <v>👉 COMPATIBLE CON: Lenovo X230s X240 X240S X240I X250 X260 X270. Por favor, revise la imagen y la descripción cuidadosamente antes de comprar cualquier teclado. Esto asegura que obtenga el teclado correcto para su portátil. Instalación fácil.</v>
      </c>
      <c r="AN35" s="1"/>
      <c r="AO35" s="1"/>
      <c r="AP35" s="1"/>
      <c r="AQ35" s="1"/>
      <c r="AR35" s="1"/>
      <c r="AS35" s="1"/>
      <c r="AT35" s="27" t="str">
        <f>IF(ISBLANK(Values!E34),"",Values!H34)</f>
        <v>Holandés</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49.95</v>
      </c>
      <c r="FP35" s="1" t="str">
        <f>IF(IF(ISBLANK(Values!E34),"",IF(Values!J34, Values!$B$4, Values!$B$5))=0,"",IF(ISBLANK(Values!E34),"","Percent"))</f>
        <v>Percent</v>
      </c>
      <c r="FQ35" s="1" t="str">
        <f>IF(IF(ISBLANK(Values!E34),"",IF(Values!J34, Values!$B$4, Values!$B$5))=0,"",IF(ISBLANK(Values!E34),"","2"))</f>
        <v>2</v>
      </c>
      <c r="FR35" s="1" t="str">
        <f>IF(IF(ISBLANK(Values!E34),"",IF(Values!J34, Values!$B$4, Values!$B$5))=0,"",IF(ISBLANK(Values!E34),"","3"))</f>
        <v>3</v>
      </c>
      <c r="FS35" s="1" t="str">
        <f>IF(IF(ISBLANK(Values!E34),"",IF(Values!J34, Values!$B$4, Values!$B$5))=0,"",IF(ISBLANK(Values!E34),"","5"))</f>
        <v>5</v>
      </c>
      <c r="FT35" s="1" t="str">
        <f>IF(IF(ISBLANK(Values!E34),"",IF(Values!J34, Values!$B$4, Values!$B$5))=0,"",IF(ISBLANK(Values!E34),"","6"))</f>
        <v>6</v>
      </c>
      <c r="FU35" s="1" t="str">
        <f>IF(IF(ISBLANK(Values!E34),"",IF(Values!J34, Values!$B$4, Values!$B$5))=0,"",IF(ISBLANK(Values!E34),"","10"))</f>
        <v>10</v>
      </c>
      <c r="FV35" s="1" t="str">
        <f>IF(IF(ISBLANK(Values!E34),"",IF(Values!J34, Values!$B$4, Values!$B$5))=0,"",IF(ISBLANK(Values!E34),"","10"))</f>
        <v>10</v>
      </c>
      <c r="FW35" s="1"/>
      <c r="FX35" s="1"/>
      <c r="FY35" s="1"/>
      <c r="FZ35" s="1"/>
      <c r="GA35" s="1"/>
      <c r="GB35" s="1"/>
      <c r="GC35" s="1"/>
      <c r="GD35" s="1"/>
      <c r="GE35" s="1"/>
      <c r="GF35" s="1"/>
      <c r="GG35" s="1"/>
      <c r="GH35" s="1"/>
      <c r="GI35" s="1"/>
      <c r="GJ35" s="1"/>
    </row>
    <row r="36" spans="1:192" s="35" customFormat="1" ht="16" x14ac:dyDescent="0.2">
      <c r="A36" s="1" t="str">
        <f>IF(ISBLANK(Values!E35),"",IF(Values!$B$37="EU","computercomponent","computer"))</f>
        <v>computercomponent</v>
      </c>
      <c r="B36" s="33" t="str">
        <f>IF(ISBLANK(Values!E35),"",Values!F35)</f>
        <v>Lenovo X240 RG - NO</v>
      </c>
      <c r="C36" s="29" t="str">
        <f>IF(ISBLANK(Values!E35),"","TellusRem")</f>
        <v>TellusRem</v>
      </c>
      <c r="D36" s="28">
        <f>IF(ISBLANK(Values!E35),"",Values!E35)</f>
        <v>5714401242130</v>
      </c>
      <c r="E36" s="1" t="str">
        <f>IF(ISBLANK(Values!E35),"","EAN")</f>
        <v>EAN</v>
      </c>
      <c r="F36" s="27" t="str">
        <f>IF(ISBLANK(Values!E35),"",IF(Values!J35, SUBSTITUTE(Values!$B$1, "{language}", Values!H35) &amp; " " &amp;Values!$B$3, SUBSTITUTE(Values!$B$2, "{language}", Values!$H35) &amp; " " &amp;Values!$B$3))</f>
        <v>Teclado de respuesto Noruego sin retroiluminación  para Lenovo Thinkpad X230s X240 X240S X240I X250 X260 X270</v>
      </c>
      <c r="G36" s="29" t="str">
        <f>IF(ISBLANK(Values!E35),"",IF(Values!$B$20="PartialUpdate","","TellusRem"))</f>
        <v/>
      </c>
      <c r="H36" s="1" t="str">
        <f>IF(ISBLANK(Values!E35),"",Values!$B$16)</f>
        <v>computer-keyboards</v>
      </c>
      <c r="I36" s="1" t="str">
        <f>IF(ISBLANK(Values!E35),"","4730574031")</f>
        <v>4730574031</v>
      </c>
      <c r="J36" s="31" t="str">
        <f>IF(ISBLANK(Values!E35),"",Values!F35 )</f>
        <v>Lenovo X240 RG - NO</v>
      </c>
      <c r="K36" s="27" t="str">
        <f>IF(IF(ISBLANK(Values!E35),"",IF(Values!J35, Values!$B$4, Values!$B$5))=0,"",IF(ISBLANK(Values!E35),"",IF(Values!J35, Values!$B$4, Values!$B$5)))</f>
        <v>49.95</v>
      </c>
      <c r="L36" s="27">
        <f>IF(ISBLANK(Values!E35),"",IF($CO36="DEFAULT", Values!$B$18, ""))</f>
        <v>5</v>
      </c>
      <c r="M36" s="27" t="str">
        <f>IF(ISBLANK(Values!E35),"",Values!$M35)</f>
        <v>https://download.lenovo.com/Images/Parts/04Y0920/04Y0920_A.jpg</v>
      </c>
      <c r="N36" s="27" t="str">
        <f>IF(ISBLANK(Values!$F35),"",Values!N35)</f>
        <v>https://download.lenovo.com/Images/Parts/04Y0920/04Y0920_B.jpg</v>
      </c>
      <c r="O36" s="27" t="str">
        <f>IF(ISBLANK(Values!$F35),"",Values!O35)</f>
        <v>https://download.lenovo.com/Images/Parts/04Y0920/04Y0920_details.jpg</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X240 parent regular</v>
      </c>
      <c r="Y36" s="31" t="str">
        <f>IF(ISBLANK(Values!E35),"","Size-Color")</f>
        <v>Size-Color</v>
      </c>
      <c r="Z36" s="29" t="str">
        <f>IF(ISBLANK(Values!E35),"","variation")</f>
        <v>variation</v>
      </c>
      <c r="AA36" s="1" t="str">
        <f>IF(ISBLANK(Values!E35),"",Values!$B$20)</f>
        <v>PartialUpdate</v>
      </c>
      <c r="AB36" s="1" t="str">
        <f>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34" t="str">
        <f>IF(ISBLANK(Values!E35),"",IF(Values!I35,Values!$B$23,Values!$B$33))</f>
        <v>👉 FORMATO – {flag} {language} sin retroiluminación.</v>
      </c>
      <c r="AJ36" s="32" t="str">
        <f>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6" s="1" t="str">
        <f>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IF(ISBLANK(Values!E35),"",SUBSTITUTE(SUBSTITUTE(IF(Values!$J35, Values!$B$26, Values!$B$33), "{language}", Values!$H35), "{flag}", INDEX(options!$E$1:$E$20, Values!$V35)))</f>
        <v>👉 FORMATO – 🇳🇴 Noruego sin retroiluminación.</v>
      </c>
      <c r="AM36" s="1" t="str">
        <f>SUBSTITUTE(IF(ISBLANK(Values!E35),"",Values!$B$27), "{model}", Values!$B$3)</f>
        <v>👉 COMPATIBLE CON: Lenovo X230s X240 X240S X240I X250 X260 X270. Por favor, revise la imagen y la descripción cuidadosamente antes de comprar cualquier teclado. Esto asegura que obtenga el teclado correcto para su portátil. Instalación fácil.</v>
      </c>
      <c r="AN36" s="1"/>
      <c r="AO36" s="1"/>
      <c r="AP36" s="1"/>
      <c r="AQ36" s="1"/>
      <c r="AR36" s="1"/>
      <c r="AS36" s="1"/>
      <c r="AT36" s="27" t="str">
        <f>IF(ISBLANK(Values!E35),"",Values!H35)</f>
        <v>Noruego</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49.95</v>
      </c>
      <c r="FP36" s="1" t="str">
        <f>IF(IF(ISBLANK(Values!E35),"",IF(Values!J35, Values!$B$4, Values!$B$5))=0,"",IF(ISBLANK(Values!E35),"","Percent"))</f>
        <v>Percent</v>
      </c>
      <c r="FQ36" s="1" t="str">
        <f>IF(IF(ISBLANK(Values!E35),"",IF(Values!J35, Values!$B$4, Values!$B$5))=0,"",IF(ISBLANK(Values!E35),"","2"))</f>
        <v>2</v>
      </c>
      <c r="FR36" s="1" t="str">
        <f>IF(IF(ISBLANK(Values!E35),"",IF(Values!J35, Values!$B$4, Values!$B$5))=0,"",IF(ISBLANK(Values!E35),"","3"))</f>
        <v>3</v>
      </c>
      <c r="FS36" s="1" t="str">
        <f>IF(IF(ISBLANK(Values!E35),"",IF(Values!J35, Values!$B$4, Values!$B$5))=0,"",IF(ISBLANK(Values!E35),"","5"))</f>
        <v>5</v>
      </c>
      <c r="FT36" s="1" t="str">
        <f>IF(IF(ISBLANK(Values!E35),"",IF(Values!J35, Values!$B$4, Values!$B$5))=0,"",IF(ISBLANK(Values!E35),"","6"))</f>
        <v>6</v>
      </c>
      <c r="FU36" s="1" t="str">
        <f>IF(IF(ISBLANK(Values!E35),"",IF(Values!J35, Values!$B$4, Values!$B$5))=0,"",IF(ISBLANK(Values!E35),"","10"))</f>
        <v>10</v>
      </c>
      <c r="FV36" s="1" t="str">
        <f>IF(IF(ISBLANK(Values!E35),"",IF(Values!J35, Values!$B$4, Values!$B$5))=0,"",IF(ISBLANK(Values!E35),"","10"))</f>
        <v>10</v>
      </c>
      <c r="FW36" s="1"/>
      <c r="FX36" s="1"/>
      <c r="FY36" s="1"/>
      <c r="FZ36" s="1"/>
      <c r="GA36" s="1"/>
      <c r="GB36" s="1"/>
      <c r="GC36" s="1"/>
      <c r="GD36" s="1"/>
      <c r="GE36" s="1"/>
      <c r="GF36" s="1"/>
      <c r="GG36" s="1"/>
      <c r="GH36" s="1"/>
      <c r="GI36" s="1"/>
      <c r="GJ36" s="1"/>
    </row>
    <row r="37" spans="1:192" s="35" customFormat="1" ht="16" x14ac:dyDescent="0.2">
      <c r="A37" s="1" t="str">
        <f>IF(ISBLANK(Values!E36),"",IF(Values!$B$37="EU","computercomponent","computer"))</f>
        <v>computercomponent</v>
      </c>
      <c r="B37" s="33" t="str">
        <f>IF(ISBLANK(Values!E36),"",Values!F36)</f>
        <v>Lenovo X240 RG - PL</v>
      </c>
      <c r="C37" s="29" t="str">
        <f>IF(ISBLANK(Values!E36),"","TellusRem")</f>
        <v>TellusRem</v>
      </c>
      <c r="D37" s="28">
        <f>IF(ISBLANK(Values!E36),"",Values!E36)</f>
        <v>5714401242147</v>
      </c>
      <c r="E37" s="1" t="str">
        <f>IF(ISBLANK(Values!E36),"","EAN")</f>
        <v>EAN</v>
      </c>
      <c r="F37" s="27" t="str">
        <f>IF(ISBLANK(Values!E36),"",IF(Values!J36, SUBSTITUTE(Values!$B$1, "{language}", Values!H36) &amp; " " &amp;Values!$B$3, SUBSTITUTE(Values!$B$2, "{language}", Values!$H36) &amp; " " &amp;Values!$B$3))</f>
        <v>Teclado de respuesto Polaco sin retroiluminación  para Lenovo Thinkpad X230s X240 X240S X240I X250 X260 X270</v>
      </c>
      <c r="G37" s="29" t="str">
        <f>IF(ISBLANK(Values!E36),"",IF(Values!$B$20="PartialUpdate","","TellusRem"))</f>
        <v/>
      </c>
      <c r="H37" s="1" t="str">
        <f>IF(ISBLANK(Values!E36),"",Values!$B$16)</f>
        <v>computer-keyboards</v>
      </c>
      <c r="I37" s="1" t="str">
        <f>IF(ISBLANK(Values!E36),"","4730574031")</f>
        <v>4730574031</v>
      </c>
      <c r="J37" s="31" t="str">
        <f>IF(ISBLANK(Values!E36),"",Values!F36 )</f>
        <v>Lenovo X240 RG - PL</v>
      </c>
      <c r="K37" s="27" t="str">
        <f>IF(IF(ISBLANK(Values!E36),"",IF(Values!J36, Values!$B$4, Values!$B$5))=0,"",IF(ISBLANK(Values!E36),"",IF(Values!J36, Values!$B$4, Values!$B$5)))</f>
        <v>49.95</v>
      </c>
      <c r="L37" s="27">
        <f>IF(ISBLANK(Values!E36),"",IF($CO37="DEFAULT", Values!$B$18, ""))</f>
        <v>5</v>
      </c>
      <c r="M37" s="27" t="str">
        <f>IF(ISBLANK(Values!E36),"",Values!$M36)</f>
        <v>https://download.lenovo.com/Images/Parts/04X0236/04X0236_A.jpg</v>
      </c>
      <c r="N37" s="27" t="str">
        <f>IF(ISBLANK(Values!$F36),"",Values!N36)</f>
        <v>https://download.lenovo.com/Images/Parts/04X0236/04X0236_B.jpg</v>
      </c>
      <c r="O37" s="27" t="str">
        <f>IF(ISBLANK(Values!$F36),"",Values!O36)</f>
        <v>https://download.lenovo.com/Images/Parts/04X0236/04X0236_details.jpg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X240 parent regular</v>
      </c>
      <c r="Y37" s="31" t="str">
        <f>IF(ISBLANK(Values!E36),"","Size-Color")</f>
        <v>Size-Color</v>
      </c>
      <c r="Z37" s="29" t="str">
        <f>IF(ISBLANK(Values!E36),"","variation")</f>
        <v>variation</v>
      </c>
      <c r="AA37" s="1" t="str">
        <f>IF(ISBLANK(Values!E36),"",Values!$B$20)</f>
        <v>PartialUpdate</v>
      </c>
      <c r="AB37" s="1" t="str">
        <f>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34" t="str">
        <f>IF(ISBLANK(Values!E36),"",IF(Values!I36,Values!$B$23,Values!$B$33))</f>
        <v>👉 FORMATO – {flag} {language} sin retroiluminación.</v>
      </c>
      <c r="AJ37" s="32" t="str">
        <f>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7" s="1" t="str">
        <f>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IF(ISBLANK(Values!E36),"",SUBSTITUTE(SUBSTITUTE(IF(Values!$J36, Values!$B$26, Values!$B$33), "{language}", Values!$H36), "{flag}", INDEX(options!$E$1:$E$20, Values!$V36)))</f>
        <v>👉 FORMATO – 🇵🇱 Polaco sin retroiluminación.</v>
      </c>
      <c r="AM37" s="1" t="str">
        <f>SUBSTITUTE(IF(ISBLANK(Values!E36),"",Values!$B$27), "{model}", Values!$B$3)</f>
        <v>👉 COMPATIBLE CON: Lenovo X230s X240 X240S X240I X250 X260 X270. Por favor, revise la imagen y la descripción cuidadosamente antes de comprar cualquier teclado. Esto asegura que obtenga el teclado correcto para su portátil. Instalación fácil.</v>
      </c>
      <c r="AN37" s="1"/>
      <c r="AO37" s="1"/>
      <c r="AP37" s="1"/>
      <c r="AQ37" s="1"/>
      <c r="AR37" s="1"/>
      <c r="AS37" s="1"/>
      <c r="AT37" s="27" t="str">
        <f>IF(ISBLANK(Values!E36),"",Values!H36)</f>
        <v>Polaco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49.95</v>
      </c>
      <c r="FP37" s="1" t="str">
        <f>IF(IF(ISBLANK(Values!E36),"",IF(Values!J36, Values!$B$4, Values!$B$5))=0,"",IF(ISBLANK(Values!E36),"","Percent"))</f>
        <v>Percent</v>
      </c>
      <c r="FQ37" s="1" t="str">
        <f>IF(IF(ISBLANK(Values!E36),"",IF(Values!J36, Values!$B$4, Values!$B$5))=0,"",IF(ISBLANK(Values!E36),"","2"))</f>
        <v>2</v>
      </c>
      <c r="FR37" s="1" t="str">
        <f>IF(IF(ISBLANK(Values!E36),"",IF(Values!J36, Values!$B$4, Values!$B$5))=0,"",IF(ISBLANK(Values!E36),"","3"))</f>
        <v>3</v>
      </c>
      <c r="FS37" s="1" t="str">
        <f>IF(IF(ISBLANK(Values!E36),"",IF(Values!J36, Values!$B$4, Values!$B$5))=0,"",IF(ISBLANK(Values!E36),"","5"))</f>
        <v>5</v>
      </c>
      <c r="FT37" s="1" t="str">
        <f>IF(IF(ISBLANK(Values!E36),"",IF(Values!J36, Values!$B$4, Values!$B$5))=0,"",IF(ISBLANK(Values!E36),"","6"))</f>
        <v>6</v>
      </c>
      <c r="FU37" s="1" t="str">
        <f>IF(IF(ISBLANK(Values!E36),"",IF(Values!J36, Values!$B$4, Values!$B$5))=0,"",IF(ISBLANK(Values!E36),"","10"))</f>
        <v>10</v>
      </c>
      <c r="FV37" s="1" t="str">
        <f>IF(IF(ISBLANK(Values!E36),"",IF(Values!J36, Values!$B$4, Values!$B$5))=0,"",IF(ISBLANK(Values!E36),"","10"))</f>
        <v>10</v>
      </c>
      <c r="FW37" s="1"/>
      <c r="FX37" s="1"/>
      <c r="FY37" s="1"/>
      <c r="FZ37" s="1"/>
      <c r="GA37" s="1"/>
      <c r="GB37" s="1"/>
      <c r="GC37" s="1"/>
      <c r="GD37" s="1"/>
      <c r="GE37" s="1"/>
      <c r="GF37" s="1"/>
      <c r="GG37" s="1"/>
      <c r="GH37" s="1"/>
      <c r="GI37" s="1"/>
      <c r="GJ37" s="1"/>
    </row>
    <row r="38" spans="1:192" s="35" customFormat="1" ht="16" x14ac:dyDescent="0.2">
      <c r="A38" s="1" t="str">
        <f>IF(ISBLANK(Values!E37),"",IF(Values!$B$37="EU","computercomponent","computer"))</f>
        <v>computercomponent</v>
      </c>
      <c r="B38" s="33" t="str">
        <f>IF(ISBLANK(Values!E37),"",Values!F37)</f>
        <v>Lenovo X240 RG - PT</v>
      </c>
      <c r="C38" s="29" t="str">
        <f>IF(ISBLANK(Values!E37),"","TellusRem")</f>
        <v>TellusRem</v>
      </c>
      <c r="D38" s="28">
        <f>IF(ISBLANK(Values!E37),"",Values!E37)</f>
        <v>5714401242154</v>
      </c>
      <c r="E38" s="1" t="str">
        <f>IF(ISBLANK(Values!E37),"","EAN")</f>
        <v>EAN</v>
      </c>
      <c r="F38" s="27" t="str">
        <f>IF(ISBLANK(Values!E37),"",IF(Values!J37, SUBSTITUTE(Values!$B$1, "{language}", Values!H37) &amp; " " &amp;Values!$B$3, SUBSTITUTE(Values!$B$2, "{language}", Values!$H37) &amp; " " &amp;Values!$B$3))</f>
        <v>Teclado de respuesto Portugués sin retroiluminación  para Lenovo Thinkpad X230s X240 X240S X240I X250 X260 X270</v>
      </c>
      <c r="G38" s="29" t="str">
        <f>IF(ISBLANK(Values!E37),"",IF(Values!$B$20="PartialUpdate","","TellusRem"))</f>
        <v/>
      </c>
      <c r="H38" s="1" t="str">
        <f>IF(ISBLANK(Values!E37),"",Values!$B$16)</f>
        <v>computer-keyboards</v>
      </c>
      <c r="I38" s="1" t="str">
        <f>IF(ISBLANK(Values!E37),"","4730574031")</f>
        <v>4730574031</v>
      </c>
      <c r="J38" s="31" t="str">
        <f>IF(ISBLANK(Values!E37),"",Values!F37 )</f>
        <v>Lenovo X240 RG - PT</v>
      </c>
      <c r="K38" s="27" t="str">
        <f>IF(IF(ISBLANK(Values!E37),"",IF(Values!J37, Values!$B$4, Values!$B$5))=0,"",IF(ISBLANK(Values!E37),"",IF(Values!J37, Values!$B$4, Values!$B$5)))</f>
        <v>49.95</v>
      </c>
      <c r="L38" s="27">
        <f>IF(ISBLANK(Values!E37),"",IF($CO38="DEFAULT", Values!$B$18, ""))</f>
        <v>5</v>
      </c>
      <c r="M38" s="27" t="str">
        <f>IF(ISBLANK(Values!E37),"",Values!$M37)</f>
        <v>https://download.lenovo.com/Images/Parts/04Y0960/04Y0960_A.jpg</v>
      </c>
      <c r="N38" s="27" t="str">
        <f>IF(ISBLANK(Values!$F37),"",Values!N37)</f>
        <v>https://download.lenovo.com/Images/Parts/04Y0960/04Y0960_B.jpg</v>
      </c>
      <c r="O38" s="27" t="str">
        <f>IF(ISBLANK(Values!$F37),"",Values!O37)</f>
        <v>https://download.lenovo.com/Images/Parts/04Y0960/04Y0960_details.jpg</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X240 parent regular</v>
      </c>
      <c r="Y38" s="31" t="str">
        <f>IF(ISBLANK(Values!E37),"","Size-Color")</f>
        <v>Size-Color</v>
      </c>
      <c r="Z38" s="29" t="str">
        <f>IF(ISBLANK(Values!E37),"","variation")</f>
        <v>variation</v>
      </c>
      <c r="AA38" s="1" t="str">
        <f>IF(ISBLANK(Values!E37),"",Values!$B$20)</f>
        <v>PartialUpdate</v>
      </c>
      <c r="AB38" s="1" t="str">
        <f>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34" t="str">
        <f>IF(ISBLANK(Values!E37),"",IF(Values!I37,Values!$B$23,Values!$B$33))</f>
        <v>👉 FORMATO – {flag} {language} sin retroiluminación.</v>
      </c>
      <c r="AJ38" s="32" t="str">
        <f>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8" s="1" t="str">
        <f>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IF(ISBLANK(Values!E37),"",SUBSTITUTE(SUBSTITUTE(IF(Values!$J37, Values!$B$26, Values!$B$33), "{language}", Values!$H37), "{flag}", INDEX(options!$E$1:$E$20, Values!$V37)))</f>
        <v>👉 FORMATO – 🇵🇹 Portugués sin retroiluminación.</v>
      </c>
      <c r="AM38" s="1" t="str">
        <f>SUBSTITUTE(IF(ISBLANK(Values!E37),"",Values!$B$27), "{model}", Values!$B$3)</f>
        <v>👉 COMPATIBLE CON: Lenovo X230s X240 X240S X240I X250 X260 X270. Por favor, revise la imagen y la descripción cuidadosamente antes de comprar cualquier teclado. Esto asegura que obtenga el teclado correcto para su portátil. Instalación fácil.</v>
      </c>
      <c r="AN38" s="1"/>
      <c r="AO38" s="1"/>
      <c r="AP38" s="1"/>
      <c r="AQ38" s="1"/>
      <c r="AR38" s="1"/>
      <c r="AS38" s="1"/>
      <c r="AT38" s="27" t="str">
        <f>IF(ISBLANK(Values!E37),"",Values!H37)</f>
        <v>Portugués</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49.95</v>
      </c>
      <c r="FP38" s="1" t="str">
        <f>IF(IF(ISBLANK(Values!E37),"",IF(Values!J37, Values!$B$4, Values!$B$5))=0,"",IF(ISBLANK(Values!E37),"","Percent"))</f>
        <v>Percent</v>
      </c>
      <c r="FQ38" s="1" t="str">
        <f>IF(IF(ISBLANK(Values!E37),"",IF(Values!J37, Values!$B$4, Values!$B$5))=0,"",IF(ISBLANK(Values!E37),"","2"))</f>
        <v>2</v>
      </c>
      <c r="FR38" s="1" t="str">
        <f>IF(IF(ISBLANK(Values!E37),"",IF(Values!J37, Values!$B$4, Values!$B$5))=0,"",IF(ISBLANK(Values!E37),"","3"))</f>
        <v>3</v>
      </c>
      <c r="FS38" s="1" t="str">
        <f>IF(IF(ISBLANK(Values!E37),"",IF(Values!J37, Values!$B$4, Values!$B$5))=0,"",IF(ISBLANK(Values!E37),"","5"))</f>
        <v>5</v>
      </c>
      <c r="FT38" s="1" t="str">
        <f>IF(IF(ISBLANK(Values!E37),"",IF(Values!J37, Values!$B$4, Values!$B$5))=0,"",IF(ISBLANK(Values!E37),"","6"))</f>
        <v>6</v>
      </c>
      <c r="FU38" s="1" t="str">
        <f>IF(IF(ISBLANK(Values!E37),"",IF(Values!J37, Values!$B$4, Values!$B$5))=0,"",IF(ISBLANK(Values!E37),"","10"))</f>
        <v>10</v>
      </c>
      <c r="FV38" s="1" t="str">
        <f>IF(IF(ISBLANK(Values!E37),"",IF(Values!J37, Values!$B$4, Values!$B$5))=0,"",IF(ISBLANK(Values!E37),"","10"))</f>
        <v>10</v>
      </c>
      <c r="FW38" s="1"/>
      <c r="FX38" s="1"/>
      <c r="FY38" s="1"/>
      <c r="FZ38" s="1"/>
      <c r="GA38" s="1"/>
      <c r="GB38" s="1"/>
      <c r="GC38" s="1"/>
      <c r="GD38" s="1"/>
      <c r="GE38" s="1"/>
      <c r="GF38" s="1"/>
      <c r="GG38" s="1"/>
      <c r="GH38" s="1"/>
      <c r="GI38" s="1"/>
      <c r="GJ38" s="1"/>
    </row>
    <row r="39" spans="1:192" s="35" customFormat="1" ht="16" x14ac:dyDescent="0.2">
      <c r="A39" s="1" t="str">
        <f>IF(ISBLANK(Values!E38),"",IF(Values!$B$37="EU","computercomponent","computer"))</f>
        <v>computercomponent</v>
      </c>
      <c r="B39" s="33" t="str">
        <f>IF(ISBLANK(Values!E38),"",Values!F38)</f>
        <v>Lenovo X240 RG - SE/FI</v>
      </c>
      <c r="C39" s="29" t="str">
        <f>IF(ISBLANK(Values!E38),"","TellusRem")</f>
        <v>TellusRem</v>
      </c>
      <c r="D39" s="28">
        <f>IF(ISBLANK(Values!E38),"",Values!E38)</f>
        <v>5714401242161</v>
      </c>
      <c r="E39" s="1" t="str">
        <f>IF(ISBLANK(Values!E38),"","EAN")</f>
        <v>EAN</v>
      </c>
      <c r="F39" s="27" t="str">
        <f>IF(ISBLANK(Values!E38),"",IF(Values!J38, SUBSTITUTE(Values!$B$1, "{language}", Values!H38) &amp; " " &amp;Values!$B$3, SUBSTITUTE(Values!$B$2, "{language}", Values!$H38) &amp; " " &amp;Values!$B$3))</f>
        <v>Teclado de respuesto Sueco – Finlandes sin retroiluminación  para Lenovo Thinkpad X230s X240 X240S X240I X250 X260 X270</v>
      </c>
      <c r="G39" s="29" t="str">
        <f>IF(ISBLANK(Values!E38),"",IF(Values!$B$20="PartialUpdate","","TellusRem"))</f>
        <v/>
      </c>
      <c r="H39" s="1" t="str">
        <f>IF(ISBLANK(Values!E38),"",Values!$B$16)</f>
        <v>computer-keyboards</v>
      </c>
      <c r="I39" s="1" t="str">
        <f>IF(ISBLANK(Values!E38),"","4730574031")</f>
        <v>4730574031</v>
      </c>
      <c r="J39" s="31" t="str">
        <f>IF(ISBLANK(Values!E38),"",Values!F38 )</f>
        <v>Lenovo X240 RG - SE/FI</v>
      </c>
      <c r="K39" s="27" t="str">
        <f>IF(IF(ISBLANK(Values!E38),"",IF(Values!J38, Values!$B$4, Values!$B$5))=0,"",IF(ISBLANK(Values!E38),"",IF(Values!J38, Values!$B$4, Values!$B$5)))</f>
        <v>49.95</v>
      </c>
      <c r="L39" s="27">
        <f>IF(ISBLANK(Values!E38),"",IF($CO39="DEFAULT", Values!$B$18, ""))</f>
        <v>5</v>
      </c>
      <c r="M39" s="27" t="str">
        <f>IF(ISBLANK(Values!E38),"",Values!$M38)</f>
        <v>https://download.lenovo.com/Images/Parts/04Y0964/04Y0964_A.jpg</v>
      </c>
      <c r="N39" s="27" t="str">
        <f>IF(ISBLANK(Values!$F38),"",Values!N38)</f>
        <v>https://download.lenovo.com/Images/Parts/04Y0964/04Y0964_B.jpg</v>
      </c>
      <c r="O39" s="27" t="str">
        <f>IF(ISBLANK(Values!$F38),"",Values!O38)</f>
        <v>https://download.lenovo.com/Images/Parts/04Y0964/04Y0964_details.jpg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X240 parent regular</v>
      </c>
      <c r="Y39" s="31" t="str">
        <f>IF(ISBLANK(Values!E38),"","Size-Color")</f>
        <v>Size-Color</v>
      </c>
      <c r="Z39" s="29" t="str">
        <f>IF(ISBLANK(Values!E38),"","variation")</f>
        <v>variation</v>
      </c>
      <c r="AA39" s="1" t="str">
        <f>IF(ISBLANK(Values!E38),"",Values!$B$20)</f>
        <v>PartialUpdate</v>
      </c>
      <c r="AB39" s="1" t="str">
        <f>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34" t="str">
        <f>IF(ISBLANK(Values!E38),"",IF(Values!I38,Values!$B$23,Values!$B$33))</f>
        <v>👉 FORMATO – {flag} {language} sin retroiluminación.</v>
      </c>
      <c r="AJ39" s="32" t="str">
        <f>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39" s="1" t="str">
        <f>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IF(ISBLANK(Values!E38),"",SUBSTITUTE(SUBSTITUTE(IF(Values!$J38, Values!$B$26, Values!$B$33), "{language}", Values!$H38), "{flag}", INDEX(options!$E$1:$E$20, Values!$V38)))</f>
        <v>👉 FORMATO – 🇸🇪 🇫🇮 Sueco – Finlandes sin retroiluminación.</v>
      </c>
      <c r="AM39" s="1" t="str">
        <f>SUBSTITUTE(IF(ISBLANK(Values!E38),"",Values!$B$27), "{model}", Values!$B$3)</f>
        <v>👉 COMPATIBLE CON: Lenovo X230s X240 X240S X240I X250 X260 X270. Por favor, revise la imagen y la descripción cuidadosamente antes de comprar cualquier teclado. Esto asegura que obtenga el teclado correcto para su portátil. Instalación fácil.</v>
      </c>
      <c r="AN39" s="1"/>
      <c r="AO39" s="1"/>
      <c r="AP39" s="1"/>
      <c r="AQ39" s="1"/>
      <c r="AR39" s="1"/>
      <c r="AS39" s="1"/>
      <c r="AT39" s="27" t="str">
        <f>IF(ISBLANK(Values!E38),"",Values!H38)</f>
        <v>Sueco – Finlandes</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49.95</v>
      </c>
      <c r="FP39" s="1" t="str">
        <f>IF(IF(ISBLANK(Values!E38),"",IF(Values!J38, Values!$B$4, Values!$B$5))=0,"",IF(ISBLANK(Values!E38),"","Percent"))</f>
        <v>Percent</v>
      </c>
      <c r="FQ39" s="1" t="str">
        <f>IF(IF(ISBLANK(Values!E38),"",IF(Values!J38, Values!$B$4, Values!$B$5))=0,"",IF(ISBLANK(Values!E38),"","2"))</f>
        <v>2</v>
      </c>
      <c r="FR39" s="1" t="str">
        <f>IF(IF(ISBLANK(Values!E38),"",IF(Values!J38, Values!$B$4, Values!$B$5))=0,"",IF(ISBLANK(Values!E38),"","3"))</f>
        <v>3</v>
      </c>
      <c r="FS39" s="1" t="str">
        <f>IF(IF(ISBLANK(Values!E38),"",IF(Values!J38, Values!$B$4, Values!$B$5))=0,"",IF(ISBLANK(Values!E38),"","5"))</f>
        <v>5</v>
      </c>
      <c r="FT39" s="1" t="str">
        <f>IF(IF(ISBLANK(Values!E38),"",IF(Values!J38, Values!$B$4, Values!$B$5))=0,"",IF(ISBLANK(Values!E38),"","6"))</f>
        <v>6</v>
      </c>
      <c r="FU39" s="1" t="str">
        <f>IF(IF(ISBLANK(Values!E38),"",IF(Values!J38, Values!$B$4, Values!$B$5))=0,"",IF(ISBLANK(Values!E38),"","10"))</f>
        <v>10</v>
      </c>
      <c r="FV39" s="1" t="str">
        <f>IF(IF(ISBLANK(Values!E38),"",IF(Values!J38, Values!$B$4, Values!$B$5))=0,"",IF(ISBLANK(Values!E38),"","10"))</f>
        <v>10</v>
      </c>
      <c r="FW39" s="1"/>
      <c r="FX39" s="1"/>
      <c r="FY39" s="1"/>
      <c r="FZ39" s="1"/>
      <c r="GA39" s="1"/>
      <c r="GB39" s="1"/>
      <c r="GC39" s="1"/>
      <c r="GD39" s="1"/>
      <c r="GE39" s="1"/>
      <c r="GF39" s="1"/>
      <c r="GG39" s="1"/>
      <c r="GH39" s="1"/>
      <c r="GI39" s="1"/>
      <c r="GJ39" s="1"/>
    </row>
    <row r="40" spans="1:192" s="35" customFormat="1" ht="16" x14ac:dyDescent="0.2">
      <c r="A40" s="1" t="str">
        <f>IF(ISBLANK(Values!E39),"",IF(Values!$B$37="EU","computercomponent","computer"))</f>
        <v>computercomponent</v>
      </c>
      <c r="B40" s="33" t="str">
        <f>IF(ISBLANK(Values!E39),"",Values!F39)</f>
        <v>Lenovo X240 RG - CH</v>
      </c>
      <c r="C40" s="29" t="str">
        <f>IF(ISBLANK(Values!E39),"","TellusRem")</f>
        <v>TellusRem</v>
      </c>
      <c r="D40" s="28">
        <f>IF(ISBLANK(Values!E39),"",Values!E39)</f>
        <v>5714401242178</v>
      </c>
      <c r="E40" s="1" t="str">
        <f>IF(ISBLANK(Values!E39),"","EAN")</f>
        <v>EAN</v>
      </c>
      <c r="F40" s="27" t="str">
        <f>IF(ISBLANK(Values!E39),"",IF(Values!J39, SUBSTITUTE(Values!$B$1, "{language}", Values!H39) &amp; " " &amp;Values!$B$3, SUBSTITUTE(Values!$B$2, "{language}", Values!$H39) &amp; " " &amp;Values!$B$3))</f>
        <v>Teclado de respuesto Suizo sin retroiluminación  para Lenovo Thinkpad X230s X240 X240S X240I X250 X260 X270</v>
      </c>
      <c r="G40" s="29" t="str">
        <f>IF(ISBLANK(Values!E39),"",IF(Values!$B$20="PartialUpdate","","TellusRem"))</f>
        <v/>
      </c>
      <c r="H40" s="1" t="str">
        <f>IF(ISBLANK(Values!E39),"",Values!$B$16)</f>
        <v>computer-keyboards</v>
      </c>
      <c r="I40" s="1" t="str">
        <f>IF(ISBLANK(Values!E39),"","4730574031")</f>
        <v>4730574031</v>
      </c>
      <c r="J40" s="31" t="str">
        <f>IF(ISBLANK(Values!E39),"",Values!F39 )</f>
        <v>Lenovo X240 RG - CH</v>
      </c>
      <c r="K40" s="27" t="str">
        <f>IF(IF(ISBLANK(Values!E39),"",IF(Values!J39, Values!$B$4, Values!$B$5))=0,"",IF(ISBLANK(Values!E39),"",IF(Values!J39, Values!$B$4, Values!$B$5)))</f>
        <v>49.95</v>
      </c>
      <c r="L40" s="27">
        <f>IF(ISBLANK(Values!E39),"",IF($CO40="DEFAULT", Values!$B$18, ""))</f>
        <v>5</v>
      </c>
      <c r="M40" s="27" t="str">
        <f>IF(ISBLANK(Values!E39),"",Values!$M39)</f>
        <v>https://download.lenovo.com/Images/Parts/04Y0927/04Y0927_A.jpg</v>
      </c>
      <c r="N40" s="27" t="str">
        <f>IF(ISBLANK(Values!$F39),"",Values!N39)</f>
        <v>https://download.lenovo.com/Images/Parts/04Y0927/04Y0927_B.jpg</v>
      </c>
      <c r="O40" s="27" t="str">
        <f>IF(ISBLANK(Values!$F39),"",Values!O39)</f>
        <v>https://download.lenovo.com/Images/Parts/04Y0927/04Y0927_details.jpg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X240 parent regular</v>
      </c>
      <c r="Y40" s="31" t="str">
        <f>IF(ISBLANK(Values!E39),"","Size-Color")</f>
        <v>Size-Color</v>
      </c>
      <c r="Z40" s="29" t="str">
        <f>IF(ISBLANK(Values!E39),"","variation")</f>
        <v>variation</v>
      </c>
      <c r="AA40" s="1" t="str">
        <f>IF(ISBLANK(Values!E39),"",Values!$B$20)</f>
        <v>PartialUpdate</v>
      </c>
      <c r="AB40" s="1" t="str">
        <f>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34" t="str">
        <f>IF(ISBLANK(Values!E39),"",IF(Values!I39,Values!$B$23,Values!$B$33))</f>
        <v>👉 FORMATO – {flag} {language} sin retroiluminación.</v>
      </c>
      <c r="AJ40" s="32" t="str">
        <f>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0" s="1" t="str">
        <f>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IF(ISBLANK(Values!E39),"",SUBSTITUTE(SUBSTITUTE(IF(Values!$J39, Values!$B$26, Values!$B$33), "{language}", Values!$H39), "{flag}", INDEX(options!$E$1:$E$20, Values!$V39)))</f>
        <v>👉 FORMATO – 🇨🇭 Suizo sin retroiluminación.</v>
      </c>
      <c r="AM40" s="1" t="str">
        <f>SUBSTITUTE(IF(ISBLANK(Values!E39),"",Values!$B$27), "{model}", Values!$B$3)</f>
        <v>👉 COMPATIBLE CON: Lenovo X230s X240 X240S X240I X250 X260 X270. Por favor, revise la imagen y la descripción cuidadosamente antes de comprar cualquier teclado. Esto asegura que obtenga el teclado correcto para su portátil. Instalación fácil.</v>
      </c>
      <c r="AN40" s="1"/>
      <c r="AO40" s="1"/>
      <c r="AP40" s="1"/>
      <c r="AQ40" s="1"/>
      <c r="AR40" s="1"/>
      <c r="AS40" s="1"/>
      <c r="AT40" s="27" t="str">
        <f>IF(ISBLANK(Values!E39),"",Values!H39)</f>
        <v>Suizo</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49.95</v>
      </c>
      <c r="FP40" s="1" t="str">
        <f>IF(IF(ISBLANK(Values!E39),"",IF(Values!J39, Values!$B$4, Values!$B$5))=0,"",IF(ISBLANK(Values!E39),"","Percent"))</f>
        <v>Percent</v>
      </c>
      <c r="FQ40" s="1" t="str">
        <f>IF(IF(ISBLANK(Values!E39),"",IF(Values!J39, Values!$B$4, Values!$B$5))=0,"",IF(ISBLANK(Values!E39),"","2"))</f>
        <v>2</v>
      </c>
      <c r="FR40" s="1" t="str">
        <f>IF(IF(ISBLANK(Values!E39),"",IF(Values!J39, Values!$B$4, Values!$B$5))=0,"",IF(ISBLANK(Values!E39),"","3"))</f>
        <v>3</v>
      </c>
      <c r="FS40" s="1" t="str">
        <f>IF(IF(ISBLANK(Values!E39),"",IF(Values!J39, Values!$B$4, Values!$B$5))=0,"",IF(ISBLANK(Values!E39),"","5"))</f>
        <v>5</v>
      </c>
      <c r="FT40" s="1" t="str">
        <f>IF(IF(ISBLANK(Values!E39),"",IF(Values!J39, Values!$B$4, Values!$B$5))=0,"",IF(ISBLANK(Values!E39),"","6"))</f>
        <v>6</v>
      </c>
      <c r="FU40" s="1" t="str">
        <f>IF(IF(ISBLANK(Values!E39),"",IF(Values!J39, Values!$B$4, Values!$B$5))=0,"",IF(ISBLANK(Values!E39),"","10"))</f>
        <v>10</v>
      </c>
      <c r="FV40" s="1" t="str">
        <f>IF(IF(ISBLANK(Values!E39),"",IF(Values!J39, Values!$B$4, Values!$B$5))=0,"",IF(ISBLANK(Values!E39),"","10"))</f>
        <v>10</v>
      </c>
      <c r="FW40" s="1"/>
      <c r="FX40" s="1"/>
      <c r="FY40" s="1"/>
      <c r="FZ40" s="1"/>
      <c r="GA40" s="1"/>
      <c r="GB40" s="1"/>
      <c r="GC40" s="1"/>
      <c r="GD40" s="1"/>
      <c r="GE40" s="1"/>
      <c r="GF40" s="1"/>
      <c r="GG40" s="1"/>
      <c r="GH40" s="1"/>
      <c r="GI40" s="1"/>
      <c r="GJ40" s="1"/>
    </row>
    <row r="41" spans="1:192" s="35" customFormat="1" ht="16" x14ac:dyDescent="0.2">
      <c r="A41" s="1" t="str">
        <f>IF(ISBLANK(Values!E40),"",IF(Values!$B$37="EU","computercomponent","computer"))</f>
        <v>computercomponent</v>
      </c>
      <c r="B41" s="33" t="str">
        <f>IF(ISBLANK(Values!E40),"",Values!F40)</f>
        <v>Lenovo X240 RG - US INT</v>
      </c>
      <c r="C41" s="29" t="str">
        <f>IF(ISBLANK(Values!E40),"","TellusRem")</f>
        <v>TellusRem</v>
      </c>
      <c r="D41" s="28">
        <f>IF(ISBLANK(Values!E40),"",Values!E40)</f>
        <v>5714401242185</v>
      </c>
      <c r="E41" s="1" t="str">
        <f>IF(ISBLANK(Values!E40),"","EAN")</f>
        <v>EAN</v>
      </c>
      <c r="F41" s="27" t="str">
        <f>IF(ISBLANK(Values!E40),"",IF(Values!J40, SUBSTITUTE(Values!$B$1, "{language}", Values!H40) &amp; " " &amp;Values!$B$3, SUBSTITUTE(Values!$B$2, "{language}", Values!$H40) &amp; " " &amp;Values!$B$3))</f>
        <v>Teclado de respuesto US internacional sin retroiluminación  para Lenovo Thinkpad X230s X240 X240S X240I X250 X260 X270</v>
      </c>
      <c r="G41" s="29" t="str">
        <f>IF(ISBLANK(Values!E40),"",IF(Values!$B$20="PartialUpdate","","TellusRem"))</f>
        <v/>
      </c>
      <c r="H41" s="1" t="str">
        <f>IF(ISBLANK(Values!E40),"",Values!$B$16)</f>
        <v>computer-keyboards</v>
      </c>
      <c r="I41" s="1" t="str">
        <f>IF(ISBLANK(Values!E40),"","4730574031")</f>
        <v>4730574031</v>
      </c>
      <c r="J41" s="31" t="str">
        <f>IF(ISBLANK(Values!E40),"",Values!F40 )</f>
        <v>Lenovo X240 RG - US INT</v>
      </c>
      <c r="K41" s="27" t="str">
        <f>IF(IF(ISBLANK(Values!E40),"",IF(Values!J40, Values!$B$4, Values!$B$5))=0,"",IF(ISBLANK(Values!E40),"",IF(Values!J40, Values!$B$4, Values!$B$5)))</f>
        <v>49.95</v>
      </c>
      <c r="L41" s="27">
        <f>IF(ISBLANK(Values!E40),"",IF($CO41="DEFAULT", Values!$B$18, ""))</f>
        <v>5</v>
      </c>
      <c r="M41" s="27" t="str">
        <f>IF(ISBLANK(Values!E40),"",Values!$M40)</f>
        <v>https://raw.githubusercontent.com/PatrickVibild/TellusAmazonPictures/master/pictures/Lenovo/X240/RG/USI/1.jpg</v>
      </c>
      <c r="N41" s="27" t="str">
        <f>IF(ISBLANK(Values!$F40),"",Values!N40)</f>
        <v>https://raw.githubusercontent.com/PatrickVibild/TellusAmazonPictures/master/pictures/Lenovo/X240/RG/USI/2.jpg</v>
      </c>
      <c r="O41" s="27" t="str">
        <f>IF(ISBLANK(Values!$F40),"",Values!O40)</f>
        <v>https://raw.githubusercontent.com/PatrickVibild/TellusAmazonPictures/master/pictures/Lenovo/X240/RG/USI/3.jpg</v>
      </c>
      <c r="P41" s="27" t="str">
        <f>IF(ISBLANK(Values!$F40),"",Values!P40)</f>
        <v>https://raw.githubusercontent.com/PatrickVibild/TellusAmazonPictures/master/pictures/Lenovo/X240/RG/USI/4.jpg</v>
      </c>
      <c r="Q41" s="27" t="str">
        <f>IF(ISBLANK(Values!$F40),"",Values!Q40)</f>
        <v>https://raw.githubusercontent.com/PatrickVibild/TellusAmazonPictures/master/pictures/Lenovo/X240/RG/USI/5.jpg</v>
      </c>
      <c r="R41" s="27" t="str">
        <f>IF(ISBLANK(Values!$F40),"",Values!R40)</f>
        <v>https://raw.githubusercontent.com/PatrickVibild/TellusAmazonPictures/master/pictures/Lenovo/X240/RG/USI/6.jpg</v>
      </c>
      <c r="S41" s="27" t="str">
        <f>IF(ISBLANK(Values!$F40),"",Values!S40)</f>
        <v>https://raw.githubusercontent.com/PatrickVibild/TellusAmazonPictures/master/pictures/Lenovo/X240/RG/USI/7.jpg</v>
      </c>
      <c r="T41" s="27" t="str">
        <f>IF(ISBLANK(Values!$F40),"",Values!T40)</f>
        <v>https://raw.githubusercontent.com/PatrickVibild/TellusAmazonPictures/master/pictures/Lenovo/X240/RG/USI/8.jpg</v>
      </c>
      <c r="U41" s="27" t="str">
        <f>IF(ISBLANK(Values!$F40),"",Values!U40)</f>
        <v>https://raw.githubusercontent.com/PatrickVibild/TellusAmazonPictures/master/pictures/Lenovo/X240/RG/USI/9.jpg</v>
      </c>
      <c r="V41" s="1"/>
      <c r="W41" s="29" t="str">
        <f>IF(ISBLANK(Values!E40),"","Child")</f>
        <v>Child</v>
      </c>
      <c r="X41" s="29" t="str">
        <f>IF(ISBLANK(Values!E40),"",Values!$B$13)</f>
        <v>Lenovo X240 parent regular</v>
      </c>
      <c r="Y41" s="31" t="str">
        <f>IF(ISBLANK(Values!E40),"","Size-Color")</f>
        <v>Size-Color</v>
      </c>
      <c r="Z41" s="29" t="str">
        <f>IF(ISBLANK(Values!E40),"","variation")</f>
        <v>variation</v>
      </c>
      <c r="AA41" s="1" t="str">
        <f>IF(ISBLANK(Values!E40),"",Values!$B$20)</f>
        <v>PartialUpdate</v>
      </c>
      <c r="AB41" s="1" t="str">
        <f>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34" t="str">
        <f>IF(ISBLANK(Values!E40),"",IF(Values!I40,Values!$B$23,Values!$B$33))</f>
        <v>👉 FORMATO – {flag} {language} sin retroiluminación.</v>
      </c>
      <c r="AJ41" s="32" t="str">
        <f>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1" s="1" t="str">
        <f>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IF(ISBLANK(Values!E40),"",SUBSTITUTE(SUBSTITUTE(IF(Values!$J40, Values!$B$26, Values!$B$33), "{language}", Values!$H40), "{flag}", INDEX(options!$E$1:$E$20, Values!$V40)))</f>
        <v>👉 FORMATO – 🇺🇸 with € symbol US internacional sin retroiluminación.</v>
      </c>
      <c r="AM41" s="1" t="str">
        <f>SUBSTITUTE(IF(ISBLANK(Values!E40),"",Values!$B$27), "{model}", Values!$B$3)</f>
        <v>👉 COMPATIBLE CON: Lenovo X230s X240 X240S X240I X250 X260 X270. Por favor, revise la imagen y la descripción cuidadosamente antes de comprar cualquier teclado. Esto asegura que obtenga el teclado correcto para su portátil. Instalación fácil.</v>
      </c>
      <c r="AN41" s="1"/>
      <c r="AO41" s="1"/>
      <c r="AP41" s="1"/>
      <c r="AQ41" s="1"/>
      <c r="AR41" s="1"/>
      <c r="AS41" s="1"/>
      <c r="AT41" s="27" t="str">
        <f>IF(ISBLANK(Values!E40),"",Values!H40)</f>
        <v>US internacional</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49.95</v>
      </c>
      <c r="FP41" s="1" t="str">
        <f>IF(IF(ISBLANK(Values!E40),"",IF(Values!J40, Values!$B$4, Values!$B$5))=0,"",IF(ISBLANK(Values!E40),"","Percent"))</f>
        <v>Percent</v>
      </c>
      <c r="FQ41" s="1" t="str">
        <f>IF(IF(ISBLANK(Values!E40),"",IF(Values!J40, Values!$B$4, Values!$B$5))=0,"",IF(ISBLANK(Values!E40),"","2"))</f>
        <v>2</v>
      </c>
      <c r="FR41" s="1" t="str">
        <f>IF(IF(ISBLANK(Values!E40),"",IF(Values!J40, Values!$B$4, Values!$B$5))=0,"",IF(ISBLANK(Values!E40),"","3"))</f>
        <v>3</v>
      </c>
      <c r="FS41" s="1" t="str">
        <f>IF(IF(ISBLANK(Values!E40),"",IF(Values!J40, Values!$B$4, Values!$B$5))=0,"",IF(ISBLANK(Values!E40),"","5"))</f>
        <v>5</v>
      </c>
      <c r="FT41" s="1" t="str">
        <f>IF(IF(ISBLANK(Values!E40),"",IF(Values!J40, Values!$B$4, Values!$B$5))=0,"",IF(ISBLANK(Values!E40),"","6"))</f>
        <v>6</v>
      </c>
      <c r="FU41" s="1" t="str">
        <f>IF(IF(ISBLANK(Values!E40),"",IF(Values!J40, Values!$B$4, Values!$B$5))=0,"",IF(ISBLANK(Values!E40),"","10"))</f>
        <v>10</v>
      </c>
      <c r="FV41" s="1" t="str">
        <f>IF(IF(ISBLANK(Values!E40),"",IF(Values!J40, Values!$B$4, Values!$B$5))=0,"",IF(ISBLANK(Values!E40),"","10"))</f>
        <v>10</v>
      </c>
      <c r="FW41" s="1"/>
      <c r="FX41" s="1"/>
      <c r="FY41" s="1"/>
      <c r="FZ41" s="1"/>
      <c r="GA41" s="1"/>
      <c r="GB41" s="1"/>
      <c r="GC41" s="1"/>
      <c r="GD41" s="1"/>
      <c r="GE41" s="1"/>
      <c r="GF41" s="1"/>
      <c r="GG41" s="1"/>
      <c r="GH41" s="1"/>
      <c r="GI41" s="1"/>
      <c r="GJ41" s="1"/>
    </row>
    <row r="42" spans="1:192" ht="16" x14ac:dyDescent="0.2">
      <c r="A42" s="1" t="str">
        <f>IF(ISBLANK(Values!E41),"",IF(Values!$B$37="EU","computercomponent","computer"))</f>
        <v>computercomponent</v>
      </c>
      <c r="B42" s="33" t="str">
        <f>IF(ISBLANK(Values!E41),"",Values!F41)</f>
        <v>Lenovo X240 - US regular</v>
      </c>
      <c r="C42" s="29" t="str">
        <f>IF(ISBLANK(Values!E41),"","TellusRem")</f>
        <v>TellusRem</v>
      </c>
      <c r="D42" s="28">
        <f>IF(ISBLANK(Values!E41),"",Values!E41)</f>
        <v>5714401242192</v>
      </c>
      <c r="E42" s="1" t="str">
        <f>IF(ISBLANK(Values!E41),"","EAN")</f>
        <v>EAN</v>
      </c>
      <c r="F42" s="27" t="str">
        <f>IF(ISBLANK(Values!E41),"",IF(Values!J41, SUBSTITUTE(Values!$B$1, "{language}", Values!H41) &amp; " " &amp;Values!$B$3, SUBSTITUTE(Values!$B$2, "{language}", Values!$H41) &amp; " " &amp;Values!$B$3))</f>
        <v>Teclado de respuesto US sin retroiluminación  para Lenovo Thinkpad X230s X240 X240S X240I X250 X260 X270</v>
      </c>
      <c r="G42" s="29" t="str">
        <f>IF(ISBLANK(Values!E41),"",IF(Values!$B$20="PartialUpdate","","TellusRem"))</f>
        <v/>
      </c>
      <c r="H42" s="1" t="str">
        <f>IF(ISBLANK(Values!E41),"",Values!$B$16)</f>
        <v>computer-keyboards</v>
      </c>
      <c r="I42" s="1" t="str">
        <f>IF(ISBLANK(Values!E41),"","4730574031")</f>
        <v>4730574031</v>
      </c>
      <c r="J42" s="31" t="str">
        <f>IF(ISBLANK(Values!E41),"",Values!F41 )</f>
        <v>Lenovo X240 - US regular</v>
      </c>
      <c r="K42" s="27" t="str">
        <f>IF(IF(ISBLANK(Values!E41),"",IF(Values!J41, Values!$B$4, Values!$B$5))=0,"",IF(ISBLANK(Values!E41),"",IF(Values!J41, Values!$B$4, Values!$B$5)))</f>
        <v>49.95</v>
      </c>
      <c r="L42" s="27">
        <f>IF(ISBLANK(Values!E41),"",IF($CO42="DEFAULT", Values!$B$18, ""))</f>
        <v>5</v>
      </c>
      <c r="M42" s="27" t="str">
        <f>IF(ISBLANK(Values!E41),"",Values!$M41)</f>
        <v>https://raw.githubusercontent.com/PatrickVibild/TellusAmazonPictures/master/pictures/Lenovo/X240/RG/US/1.jpg</v>
      </c>
      <c r="N42" s="27" t="str">
        <f>IF(ISBLANK(Values!$F41),"",Values!N41)</f>
        <v>https://raw.githubusercontent.com/PatrickVibild/TellusAmazonPictures/master/pictures/Lenovo/X240/RG/US/2.jpg</v>
      </c>
      <c r="O42" s="27" t="str">
        <f>IF(ISBLANK(Values!$F41),"",Values!O41)</f>
        <v>https://raw.githubusercontent.com/PatrickVibild/TellusAmazonPictures/master/pictures/Lenovo/X240/RG/US/3.jpg</v>
      </c>
      <c r="P42" s="27" t="str">
        <f>IF(ISBLANK(Values!$F41),"",Values!P41)</f>
        <v>https://raw.githubusercontent.com/PatrickVibild/TellusAmazonPictures/master/pictures/Lenovo/X240/RG/US/4.jpg</v>
      </c>
      <c r="Q42" s="27" t="str">
        <f>IF(ISBLANK(Values!$F41),"",Values!Q41)</f>
        <v>https://raw.githubusercontent.com/PatrickVibild/TellusAmazonPictures/master/pictures/Lenovo/X240/RG/US/5.jpg</v>
      </c>
      <c r="R42" s="27" t="str">
        <f>IF(ISBLANK(Values!$F41),"",Values!R41)</f>
        <v>https://raw.githubusercontent.com/PatrickVibild/TellusAmazonPictures/master/pictures/Lenovo/X240/RG/US/6.jpg</v>
      </c>
      <c r="S42" s="27" t="str">
        <f>IF(ISBLANK(Values!$F41),"",Values!S41)</f>
        <v>https://raw.githubusercontent.com/PatrickVibild/TellusAmazonPictures/master/pictures/Lenovo/X240/RG/US/7.jpg</v>
      </c>
      <c r="T42" s="27" t="str">
        <f>IF(ISBLANK(Values!$F41),"",Values!T41)</f>
        <v>https://raw.githubusercontent.com/PatrickVibild/TellusAmazonPictures/master/pictures/Lenovo/X240/RG/US/8.jpg</v>
      </c>
      <c r="U42" s="27" t="str">
        <f>IF(ISBLANK(Values!$F41),"",Values!U41)</f>
        <v>https://raw.githubusercontent.com/PatrickVibild/TellusAmazonPictures/master/pictures/Lenovo/X240/RG/US/9.jpg</v>
      </c>
      <c r="W42" s="29" t="str">
        <f>IF(ISBLANK(Values!E41),"","Child")</f>
        <v>Child</v>
      </c>
      <c r="X42" s="29" t="str">
        <f>IF(ISBLANK(Values!E41),"",Values!$B$13)</f>
        <v>Lenovo X240 parent regular</v>
      </c>
      <c r="Y42" s="31" t="str">
        <f>IF(ISBLANK(Values!E41),"","Size-Color")</f>
        <v>Size-Color</v>
      </c>
      <c r="Z42" s="29" t="str">
        <f>IF(ISBLANK(Values!E41),"","variation")</f>
        <v>variation</v>
      </c>
      <c r="AA42" s="1" t="str">
        <f>IF(ISBLANK(Values!E41),"",Values!$B$20)</f>
        <v>PartialUpdate</v>
      </c>
      <c r="AB42" s="1" t="str">
        <f>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34" t="str">
        <f>IF(ISBLANK(Values!E41),"",IF(Values!I41,Values!$B$23,Values!$B$33))</f>
        <v>👉 FORMATO – {flag} {language} sin retroiluminación.</v>
      </c>
      <c r="AJ42" s="32" t="str">
        <f>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X230s X240 X240S X240I X250 X260 X270</v>
      </c>
      <c r="AK42" s="1" t="str">
        <f>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IF(ISBLANK(Values!E41),"",SUBSTITUTE(SUBSTITUTE(IF(Values!$J41, Values!$B$26, Values!$B$33), "{language}", Values!$H41), "{flag}", INDEX(options!$E$1:$E$20, Values!$V41)))</f>
        <v>👉 FORMATO – 🇺🇸 US sin retroiluminación.</v>
      </c>
      <c r="AM42" s="1" t="str">
        <f>SUBSTITUTE(IF(ISBLANK(Values!E41),"",Values!$B$27), "{model}", Values!$B$3)</f>
        <v>👉 COMPATIBLE CON: Lenovo X230s X240 X240S X240I X250 X260 X270. Por favor, revise la imagen y la descripción cuidadosamente antes de comprar cualquier teclado. Esto asegura que obtenga el teclado correcto para su portátil. Instalación fácil.</v>
      </c>
      <c r="AT42" s="27" t="str">
        <f>IF(ISBLANK(Values!E41),"",Values!H41)</f>
        <v>US</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42" s="1" t="str">
        <f>IF(ISBLANK(Values!E41),"","No")</f>
        <v>No</v>
      </c>
      <c r="DA42" s="1" t="str">
        <f>IF(ISBLANK(Values!E41),"","No")</f>
        <v>No</v>
      </c>
      <c r="DO42" s="1" t="str">
        <f>IF(ISBLANK(Values!E41),"","Parts")</f>
        <v>Parts</v>
      </c>
      <c r="DP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Y42" t="str">
        <f>IF(ISBLANK(Values!$E41), "", "not_applicable")</f>
        <v>not_applicable</v>
      </c>
      <c r="EI42" s="1" t="str">
        <f>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49.95</v>
      </c>
      <c r="FP42" s="1" t="str">
        <f>IF(IF(ISBLANK(Values!E41),"",IF(Values!J41, Values!$B$4, Values!$B$5))=0,"",IF(ISBLANK(Values!E41),"","Percent"))</f>
        <v>Percent</v>
      </c>
      <c r="FQ42" s="1" t="str">
        <f>IF(IF(ISBLANK(Values!E41),"",IF(Values!J41, Values!$B$4, Values!$B$5))=0,"",IF(ISBLANK(Values!E41),"","2"))</f>
        <v>2</v>
      </c>
      <c r="FR42" s="1" t="str">
        <f>IF(IF(ISBLANK(Values!E41),"",IF(Values!J41, Values!$B$4, Values!$B$5))=0,"",IF(ISBLANK(Values!E41),"","3"))</f>
        <v>3</v>
      </c>
      <c r="FS42" s="1" t="str">
        <f>IF(IF(ISBLANK(Values!E41),"",IF(Values!J41, Values!$B$4, Values!$B$5))=0,"",IF(ISBLANK(Values!E41),"","5"))</f>
        <v>5</v>
      </c>
      <c r="FT42" s="1" t="str">
        <f>IF(IF(ISBLANK(Values!E41),"",IF(Values!J41, Values!$B$4, Values!$B$5))=0,"",IF(ISBLANK(Values!E41),"","6"))</f>
        <v>6</v>
      </c>
      <c r="FU42" s="1" t="str">
        <f>IF(IF(ISBLANK(Values!E41),"",IF(Values!J41, Values!$B$4, Values!$B$5))=0,"",IF(ISBLANK(Values!E41),"","10"))</f>
        <v>10</v>
      </c>
      <c r="FV42" s="1" t="str">
        <f>IF(IF(ISBLANK(Values!E41),"",IF(Values!J41, Values!$B$4, Values!$B$5))=0,"",IF(ISBLANK(Values!E41),"","10"))</f>
        <v>10</v>
      </c>
    </row>
    <row r="43" spans="1:192"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row>
    <row r="44" spans="1:192"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row>
    <row r="45" spans="1:192"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row>
    <row r="46" spans="1:192"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row>
    <row r="47" spans="1:192"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row>
    <row r="48" spans="1:192"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row>
    <row r="49" spans="1:178"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row>
    <row r="50" spans="1:178"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78"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78"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78"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78"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78"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78"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78"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78"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78"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78"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78"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78"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78"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78"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12">
      <formula>AND(IF(IFERROR(VLOOKUP($A$3,#NAME?,MATCH($A4,#NAME?,0)+1,0),0)&gt;0,0,1),IF(IFERROR(VLOOKUP($A$3,#NAME?,MATCH($A4,#NAME?,0)+1,0),0)&gt;0,0,1),IF(IFERROR(VLOOKUP($A$3,#NAME?,MATCH($A4,#NAME?,0)+1,0),0)&gt;0,0,1),IF(IFERROR(MATCH($A4,#NAME?,0),0)&gt;0,1,0))</formula>
    </cfRule>
    <cfRule type="expression" dxfId="532" priority="9">
      <formula>IF(VLOOKUP($A$3,#NAME?,MATCH($A4,#NAME?,0)+1,0)&gt;0,1,0)</formula>
    </cfRule>
  </conditionalFormatting>
  <conditionalFormatting sqref="B4">
    <cfRule type="expression" dxfId="531" priority="990">
      <formula>IF(LEN(B4)&gt;0,1,0)</formula>
    </cfRule>
    <cfRule type="expression" dxfId="530" priority="994">
      <formula>AND(IF(IFERROR(VLOOKUP($B$3,#NAME?,MATCH($A4,#NAME?,0)+1,0),0)&gt;0,0,1),IF(IFERROR(VLOOKUP($B$3,#NAME?,MATCH($A4,#NAME?,0)+1,0),0)&gt;0,0,1),IF(IFERROR(VLOOKUP($B$3,#NAME?,MATCH($A4,#NAME?,0)+1,0),0)&gt;0,0,1),IF(IFERROR(MATCH($A4,#NAME?,0),0)&gt;0,1,0))</formula>
    </cfRule>
    <cfRule type="expression" dxfId="529" priority="991">
      <formula>IF(VLOOKUP($B$3,#NAME?,MATCH($A4,#NAME?,0)+1,0)&gt;0,1,0)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8">
      <formula>IF(LEN(C5)&gt;0,1,0)</formula>
    </cfRule>
    <cfRule type="expression" dxfId="520" priority="19">
      <formula>IF(VLOOKUP($C$3,#NAME?,MATCH($A5,#NAME?,0)+1,0)&gt;0,1,0)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9">
      <formula>AND(IF(IFERROR(VLOOKUP($G$3,#NAME?,MATCH($A4,#NAME?,0)+1,0),0)&gt;0,0,1),IF(IFERROR(VLOOKUP($G$3,#NAME?,MATCH($A4,#NAME?,0)+1,0),0)&gt;0,0,1),IF(IFERROR(VLOOKUP($G$3,#NAME?,MATCH($A4,#NAME?,0)+1,0),0)&gt;0,0,1),IF(IFERROR(MATCH($A4,#NAME?,0),0)&gt;0,1,0))</formula>
    </cfRule>
    <cfRule type="expression" dxfId="507" priority="1015">
      <formula>IF(LEN(G4)&gt;0,1,0)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7">
      <formula>AND(IF(IFERROR(VLOOKUP($H$3,#NAME?,MATCH($A4,#NAME?,0)+1,0),0)&gt;0,0,1),IF(IFERROR(VLOOKUP($H$3,#NAME?,MATCH($A4,#NAME?,0)+1,0),0)&gt;0,0,1),IF(IFERROR(VLOOKUP($H$3,#NAME?,MATCH($A4,#NAME?,0)+1,0),0)&gt;0,0,1),IF(IFERROR(MATCH($A4,#NAME?,0),0)&gt;0,1,0))</formula>
    </cfRule>
    <cfRule type="expression" dxfId="502" priority="44">
      <formula>IF(VLOOKUP($H$3,#NAME?,MATCH($A4,#NAME?,0)+1,0)&gt;0,1,0)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52">
      <formula>AND(IF(IFERROR(VLOOKUP($J$3,#NAME?,MATCH($A5,#NAME?,0)+1,0),0)&gt;0,0,1),IF(IFERROR(VLOOKUP($J$3,#NAME?,MATCH($A5,#NAME?,0)+1,0),0)&gt;0,0,1),IF(IFERROR(VLOOKUP($J$3,#NAME?,MATCH($A5,#NAME?,0)+1,0),0)&gt;0,0,1),IF(IFERROR(MATCH($A5,#NAME?,0),0)&gt;0,1,0))</formula>
    </cfRule>
    <cfRule type="expression" dxfId="497" priority="49">
      <formula>IF(VLOOKUP($J$3,#NAME?,MATCH($A5,#NAME?,0)+1,0)&gt;0,1,0)</formula>
    </cfRule>
  </conditionalFormatting>
  <conditionalFormatting sqref="K4:K211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L4:M204">
    <cfRule type="expression" dxfId="490" priority="1035">
      <formula>IF(LEN(L4)&gt;0,1,0)</formula>
    </cfRule>
  </conditionalFormatting>
  <conditionalFormatting sqref="M4:M204 N5:U5 O6:U122 N6:N204">
    <cfRule type="expression" dxfId="489"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8" priority="67">
      <formula>AND(IF(IFERROR(VLOOKUP($M$3,#NAME?,MATCH($A5,#NAME?,0)+1,0),0)&gt;0,0,1),IF(IFERROR(VLOOKUP($M$3,#NAME?,MATCH($A5,#NAME?,0)+1,0),0)&gt;0,0,1),IF(IFERROR(VLOOKUP($M$3,#NAME?,MATCH($A5,#NAME?,0)+1,0),0)&gt;0,0,1),IF(IFERROR(MATCH($A5,#NAME?,0),0)&gt;0,1,0))</formula>
    </cfRule>
    <cfRule type="expression" dxfId="487" priority="64">
      <formula>IF(VLOOKUP($M$3,#NAME?,MATCH($A5,#NAME?,0)+1,0)&gt;0,1,0)</formula>
    </cfRule>
    <cfRule type="expression" dxfId="486" priority="63">
      <formula>IF(LEN(M5)&gt;0,1,0)</formula>
    </cfRule>
  </conditionalFormatting>
  <conditionalFormatting sqref="N4 N7:N1048576">
    <cfRule type="expression" dxfId="485"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4" priority="69">
      <formula>IF(VLOOKUP($N$3,#NAME?,MATCH($A4,#NAME?,0)+1,0)&gt;0,1,0)</formula>
    </cfRule>
  </conditionalFormatting>
  <conditionalFormatting sqref="N7:O1048576 N4:V4">
    <cfRule type="expression" dxfId="483" priority="68">
      <formula>IF(LEN(N4)&gt;0,1,0)</formula>
    </cfRule>
  </conditionalFormatting>
  <conditionalFormatting sqref="O4 V5:V122 O7:O1048576 P123:V131">
    <cfRule type="expression" dxfId="482"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1" priority="74">
      <formula>IF(VLOOKUP($O$3,#NAME?,MATCH($A4,#NAME?,0)+1,0)&gt;0,1,0)</formula>
    </cfRule>
  </conditionalFormatting>
  <conditionalFormatting sqref="O6:U122 N6:N204 M4:M204 N5:U5">
    <cfRule type="expression" dxfId="480" priority="1046">
      <formula>IF(VLOOKUP($M$3,#NAME?,MATCH($A4,#NAME?,0)+1,0)&gt;0,1,0)</formula>
    </cfRule>
  </conditionalFormatting>
  <conditionalFormatting sqref="O6:U122 N6:N204 N5:U5">
    <cfRule type="expression" dxfId="479" priority="1045">
      <formula>IF(LEN(N5)&gt;0,1,0)</formula>
    </cfRule>
  </conditionalFormatting>
  <conditionalFormatting sqref="P4 P7:P1048576">
    <cfRule type="expression" dxfId="478"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7" priority="79">
      <formula>IF(VLOOKUP($P$3,#NAME?,MATCH($A4,#NAME?,0)+1,0)&gt;0,1,0)</formula>
    </cfRule>
  </conditionalFormatting>
  <conditionalFormatting sqref="P7:V1048576">
    <cfRule type="expression" dxfId="476" priority="78">
      <formula>IF(LEN(P7)&gt;0,1,0)</formula>
    </cfRule>
  </conditionalFormatting>
  <conditionalFormatting sqref="Q4 Q7:Q1048576">
    <cfRule type="expression" dxfId="475"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4" priority="84">
      <formula>IF(VLOOKUP($Q$3,#NAME?,MATCH($A4,#NAME?,0)+1,0)&gt;0,1,0)</formula>
    </cfRule>
  </conditionalFormatting>
  <conditionalFormatting sqref="R4 R7:R1048576">
    <cfRule type="expression" dxfId="473"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2" priority="89">
      <formula>IF(VLOOKUP($R$3,#NAME?,MATCH($A4,#NAME?,0)+1,0)&gt;0,1,0)</formula>
    </cfRule>
  </conditionalFormatting>
  <conditionalFormatting sqref="S4 S7:S1048576">
    <cfRule type="expression" dxfId="471"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0" priority="94">
      <formula>IF(VLOOKUP($S$3,#NAME?,MATCH($A4,#NAME?,0)+1,0)&gt;0,1,0)</formula>
    </cfRule>
  </conditionalFormatting>
  <conditionalFormatting sqref="T4 T7:T1048576">
    <cfRule type="expression" dxfId="469"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8" priority="99">
      <formula>IF(VLOOKUP($T$3,#NAME?,MATCH($A4,#NAME?,0)+1,0)&gt;0,1,0)</formula>
    </cfRule>
  </conditionalFormatting>
  <conditionalFormatting sqref="U4 U7:U1048576">
    <cfRule type="expression" dxfId="467"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6" priority="104">
      <formula>IF(VLOOKUP($U$3,#NAME?,MATCH($A4,#NAME?,0)+1,0)&gt;0,1,0)</formula>
    </cfRule>
  </conditionalFormatting>
  <conditionalFormatting sqref="V4 V7:V1048576">
    <cfRule type="expression" dxfId="465"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4" priority="73">
      <formula>IF(LEN(P5)&gt;0,1,0)</formula>
    </cfRule>
  </conditionalFormatting>
  <conditionalFormatting sqref="V7:V1048576 V4">
    <cfRule type="expression" dxfId="463" priority="109">
      <formula>IF(VLOOKUP($V$3,#NAME?,MATCH($A4,#NAME?,0)+1,0)&gt;0,1,0)</formula>
    </cfRule>
  </conditionalFormatting>
  <conditionalFormatting sqref="W4:W204">
    <cfRule type="expression" dxfId="462" priority="1054">
      <formula>AND(IF(IFERROR(VLOOKUP($N$3,#NAME?,MATCH($A4,#NAME?,0)+1,0),0)&gt;0,0,1),IF(IFERROR(VLOOKUP($N$3,#NAME?,MATCH($A4,#NAME?,0)+1,0),0)&gt;0,0,1),IF(IFERROR(VLOOKUP($N$3,#NAME?,MATCH($A4,#NAME?,0)+1,0),0)&gt;0,0,1),IF(IFERROR(MATCH($A4,#NAME?,0),0)&gt;0,1,0))</formula>
    </cfRule>
    <cfRule type="expression" dxfId="461" priority="1051">
      <formula>IF(VLOOKUP($N$3,#NAME?,MATCH($A4,#NAME?,0)+1,0)&gt;0,1,0)</formula>
    </cfRule>
  </conditionalFormatting>
  <conditionalFormatting sqref="W5:W1048576">
    <cfRule type="expression" dxfId="460" priority="117">
      <formula>AND(IF(IFERROR(VLOOKUP($W$3,#NAME?,MATCH($A5,#NAME?,0)+1,0),0)&gt;0,0,1),IF(IFERROR(VLOOKUP($W$3,#NAME?,MATCH($A5,#NAME?,0)+1,0),0)&gt;0,0,1),IF(IFERROR(VLOOKUP($W$3,#NAME?,MATCH($A5,#NAME?,0)+1,0),0)&gt;0,0,1),IF(IFERROR(MATCH($A5,#NAME?,0),0)&gt;0,1,0))</formula>
    </cfRule>
    <cfRule type="expression" dxfId="459" priority="114">
      <formula>IF(VLOOKUP($W$3,#NAME?,MATCH($A5,#NAME?,0)+1,0)&gt;0,1,0)</formula>
    </cfRule>
  </conditionalFormatting>
  <conditionalFormatting sqref="W4:X204">
    <cfRule type="expression" dxfId="458" priority="1050">
      <formula>IF(LEN(W4)&gt;0,1,0)</formula>
    </cfRule>
  </conditionalFormatting>
  <conditionalFormatting sqref="W5:Z1048576">
    <cfRule type="expression" dxfId="457" priority="113">
      <formula>IF(LEN(W5)&gt;0,1,0)</formula>
    </cfRule>
  </conditionalFormatting>
  <conditionalFormatting sqref="X4">
    <cfRule type="expression" dxfId="456" priority="1059">
      <formula>AND(IF(IFERROR(VLOOKUP($O$3,#NAME?,MATCH($A4,#NAME?,0)+1,0),0)&gt;0,0,1),IF(IFERROR(VLOOKUP($O$3,#NAME?,MATCH($A4,#NAME?,0)+1,0),0)&gt;0,0,1),IF(IFERROR(VLOOKUP($O$3,#NAME?,MATCH($A4,#NAME?,0)+1,0),0)&gt;0,0,1),IF(IFERROR(MATCH($A4,#NAME?,0),0)&gt;0,1,0))</formula>
    </cfRule>
    <cfRule type="expression" dxfId="455" priority="1056">
      <formula>IF(VLOOKUP($O$3,#NAME?,MATCH($A4,#NAME?,0)+1,0)&gt;0,1,0)</formula>
    </cfRule>
  </conditionalFormatting>
  <conditionalFormatting sqref="X5:X204">
    <cfRule type="expression" dxfId="454" priority="1079">
      <formula>AND(IF(IFERROR(VLOOKUP($B$3,#NAME?,MATCH($A5,#NAME?,0)+1,0),0)&gt;0,0,1),IF(IFERROR(VLOOKUP($B$3,#NAME?,MATCH($A5,#NAME?,0)+1,0),0)&gt;0,0,1),IF(IFERROR(VLOOKUP($B$3,#NAME?,MATCH($A5,#NAME?,0)+1,0),0)&gt;0,0,1),IF(IFERROR(MATCH($A5,#NAME?,0),0)&gt;0,1,0))</formula>
    </cfRule>
    <cfRule type="expression" dxfId="453" priority="1076">
      <formula>IF(VLOOKUP($B$3,#NAME?,MATCH($A5,#NAME?,0)+1,0)&gt;0,1,0)</formula>
    </cfRule>
  </conditionalFormatting>
  <conditionalFormatting sqref="X5:X1048576">
    <cfRule type="expression" dxfId="452" priority="122">
      <formula>AND(IF(IFERROR(VLOOKUP($X$3,#NAME?,MATCH($A5,#NAME?,0)+1,0),0)&gt;0,0,1),IF(IFERROR(VLOOKUP($X$3,#NAME?,MATCH($A5,#NAME?,0)+1,0),0)&gt;0,0,1),IF(IFERROR(VLOOKUP($X$3,#NAME?,MATCH($A5,#NAME?,0)+1,0),0)&gt;0,0,1),IF(IFERROR(MATCH($A5,#NAME?,0),0)&gt;0,1,0))</formula>
    </cfRule>
    <cfRule type="expression" dxfId="451" priority="119">
      <formula>IF(VLOOKUP($X$3,#NAME?,MATCH($A5,#NAME?,0)+1,0)&gt;0,1,0)</formula>
    </cfRule>
  </conditionalFormatting>
  <conditionalFormatting sqref="Y5:Y1048576">
    <cfRule type="expression" dxfId="450" priority="124">
      <formula>IF(VLOOKUP($Y$3,#NAME?,MATCH($A5,#NAME?,0)+1,0)&gt;0,1,0)</formula>
    </cfRule>
    <cfRule type="expression" dxfId="449" priority="127">
      <formula>AND(IF(IFERROR(VLOOKUP($Y$3,#NAME?,MATCH($A5,#NAME?,0)+1,0),0)&gt;0,0,1),IF(IFERROR(VLOOKUP($Y$3,#NAME?,MATCH($A5,#NAME?,0)+1,0),0)&gt;0,0,1),IF(IFERROR(VLOOKUP($Y$3,#NAME?,MATCH($A5,#NAME?,0)+1,0),0)&gt;0,0,1),IF(IFERROR(MATCH($A5,#NAME?,0),0)&gt;0,1,0))</formula>
    </cfRule>
  </conditionalFormatting>
  <conditionalFormatting sqref="Z4:Z204">
    <cfRule type="expression" dxfId="448" priority="1064">
      <formula>AND(IF(IFERROR(VLOOKUP($Q$3,#NAME?,MATCH($A4,#NAME?,0)+1,0),0)&gt;0,0,1),IF(IFERROR(VLOOKUP($Q$3,#NAME?,MATCH($A4,#NAME?,0)+1,0),0)&gt;0,0,1),IF(IFERROR(VLOOKUP($Q$3,#NAME?,MATCH($A4,#NAME?,0)+1,0),0)&gt;0,0,1),IF(IFERROR(MATCH($A4,#NAME?,0),0)&gt;0,1,0))</formula>
    </cfRule>
    <cfRule type="expression" dxfId="447" priority="1061">
      <formula>IF(VLOOKUP($Q$3,#NAME?,MATCH($A4,#NAME?,0)+1,0)&gt;0,1,0)</formula>
    </cfRule>
    <cfRule type="expression" dxfId="446" priority="1060">
      <formula>IF(LEN(Z4)&gt;0,1,0)</formula>
    </cfRule>
  </conditionalFormatting>
  <conditionalFormatting sqref="Z5:Z1048576">
    <cfRule type="expression" dxfId="445" priority="129">
      <formula>IF(VLOOKUP($Z$3,#NAME?,MATCH($A5,#NAME?,0)+1,0)&gt;0,1,0)</formula>
    </cfRule>
    <cfRule type="expression" dxfId="444"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3" priority="134">
      <formula>IF(VLOOKUP($AA$3,#NAME?,MATCH($A4,#NAME?,0)+1,0)&gt;0,1,0)</formula>
    </cfRule>
    <cfRule type="expression" dxfId="442" priority="133">
      <formula>IF(LEN(AA4)&gt;0,1,0)</formula>
    </cfRule>
    <cfRule type="expression" dxfId="441"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0" priority="138">
      <formula>IF(LEN(AB4)&gt;0,1,0)</formula>
    </cfRule>
    <cfRule type="expression" dxfId="439" priority="139">
      <formula>IF(VLOOKUP($AB$3,#NAME?,MATCH($A4,#NAME?,0)+1,0)&gt;0,1,0)</formula>
    </cfRule>
    <cfRule type="expression" dxfId="438"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7" priority="143">
      <formula>IF(LEN(#REF!)&gt;0,1,0)</formula>
    </cfRule>
    <cfRule type="expression" dxfId="436" priority="144">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7">
      <formula>AND(IF(IFERROR(VLOOKUP($AI$3,#NAME?,MATCH($A4,#NAME?,0)+1,0),0)&gt;0,0,1),IF(IFERROR(VLOOKUP($AI$3,#NAME?,MATCH($A4,#NAME?,0)+1,0),0)&gt;0,0,1),IF(IFERROR(VLOOKUP($AI$3,#NAME?,MATCH($A4,#NAME?,0)+1,0),0)&gt;0,0,1),IF(IFERROR(MATCH($A4,#NAME?,0),0)&gt;0,1,0))</formula>
    </cfRule>
    <cfRule type="expression" dxfId="421" priority="174">
      <formula>IF(VLOOKUP($AI$3,#NAME?,MATCH($A4,#NAME?,0)+1,0)&gt;0,1,0)</formula>
    </cfRule>
  </conditionalFormatting>
  <conditionalFormatting sqref="AJ4 AJ7:AJ1048576">
    <cfRule type="expression" dxfId="420" priority="179">
      <formula>IF(VLOOKUP($AJ$3,#NAME?,MATCH($A4,#NAME?,0)+1,0)&gt;0,1,0)</formula>
    </cfRule>
    <cfRule type="expression" dxfId="419" priority="182">
      <formula>AND(IF(IFERROR(VLOOKUP($AJ$3,#NAME?,MATCH($A4,#NAME?,0)+1,0),0)&gt;0,0,1),IF(IFERROR(VLOOKUP($AJ$3,#NAME?,MATCH($A4,#NAME?,0)+1,0),0)&gt;0,0,1),IF(IFERROR(VLOOKUP($AJ$3,#NAME?,MATCH($A4,#NAME?,0)+1,0),0)&gt;0,0,1),IF(IFERROR(MATCH($A4,#NAME?,0),0)&gt;0,1,0))</formula>
    </cfRule>
    <cfRule type="expression" dxfId="418" priority="178">
      <formula>IF(LEN(AJ4)&gt;0,1,0)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7">
      <formula>AND(IF(IFERROR(VLOOKUP($AM$3,#NAME?,MATCH($A4,#NAME?,0)+1,0),0)&gt;0,0,1),IF(IFERROR(VLOOKUP($AM$3,#NAME?,MATCH($A4,#NAME?,0)+1,0),0)&gt;0,0,1),IF(IFERROR(VLOOKUP($AM$3,#NAME?,MATCH($A4,#NAME?,0)+1,0),0)&gt;0,0,1),IF(IFERROR(MATCH($A4,#NAME?,0),0)&gt;0,1,0))</formula>
    </cfRule>
    <cfRule type="expression" dxfId="411" priority="194">
      <formula>IF(VLOOKUP($AM$3,#NAME?,MATCH($A4,#NAME?,0)+1,0)&gt;0,1,0)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7">
      <formula>AND(IF(IFERROR(VLOOKUP($AO$3,#NAME?,MATCH($A4,#NAME?,0)+1,0),0)&gt;0,0,1),IF(IFERROR(VLOOKUP($AO$3,#NAME?,MATCH($A4,#NAME?,0)+1,0),0)&gt;0,0,1),IF(IFERROR(VLOOKUP($AO$3,#NAME?,MATCH($A4,#NAME?,0)+1,0),0)&gt;0,0,1),IF(IFERROR(MATCH($A4,#NAME?,0),0)&gt;0,1,0))</formula>
    </cfRule>
    <cfRule type="expression" dxfId="407" priority="204">
      <formula>IF(VLOOKUP($AO$3,#NAME?,MATCH($A4,#NAME?,0)+1,0)&gt;0,1,0)</formula>
    </cfRule>
  </conditionalFormatting>
  <conditionalFormatting sqref="AP4:AP1048576">
    <cfRule type="expression" dxfId="406" priority="209">
      <formula>IF(VLOOKUP($AP$3,#NAME?,MATCH($A4,#NAME?,0)+1,0)&gt;0,1,0)</formula>
    </cfRule>
    <cfRule type="expression" dxfId="405"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404" priority="214">
      <formula>IF(VLOOKUP($AQ$3,#NAME?,MATCH($A4,#NAME?,0)+1,0)&gt;0,1,0)</formula>
    </cfRule>
    <cfRule type="expression" dxfId="403"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7">
      <formula>AND(IF(IFERROR(VLOOKUP($AU$3,#NAME?,MATCH($A4,#NAME?,0)+1,0),0)&gt;0,0,1),IF(IFERROR(VLOOKUP($AU$3,#NAME?,MATCH($A4,#NAME?,0)+1,0),0)&gt;0,0,1),IF(IFERROR(VLOOKUP($AU$3,#NAME?,MATCH($A4,#NAME?,0)+1,0),0)&gt;0,0,1),IF(IFERROR(MATCH($A4,#NAME?,0),0)&gt;0,1,0))</formula>
    </cfRule>
    <cfRule type="expression" dxfId="394" priority="234">
      <formula>IF(VLOOKUP($AU$3,#NAME?,MATCH($A4,#NAME?,0)+1,0)&gt;0,1,0)</formula>
    </cfRule>
    <cfRule type="expression" dxfId="393" priority="233">
      <formula>IF(LEN(AU4)&gt;0,1,0)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4">
      <formula>IF(VLOOKUP($AW$3,#NAME?,MATCH($A4,#NAME?,0)+1,0)&gt;0,1,0)</formula>
    </cfRule>
    <cfRule type="expression" dxfId="388"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87" priority="252">
      <formula>AND(IF(IFERROR(VLOOKUP($AX$3,#NAME?,MATCH($A4,#NAME?,0)+1,0),0)&gt;0,0,1),IF(IFERROR(VLOOKUP($AX$3,#NAME?,MATCH($A4,#NAME?,0)+1,0),0)&gt;0,0,1),IF(IFERROR(VLOOKUP($AX$3,#NAME?,MATCH($A4,#NAME?,0)+1,0),0)&gt;0,0,1),IF(IFERROR(MATCH($A4,#NAME?,0),0)&gt;0,1,0))</formula>
    </cfRule>
    <cfRule type="expression" dxfId="386" priority="249">
      <formula>IF(VLOOKUP($AX$3,#NAME?,MATCH($A4,#NAME?,0)+1,0)&gt;0,1,0)</formula>
    </cfRule>
  </conditionalFormatting>
  <conditionalFormatting sqref="AX4:BD1048576">
    <cfRule type="expression" dxfId="385" priority="248">
      <formula>IF(LEN(AX4)&gt;0,1,0)</formula>
    </cfRule>
  </conditionalFormatting>
  <conditionalFormatting sqref="AY4:AY1048576">
    <cfRule type="expression" dxfId="384" priority="254">
      <formula>IF(VLOOKUP($AY$3,#NAME?,MATCH($A4,#NAME?,0)+1,0)&gt;0,1,0)</formula>
    </cfRule>
    <cfRule type="expression" dxfId="383"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82" priority="262">
      <formula>AND(IF(IFERROR(VLOOKUP($AZ$3,#NAME?,MATCH($A4,#NAME?,0)+1,0),0)&gt;0,0,1),IF(IFERROR(VLOOKUP($AZ$3,#NAME?,MATCH($A4,#NAME?,0)+1,0),0)&gt;0,0,1),IF(IFERROR(VLOOKUP($AZ$3,#NAME?,MATCH($A4,#NAME?,0)+1,0),0)&gt;0,0,1),IF(IFERROR(MATCH($A4,#NAME?,0),0)&gt;0,1,0))</formula>
    </cfRule>
    <cfRule type="expression" dxfId="381" priority="259">
      <formula>IF(VLOOKUP($AZ$3,#NAME?,MATCH($A4,#NAME?,0)+1,0)&gt;0,1,0)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72">
      <formula>AND(IF(IFERROR(VLOOKUP($BB$3,#NAME?,MATCH($A4,#NAME?,0)+1,0),0)&gt;0,0,1),IF(IFERROR(VLOOKUP($BB$3,#NAME?,MATCH($A4,#NAME?,0)+1,0),0)&gt;0,0,1),IF(IFERROR(VLOOKUP($BB$3,#NAME?,MATCH($A4,#NAME?,0)+1,0),0)&gt;0,0,1),IF(IFERROR(MATCH($A4,#NAME?,0),0)&gt;0,1,0))</formula>
    </cfRule>
    <cfRule type="expression" dxfId="377" priority="269">
      <formula>IF(VLOOKUP($BB$3,#NAME?,MATCH($A4,#NAME?,0)+1,0)&gt;0,1,0)</formula>
    </cfRule>
  </conditionalFormatting>
  <conditionalFormatting sqref="BC4:BC1048576">
    <cfRule type="expression" dxfId="376" priority="277">
      <formula>AND(IF(IFERROR(VLOOKUP($BC$3,#NAME?,MATCH($A4,#NAME?,0)+1,0),0)&gt;0,0,1),IF(IFERROR(VLOOKUP($BC$3,#NAME?,MATCH($A4,#NAME?,0)+1,0),0)&gt;0,0,1),IF(IFERROR(VLOOKUP($BC$3,#NAME?,MATCH($A4,#NAME?,0)+1,0),0)&gt;0,0,1),IF(IFERROR(MATCH($A4,#NAME?,0),0)&gt;0,1,0))</formula>
    </cfRule>
    <cfRule type="expression" dxfId="375" priority="274">
      <formula>IF(VLOOKUP($BC$3,#NAME?,MATCH($A4,#NAME?,0)+1,0)&gt;0,1,0)</formula>
    </cfRule>
  </conditionalFormatting>
  <conditionalFormatting sqref="BD4:BD1048576">
    <cfRule type="expression" dxfId="374" priority="282">
      <formula>AND(IF(IFERROR(VLOOKUP($BD$3,#NAME?,MATCH($A4,#NAME?,0)+1,0),0)&gt;0,0,1),IF(IFERROR(VLOOKUP($BD$3,#NAME?,MATCH($A4,#NAME?,0)+1,0),0)&gt;0,0,1),IF(IFERROR(VLOOKUP($BD$3,#NAME?,MATCH($A4,#NAME?,0)+1,0),0)&gt;0,0,1),IF(IFERROR(MATCH($A4,#NAME?,0),0)&gt;0,1,0))</formula>
    </cfRule>
    <cfRule type="expression" dxfId="373" priority="279">
      <formula>IF(VLOOKUP($BD$3,#NAME?,MATCH($A4,#NAME?,0)+1,0)&gt;0,1,0)</formula>
    </cfRule>
  </conditionalFormatting>
  <conditionalFormatting sqref="BE5:BE1048576">
    <cfRule type="expression" dxfId="372" priority="284">
      <formula>IF(VLOOKUP($BE$3,#NAME?,MATCH($A5,#NAME?,0)+1,0)&gt;0,1,0)</formula>
    </cfRule>
    <cfRule type="expression" dxfId="371"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7">
      <formula>AND(IF(IFERROR(VLOOKUP($BI$3,#NAME?,MATCH($A4,#NAME?,0)+1,0),0)&gt;0,0,1),IF(IFERROR(VLOOKUP($BI$3,#NAME?,MATCH($A4,#NAME?,0)+1,0),0)&gt;0,0,1),IF(IFERROR(VLOOKUP($BI$3,#NAME?,MATCH($A4,#NAME?,0)+1,0),0)&gt;0,0,1),IF(IFERROR(MATCH($A4,#NAME?,0),0)&gt;0,1,0))</formula>
    </cfRule>
    <cfRule type="expression" dxfId="362" priority="304">
      <formula>IF(VLOOKUP($BI$3,#NAME?,MATCH($A4,#NAME?,0)+1,0)&gt;0,1,0)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4">
      <formula>IF(VLOOKUP($BK$3,#NAME?,MATCH($A4,#NAME?,0)+1,0)&gt;0,1,0)</formula>
    </cfRule>
    <cfRule type="expression" dxfId="35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4">
      <formula>IF(VLOOKUP($BM$3,#NAME?,MATCH($A4,#NAME?,0)+1,0)&gt;0,1,0)</formula>
    </cfRule>
    <cfRule type="expression" dxfId="353"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352" priority="329">
      <formula>IF(VLOOKUP($BN$3,#NAME?,MATCH($A4,#NAME?,0)+1,0)&gt;0,1,0)</formula>
    </cfRule>
    <cfRule type="expression" dxfId="351"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50" priority="334">
      <formula>IF(VLOOKUP($BO$3,#NAME?,MATCH($A4,#NAME?,0)+1,0)&gt;0,1,0)</formula>
    </cfRule>
    <cfRule type="expression" dxfId="349"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48" priority="342">
      <formula>AND(IF(IFERROR(VLOOKUP($BP$3,#NAME?,MATCH($A4,#NAME?,0)+1,0),0)&gt;0,0,1),IF(IFERROR(VLOOKUP($BP$3,#NAME?,MATCH($A4,#NAME?,0)+1,0),0)&gt;0,0,1),IF(IFERROR(VLOOKUP($BP$3,#NAME?,MATCH($A4,#NAME?,0)+1,0),0)&gt;0,0,1),IF(IFERROR(MATCH($A4,#NAME?,0),0)&gt;0,1,0))</formula>
    </cfRule>
    <cfRule type="expression" dxfId="347" priority="339">
      <formula>IF(VLOOKUP($BP$3,#NAME?,MATCH($A4,#NAME?,0)+1,0)&gt;0,1,0)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52">
      <formula>AND(IF(IFERROR(VLOOKUP($BR$3,#NAME?,MATCH($A4,#NAME?,0)+1,0),0)&gt;0,0,1),IF(IFERROR(VLOOKUP($BR$3,#NAME?,MATCH($A4,#NAME?,0)+1,0),0)&gt;0,0,1),IF(IFERROR(VLOOKUP($BR$3,#NAME?,MATCH($A4,#NAME?,0)+1,0),0)&gt;0,0,1),IF(IFERROR(MATCH($A4,#NAME?,0),0)&gt;0,1,0))</formula>
    </cfRule>
    <cfRule type="expression" dxfId="343" priority="349">
      <formula>IF(VLOOKUP($BR$3,#NAME?,MATCH($A4,#NAME?,0)+1,0)&gt;0,1,0)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62">
      <formula>AND(IF(IFERROR(VLOOKUP($BT$3,#NAME?,MATCH($A4,#NAME?,0)+1,0),0)&gt;0,0,1),IF(IFERROR(VLOOKUP($BT$3,#NAME?,MATCH($A4,#NAME?,0)+1,0),0)&gt;0,0,1),IF(IFERROR(VLOOKUP($BT$3,#NAME?,MATCH($A4,#NAME?,0)+1,0),0)&gt;0,0,1),IF(IFERROR(MATCH($A4,#NAME?,0),0)&gt;0,1,0))</formula>
    </cfRule>
    <cfRule type="expression" dxfId="339" priority="359">
      <formula>IF(VLOOKUP($BT$3,#NAME?,MATCH($A4,#NAME?,0)+1,0)&gt;0,1,0)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7">
      <formula>AND(IF(IFERROR(VLOOKUP($BW$3,#NAME?,MATCH($A4,#NAME?,0)+1,0),0)&gt;0,0,1),IF(IFERROR(VLOOKUP($BW$3,#NAME?,MATCH($A4,#NAME?,0)+1,0),0)&gt;0,0,1),IF(IFERROR(VLOOKUP($BW$3,#NAME?,MATCH($A4,#NAME?,0)+1,0),0)&gt;0,0,1),IF(IFERROR(MATCH($A4,#NAME?,0),0)&gt;0,1,0))</formula>
    </cfRule>
    <cfRule type="expression" dxfId="333" priority="374">
      <formula>IF(VLOOKUP($BW$3,#NAME?,MATCH($A4,#NAME?,0)+1,0)&gt;0,1,0)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89">
      <formula>IF(VLOOKUP($BZ$3,#NAME?,MATCH($A4,#NAME?,0)+1,0)&gt;0,1,0)</formula>
    </cfRule>
    <cfRule type="expression" dxfId="32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4">
      <formula>IF(VLOOKUP($CC$3,#NAME?,MATCH($A4,#NAME?,0)+1,0)&gt;0,1,0)</formula>
    </cfRule>
    <cfRule type="expression" dxfId="321"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32">
      <formula>AND(IF(IFERROR(VLOOKUP($CH$3,#NAME?,MATCH($A4,#NAME?,0)+1,0),0)&gt;0,0,1),IF(IFERROR(VLOOKUP($CH$3,#NAME?,MATCH($A4,#NAME?,0)+1,0),0)&gt;0,0,1),IF(IFERROR(VLOOKUP($CH$3,#NAME?,MATCH($A4,#NAME?,0)+1,0),0)&gt;0,0,1),IF(IFERROR(MATCH($A4,#NAME?,0),0)&gt;0,1,0))</formula>
    </cfRule>
    <cfRule type="expression" dxfId="311" priority="429">
      <formula>IF(VLOOKUP($CH$3,#NAME?,MATCH($A4,#NAME?,0)+1,0)&gt;0,1,0)</formula>
    </cfRule>
  </conditionalFormatting>
  <conditionalFormatting sqref="CI4:CI1048576 CP5:CP204">
    <cfRule type="expression" dxfId="310" priority="437">
      <formula>AND(IF(IFERROR(VLOOKUP($CI$3,#NAME?,MATCH($A4,#NAME?,0)+1,0),0)&gt;0,0,1),IF(IFERROR(VLOOKUP($CI$3,#NAME?,MATCH($A4,#NAME?,0)+1,0),0)&gt;0,0,1),IF(IFERROR(VLOOKUP($CI$3,#NAME?,MATCH($A4,#NAME?,0)+1,0),0)&gt;0,0,1),IF(IFERROR(MATCH($A4,#NAME?,0),0)&gt;0,1,0))</formula>
    </cfRule>
    <cfRule type="expression" dxfId="309" priority="434">
      <formula>IF(VLOOKUP($CI$3,#NAME?,MATCH($A4,#NAME?,0)+1,0)&gt;0,1,0)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7">
      <formula>AND(IF(IFERROR(VLOOKUP($CK$3,#NAME?,MATCH($A4,#NAME?,0)+1,0),0)&gt;0,0,1),IF(IFERROR(VLOOKUP($CK$3,#NAME?,MATCH($A4,#NAME?,0)+1,0),0)&gt;0,0,1),IF(IFERROR(VLOOKUP($CK$3,#NAME?,MATCH($A4,#NAME?,0)+1,0),0)&gt;0,0,1),IF(IFERROR(MATCH($A4,#NAME?,0),0)&gt;0,1,0))</formula>
    </cfRule>
    <cfRule type="expression" dxfId="305" priority="444">
      <formula>IF(VLOOKUP($CK$3,#NAME?,MATCH($A4,#NAME?,0)+1,0)&gt;0,1,0)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4">
      <formula>IF(VLOOKUP($CM$3,#NAME?,MATCH($A4,#NAME?,0)+1,0)&gt;0,1,0)</formula>
    </cfRule>
    <cfRule type="expression" dxfId="301"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2">
      <formula>IF($W4&lt;&gt;"Parent",0,1)</formula>
    </cfRule>
    <cfRule type="expression" dxfId="297" priority="7">
      <formula>AND(IF(IFERROR(VLOOKUP($CO$3,#NAME?,MATCH($A4,#NAME?,0)+1,0),0)&gt;0,0,1),IF(IFERROR(VLOOKUP($CO$3,#NAME?,MATCH($A4,#NAME?,0)+1,0),0)&gt;0,0,1),IF(IFERROR(VLOOKUP($CO$3,#NAME?,MATCH($A4,#NAME?,0)+1,0),0)&gt;0,0,1),IF(IFERROR(MATCH($A4,#NAME?,0),0)&gt;0,1,0))</formula>
    </cfRule>
    <cfRule type="expression" dxfId="296" priority="4">
      <formula>IF(VLOOKUP($CO$3,#NAME?,MATCH($A4,#NAME?,0)+1,0)&gt;0,1,0)</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7">
      <formula>AND(IF(IFERROR(VLOOKUP($CV$3,#NAME?,MATCH($A4,#NAME?,0)+1,0),0)&gt;0,0,1),IF(IFERROR(VLOOKUP($CV$3,#NAME?,MATCH($A4,#NAME?,0)+1,0),0)&gt;0,0,1),IF(IFERROR(VLOOKUP($CV$3,#NAME?,MATCH($A4,#NAME?,0)+1,0),0)&gt;0,0,1),IF(IFERROR(MATCH($A4,#NAME?,0),0)&gt;0,1,0))</formula>
    </cfRule>
    <cfRule type="expression" dxfId="279" priority="494">
      <formula>IF(VLOOKUP($CV$3,#NAME?,MATCH($A4,#NAME?,0)+1,0)&gt;0,1,0)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0">
      <formula>IF(VLOOKUP($CY$3,#NAME?,MATCH($A4,#NAME?,0)+1,0)&gt;0,1,0)</formula>
    </cfRule>
    <cfRule type="expression" dxfId="273" priority="513">
      <formula>AND(IF(IFERROR(VLOOKUP($CY$3,#NAME?,MATCH($A4,#NAME?,0)+1,0),0)&gt;0,0,1),IF(IFERROR(VLOOKUP($CY$3,#NAME?,MATCH($A4,#NAME?,0)+1,0),0)&gt;0,0,1),IF(IFERROR(VLOOKUP($CY$3,#NAME?,MATCH($A4,#NAME?,0)+1,0),0)&gt;0,0,1),IF(IFERROR(MATCH($A4,#NAME?,0),0)&gt;0,1,0))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4">
      <formula>AND(AND(OR(AND(AND(OR(NOT(DA4="Yes"),DA4="")))),A4&lt;&gt;""))</formula>
    </cfRule>
    <cfRule type="expression" dxfId="269" priority="519">
      <formula>AND(IF(IFERROR(VLOOKUP($CZ$3,#NAME?,MATCH($A4,#NAME?,0)+1,0),0)&gt;0,0,1),IF(IFERROR(VLOOKUP($CZ$3,#NAME?,MATCH($A4,#NAME?,0)+1,0),0)&gt;0,0,1),IF(IFERROR(VLOOKUP($CZ$3,#NAME?,MATCH($A4,#NAME?,0)+1,0),0)&gt;0,0,1),IF(IFERROR(MATCH($A4,#NAME?,0),0)&gt;0,1,0))</formula>
    </cfRule>
    <cfRule type="expression" dxfId="268" priority="515">
      <formula>IF(LEN(CZ4)&gt;0,1,0)</formula>
    </cfRule>
    <cfRule type="expression" dxfId="267" priority="516">
      <formula>IF(VLOOKUP($CZ$3,#NAME?,MATCH($A4,#NAME?,0)+1,0)&gt;0,1,0)</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0">
      <formula>AND(AND(OR(AND(OR(OR(NOT(CO4&lt;&gt;"DEFAULT"),CO4="")))),A4&lt;&gt;""))</formula>
    </cfRule>
    <cfRule type="expression" dxfId="264" priority="521">
      <formula>IF(LEN(DA4)&gt;0,1,0)</formula>
    </cfRule>
    <cfRule type="expression" dxfId="263" priority="522">
      <formula>IF(VLOOKUP($DA$3,#NAME?,MATCH($A4,#NAME?,0)+1,0)&gt;0,1,0)</formula>
    </cfRule>
  </conditionalFormatting>
  <conditionalFormatting sqref="DB4:DB1048576">
    <cfRule type="expression" dxfId="262" priority="527">
      <formula>IF(LEN(DB4)&gt;0,1,0)</formula>
    </cfRule>
    <cfRule type="expression" dxfId="26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60" priority="531">
      <formula>AND(IF(IFERROR(VLOOKUP($DB$3,#NAME?,MATCH($A4,#NAME?,0)+1,0),0)&gt;0,0,1),IF(IFERROR(VLOOKUP($DB$3,#NAME?,MATCH($A4,#NAME?,0)+1,0),0)&gt;0,0,1),IF(IFERROR(VLOOKUP($DB$3,#NAME?,MATCH($A4,#NAME?,0)+1,0),0)&gt;0,0,1),IF(IFERROR(MATCH($A4,#NAME?,0),0)&gt;0,1,0))</formula>
    </cfRule>
    <cfRule type="expression" dxfId="259" priority="528">
      <formula>IF(VLOOKUP($DB$3,#NAME?,MATCH($A4,#NAME?,0)+1,0)&gt;0,1,0)</formula>
    </cfRule>
  </conditionalFormatting>
  <conditionalFormatting sqref="DC4:DC1048576">
    <cfRule type="expression" dxfId="258" priority="533">
      <formula>IF(LEN(DC4)&gt;0,1,0)</formula>
    </cfRule>
    <cfRule type="expression" dxfId="2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6" priority="537">
      <formula>AND(IF(IFERROR(VLOOKUP($DC$3,#NAME?,MATCH($A4,#NAME?,0)+1,0),0)&gt;0,0,1),IF(IFERROR(VLOOKUP($DC$3,#NAME?,MATCH($A4,#NAME?,0)+1,0),0)&gt;0,0,1),IF(IFERROR(VLOOKUP($DC$3,#NAME?,MATCH($A4,#NAME?,0)+1,0),0)&gt;0,0,1),IF(IFERROR(MATCH($A4,#NAME?,0),0)&gt;0,1,0))</formula>
    </cfRule>
    <cfRule type="expression" dxfId="255" priority="534">
      <formula>IF(VLOOKUP($DC$3,#NAME?,MATCH($A4,#NAME?,0)+1,0)&gt;0,1,0)</formula>
    </cfRule>
  </conditionalFormatting>
  <conditionalFormatting sqref="DD4:DD1048576">
    <cfRule type="expression" dxfId="254" priority="539">
      <formula>IF(LEN(DD4)&gt;0,1,0)</formula>
    </cfRule>
    <cfRule type="expression" dxfId="253" priority="540">
      <formula>IF(VLOOKUP($DD$3,#NAME?,MATCH($A4,#NAME?,0)+1,0)&gt;0,1,0)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6">
      <formula>IF(VLOOKUP($DE$3,#NAME?,MATCH($A4,#NAME?,0)+1,0)&gt;0,1,0)</formula>
    </cfRule>
    <cfRule type="expression" dxfId="24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8" priority="545">
      <formula>IF(LEN(DE4)&gt;0,1,0)</formula>
    </cfRule>
    <cfRule type="expression" dxfId="247"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7">
      <formula>AND(IF(IFERROR(VLOOKUP($DH$3,#NAME?,MATCH($A4,#NAME?,0)+1,0),0)&gt;0,0,1),IF(IFERROR(VLOOKUP($DH$3,#NAME?,MATCH($A4,#NAME?,0)+1,0),0)&gt;0,0,1),IF(IFERROR(VLOOKUP($DH$3,#NAME?,MATCH($A4,#NAME?,0)+1,0),0)&gt;0,0,1),IF(IFERROR(MATCH($A4,#NAME?,0),0)&gt;0,1,0))</formula>
    </cfRule>
    <cfRule type="expression" dxfId="237" priority="564">
      <formula>IF(VLOOKUP($DH$3,#NAME?,MATCH($A4,#NAME?,0)+1,0)&gt;0,1,0)</formula>
    </cfRule>
    <cfRule type="expression" dxfId="236" priority="563">
      <formula>IF(LEN(DH4)&gt;0,1,0)</formula>
    </cfRule>
    <cfRule type="expression" dxfId="235"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5">
      <formula>IF(LEN(DJ4)&gt;0,1,0)</formula>
    </cfRule>
    <cfRule type="expression" dxfId="228" priority="576">
      <formula>IF(VLOOKUP($DJ$3,#NAME?,MATCH($A4,#NAME?,0)+1,0)&gt;0,1,0)</formula>
    </cfRule>
    <cfRule type="expression" dxfId="227"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5">
      <formula>AND(IF(IFERROR(VLOOKUP($DK$3,#NAME?,MATCH($A4,#NAME?,0)+1,0),0)&gt;0,0,1),IF(IFERROR(VLOOKUP($DK$3,#NAME?,MATCH($A4,#NAME?,0)+1,0),0)&gt;0,0,1),IF(IFERROR(VLOOKUP($DK$3,#NAME?,MATCH($A4,#NAME?,0)+1,0),0)&gt;0,0,1),IF(IFERROR(MATCH($A4,#NAME?,0),0)&gt;0,1,0))</formula>
    </cfRule>
    <cfRule type="expression" dxfId="224" priority="581">
      <formula>IF(LEN(DK4)&gt;0,1,0)</formula>
    </cfRule>
    <cfRule type="expression" dxfId="223" priority="582">
      <formula>IF(VLOOKUP($DK$3,#NAME?,MATCH($A4,#NAME?,0)+1,0)&gt;0,1,0)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3">
      <formula>IF(LEN(DQ4)&gt;0,1,0)</formula>
    </cfRule>
    <cfRule type="expression" dxfId="208" priority="612">
      <formula>AND(AND(OR(AND(OR(OR(NOT(DY4&lt;&gt;"Not Applicable"),DY4=""))),AND(OR(OR(NOT(DZ4&lt;&gt;"Not Applicable"),DZ4=""))),AND(OR(OR(NOT(EA4&lt;&gt;"Not Applicable"),EA4=""))),AND(OR(OR(NOT(EB4&lt;&gt;"Not Applicable"),EB4=""))),AND(OR(OR(NOT(EC4&lt;&gt;"Not Applicable"),EC4="")))),A4&lt;&gt;""))</formula>
    </cfRule>
    <cfRule type="expression" dxfId="207" priority="614">
      <formula>IF(VLOOKUP($DQ$3,#NAME?,MATCH($A4,#NAME?,0)+1,0)&gt;0,1,0)</formula>
    </cfRule>
    <cfRule type="expression" dxfId="206"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19">
      <formula>IF(LEN(DR4)&gt;0,1,0)</formula>
    </cfRule>
    <cfRule type="expression" dxfId="203" priority="620">
      <formula>IF(VLOOKUP($DR$3,#NAME?,MATCH($A4,#NAME?,0)+1,0)&gt;0,1,0)</formula>
    </cfRule>
    <cfRule type="expression" dxfId="202"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5">
      <formula>IF(LEN(DU4)&gt;0,1,0)</formula>
    </cfRule>
    <cfRule type="expression" dxfId="194"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2">
      <formula>IF(VLOOKUP($DV$3,#NAME?,MATCH($A4,#NAME?,0)+1,0)&gt;0,1,0)</formula>
    </cfRule>
    <cfRule type="expression" dxfId="190" priority="641">
      <formula>IF(LEN(DV4)&gt;0,1,0)</formula>
    </cfRule>
    <cfRule type="expression" dxfId="189" priority="645">
      <formula>AND(IF(IFERROR(VLOOKUP($DV$3,#NAME?,MATCH($A4,#NAME?,0)+1,0),0)&gt;0,0,1),IF(IFERROR(VLOOKUP($DV$3,#NAME?,MATCH($A4,#NAME?,0)+1,0),0)&gt;0,0,1),IF(IFERROR(VLOOKUP($DV$3,#NAME?,MATCH($A4,#NAME?,0)+1,0),0)&gt;0,0,1),IF(IFERROR(MATCH($A4,#NAME?,0),0)&gt;0,1,0))</formula>
    </cfRule>
    <cfRule type="expression" dxfId="188"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W4:DW1048576">
    <cfRule type="expression" dxfId="18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6" priority="648">
      <formula>IF(VLOOKUP($DW$3,#NAME?,MATCH($A4,#NAME?,0)+1,0)&gt;0,1,0)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7">
      <formula>IF(LEN(DW4)&gt;0,1,0)</formula>
    </cfRule>
  </conditionalFormatting>
  <conditionalFormatting sqref="DX4:DX1048576">
    <cfRule type="expression" dxfId="18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3">
      <formula>IF(LEN(DX4)&gt;0,1,0)</formula>
    </cfRule>
  </conditionalFormatting>
  <conditionalFormatting sqref="DY7:DY1048576">
    <cfRule type="expression" dxfId="179" priority="659">
      <formula>IF(LEN(DY4)&gt;0,1,0)</formula>
    </cfRule>
    <cfRule type="expression" dxfId="178" priority="658">
      <formula>AND(AND(OR(AND(OR(OR(NOT(CO4&lt;&gt;"DEFAULT"),CO4="")))),A4&lt;&gt;""))</formula>
    </cfRule>
    <cfRule type="expression" dxfId="177" priority="663">
      <formula>AND(IF(IFERROR(VLOOKUP($DY$3,#NAME?,MATCH($A4,#NAME?,0)+1,0),0)&gt;0,0,1),IF(IFERROR(VLOOKUP($DY$3,#NAME?,MATCH($A4,#NAME?,0)+1,0),0)&gt;0,0,1),IF(IFERROR(VLOOKUP($DY$3,#NAME?,MATCH($A4,#NAME?,0)+1,0),0)&gt;0,0,1),IF(IFERROR(MATCH($A4,#NAME?,0),0)&gt;0,1,0))</formula>
    </cfRule>
    <cfRule type="expression" dxfId="176" priority="660">
      <formula>IF(VLOOKUP($DY$3,#NAME?,MATCH($A4,#NAME?,0)+1,0)&gt;0,1,0)</formula>
    </cfRule>
  </conditionalFormatting>
  <conditionalFormatting sqref="DZ5:DZ1048576">
    <cfRule type="expression" dxfId="175" priority="665">
      <formula>IF(LEN(DZ4)&gt;0,1,0)</formula>
    </cfRule>
    <cfRule type="expression" dxfId="174" priority="666">
      <formula>IF(VLOOKUP($DZ$3,#NAME?,MATCH($A4,#NAME?,0)+1,0)&gt;0,1,0)</formula>
    </cfRule>
    <cfRule type="expression" dxfId="173" priority="664">
      <formula>AND(AND(OR(AND(OR(OR(NOT(CO4&lt;&gt;"DEFAULT"),CO4="")))),A4&lt;&gt;""))</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2">
      <formula>IF(VLOOKUP($EA$3,#NAME?,MATCH($A4,#NAME?,0)+1,0)&gt;0,1,0)</formula>
    </cfRule>
    <cfRule type="expression" dxfId="169" priority="675">
      <formula>AND(IF(IFERROR(VLOOKUP($EA$3,#NAME?,MATCH($A4,#NAME?,0)+1,0),0)&gt;0,0,1),IF(IFERROR(VLOOKUP($EA$3,#NAME?,MATCH($A4,#NAME?,0)+1,0),0)&gt;0,0,1),IF(IFERROR(VLOOKUP($EA$3,#NAME?,MATCH($A4,#NAME?,0)+1,0),0)&gt;0,0,1),IF(IFERROR(MATCH($A4,#NAME?,0),0)&gt;0,1,0))</formula>
    </cfRule>
    <cfRule type="expression" dxfId="168" priority="671">
      <formula>IF(LEN(EA4)&gt;0,1,0)</formula>
    </cfRule>
  </conditionalFormatting>
  <conditionalFormatting sqref="EB5:EB1048576">
    <cfRule type="expression" dxfId="167" priority="676">
      <formula>AND(AND(OR(AND(OR(OR(NOT(CO4&lt;&gt;"DEFAULT"),CO4="")))),A4&lt;&gt;""))</formula>
    </cfRule>
    <cfRule type="expression" dxfId="166" priority="681">
      <formula>AND(IF(IFERROR(VLOOKUP($EB$3,#NAME?,MATCH($A4,#NAME?,0)+1,0),0)&gt;0,0,1),IF(IFERROR(VLOOKUP($EB$3,#NAME?,MATCH($A4,#NAME?,0)+1,0),0)&gt;0,0,1),IF(IFERROR(VLOOKUP($EB$3,#NAME?,MATCH($A4,#NAME?,0)+1,0),0)&gt;0,0,1),IF(IFERROR(MATCH($A4,#NAME?,0),0)&gt;0,1,0))</formula>
    </cfRule>
    <cfRule type="expression" dxfId="165" priority="677">
      <formula>IF(LEN(EB4)&gt;0,1,0)</formula>
    </cfRule>
    <cfRule type="expression" dxfId="164" priority="678">
      <formula>IF(VLOOKUP($EB$3,#NAME?,MATCH($A4,#NAME?,0)+1,0)&gt;0,1,0)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4">
      <formula>IF(VLOOKUP($EC$3,#NAME?,MATCH($A4,#NAME?,0)+1,0)&gt;0,1,0)</formula>
    </cfRule>
    <cfRule type="expression" dxfId="160"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2">
      <formula>IF(VLOOKUP($EF$3,#NAME?,MATCH($A4,#NAME?,0)+1,0)&gt;0,1,0)</formula>
    </cfRule>
    <cfRule type="expression" dxfId="150" priority="705">
      <formula>AND(IF(IFERROR(VLOOKUP($EF$3,#NAME?,MATCH($A4,#NAME?,0)+1,0),0)&gt;0,0,1),IF(IFERROR(VLOOKUP($EF$3,#NAME?,MATCH($A4,#NAME?,0)+1,0),0)&gt;0,0,1),IF(IFERROR(VLOOKUP($EF$3,#NAME?,MATCH($A4,#NAME?,0)+1,0),0)&gt;0,0,1),IF(IFERROR(MATCH($A4,#NAME?,0),0)&gt;0,1,0))</formula>
    </cfRule>
    <cfRule type="expression" dxfId="149" priority="700">
      <formula>AND(AND(OR(AND(OR(OR(NOT(DY4&lt;&gt;"Not Applicable"),DY4=""))),AND(OR(OR(NOT(DZ4&lt;&gt;"Not Applicable"),DZ4=""))),AND(OR(OR(NOT(EA4&lt;&gt;"Not Applicable"),EA4=""))),AND(OR(OR(NOT(EB4&lt;&gt;"Not Applicable"),EB4=""))),AND(OR(OR(NOT(EC4&lt;&gt;"Not Applicable"),EC4="")))),A4&lt;&gt;""))</formula>
    </cfRule>
    <cfRule type="expression" dxfId="148" priority="701">
      <formula>IF(LEN(EF4)&gt;0,1,0)</formula>
    </cfRule>
  </conditionalFormatting>
  <conditionalFormatting sqref="EG4:EG1048576">
    <cfRule type="expression" dxfId="147" priority="711">
      <formula>AND(IF(IFERROR(VLOOKUP($EG$3,#NAME?,MATCH($A4,#NAME?,0)+1,0),0)&gt;0,0,1),IF(IFERROR(VLOOKUP($EG$3,#NAME?,MATCH($A4,#NAME?,0)+1,0),0)&gt;0,0,1),IF(IFERROR(VLOOKUP($EG$3,#NAME?,MATCH($A4,#NAME?,0)+1,0),0)&gt;0,0,1),IF(IFERROR(MATCH($A4,#NAME?,0),0)&gt;0,1,0))</formula>
    </cfRule>
    <cfRule type="expression" dxfId="146" priority="708">
      <formula>IF(VLOOKUP($EG$3,#NAME?,MATCH($A4,#NAME?,0)+1,0)&gt;0,1,0)</formula>
    </cfRule>
    <cfRule type="expression" dxfId="145"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18">
      <formula>IF(VLOOKUP($EI$3,#NAME?,MATCH($A4,#NAME?,0)+1,0)&gt;0,1,0)</formula>
    </cfRule>
    <cfRule type="expression" dxfId="140"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39" priority="722">
      <formula>AND(AND(OR(AND(AND(OR(NOT(DY4="GHS"),DY4=""))),AND(AND(OR(NOT(DZ4="GHS"),DZ4=""))),AND(AND(OR(NOT(EA4="GHS"),EA4=""))),AND(AND(OR(NOT(EB4="GHS"),EB4=""))),AND(AND(OR(NOT(EC4="GHS"),EC4="")))),A4&lt;&gt;""))</formula>
    </cfRule>
    <cfRule type="expression" dxfId="138" priority="723">
      <formula>IF(LEN(EJ4)&gt;0,1,0)</formula>
    </cfRule>
    <cfRule type="expression" dxfId="137" priority="724">
      <formula>IF(VLOOKUP($EJ$3,#NAME?,MATCH($A4,#NAME?,0)+1,0)&gt;0,1,0)</formula>
    </cfRule>
    <cfRule type="expression" dxfId="136"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35" priority="730">
      <formula>IF(VLOOKUP($EK$3,#NAME?,MATCH($A4,#NAME?,0)+1,0)&gt;0,1,0)</formula>
    </cfRule>
    <cfRule type="expression" dxfId="134" priority="729">
      <formula>IF(LEN(EK4)&gt;0,1,0)</formula>
    </cfRule>
    <cfRule type="expression" dxfId="133" priority="733">
      <formula>AND(IF(IFERROR(VLOOKUP($EK$3,#NAME?,MATCH($A4,#NAME?,0)+1,0),0)&gt;0,0,1),IF(IFERROR(VLOOKUP($EK$3,#NAME?,MATCH($A4,#NAME?,0)+1,0),0)&gt;0,0,1),IF(IFERROR(VLOOKUP($EK$3,#NAME?,MATCH($A4,#NAME?,0)+1,0),0)&gt;0,0,1),IF(IFERROR(MATCH($A4,#NAME?,0),0)&gt;0,1,0))</formula>
    </cfRule>
    <cfRule type="expression" dxfId="132" priority="728">
      <formula>AND(AND(OR(AND(AND(OR(NOT(DY4="GHS"),DY4=""))),AND(AND(OR(NOT(DZ4="GHS"),DZ4=""))),AND(AND(OR(NOT(EA4="GHS"),EA4=""))),AND(AND(OR(NOT(EB4="GHS"),EB4=""))),AND(AND(OR(NOT(EC4="GHS"),EC4="")))),A4&lt;&gt;""))</formula>
    </cfRule>
  </conditionalFormatting>
  <conditionalFormatting sqref="EL4:EL1048576">
    <cfRule type="expression" dxfId="131" priority="736">
      <formula>IF(VLOOKUP($EL$3,#NAME?,MATCH($A4,#NAME?,0)+1,0)&gt;0,1,0)</formula>
    </cfRule>
    <cfRule type="expression" dxfId="130" priority="739">
      <formula>AND(IF(IFERROR(VLOOKUP($EL$3,#NAME?,MATCH($A4,#NAME?,0)+1,0),0)&gt;0,0,1),IF(IFERROR(VLOOKUP($EL$3,#NAME?,MATCH($A4,#NAME?,0)+1,0),0)&gt;0,0,1),IF(IFERROR(VLOOKUP($EL$3,#NAME?,MATCH($A4,#NAME?,0)+1,0),0)&gt;0,0,1),IF(IFERROR(MATCH($A4,#NAME?,0),0)&gt;0,1,0))</formula>
    </cfRule>
    <cfRule type="expression" dxfId="129" priority="734">
      <formula>AND(AND(OR(AND(AND(OR(NOT(DY4="GHS"),DY4=""))),AND(AND(OR(NOT(DZ4="GHS"),DZ4=""))),AND(AND(OR(NOT(EA4="GHS"),EA4=""))),AND(AND(OR(NOT(EB4="GHS"),EB4=""))),AND(AND(OR(NOT(EC4="GHS"),EC4="")))),A4&lt;&gt;""))</formula>
    </cfRule>
  </conditionalFormatting>
  <conditionalFormatting sqref="EL4:FH1048576">
    <cfRule type="expression" dxfId="128" priority="735">
      <formula>IF(LEN(EL4)&gt;0,1,0)</formula>
    </cfRule>
  </conditionalFormatting>
  <conditionalFormatting sqref="EM4:EM1048576">
    <cfRule type="expression" dxfId="127" priority="744">
      <formula>AND(IF(IFERROR(VLOOKUP($EM$3,#NAME?,MATCH($A4,#NAME?,0)+1,0),0)&gt;0,0,1),IF(IFERROR(VLOOKUP($EM$3,#NAME?,MATCH($A4,#NAME?,0)+1,0),0)&gt;0,0,1),IF(IFERROR(VLOOKUP($EM$3,#NAME?,MATCH($A4,#NAME?,0)+1,0),0)&gt;0,0,1),IF(IFERROR(MATCH($A4,#NAME?,0),0)&gt;0,1,0))</formula>
    </cfRule>
    <cfRule type="expression" dxfId="126" priority="741">
      <formula>IF(VLOOKUP($EM$3,#NAME?,MATCH($A4,#NAME?,0)+1,0)&gt;0,1,0)</formula>
    </cfRule>
  </conditionalFormatting>
  <conditionalFormatting sqref="EN4:EN1048576">
    <cfRule type="expression" dxfId="125" priority="746">
      <formula>IF(VLOOKUP($EN$3,#NAME?,MATCH($A4,#NAME?,0)+1,0)&gt;0,1,0)</formula>
    </cfRule>
    <cfRule type="expression" dxfId="124"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9">
      <formula>AND(IF(IFERROR(VLOOKUP($EP$3,#NAME?,MATCH($A4,#NAME?,0)+1,0),0)&gt;0,0,1),IF(IFERROR(VLOOKUP($EP$3,#NAME?,MATCH($A4,#NAME?,0)+1,0),0)&gt;0,0,1),IF(IFERROR(VLOOKUP($EP$3,#NAME?,MATCH($A4,#NAME?,0)+1,0),0)&gt;0,0,1),IF(IFERROR(MATCH($A4,#NAME?,0),0)&gt;0,1,0))</formula>
    </cfRule>
    <cfRule type="expression" dxfId="120" priority="756">
      <formula>IF(VLOOKUP($EP$3,#NAME?,MATCH($A4,#NAME?,0)+1,0)&gt;0,1,0)</formula>
    </cfRule>
  </conditionalFormatting>
  <conditionalFormatting sqref="EQ4:EQ1048576">
    <cfRule type="expression" dxfId="119" priority="764">
      <formula>AND(IF(IFERROR(VLOOKUP($EQ$3,#NAME?,MATCH($A4,#NAME?,0)+1,0),0)&gt;0,0,1),IF(IFERROR(VLOOKUP($EQ$3,#NAME?,MATCH($A4,#NAME?,0)+1,0),0)&gt;0,0,1),IF(IFERROR(VLOOKUP($EQ$3,#NAME?,MATCH($A4,#NAME?,0)+1,0),0)&gt;0,0,1),IF(IFERROR(MATCH($A4,#NAME?,0),0)&gt;0,1,0))</formula>
    </cfRule>
    <cfRule type="expression" dxfId="118" priority="761">
      <formula>IF(VLOOKUP($EQ$3,#NAME?,MATCH($A4,#NAME?,0)+1,0)&gt;0,1,0)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4">
      <formula>AND(IF(IFERROR(VLOOKUP($ES$3,#NAME?,MATCH($A4,#NAME?,0)+1,0),0)&gt;0,0,1),IF(IFERROR(VLOOKUP($ES$3,#NAME?,MATCH($A4,#NAME?,0)+1,0),0)&gt;0,0,1),IF(IFERROR(VLOOKUP($ES$3,#NAME?,MATCH($A4,#NAME?,0)+1,0),0)&gt;0,0,1),IF(IFERROR(MATCH($A4,#NAME?,0),0)&gt;0,1,0))</formula>
    </cfRule>
    <cfRule type="expression" dxfId="114" priority="771">
      <formula>IF(VLOOKUP($ES$3,#NAME?,MATCH($A4,#NAME?,0)+1,0)&gt;0,1,0)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4">
      <formula>AND(IF(IFERROR(VLOOKUP($EU$3,#NAME?,MATCH($A4,#NAME?,0)+1,0),0)&gt;0,0,1),IF(IFERROR(VLOOKUP($EU$3,#NAME?,MATCH($A4,#NAME?,0)+1,0),0)&gt;0,0,1),IF(IFERROR(VLOOKUP($EU$3,#NAME?,MATCH($A4,#NAME?,0)+1,0),0)&gt;0,0,1),IF(IFERROR(MATCH($A4,#NAME?,0),0)&gt;0,1,0))</formula>
    </cfRule>
    <cfRule type="expression" dxfId="110" priority="781">
      <formula>IF(VLOOKUP($EU$3,#NAME?,MATCH($A4,#NAME?,0)+1,0)&gt;0,1,0)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6">
      <formula>IF(VLOOKUP($EX$3,#NAME?,MATCH($A4,#NAME?,0)+1,0)&gt;0,1,0)</formula>
    </cfRule>
    <cfRule type="expression" dxfId="104"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9">
      <formula>AND(IF(IFERROR(VLOOKUP($FD$3,#NAME?,MATCH($A4,#NAME?,0)+1,0),0)&gt;0,0,1),IF(IFERROR(VLOOKUP($FD$3,#NAME?,MATCH($A4,#NAME?,0)+1,0),0)&gt;0,0,1),IF(IFERROR(VLOOKUP($FD$3,#NAME?,MATCH($A4,#NAME?,0)+1,0),0)&gt;0,0,1),IF(IFERROR(MATCH($A4,#NAME?,0),0)&gt;0,1,0))</formula>
    </cfRule>
    <cfRule type="expression" dxfId="92" priority="826">
      <formula>IF(VLOOKUP($FD$3,#NAME?,MATCH($A4,#NAME?,0)+1,0)&gt;0,1,0)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6">
      <formula>IF(VLOOKUP($FH$3,#NAME?,MATCH($A4,#NAME?,0)+1,0)&gt;0,1,0)</formula>
    </cfRule>
    <cfRule type="expression" dxfId="84" priority="849">
      <formula>AND(IF(IFERROR(VLOOKUP($FH$3,#NAME?,MATCH($A4,#NAME?,0)+1,0),0)&gt;0,0,1),IF(IFERROR(VLOOKUP($FH$3,#NAME?,MATCH($A4,#NAME?,0)+1,0),0)&gt;0,0,1),IF(IFERROR(VLOOKUP($FH$3,#NAME?,MATCH($A4,#NAME?,0)+1,0),0)&gt;0,0,1),IF(IFERROR(MATCH($A4,#NAME?,0),0)&gt;0,1,0))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6">
      <formula>IF(VLOOKUP($FJ$3,#NAME?,MATCH($A8,#NAME?,0)+1,0)&gt;0,1,0)</formula>
    </cfRule>
    <cfRule type="expression" dxfId="78" priority="855">
      <formula>IF(LEN(FJ8)&gt;0,1,0)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9">
      <formula>AND(IF(IFERROR(VLOOKUP($FL$3,#NAME?,MATCH($A4,#NAME?,0)+1,0),0)&gt;0,0,1),IF(IFERROR(VLOOKUP($FL$3,#NAME?,MATCH($A4,#NAME?,0)+1,0),0)&gt;0,0,1),IF(IFERROR(VLOOKUP($FL$3,#NAME?,MATCH($A4,#NAME?,0)+1,0),0)&gt;0,0,1),IF(IFERROR(MATCH($A4,#NAME?,0),0)&gt;0,1,0))</formula>
    </cfRule>
    <cfRule type="expression" dxfId="72" priority="866">
      <formula>IF(VLOOKUP($FL$3,#NAME?,MATCH($A4,#NAME?,0)+1,0)&gt;0,1,0)</formula>
    </cfRule>
  </conditionalFormatting>
  <conditionalFormatting sqref="FM4:FM1048576">
    <cfRule type="expression" dxfId="71" priority="874">
      <formula>AND(IF(IFERROR(VLOOKUP($FM$3,#NAME?,MATCH($A4,#NAME?,0)+1,0),0)&gt;0,0,1),IF(IFERROR(VLOOKUP($FM$3,#NAME?,MATCH($A4,#NAME?,0)+1,0),0)&gt;0,0,1),IF(IFERROR(VLOOKUP($FM$3,#NAME?,MATCH($A4,#NAME?,0)+1,0),0)&gt;0,0,1),IF(IFERROR(MATCH($A4,#NAME?,0),0)&gt;0,1,0))</formula>
    </cfRule>
    <cfRule type="expression" dxfId="70" priority="871">
      <formula>IF(VLOOKUP($FM$3,#NAME?,MATCH($A4,#NAME?,0)+1,0)&gt;0,1,0)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122: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11">
    <cfRule type="expression" dxfId="65" priority="1030">
      <formula>IF(LEN(K4)&gt;0,1,0)</formula>
    </cfRule>
    <cfRule type="expression" dxfId="64" priority="1031">
      <formula>IF(VLOOKUP($K$3,#NAME?,MATCH($A4,#NAME?,0)+1,0)&gt;0,1,0)</formula>
    </cfRule>
  </conditionalFormatting>
  <conditionalFormatting sqref="FO5:FO204 K5:K1048576">
    <cfRule type="expression" dxfId="63" priority="57">
      <formula>AND(IF(IFERROR(VLOOKUP($K$3,#NAME?,MATCH($A5,#NAME?,0)+1,0),0)&gt;0,0,1),IF(IFERROR(VLOOKUP($K$3,#NAME?,MATCH($A5,#NAME?,0)+1,0),0)&gt;0,0,1),IF(IFERROR(VLOOKUP($K$3,#NAME?,MATCH($A5,#NAME?,0)+1,0),0)&gt;0,0,1),IF(IFERROR(MATCH($A5,#NAME?,0),0)&gt;0,1,0))</formula>
    </cfRule>
    <cfRule type="expression" dxfId="62" priority="54">
      <formula>IF(VLOOKUP($K$3,#NAME?,MATCH($A5,#NAME?,0)+1,0)&gt;0,1,0)</formula>
    </cfRule>
  </conditionalFormatting>
  <conditionalFormatting sqref="FO122:FO1048576 FO4">
    <cfRule type="expression" dxfId="61" priority="881">
      <formula>IF(VLOOKUP($FO$3,#NAME?,MATCH($A4,#NAME?,0)+1,0)&gt;0,1,0)</formula>
    </cfRule>
  </conditionalFormatting>
  <conditionalFormatting sqref="FO122:FO1048576">
    <cfRule type="expression" dxfId="60" priority="880">
      <formula>IF(LEN(FO122)&gt;0,1,0)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9">
      <formula>AND(IF(IFERROR(VLOOKUP($FV$3,#NAME?,MATCH($A4,#NAME?,0)+1,0),0)&gt;0,0,1),IF(IFERROR(VLOOKUP($FV$3,#NAME?,MATCH($A4,#NAME?,0)+1,0),0)&gt;0,0,1),IF(IFERROR(VLOOKUP($FV$3,#NAME?,MATCH($A4,#NAME?,0)+1,0),0)&gt;0,0,1),IF(IFERROR(MATCH($A4,#NAME?,0),0)&gt;0,1,0))</formula>
    </cfRule>
    <cfRule type="expression" dxfId="45" priority="916">
      <formula>IF(VLOOKUP($FV$3,#NAME?,MATCH($A4,#NAME?,0)+1,0)&gt;0,1,0)</formula>
    </cfRule>
  </conditionalFormatting>
  <conditionalFormatting sqref="FW4:FW1048576">
    <cfRule type="expression" dxfId="44" priority="924">
      <formula>AND(IF(IFERROR(VLOOKUP($FW$3,#NAME?,MATCH($A4,#NAME?,0)+1,0),0)&gt;0,0,1),IF(IFERROR(VLOOKUP($FW$3,#NAME?,MATCH($A4,#NAME?,0)+1,0),0)&gt;0,0,1),IF(IFERROR(VLOOKUP($FW$3,#NAME?,MATCH($A4,#NAME?,0)+1,0),0)&gt;0,0,1),IF(IFERROR(MATCH($A4,#NAME?,0),0)&gt;0,1,0))</formula>
    </cfRule>
    <cfRule type="expression" dxfId="43" priority="921">
      <formula>IF(VLOOKUP($FW$3,#NAME?,MATCH($A4,#NAME?,0)+1,0)&gt;0,1,0)</formula>
    </cfRule>
  </conditionalFormatting>
  <conditionalFormatting sqref="FX4:FX1048576">
    <cfRule type="expression" dxfId="42" priority="929">
      <formula>AND(IF(IFERROR(VLOOKUP($FX$3,#NAME?,MATCH($A4,#NAME?,0)+1,0),0)&gt;0,0,1),IF(IFERROR(VLOOKUP($FX$3,#NAME?,MATCH($A4,#NAME?,0)+1,0),0)&gt;0,0,1),IF(IFERROR(VLOOKUP($FX$3,#NAME?,MATCH($A4,#NAME?,0)+1,0),0)&gt;0,0,1),IF(IFERROR(MATCH($A4,#NAME?,0),0)&gt;0,1,0))</formula>
    </cfRule>
    <cfRule type="expression" dxfId="41" priority="926">
      <formula>IF(VLOOKUP($FX$3,#NAME?,MATCH($A4,#NAME?,0)+1,0)&gt;0,1,0)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1">
      <formula>IF(VLOOKUP($GA$3,#NAME?,MATCH($A4,#NAME?,0)+1,0)&gt;0,1,0)</formula>
    </cfRule>
    <cfRule type="expression" dxfId="3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34" priority="949">
      <formula>AND(IF(IFERROR(VLOOKUP($GB$3,#NAME?,MATCH($A4,#NAME?,0)+1,0),0)&gt;0,0,1),IF(IFERROR(VLOOKUP($GB$3,#NAME?,MATCH($A4,#NAME?,0)+1,0),0)&gt;0,0,1),IF(IFERROR(VLOOKUP($GB$3,#NAME?,MATCH($A4,#NAME?,0)+1,0),0)&gt;0,0,1),IF(IFERROR(MATCH($A4,#NAME?,0),0)&gt;0,1,0))</formula>
    </cfRule>
    <cfRule type="expression" dxfId="33" priority="946">
      <formula>IF(VLOOKUP($GB$3,#NAME?,MATCH($A4,#NAME?,0)+1,0)&gt;0,1,0)</formula>
    </cfRule>
  </conditionalFormatting>
  <conditionalFormatting sqref="GC4:GC1048576">
    <cfRule type="expression" dxfId="32" priority="954">
      <formula>AND(IF(IFERROR(VLOOKUP($GC$3,#NAME?,MATCH($A4,#NAME?,0)+1,0),0)&gt;0,0,1),IF(IFERROR(VLOOKUP($GC$3,#NAME?,MATCH($A4,#NAME?,0)+1,0),0)&gt;0,0,1),IF(IFERROR(VLOOKUP($GC$3,#NAME?,MATCH($A4,#NAME?,0)+1,0),0)&gt;0,0,1),IF(IFERROR(MATCH($A4,#NAME?,0),0)&gt;0,1,0))</formula>
    </cfRule>
    <cfRule type="expression" dxfId="31" priority="951">
      <formula>IF(VLOOKUP($GC$3,#NAME?,MATCH($A4,#NAME?,0)+1,0)&gt;0,1,0)</formula>
    </cfRule>
  </conditionalFormatting>
  <conditionalFormatting sqref="GD4:GD1048576">
    <cfRule type="expression" dxfId="30" priority="959">
      <formula>AND(IF(IFERROR(VLOOKUP($GD$3,#NAME?,MATCH($A4,#NAME?,0)+1,0),0)&gt;0,0,1),IF(IFERROR(VLOOKUP($GD$3,#NAME?,MATCH($A4,#NAME?,0)+1,0),0)&gt;0,0,1),IF(IFERROR(VLOOKUP($GD$3,#NAME?,MATCH($A4,#NAME?,0)+1,0),0)&gt;0,0,1),IF(IFERROR(MATCH($A4,#NAME?,0),0)&gt;0,1,0))</formula>
    </cfRule>
    <cfRule type="expression" dxfId="29" priority="956">
      <formula>IF(VLOOKUP($GD$3,#NAME?,MATCH($A4,#NAME?,0)+1,0)&gt;0,1,0)</formula>
    </cfRule>
  </conditionalFormatting>
  <conditionalFormatting sqref="GE4:GE1048576">
    <cfRule type="expression" dxfId="28" priority="964">
      <formula>AND(IF(IFERROR(VLOOKUP($GE$3,#NAME?,MATCH($A4,#NAME?,0)+1,0),0)&gt;0,0,1),IF(IFERROR(VLOOKUP($GE$3,#NAME?,MATCH($A4,#NAME?,0)+1,0),0)&gt;0,0,1),IF(IFERROR(VLOOKUP($GE$3,#NAME?,MATCH($A4,#NAME?,0)+1,0),0)&gt;0,0,1),IF(IFERROR(MATCH($A4,#NAME?,0),0)&gt;0,1,0))</formula>
    </cfRule>
    <cfRule type="expression" dxfId="27" priority="961">
      <formula>IF(VLOOKUP($GE$3,#NAME?,MATCH($A4,#NAME?,0)+1,0)&gt;0,1,0)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4">
      <formula>AND(IF(IFERROR(VLOOKUP($GG$3,#NAME?,MATCH($A4,#NAME?,0)+1,0),0)&gt;0,0,1),IF(IFERROR(VLOOKUP($GG$3,#NAME?,MATCH($A4,#NAME?,0)+1,0),0)&gt;0,0,1),IF(IFERROR(VLOOKUP($GG$3,#NAME?,MATCH($A4,#NAME?,0)+1,0),0)&gt;0,0,1),IF(IFERROR(MATCH($A4,#NAME?,0),0)&gt;0,1,0))</formula>
    </cfRule>
    <cfRule type="expression" dxfId="23" priority="971">
      <formula>IF(VLOOKUP($GG$3,#NAME?,MATCH($A4,#NAME?,0)+1,0)&gt;0,1,0)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9">
      <formula>AND(IF(IFERROR(VLOOKUP($GJ$3,#NAME?,MATCH($A4,#NAME?,0)+1,0),0)&gt;0,0,1),IF(IFERROR(VLOOKUP($GJ$3,#NAME?,MATCH($A4,#NAME?,0)+1,0),0)&gt;0,0,1),IF(IFERROR(VLOOKUP($GJ$3,#NAME?,MATCH($A4,#NAME?,0)+1,0),0)&gt;0,0,1),IF(IFERROR(MATCH($A4,#NAME?,0),0)&gt;0,1,0))</formula>
    </cfRule>
    <cfRule type="expression" dxfId="17"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5" sqref="B5"/>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1" t="s">
        <v>352</v>
      </c>
      <c r="F1" s="61"/>
      <c r="G1" s="61"/>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720</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1"/>
      <c r="C4" s="41"/>
      <c r="E4" s="59"/>
      <c r="F4" s="36"/>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f>TRUE()</f>
        <v>1</v>
      </c>
      <c r="K4" s="36" t="s">
        <v>695</v>
      </c>
      <c r="L4" s="45" t="b">
        <f>TRUE()</f>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42">
        <f>MATCH(G4,options!$D$1:$D$20,0)</f>
        <v>1</v>
      </c>
    </row>
    <row r="5" spans="1:22" ht="28" x14ac:dyDescent="0.15">
      <c r="A5" s="37" t="s">
        <v>371</v>
      </c>
      <c r="B5" s="51" t="s">
        <v>731</v>
      </c>
      <c r="C5" s="41"/>
      <c r="E5" s="59"/>
      <c r="F5" s="36"/>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f>TRUE()</f>
        <v>1</v>
      </c>
      <c r="K5" s="36" t="s">
        <v>696</v>
      </c>
      <c r="L5" s="45" t="b">
        <f>TRUE()</f>
        <v>1</v>
      </c>
      <c r="M5" s="46" t="str">
        <f t="shared" si="0"/>
        <v>https://raw.githubusercontent.com/PatrickVibild/TellusAmazonPictures/master/pictures/Lenovo/X240/BL/FR/1.jpg</v>
      </c>
      <c r="N5" s="46" t="str">
        <f t="shared" si="1"/>
        <v>https://raw.githubusercontent.com/PatrickVibild/TellusAmazonPictures/master/pictures/Lenovo/X240/BL/FR/2.jpg</v>
      </c>
      <c r="O5" s="47"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42">
        <f>MATCH(G5,options!$D$1:$D$20,0)</f>
        <v>2</v>
      </c>
    </row>
    <row r="6" spans="1:22" ht="28" x14ac:dyDescent="0.15">
      <c r="A6" s="37" t="s">
        <v>373</v>
      </c>
      <c r="B6" s="48" t="s">
        <v>414</v>
      </c>
      <c r="C6" s="41"/>
      <c r="E6" s="59"/>
      <c r="F6" s="36"/>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f>TRUE()</f>
        <v>1</v>
      </c>
      <c r="K6" s="36" t="s">
        <v>697</v>
      </c>
      <c r="L6" s="45" t="b">
        <f>TRUE()</f>
        <v>1</v>
      </c>
      <c r="M6" s="46" t="str">
        <f t="shared" si="0"/>
        <v>https://raw.githubusercontent.com/PatrickVibild/TellusAmazonPictures/master/pictures/Lenovo/X240/BL/IT/1.jpg</v>
      </c>
      <c r="N6" s="46" t="str">
        <f t="shared" si="1"/>
        <v>https://raw.githubusercontent.com/PatrickVibild/TellusAmazonPictures/master/pictures/Lenovo/X240/BL/IT/2.jpg</v>
      </c>
      <c r="O6" s="47"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42">
        <f>MATCH(G6,options!$D$1:$D$20,0)</f>
        <v>3</v>
      </c>
    </row>
    <row r="7" spans="1:22" ht="28" x14ac:dyDescent="0.15">
      <c r="A7" s="37" t="s">
        <v>376</v>
      </c>
      <c r="B7" s="49" t="str">
        <f>IF(B6=options!C1,"32","41")</f>
        <v>32</v>
      </c>
      <c r="C7" s="41"/>
      <c r="E7" s="59"/>
      <c r="F7" s="36"/>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f>TRUE()</f>
        <v>1</v>
      </c>
      <c r="K7" s="36" t="s">
        <v>698</v>
      </c>
      <c r="L7" s="45" t="b">
        <f>TRUE()</f>
        <v>1</v>
      </c>
      <c r="M7" s="46" t="str">
        <f t="shared" si="0"/>
        <v>https://raw.githubusercontent.com/PatrickVibild/TellusAmazonPictures/master/pictures/Lenovo/X240/BL/ES/1.jpg</v>
      </c>
      <c r="N7" s="46" t="str">
        <f t="shared" si="1"/>
        <v>https://raw.githubusercontent.com/PatrickVibild/TellusAmazonPictures/master/pictures/Lenovo/X240/BL/ES/2.jpg</v>
      </c>
      <c r="O7" s="47"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42">
        <f>MATCH(G7,options!$D$1:$D$20,0)</f>
        <v>4</v>
      </c>
    </row>
    <row r="8" spans="1:22" ht="28" x14ac:dyDescent="0.15">
      <c r="A8" s="37" t="s">
        <v>378</v>
      </c>
      <c r="B8" s="49" t="str">
        <f>IF(B6=options!C1,"18","17")</f>
        <v>18</v>
      </c>
      <c r="C8" s="41"/>
      <c r="E8" s="59"/>
      <c r="F8" s="36"/>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f>TRUE()</f>
        <v>1</v>
      </c>
      <c r="K8" s="36" t="s">
        <v>699</v>
      </c>
      <c r="L8" s="45" t="b">
        <f>TRUE()</f>
        <v>1</v>
      </c>
      <c r="M8" s="46" t="str">
        <f t="shared" si="0"/>
        <v>https://raw.githubusercontent.com/PatrickVibild/TellusAmazonPictures/master/pictures/Lenovo/X240/BL/UK/1.jpg</v>
      </c>
      <c r="N8" s="46" t="str">
        <f t="shared" si="1"/>
        <v>https://raw.githubusercontent.com/PatrickVibild/TellusAmazonPictures/master/pictures/Lenovo/X240/BL/UK/2.jpg</v>
      </c>
      <c r="O8" s="47"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42">
        <f>MATCH(G8,options!$D$1:$D$20,0)</f>
        <v>5</v>
      </c>
    </row>
    <row r="9" spans="1:22" ht="28" x14ac:dyDescent="0.15">
      <c r="A9" s="37" t="s">
        <v>380</v>
      </c>
      <c r="B9" s="49" t="str">
        <f>IF(B6=options!C1,"2","5")</f>
        <v>2</v>
      </c>
      <c r="E9" s="59"/>
      <c r="F9" s="36"/>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f>TRUE()</f>
        <v>1</v>
      </c>
      <c r="K9" s="36" t="s">
        <v>721</v>
      </c>
      <c r="L9" s="45" t="b">
        <v>1</v>
      </c>
      <c r="M9" s="46" t="str">
        <f t="shared" si="0"/>
        <v>https://raw.githubusercontent.com/PatrickVibild/TellusAmazonPictures/master/pictures/Lenovo/X240/BL/NOR/1.jpg</v>
      </c>
      <c r="N9" s="46" t="str">
        <f t="shared" si="1"/>
        <v>https://raw.githubusercontent.com/PatrickVibild/TellusAmazonPictures/master/pictures/Lenovo/X240/BL/NOR/2.jpg</v>
      </c>
      <c r="O9" s="47" t="str">
        <f t="shared" si="2"/>
        <v>https://raw.githubusercontent.com/PatrickVibild/TellusAmazonPictures/master/pictures/Lenovo/X240/BL/NOR/3.jpg</v>
      </c>
      <c r="P9" t="str">
        <f t="shared" si="3"/>
        <v>https://raw.githubusercontent.com/PatrickVibild/TellusAmazonPictures/master/pictures/Lenovo/X240/BL/NOR/4.jpg</v>
      </c>
      <c r="Q9" t="str">
        <f t="shared" si="4"/>
        <v>https://raw.githubusercontent.com/PatrickVibild/TellusAmazonPictures/master/pictures/Lenovo/X240/BL/NOR/5.jpg</v>
      </c>
      <c r="R9" t="str">
        <f t="shared" si="5"/>
        <v>https://raw.githubusercontent.com/PatrickVibild/TellusAmazonPictures/master/pictures/Lenovo/X240/BL/NOR/6.jpg</v>
      </c>
      <c r="S9" t="str">
        <f t="shared" si="6"/>
        <v>https://raw.githubusercontent.com/PatrickVibild/TellusAmazonPictures/master/pictures/Lenovo/X240/BL/NOR/7.jpg</v>
      </c>
      <c r="T9" t="str">
        <f t="shared" si="7"/>
        <v>https://raw.githubusercontent.com/PatrickVibild/TellusAmazonPictures/master/pictures/Lenovo/X240/BL/NOR/8.jpg</v>
      </c>
      <c r="U9" t="str">
        <f t="shared" si="8"/>
        <v>https://raw.githubusercontent.com/PatrickVibild/TellusAmazonPictures/master/pictures/Lenovo/X240/BL/NOR/9.jpg</v>
      </c>
      <c r="V9" s="42">
        <f>MATCH(G9,options!$D$1:$D$20,0)</f>
        <v>6</v>
      </c>
    </row>
    <row r="10" spans="1:22" ht="14" x14ac:dyDescent="0.15">
      <c r="A10" t="s">
        <v>382</v>
      </c>
      <c r="B10" s="50"/>
      <c r="C10" s="41"/>
      <c r="D10" s="41"/>
      <c r="E10" s="59"/>
      <c r="F10" s="36"/>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f>TRUE()</f>
        <v>1</v>
      </c>
      <c r="K10" s="36" t="s">
        <v>700</v>
      </c>
      <c r="L10" s="45" t="b">
        <f>FALSE()</f>
        <v>0</v>
      </c>
      <c r="M10" s="46" t="str">
        <f t="shared" si="0"/>
        <v>https://download.lenovo.com/Images/Parts/04Y0906/04Y0906_A.jpg</v>
      </c>
      <c r="N10" s="46" t="str">
        <f t="shared" si="1"/>
        <v>https://download.lenovo.com/Images/Parts/04Y0906/04Y0906_B.jpg</v>
      </c>
      <c r="O10" s="47" t="str">
        <f t="shared" si="2"/>
        <v>https://download.lenovo.com/Images/Parts/04Y0906/04Y0906_details.jpg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c r="D11" s="41"/>
      <c r="E11" s="59"/>
      <c r="F11" s="36"/>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f>TRUE()</f>
        <v>1</v>
      </c>
      <c r="K11" s="36" t="s">
        <v>701</v>
      </c>
      <c r="L11" s="45" t="b">
        <f>FALSE()</f>
        <v>0</v>
      </c>
      <c r="M11" s="46" t="str">
        <f t="shared" si="0"/>
        <v>https://download.lenovo.com/Images/Parts/04X0222/04X0222_A.jpg</v>
      </c>
      <c r="N11" s="46" t="str">
        <f t="shared" si="1"/>
        <v>https://download.lenovo.com/Images/Parts/04X0222/04X0222_B.jpg</v>
      </c>
      <c r="O11" s="47" t="str">
        <f t="shared" si="2"/>
        <v>https://download.lenovo.com/Images/Parts/04X0222/04X0222_details.jpg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c r="D12" s="41"/>
      <c r="E12" s="59"/>
      <c r="F12" s="36"/>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f>TRUE()</f>
        <v>1</v>
      </c>
      <c r="K12" s="36" t="s">
        <v>702</v>
      </c>
      <c r="L12" s="45" t="b">
        <f>FALSE()</f>
        <v>0</v>
      </c>
      <c r="M12" s="46" t="str">
        <f t="shared" si="0"/>
        <v>https://download.lenovo.com/Images/Parts/01AV508/01AV508_A.jpg</v>
      </c>
      <c r="N12" s="46" t="str">
        <f t="shared" si="1"/>
        <v>https://download.lenovo.com/Images/Parts/01AV508/01AV508_B.jpg</v>
      </c>
      <c r="O12" s="47" t="str">
        <f t="shared" si="2"/>
        <v>https://download.lenovo.com/Images/Parts/01AV508/01AV508_details.jpg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60" t="s">
        <v>730</v>
      </c>
      <c r="C13" s="41"/>
      <c r="D13" s="41"/>
      <c r="E13" s="59"/>
      <c r="F13" s="36"/>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f>TRUE()</f>
        <v>1</v>
      </c>
      <c r="K13" s="36" t="s">
        <v>703</v>
      </c>
      <c r="L13" s="45" t="b">
        <f>FALSE()</f>
        <v>0</v>
      </c>
      <c r="M13" s="46" t="str">
        <f t="shared" si="0"/>
        <v>https://download.lenovo.com/Images/Parts/04X0224/04X0224_A.jpg</v>
      </c>
      <c r="N13" s="46" t="str">
        <f t="shared" si="1"/>
        <v>https://download.lenovo.com/Images/Parts/04X0224/04X0224_B.jpg</v>
      </c>
      <c r="O13" s="47" t="str">
        <f t="shared" si="2"/>
        <v>https://download.lenovo.com/Images/Parts/04X0224/04X0224_details.jpg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60">
        <v>5714401242994</v>
      </c>
      <c r="C14" s="41"/>
      <c r="D14" s="41"/>
      <c r="E14" s="59"/>
      <c r="F14" s="36"/>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f>TRUE()</f>
        <v>1</v>
      </c>
      <c r="K14" s="36" t="s">
        <v>704</v>
      </c>
      <c r="L14" s="45" t="b">
        <f>FALSE()</f>
        <v>0</v>
      </c>
      <c r="M14" s="46" t="str">
        <f t="shared" si="0"/>
        <v>https://download.lenovo.com/Images/Parts/04X0230/04X0230_A.jpg</v>
      </c>
      <c r="N14" s="46" t="str">
        <f t="shared" si="1"/>
        <v>https://download.lenovo.com/Images/Parts/04X0230/04X0230_B.jpg</v>
      </c>
      <c r="O14" s="47" t="str">
        <f t="shared" si="2"/>
        <v>https://download.lenovo.com/Images/Parts/04X0230/04X0230_details.jpg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c r="D15" s="41"/>
      <c r="E15" s="59"/>
      <c r="F15" s="36"/>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f>TRUE()</f>
        <v>1</v>
      </c>
      <c r="K15" s="36" t="s">
        <v>705</v>
      </c>
      <c r="L15" s="45" t="b">
        <f>FALSE()</f>
        <v>0</v>
      </c>
      <c r="M15" s="46" t="str">
        <f t="shared" si="0"/>
        <v>https://download.lenovo.com/Images/Parts/04X0196/04X0196_A.jpg</v>
      </c>
      <c r="N15" s="46" t="str">
        <f t="shared" si="1"/>
        <v>https://download.lenovo.com/Images/Parts/04X0196/04X0196_B.jpg</v>
      </c>
      <c r="O15" s="47" t="str">
        <f t="shared" si="2"/>
        <v>https://download.lenovo.com/Images/Parts/04X0196/04X0196_details.jpg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c r="D16" s="41"/>
      <c r="E16" s="59"/>
      <c r="F16" s="36"/>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f>TRUE()</f>
        <v>1</v>
      </c>
      <c r="K16" s="36" t="s">
        <v>706</v>
      </c>
      <c r="L16" s="45" t="b">
        <f>FALSE()</f>
        <v>0</v>
      </c>
      <c r="M16" s="46" t="str">
        <f t="shared" si="0"/>
        <v>https://download.lenovo.com/Images/Parts/04Y0920/04Y0920_A.jpg</v>
      </c>
      <c r="N16" s="46" t="str">
        <f t="shared" si="1"/>
        <v>https://download.lenovo.com/Images/Parts/04Y0920/04Y0920_B.jpg</v>
      </c>
      <c r="O16" s="47" t="str">
        <f t="shared" si="2"/>
        <v>https://download.lenovo.com/Images/Parts/04Y0920/04Y0920_details.jpg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c r="D17" s="41"/>
      <c r="E17" s="59"/>
      <c r="F17" s="36"/>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f>TRUE()</f>
        <v>1</v>
      </c>
      <c r="K17" s="36" t="s">
        <v>707</v>
      </c>
      <c r="L17" s="45" t="b">
        <f>FALSE()</f>
        <v>0</v>
      </c>
      <c r="M17" s="46" t="str">
        <f t="shared" si="0"/>
        <v>https://download.lenovo.com/Images/Parts/04X0236/04X0236_A.jpg</v>
      </c>
      <c r="N17" s="46" t="str">
        <f t="shared" si="1"/>
        <v>https://download.lenovo.com/Images/Parts/04X0236/04X0236_B.jpg</v>
      </c>
      <c r="O17" s="47" t="str">
        <f t="shared" si="2"/>
        <v>https://download.lenovo.com/Images/Parts/04X0236/04X0236_details.jpg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c r="D18" s="41"/>
      <c r="E18" s="59"/>
      <c r="F18" s="36"/>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f>TRUE()</f>
        <v>1</v>
      </c>
      <c r="K18" s="36" t="s">
        <v>708</v>
      </c>
      <c r="L18" s="45" t="b">
        <f>FALSE()</f>
        <v>0</v>
      </c>
      <c r="M18" s="46" t="str">
        <f t="shared" si="0"/>
        <v>https://download.lenovo.com/Images/Parts/04X0237/04X0237_A.jpg</v>
      </c>
      <c r="N18" s="46" t="str">
        <f t="shared" si="1"/>
        <v>https://download.lenovo.com/Images/Parts/04X0237/04X0237_B.jpg</v>
      </c>
      <c r="O18" s="47" t="str">
        <f t="shared" si="2"/>
        <v>https://download.lenovo.com/Images/Parts/04X0237/04X0237_details.jpg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c r="D19" s="41"/>
      <c r="E19" s="59"/>
      <c r="F19" s="36"/>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f>TRUE()</f>
        <v>1</v>
      </c>
      <c r="K19" s="36" t="s">
        <v>709</v>
      </c>
      <c r="L19" s="45" t="b">
        <v>0</v>
      </c>
      <c r="M19" s="46" t="str">
        <f t="shared" si="0"/>
        <v>https://download.lenovo.com/Images/Parts/04Y0964/04Y0964_A.jpg</v>
      </c>
      <c r="N19" s="46" t="str">
        <f t="shared" si="1"/>
        <v>https://download.lenovo.com/Images/Parts/04Y0964/04Y0964_B.jpg</v>
      </c>
      <c r="O19" s="47" t="str">
        <f t="shared" si="2"/>
        <v>https://download.lenovo.com/Images/Parts/04Y0964/04Y0964_details.jpg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c r="D20" s="41"/>
      <c r="E20" s="59"/>
      <c r="F20" s="36"/>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f>TRUE()</f>
        <v>1</v>
      </c>
      <c r="K20" s="36" t="s">
        <v>710</v>
      </c>
      <c r="L20" s="45" t="b">
        <f>FALSE()</f>
        <v>0</v>
      </c>
      <c r="M20" s="46" t="str">
        <f t="shared" si="0"/>
        <v>https://download.lenovo.com/Images/Parts/04X0242/04X0242_A.jpg</v>
      </c>
      <c r="N20" s="46" t="str">
        <f t="shared" si="1"/>
        <v>https://download.lenovo.com/Images/Parts/04X0242/04X0242_B.jpg</v>
      </c>
      <c r="O20" s="47" t="str">
        <f t="shared" si="2"/>
        <v>https://download.lenovo.com/Images/Parts/04X0242/04X0242_details.jpg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c r="D21" s="41"/>
      <c r="E21" s="59"/>
      <c r="F21" s="36"/>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f>TRUE()</f>
        <v>1</v>
      </c>
      <c r="K21" s="36" t="s">
        <v>711</v>
      </c>
      <c r="L21" s="45" t="b">
        <f>TRUE()</f>
        <v>1</v>
      </c>
      <c r="M21" s="46" t="str">
        <f t="shared" si="0"/>
        <v>https://raw.githubusercontent.com/PatrickVibild/TellusAmazonPictures/master/pictures/Lenovo/X240/BL/USI/1.jpg</v>
      </c>
      <c r="N21" s="46" t="str">
        <f t="shared" si="1"/>
        <v>https://raw.githubusercontent.com/PatrickVibild/TellusAmazonPictures/master/pictures/Lenovo/X240/BL/USI/2.jpg</v>
      </c>
      <c r="O21" s="47"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42">
        <f>MATCH(G21,options!$D$1:$D$20,0)</f>
        <v>16</v>
      </c>
    </row>
    <row r="22" spans="1:22" ht="28" x14ac:dyDescent="0.15">
      <c r="B22" s="50"/>
      <c r="D22" s="41"/>
      <c r="E22" s="59"/>
      <c r="F22" s="36"/>
      <c r="G22" s="42" t="s">
        <v>404</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US</v>
      </c>
      <c r="I22" s="43" t="b">
        <f>TRUE()</f>
        <v>1</v>
      </c>
      <c r="J22" s="44" t="b">
        <f>TRUE()</f>
        <v>1</v>
      </c>
      <c r="K22" s="36" t="s">
        <v>712</v>
      </c>
      <c r="L22" s="45" t="b">
        <v>1</v>
      </c>
      <c r="M22" s="46" t="str">
        <f t="shared" si="0"/>
        <v>https://raw.githubusercontent.com/PatrickVibild/TellusAmazonPictures/master/pictures/Lenovo/X240/BL/US/1.jpg</v>
      </c>
      <c r="N22" s="46" t="str">
        <f t="shared" si="1"/>
        <v>https://raw.githubusercontent.com/PatrickVibild/TellusAmazonPictures/master/pictures/Lenovo/X240/BL/US/2.jpg</v>
      </c>
      <c r="O22" s="47"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42">
        <f>MATCH(G22,options!$D$1:$D$20,0)</f>
        <v>18</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t="b">
        <v>0</v>
      </c>
      <c r="D23" s="41" t="b">
        <v>1</v>
      </c>
      <c r="E23" s="59">
        <v>5714401242017</v>
      </c>
      <c r="F23" s="36" t="s">
        <v>676</v>
      </c>
      <c r="G23" s="42" t="s">
        <v>370</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Alemán</v>
      </c>
      <c r="I23" s="43" t="b">
        <f>TRUE()</f>
        <v>1</v>
      </c>
      <c r="J23" s="44" t="b">
        <v>0</v>
      </c>
      <c r="K23" s="36" t="s">
        <v>722</v>
      </c>
      <c r="L23" s="45" t="b">
        <v>1</v>
      </c>
      <c r="M23" s="46" t="str">
        <f t="shared" si="0"/>
        <v>https://raw.githubusercontent.com/PatrickVibild/TellusAmazonPictures/master/pictures/Lenovo/X240/RG/DE/1.jpg</v>
      </c>
      <c r="N23" s="46" t="str">
        <f t="shared" si="1"/>
        <v>https://raw.githubusercontent.com/PatrickVibild/TellusAmazonPictures/master/pictures/Lenovo/X240/RG/DE/2.jpg</v>
      </c>
      <c r="O23" s="47" t="str">
        <f t="shared" si="2"/>
        <v>https://raw.githubusercontent.com/PatrickVibild/TellusAmazonPictures/master/pictures/Lenovo/X240/RG/DE/3.jpg</v>
      </c>
      <c r="P23" t="str">
        <f t="shared" si="3"/>
        <v>https://raw.githubusercontent.com/PatrickVibild/TellusAmazonPictures/master/pictures/Lenovo/X240/RG/DE/4.jpg</v>
      </c>
      <c r="Q23" t="str">
        <f t="shared" si="4"/>
        <v>https://raw.githubusercontent.com/PatrickVibild/TellusAmazonPictures/master/pictures/Lenovo/X240/RG/DE/5.jpg</v>
      </c>
      <c r="R23" t="str">
        <f t="shared" si="5"/>
        <v>https://raw.githubusercontent.com/PatrickVibild/TellusAmazonPictures/master/pictures/Lenovo/X240/RG/DE/6.jpg</v>
      </c>
      <c r="S23" t="str">
        <f t="shared" si="6"/>
        <v>https://raw.githubusercontent.com/PatrickVibild/TellusAmazonPictures/master/pictures/Lenovo/X240/RG/DE/7.jpg</v>
      </c>
      <c r="T23" t="str">
        <f t="shared" si="7"/>
        <v>https://raw.githubusercontent.com/PatrickVibild/TellusAmazonPictures/master/pictures/Lenovo/X240/RG/DE/8.jpg</v>
      </c>
      <c r="U23" t="str">
        <f t="shared" si="8"/>
        <v>https://raw.githubusercontent.com/PatrickVibild/TellusAmazonPictures/master/pictures/Lenovo/X240/RG/DE/9.jpg</v>
      </c>
      <c r="V23" s="42">
        <f>MATCH(G23,options!$D$1:$D$20,0)</f>
        <v>1</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t="b">
        <f>FALSE()</f>
        <v>0</v>
      </c>
      <c r="D24" s="41" t="b">
        <v>1</v>
      </c>
      <c r="E24" s="59">
        <v>5714401242024</v>
      </c>
      <c r="F24" s="36" t="s">
        <v>677</v>
      </c>
      <c r="G24" s="42"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Francés</v>
      </c>
      <c r="I24" s="43"/>
      <c r="J24" s="44" t="b">
        <f>FALSE()</f>
        <v>0</v>
      </c>
      <c r="K24" s="36" t="s">
        <v>723</v>
      </c>
      <c r="L24" s="45" t="b">
        <v>1</v>
      </c>
      <c r="M24" s="46" t="str">
        <f t="shared" si="0"/>
        <v>https://raw.githubusercontent.com/PatrickVibild/TellusAmazonPictures/master/pictures/Lenovo/X240/RG/FR/1.jpg</v>
      </c>
      <c r="N24" s="46" t="str">
        <f t="shared" si="1"/>
        <v>https://raw.githubusercontent.com/PatrickVibild/TellusAmazonPictures/master/pictures/Lenovo/X240/RG/FR/2.jpg</v>
      </c>
      <c r="O24" s="47" t="str">
        <f t="shared" si="2"/>
        <v>https://raw.githubusercontent.com/PatrickVibild/TellusAmazonPictures/master/pictures/Lenovo/X240/RG/FR/3.jpg</v>
      </c>
      <c r="P24" t="str">
        <f t="shared" si="3"/>
        <v>https://raw.githubusercontent.com/PatrickVibild/TellusAmazonPictures/master/pictures/Lenovo/X240/RG/FR/4.jpg</v>
      </c>
      <c r="Q24" t="str">
        <f t="shared" si="4"/>
        <v>https://raw.githubusercontent.com/PatrickVibild/TellusAmazonPictures/master/pictures/Lenovo/X240/RG/FR/5.jpg</v>
      </c>
      <c r="R24" t="str">
        <f t="shared" si="5"/>
        <v>https://raw.githubusercontent.com/PatrickVibild/TellusAmazonPictures/master/pictures/Lenovo/X240/RG/FR/6.jpg</v>
      </c>
      <c r="S24" t="str">
        <f t="shared" si="6"/>
        <v>https://raw.githubusercontent.com/PatrickVibild/TellusAmazonPictures/master/pictures/Lenovo/X240/RG/FR/7.jpg</v>
      </c>
      <c r="T24" t="str">
        <f t="shared" si="7"/>
        <v>https://raw.githubusercontent.com/PatrickVibild/TellusAmazonPictures/master/pictures/Lenovo/X240/RG/FR/8.jpg</v>
      </c>
      <c r="U24" t="str">
        <f t="shared" si="8"/>
        <v>https://raw.githubusercontent.com/PatrickVibild/TellusAmazonPictures/master/pictures/Lenovo/X240/RG/FR/9.jpg</v>
      </c>
      <c r="V24" s="42">
        <f>MATCH(G24,options!$D$1:$D$20,0)</f>
        <v>2</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t="b">
        <f>FALSE()</f>
        <v>0</v>
      </c>
      <c r="D25" s="41" t="b">
        <v>1</v>
      </c>
      <c r="E25" s="59">
        <v>5714401242031</v>
      </c>
      <c r="F25" s="36" t="s">
        <v>678</v>
      </c>
      <c r="G25" s="42" t="s">
        <v>375</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Italiano</v>
      </c>
      <c r="I25" s="43"/>
      <c r="J25" s="44" t="b">
        <f>FALSE()</f>
        <v>0</v>
      </c>
      <c r="K25" s="36" t="s">
        <v>724</v>
      </c>
      <c r="L25" s="45" t="b">
        <v>1</v>
      </c>
      <c r="M25" s="46" t="str">
        <f t="shared" si="0"/>
        <v>https://raw.githubusercontent.com/PatrickVibild/TellusAmazonPictures/master/pictures/Lenovo/X240/RG/IT/1.jpg</v>
      </c>
      <c r="N25" s="46" t="str">
        <f t="shared" si="1"/>
        <v>https://raw.githubusercontent.com/PatrickVibild/TellusAmazonPictures/master/pictures/Lenovo/X240/RG/IT/2.jpg</v>
      </c>
      <c r="O25" s="47" t="str">
        <f t="shared" si="2"/>
        <v>https://raw.githubusercontent.com/PatrickVibild/TellusAmazonPictures/master/pictures/Lenovo/X240/RG/IT/3.jpg</v>
      </c>
      <c r="P25" t="str">
        <f t="shared" si="3"/>
        <v>https://raw.githubusercontent.com/PatrickVibild/TellusAmazonPictures/master/pictures/Lenovo/X240/RG/IT/4.jpg</v>
      </c>
      <c r="Q25" t="str">
        <f t="shared" si="4"/>
        <v>https://raw.githubusercontent.com/PatrickVibild/TellusAmazonPictures/master/pictures/Lenovo/X240/RG/IT/5.jpg</v>
      </c>
      <c r="R25" t="str">
        <f t="shared" si="5"/>
        <v>https://raw.githubusercontent.com/PatrickVibild/TellusAmazonPictures/master/pictures/Lenovo/X240/RG/IT/6.jpg</v>
      </c>
      <c r="S25" t="str">
        <f t="shared" si="6"/>
        <v>https://raw.githubusercontent.com/PatrickVibild/TellusAmazonPictures/master/pictures/Lenovo/X240/RG/IT/7.jpg</v>
      </c>
      <c r="T25" t="str">
        <f t="shared" si="7"/>
        <v>https://raw.githubusercontent.com/PatrickVibild/TellusAmazonPictures/master/pictures/Lenovo/X240/RG/IT/8.jpg</v>
      </c>
      <c r="U25" t="str">
        <f t="shared" si="8"/>
        <v>https://raw.githubusercontent.com/PatrickVibild/TellusAmazonPictures/master/pictures/Lenovo/X240/RG/IT/9.jpg</v>
      </c>
      <c r="V25" s="42">
        <f>MATCH(G25,options!$D$1:$D$20,0)</f>
        <v>3</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t="b">
        <f>FALSE()</f>
        <v>0</v>
      </c>
      <c r="D26" s="41" t="b">
        <v>1</v>
      </c>
      <c r="E26" s="59">
        <v>5714401242048</v>
      </c>
      <c r="F26" s="36" t="s">
        <v>679</v>
      </c>
      <c r="G26" s="42"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Español</v>
      </c>
      <c r="I26" s="43"/>
      <c r="J26" s="44" t="b">
        <f>FALSE()</f>
        <v>0</v>
      </c>
      <c r="K26" s="36" t="s">
        <v>725</v>
      </c>
      <c r="L26" s="45" t="b">
        <v>1</v>
      </c>
      <c r="M26" s="46" t="str">
        <f t="shared" si="0"/>
        <v>https://raw.githubusercontent.com/PatrickVibild/TellusAmazonPictures/master/pictures/Lenovo/X240/RG/ES/1.jpg</v>
      </c>
      <c r="N26" s="46" t="str">
        <f t="shared" si="1"/>
        <v>https://raw.githubusercontent.com/PatrickVibild/TellusAmazonPictures/master/pictures/Lenovo/X240/RG/ES/2.jpg</v>
      </c>
      <c r="O26" s="47" t="str">
        <f t="shared" si="2"/>
        <v>https://raw.githubusercontent.com/PatrickVibild/TellusAmazonPictures/master/pictures/Lenovo/X240/RG/ES/3.jpg</v>
      </c>
      <c r="P26" t="str">
        <f t="shared" si="3"/>
        <v>https://raw.githubusercontent.com/PatrickVibild/TellusAmazonPictures/master/pictures/Lenovo/X240/RG/ES/4.jpg</v>
      </c>
      <c r="Q26" t="str">
        <f t="shared" si="4"/>
        <v>https://raw.githubusercontent.com/PatrickVibild/TellusAmazonPictures/master/pictures/Lenovo/X240/RG/ES/5.jpg</v>
      </c>
      <c r="R26" t="str">
        <f t="shared" si="5"/>
        <v>https://raw.githubusercontent.com/PatrickVibild/TellusAmazonPictures/master/pictures/Lenovo/X240/RG/ES/6.jpg</v>
      </c>
      <c r="S26" t="str">
        <f t="shared" si="6"/>
        <v>https://raw.githubusercontent.com/PatrickVibild/TellusAmazonPictures/master/pictures/Lenovo/X240/RG/ES/7.jpg</v>
      </c>
      <c r="T26" t="str">
        <f t="shared" si="7"/>
        <v>https://raw.githubusercontent.com/PatrickVibild/TellusAmazonPictures/master/pictures/Lenovo/X240/RG/ES/8.jpg</v>
      </c>
      <c r="U26" t="str">
        <f t="shared" si="8"/>
        <v>https://raw.githubusercontent.com/PatrickVibild/TellusAmazonPictures/master/pictures/Lenovo/X240/RG/ES/9.jpg</v>
      </c>
      <c r="V26" s="42">
        <f>MATCH(G26,options!$D$1:$D$20,0)</f>
        <v>4</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t="b">
        <f>FALSE()</f>
        <v>0</v>
      </c>
      <c r="D27" s="41" t="b">
        <v>1</v>
      </c>
      <c r="E27" s="59">
        <v>5714401242055</v>
      </c>
      <c r="F27" s="36" t="s">
        <v>680</v>
      </c>
      <c r="G27" s="42"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Ingles</v>
      </c>
      <c r="I27" s="43"/>
      <c r="J27" s="44" t="b">
        <f>FALSE()</f>
        <v>0</v>
      </c>
      <c r="K27" s="36" t="s">
        <v>726</v>
      </c>
      <c r="L27" s="45" t="b">
        <v>1</v>
      </c>
      <c r="M27" s="46" t="str">
        <f t="shared" si="0"/>
        <v>https://raw.githubusercontent.com/PatrickVibild/TellusAmazonPictures/master/pictures/Lenovo/X240/RG/UK/1.jpg</v>
      </c>
      <c r="N27" s="46" t="str">
        <f t="shared" si="1"/>
        <v>https://raw.githubusercontent.com/PatrickVibild/TellusAmazonPictures/master/pictures/Lenovo/X240/RG/UK/2.jpg</v>
      </c>
      <c r="O27" s="47" t="str">
        <f t="shared" si="2"/>
        <v>https://raw.githubusercontent.com/PatrickVibild/TellusAmazonPictures/master/pictures/Lenovo/X240/RG/UK/3.jpg</v>
      </c>
      <c r="P27" t="str">
        <f t="shared" si="3"/>
        <v>https://raw.githubusercontent.com/PatrickVibild/TellusAmazonPictures/master/pictures/Lenovo/X240/RG/UK/4.jpg</v>
      </c>
      <c r="Q27" t="str">
        <f t="shared" si="4"/>
        <v>https://raw.githubusercontent.com/PatrickVibild/TellusAmazonPictures/master/pictures/Lenovo/X240/RG/UK/5.jpg</v>
      </c>
      <c r="R27" t="str">
        <f t="shared" si="5"/>
        <v>https://raw.githubusercontent.com/PatrickVibild/TellusAmazonPictures/master/pictures/Lenovo/X240/RG/UK/6.jpg</v>
      </c>
      <c r="S27" t="str">
        <f t="shared" si="6"/>
        <v>https://raw.githubusercontent.com/PatrickVibild/TellusAmazonPictures/master/pictures/Lenovo/X240/RG/UK/7.jpg</v>
      </c>
      <c r="T27" t="str">
        <f t="shared" si="7"/>
        <v>https://raw.githubusercontent.com/PatrickVibild/TellusAmazonPictures/master/pictures/Lenovo/X240/RG/UK/8.jpg</v>
      </c>
      <c r="U27" t="str">
        <f t="shared" si="8"/>
        <v>https://raw.githubusercontent.com/PatrickVibild/TellusAmazonPictures/master/pictures/Lenovo/X240/RG/UK/9.jpg</v>
      </c>
      <c r="V27" s="42">
        <f>MATCH(G27,options!$D$1:$D$20,0)</f>
        <v>5</v>
      </c>
    </row>
    <row r="28" spans="1:22" ht="28" x14ac:dyDescent="0.15">
      <c r="B28" s="53"/>
      <c r="C28" s="41" t="b">
        <f>FALSE()</f>
        <v>0</v>
      </c>
      <c r="D28" s="41" t="b">
        <v>1</v>
      </c>
      <c r="E28" s="59">
        <v>5714401242062</v>
      </c>
      <c r="F28" s="36" t="s">
        <v>681</v>
      </c>
      <c r="G28" s="42"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Escandinavo - nórdico</v>
      </c>
      <c r="I28" s="43"/>
      <c r="J28" s="44" t="b">
        <f>FALSE()</f>
        <v>0</v>
      </c>
      <c r="K28" s="36" t="s">
        <v>727</v>
      </c>
      <c r="L28" s="45" t="b">
        <v>1</v>
      </c>
      <c r="M28" s="46" t="str">
        <f t="shared" si="0"/>
        <v>https://raw.githubusercontent.com/PatrickVibild/TellusAmazonPictures/master/pictures/Lenovo/X240/RG/NOR/1.jpg</v>
      </c>
      <c r="N28" s="46" t="str">
        <f t="shared" si="1"/>
        <v>https://raw.githubusercontent.com/PatrickVibild/TellusAmazonPictures/master/pictures/Lenovo/X240/RG/NOR/2.jpg</v>
      </c>
      <c r="O28" s="47" t="str">
        <f t="shared" si="2"/>
        <v>https://raw.githubusercontent.com/PatrickVibild/TellusAmazonPictures/master/pictures/Lenovo/X240/RG/NOR/3.jpg</v>
      </c>
      <c r="P28" t="str">
        <f t="shared" si="3"/>
        <v>https://raw.githubusercontent.com/PatrickVibild/TellusAmazonPictures/master/pictures/Lenovo/X240/RG/NOR/4.jpg</v>
      </c>
      <c r="Q28" t="str">
        <f t="shared" si="4"/>
        <v>https://raw.githubusercontent.com/PatrickVibild/TellusAmazonPictures/master/pictures/Lenovo/X240/RG/NOR/5.jpg</v>
      </c>
      <c r="R28" t="str">
        <f t="shared" si="5"/>
        <v>https://raw.githubusercontent.com/PatrickVibild/TellusAmazonPictures/master/pictures/Lenovo/X240/RG/NOR/6.jpg</v>
      </c>
      <c r="S28" t="str">
        <f t="shared" si="6"/>
        <v>https://raw.githubusercontent.com/PatrickVibild/TellusAmazonPictures/master/pictures/Lenovo/X240/RG/NOR/7.jpg</v>
      </c>
      <c r="T28" t="str">
        <f t="shared" si="7"/>
        <v>https://raw.githubusercontent.com/PatrickVibild/TellusAmazonPictures/master/pictures/Lenovo/X240/RG/NOR/8.jpg</v>
      </c>
      <c r="U28" t="str">
        <f t="shared" si="8"/>
        <v>https://raw.githubusercontent.com/PatrickVibild/TellusAmazonPictures/master/pictures/Lenovo/X240/RG/NOR/9.jpg</v>
      </c>
      <c r="V28" s="42">
        <f>MATCH(G28,options!$D$1:$D$20,0)</f>
        <v>6</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t="b">
        <f>FALSE()</f>
        <v>0</v>
      </c>
      <c r="D29" s="41" t="b">
        <f>FALSE()</f>
        <v>0</v>
      </c>
      <c r="E29" s="59">
        <v>5714401242079</v>
      </c>
      <c r="F29" s="36" t="s">
        <v>682</v>
      </c>
      <c r="G29" s="42"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Belga</v>
      </c>
      <c r="I29" s="43"/>
      <c r="J29" s="44" t="b">
        <f>FALSE()</f>
        <v>0</v>
      </c>
      <c r="K29" s="36" t="s">
        <v>700</v>
      </c>
      <c r="L29" s="45" t="b">
        <f>FALSE()</f>
        <v>0</v>
      </c>
      <c r="M29" s="46" t="str">
        <f t="shared" si="0"/>
        <v>https://download.lenovo.com/Images/Parts/04Y0906/04Y0906_A.jpg</v>
      </c>
      <c r="N29" s="46" t="str">
        <f t="shared" si="1"/>
        <v>https://download.lenovo.com/Images/Parts/04Y0906/04Y0906_B.jpg</v>
      </c>
      <c r="O29" s="47" t="str">
        <f t="shared" si="2"/>
        <v>https://download.lenovo.com/Images/Parts/04Y0906/04Y0906_details.jpg</v>
      </c>
      <c r="P29" t="str">
        <f t="shared" si="3"/>
        <v/>
      </c>
      <c r="Q29" t="str">
        <f t="shared" si="4"/>
        <v/>
      </c>
      <c r="R29" t="str">
        <f t="shared" si="5"/>
        <v/>
      </c>
      <c r="S29" t="str">
        <f t="shared" si="6"/>
        <v/>
      </c>
      <c r="T29" t="str">
        <f t="shared" si="7"/>
        <v/>
      </c>
      <c r="U29" t="str">
        <f t="shared" si="8"/>
        <v/>
      </c>
      <c r="V29" s="42">
        <f>MATCH(G29,options!$D$1:$D$20,0)</f>
        <v>7</v>
      </c>
    </row>
    <row r="30" spans="1:22" ht="14" x14ac:dyDescent="0.15">
      <c r="B30" s="53"/>
      <c r="C30" s="41" t="b">
        <f>FALSE()</f>
        <v>0</v>
      </c>
      <c r="D30" s="41" t="b">
        <v>0</v>
      </c>
      <c r="E30" s="59">
        <v>5714401242086</v>
      </c>
      <c r="F30" s="36" t="s">
        <v>683</v>
      </c>
      <c r="G30" s="42"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Búlgaro</v>
      </c>
      <c r="I30" s="43"/>
      <c r="J30" s="44" t="b">
        <f>FALSE()</f>
        <v>0</v>
      </c>
      <c r="K30" s="36" t="s">
        <v>713</v>
      </c>
      <c r="L30" s="45" t="b">
        <f>FALSE()</f>
        <v>0</v>
      </c>
      <c r="M30" s="46" t="str">
        <f t="shared" si="0"/>
        <v>https://download.lenovo.com/Images/Parts/04Y0907/04Y0907_A.jpg</v>
      </c>
      <c r="N30" s="46" t="str">
        <f t="shared" si="1"/>
        <v>https://download.lenovo.com/Images/Parts/04Y0907/04Y0907_B.jpg</v>
      </c>
      <c r="O30" s="47" t="str">
        <f t="shared" si="2"/>
        <v>https://download.lenovo.com/Images/Parts/04Y0907/04Y0907_details.jpg</v>
      </c>
      <c r="P30" t="str">
        <f t="shared" si="3"/>
        <v/>
      </c>
      <c r="Q30" t="str">
        <f t="shared" si="4"/>
        <v/>
      </c>
      <c r="R30" t="str">
        <f t="shared" si="5"/>
        <v/>
      </c>
      <c r="S30" t="str">
        <f t="shared" si="6"/>
        <v/>
      </c>
      <c r="T30" t="str">
        <f t="shared" si="7"/>
        <v/>
      </c>
      <c r="U30" t="str">
        <f t="shared" si="8"/>
        <v/>
      </c>
      <c r="V30" s="42">
        <f>MATCH(G30,options!$D$1:$D$20,0)</f>
        <v>8</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t="b">
        <f>FALSE()</f>
        <v>0</v>
      </c>
      <c r="D31" s="41" t="b">
        <f>FALSE()</f>
        <v>0</v>
      </c>
      <c r="E31" s="59">
        <v>5714401242093</v>
      </c>
      <c r="F31" s="36" t="s">
        <v>684</v>
      </c>
      <c r="G31" s="4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Checo</v>
      </c>
      <c r="I31" s="43"/>
      <c r="J31" s="44" t="b">
        <f>FALSE()</f>
        <v>0</v>
      </c>
      <c r="K31" s="36" t="s">
        <v>714</v>
      </c>
      <c r="L31" s="45" t="b">
        <f>FALSE()</f>
        <v>0</v>
      </c>
      <c r="M31" s="46" t="str">
        <f t="shared" si="0"/>
        <v>https://download.lenovo.com/Images/Parts/04Y0908/04Y0908_A.jpg</v>
      </c>
      <c r="N31" s="46" t="str">
        <f t="shared" si="1"/>
        <v>https://download.lenovo.com/Images/Parts/04Y0908/04Y0908_B.jpg</v>
      </c>
      <c r="O31" s="47" t="str">
        <f t="shared" si="2"/>
        <v>https://download.lenovo.com/Images/Parts/04Y0908/04Y0908_details.jpg</v>
      </c>
      <c r="P31" t="str">
        <f t="shared" si="3"/>
        <v/>
      </c>
      <c r="Q31" t="str">
        <f t="shared" si="4"/>
        <v/>
      </c>
      <c r="R31" t="str">
        <f t="shared" si="5"/>
        <v/>
      </c>
      <c r="S31" t="str">
        <f t="shared" si="6"/>
        <v/>
      </c>
      <c r="T31" t="str">
        <f t="shared" si="7"/>
        <v/>
      </c>
      <c r="U31" t="str">
        <f t="shared" si="8"/>
        <v/>
      </c>
      <c r="V31" s="42">
        <f>MATCH(G31,options!$D$1:$D$20,0)</f>
        <v>20</v>
      </c>
    </row>
    <row r="32" spans="1:22" ht="14" x14ac:dyDescent="0.15">
      <c r="C32" s="41" t="b">
        <f>FALSE()</f>
        <v>0</v>
      </c>
      <c r="D32" s="41" t="b">
        <f>FALSE()</f>
        <v>0</v>
      </c>
      <c r="E32" s="59">
        <v>5714401242109</v>
      </c>
      <c r="F32" s="36" t="s">
        <v>685</v>
      </c>
      <c r="G32" s="42"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Danés</v>
      </c>
      <c r="I32" s="43"/>
      <c r="J32" s="44" t="b">
        <f>FALSE()</f>
        <v>0</v>
      </c>
      <c r="K32" s="36" t="s">
        <v>715</v>
      </c>
      <c r="L32" s="45" t="b">
        <f>FALSE()</f>
        <v>0</v>
      </c>
      <c r="M32" s="46" t="str">
        <f t="shared" si="0"/>
        <v>https://download.lenovo.com/Images/Parts/04Y0947/04Y0947_A.jpg</v>
      </c>
      <c r="N32" s="46" t="str">
        <f t="shared" si="1"/>
        <v>https://download.lenovo.com/Images/Parts/04Y0947/04Y0947_B.jpg</v>
      </c>
      <c r="O32" s="47" t="str">
        <f t="shared" si="2"/>
        <v>https://download.lenovo.com/Images/Parts/04Y0947/04Y0947_details.jpg</v>
      </c>
      <c r="P32" t="str">
        <f t="shared" si="3"/>
        <v/>
      </c>
      <c r="Q32" t="str">
        <f t="shared" si="4"/>
        <v/>
      </c>
      <c r="R32" t="str">
        <f t="shared" si="5"/>
        <v/>
      </c>
      <c r="S32" t="str">
        <f t="shared" si="6"/>
        <v/>
      </c>
      <c r="T32" t="str">
        <f t="shared" si="7"/>
        <v/>
      </c>
      <c r="U32" t="str">
        <f t="shared" si="8"/>
        <v/>
      </c>
      <c r="V32" s="42">
        <f>MATCH(G32,options!$D$1:$D$20,0)</f>
        <v>9</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t="b">
        <f>FALSE()</f>
        <v>0</v>
      </c>
      <c r="D33" s="41" t="b">
        <f>FALSE()</f>
        <v>0</v>
      </c>
      <c r="E33" s="59">
        <v>5714401242116</v>
      </c>
      <c r="F33" s="36" t="s">
        <v>686</v>
      </c>
      <c r="G33" s="42"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Húngaro</v>
      </c>
      <c r="I33" s="43"/>
      <c r="J33" s="44" t="b">
        <f>FALSE()</f>
        <v>0</v>
      </c>
      <c r="K33" s="36" t="s">
        <v>716</v>
      </c>
      <c r="L33" s="45" t="b">
        <f>FALSE()</f>
        <v>0</v>
      </c>
      <c r="M33" s="46" t="str">
        <f t="shared" si="0"/>
        <v>https://download.lenovo.com/Images/Parts/04Y0915/04Y0915_A.jpg</v>
      </c>
      <c r="N33" s="46" t="str">
        <f t="shared" si="1"/>
        <v>https://download.lenovo.com/Images/Parts/04Y0915/04Y0915_B.jpg</v>
      </c>
      <c r="O33" s="47" t="str">
        <f t="shared" si="2"/>
        <v>https://download.lenovo.com/Images/Parts/04Y0915/04Y0915_details.jpg</v>
      </c>
      <c r="P33" t="str">
        <f t="shared" si="3"/>
        <v/>
      </c>
      <c r="Q33" t="str">
        <f t="shared" si="4"/>
        <v/>
      </c>
      <c r="R33" t="str">
        <f t="shared" si="5"/>
        <v/>
      </c>
      <c r="S33" t="str">
        <f t="shared" si="6"/>
        <v/>
      </c>
      <c r="T33" t="str">
        <f t="shared" si="7"/>
        <v/>
      </c>
      <c r="U33" t="str">
        <f t="shared" si="8"/>
        <v/>
      </c>
      <c r="V33" s="42">
        <f>MATCH(G33,options!$D$1:$D$20,0)</f>
        <v>19</v>
      </c>
    </row>
    <row r="34" spans="1:22" ht="14" x14ac:dyDescent="0.15">
      <c r="C34" s="41" t="b">
        <f>FALSE()</f>
        <v>0</v>
      </c>
      <c r="D34" s="41" t="b">
        <f>FALSE()</f>
        <v>0</v>
      </c>
      <c r="E34" s="59">
        <v>5714401242123</v>
      </c>
      <c r="F34" s="36" t="s">
        <v>687</v>
      </c>
      <c r="G34" s="4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Holandés</v>
      </c>
      <c r="I34" s="43"/>
      <c r="J34" s="44" t="b">
        <f>FALSE()</f>
        <v>0</v>
      </c>
      <c r="K34" s="36" t="s">
        <v>717</v>
      </c>
      <c r="L34" s="45" t="b">
        <f>FALSE()</f>
        <v>0</v>
      </c>
      <c r="M34" s="46" t="str">
        <f t="shared" si="0"/>
        <v>https://download.lenovo.com/Images/Parts/04Y0919/04Y0919_A.jpg</v>
      </c>
      <c r="N34" s="46" t="str">
        <f t="shared" si="1"/>
        <v>https://download.lenovo.com/Images/Parts/04Y0919/04Y0919_B.jpg</v>
      </c>
      <c r="O34" s="47" t="str">
        <f t="shared" si="2"/>
        <v>https://download.lenovo.com/Images/Parts/04Y0919/04Y0919_details.jpg</v>
      </c>
      <c r="P34" t="str">
        <f t="shared" si="3"/>
        <v/>
      </c>
      <c r="Q34" t="str">
        <f t="shared" si="4"/>
        <v/>
      </c>
      <c r="R34" t="str">
        <f t="shared" si="5"/>
        <v/>
      </c>
      <c r="S34" t="str">
        <f t="shared" si="6"/>
        <v/>
      </c>
      <c r="T34" t="str">
        <f t="shared" si="7"/>
        <v/>
      </c>
      <c r="U34" t="str">
        <f t="shared" si="8"/>
        <v/>
      </c>
      <c r="V34" s="42">
        <f>MATCH(G34,options!$D$1:$D$20,0)</f>
        <v>10</v>
      </c>
    </row>
    <row r="35" spans="1:22" ht="14" x14ac:dyDescent="0.15">
      <c r="C35" s="41" t="b">
        <f>FALSE()</f>
        <v>0</v>
      </c>
      <c r="D35" s="41" t="b">
        <f>FALSE()</f>
        <v>0</v>
      </c>
      <c r="E35" s="59">
        <v>5714401242130</v>
      </c>
      <c r="F35" s="36" t="s">
        <v>688</v>
      </c>
      <c r="G35" s="42"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Noruego</v>
      </c>
      <c r="I35" s="43"/>
      <c r="J35" s="44" t="b">
        <f>FALSE()</f>
        <v>0</v>
      </c>
      <c r="K35" s="36" t="s">
        <v>706</v>
      </c>
      <c r="L35" s="45" t="b">
        <f>FALSE()</f>
        <v>0</v>
      </c>
      <c r="M35" s="46" t="str">
        <f t="shared" si="0"/>
        <v>https://download.lenovo.com/Images/Parts/04Y0920/04Y0920_A.jpg</v>
      </c>
      <c r="N35" s="46" t="str">
        <f t="shared" si="1"/>
        <v>https://download.lenovo.com/Images/Parts/04Y0920/04Y0920_B.jpg</v>
      </c>
      <c r="O35" s="47" t="str">
        <f t="shared" si="2"/>
        <v>https://download.lenovo.com/Images/Parts/04Y0920/04Y0920_details.jpg</v>
      </c>
      <c r="P35" t="str">
        <f t="shared" si="3"/>
        <v/>
      </c>
      <c r="Q35" t="str">
        <f t="shared" si="4"/>
        <v/>
      </c>
      <c r="R35" t="str">
        <f t="shared" si="5"/>
        <v/>
      </c>
      <c r="S35" t="str">
        <f t="shared" si="6"/>
        <v/>
      </c>
      <c r="T35" t="str">
        <f t="shared" si="7"/>
        <v/>
      </c>
      <c r="U35" t="str">
        <f t="shared" si="8"/>
        <v/>
      </c>
      <c r="V35" s="42">
        <f>MATCH(G35,options!$D$1:$D$20,0)</f>
        <v>11</v>
      </c>
    </row>
    <row r="36" spans="1:22" ht="14" x14ac:dyDescent="0.15">
      <c r="A36" s="37" t="s">
        <v>411</v>
      </c>
      <c r="B36" s="52" t="s">
        <v>377</v>
      </c>
      <c r="C36" s="41" t="b">
        <f>FALSE()</f>
        <v>0</v>
      </c>
      <c r="D36" s="41" t="b">
        <f>FALSE()</f>
        <v>0</v>
      </c>
      <c r="E36" s="59">
        <v>5714401242147</v>
      </c>
      <c r="F36" s="36" t="s">
        <v>689</v>
      </c>
      <c r="G36" s="4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Polaco</v>
      </c>
      <c r="I36" s="43"/>
      <c r="J36" s="44" t="b">
        <f>FALSE()</f>
        <v>0</v>
      </c>
      <c r="K36" s="36" t="s">
        <v>707</v>
      </c>
      <c r="L36" s="45" t="b">
        <f>FALSE()</f>
        <v>0</v>
      </c>
      <c r="M36" s="46" t="str">
        <f t="shared" ref="M36:M67" si="9">IF(ISBLANK(K36),"",IF(L36, "https://raw.githubusercontent.com/PatrickVibild/TellusAmazonPictures/master/pictures/"&amp;K36&amp;"/1.jpg","https://download.lenovo.com/Images/Parts/"&amp;K36&amp;"/"&amp;K36&amp;"_A.jpg"))</f>
        <v>https://download.lenovo.com/Images/Parts/04X0236/04X0236_A.jpg</v>
      </c>
      <c r="N36" s="46" t="str">
        <f t="shared" ref="N36:N67" si="10">IF(ISBLANK(K36),"",IF(L36, "https://raw.githubusercontent.com/PatrickVibild/TellusAmazonPictures/master/pictures/"&amp;K36&amp;"/2.jpg","https://download.lenovo.com/Images/Parts/"&amp;K36&amp;"/"&amp;K36&amp;"_B.jpg"))</f>
        <v>https://download.lenovo.com/Images/Parts/04X0236/04X0236_B.jpg</v>
      </c>
      <c r="O36" s="47"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12</v>
      </c>
    </row>
    <row r="37" spans="1:22" ht="14" x14ac:dyDescent="0.15">
      <c r="A37" t="s">
        <v>413</v>
      </c>
      <c r="B37" s="52" t="s">
        <v>416</v>
      </c>
      <c r="C37" s="41" t="b">
        <f>FALSE()</f>
        <v>0</v>
      </c>
      <c r="D37" s="41" t="b">
        <f>FALSE()</f>
        <v>0</v>
      </c>
      <c r="E37" s="59">
        <v>5714401242154</v>
      </c>
      <c r="F37" s="36" t="s">
        <v>690</v>
      </c>
      <c r="G37" s="42" t="s">
        <v>396</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Portugués</v>
      </c>
      <c r="I37" s="43"/>
      <c r="J37" s="44" t="b">
        <f>FALSE()</f>
        <v>0</v>
      </c>
      <c r="K37" s="36" t="s">
        <v>718</v>
      </c>
      <c r="L37" s="45" t="b">
        <f>FALSE()</f>
        <v>0</v>
      </c>
      <c r="M37" s="46" t="str">
        <f t="shared" si="9"/>
        <v>https://download.lenovo.com/Images/Parts/04Y0960/04Y0960_A.jpg</v>
      </c>
      <c r="N37" s="46" t="str">
        <f t="shared" si="10"/>
        <v>https://download.lenovo.com/Images/Parts/04Y0960/04Y0960_B.jpg</v>
      </c>
      <c r="O37" s="47" t="str">
        <f t="shared" si="11"/>
        <v>https://download.lenovo.com/Images/Parts/04Y0960/04Y0960_details.jpg</v>
      </c>
      <c r="P37" t="str">
        <f t="shared" si="12"/>
        <v/>
      </c>
      <c r="Q37" t="str">
        <f t="shared" si="13"/>
        <v/>
      </c>
      <c r="R37" t="str">
        <f t="shared" si="14"/>
        <v/>
      </c>
      <c r="S37" t="str">
        <f t="shared" si="15"/>
        <v/>
      </c>
      <c r="T37" t="str">
        <f t="shared" si="16"/>
        <v/>
      </c>
      <c r="U37" t="str">
        <f t="shared" si="17"/>
        <v/>
      </c>
      <c r="V37" s="42">
        <f>MATCH(G37,options!$D$1:$D$20,0)</f>
        <v>13</v>
      </c>
    </row>
    <row r="38" spans="1:22" ht="14" x14ac:dyDescent="0.15">
      <c r="C38" s="41" t="b">
        <f>FALSE()</f>
        <v>0</v>
      </c>
      <c r="D38" s="41" t="b">
        <f>FALSE()</f>
        <v>0</v>
      </c>
      <c r="E38" s="59">
        <v>5714401242161</v>
      </c>
      <c r="F38" s="36" t="s">
        <v>691</v>
      </c>
      <c r="G38" s="4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Sueco – Finlandes</v>
      </c>
      <c r="I38" s="43"/>
      <c r="J38" s="44" t="b">
        <f>FALSE()</f>
        <v>0</v>
      </c>
      <c r="K38" s="36" t="s">
        <v>709</v>
      </c>
      <c r="L38" s="45" t="b">
        <f>FALSE()</f>
        <v>0</v>
      </c>
      <c r="M38" s="46" t="str">
        <f t="shared" si="9"/>
        <v>https://download.lenovo.com/Images/Parts/04Y0964/04Y0964_A.jpg</v>
      </c>
      <c r="N38" s="46" t="str">
        <f t="shared" si="10"/>
        <v>https://download.lenovo.com/Images/Parts/04Y0964/04Y0964_B.jpg</v>
      </c>
      <c r="O38" s="47" t="str">
        <f t="shared" si="11"/>
        <v>https://download.lenovo.com/Images/Parts/04Y0964/04Y0964_details.jpg</v>
      </c>
      <c r="P38" t="str">
        <f t="shared" si="12"/>
        <v/>
      </c>
      <c r="Q38" t="str">
        <f t="shared" si="13"/>
        <v/>
      </c>
      <c r="R38" t="str">
        <f t="shared" si="14"/>
        <v/>
      </c>
      <c r="S38" t="str">
        <f t="shared" si="15"/>
        <v/>
      </c>
      <c r="T38" t="str">
        <f t="shared" si="16"/>
        <v/>
      </c>
      <c r="U38" t="str">
        <f t="shared" si="17"/>
        <v/>
      </c>
      <c r="V38" s="42">
        <f>MATCH(G38,options!$D$1:$D$20,0)</f>
        <v>14</v>
      </c>
    </row>
    <row r="39" spans="1:22" ht="14" x14ac:dyDescent="0.15">
      <c r="C39" s="41" t="b">
        <f>FALSE()</f>
        <v>0</v>
      </c>
      <c r="D39" s="41" t="b">
        <f>FALSE()</f>
        <v>0</v>
      </c>
      <c r="E39" s="59">
        <v>5714401242178</v>
      </c>
      <c r="F39" s="36" t="s">
        <v>692</v>
      </c>
      <c r="G39" s="42"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Suizo</v>
      </c>
      <c r="I39" s="43"/>
      <c r="J39" s="44" t="b">
        <f>FALSE()</f>
        <v>0</v>
      </c>
      <c r="K39" s="36" t="s">
        <v>719</v>
      </c>
      <c r="L39" s="45" t="b">
        <f>FALSE()</f>
        <v>0</v>
      </c>
      <c r="M39" s="46" t="str">
        <f t="shared" si="9"/>
        <v>https://download.lenovo.com/Images/Parts/04Y0927/04Y0927_A.jpg</v>
      </c>
      <c r="N39" s="46" t="str">
        <f t="shared" si="10"/>
        <v>https://download.lenovo.com/Images/Parts/04Y0927/04Y0927_B.jpg</v>
      </c>
      <c r="O39" s="47" t="str">
        <f t="shared" si="11"/>
        <v>https://download.lenovo.com/Images/Parts/04Y0927/04Y0927_details.jpg</v>
      </c>
      <c r="P39" t="str">
        <f t="shared" si="12"/>
        <v/>
      </c>
      <c r="Q39" t="str">
        <f t="shared" si="13"/>
        <v/>
      </c>
      <c r="R39" t="str">
        <f t="shared" si="14"/>
        <v/>
      </c>
      <c r="S39" t="str">
        <f t="shared" si="15"/>
        <v/>
      </c>
      <c r="T39" t="str">
        <f t="shared" si="16"/>
        <v/>
      </c>
      <c r="U39" t="str">
        <f t="shared" si="17"/>
        <v/>
      </c>
      <c r="V39" s="42">
        <f>MATCH(G39,options!$D$1:$D$20,0)</f>
        <v>15</v>
      </c>
    </row>
    <row r="40" spans="1:22" ht="28" x14ac:dyDescent="0.15">
      <c r="C40" s="41" t="b">
        <f>FALSE()</f>
        <v>0</v>
      </c>
      <c r="D40" s="41" t="b">
        <v>0</v>
      </c>
      <c r="E40" s="59">
        <v>5714401242185</v>
      </c>
      <c r="F40" s="36" t="s">
        <v>693</v>
      </c>
      <c r="G40" s="4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US internacional</v>
      </c>
      <c r="I40" s="43"/>
      <c r="J40" s="44" t="b">
        <f>FALSE()</f>
        <v>0</v>
      </c>
      <c r="K40" s="36" t="s">
        <v>728</v>
      </c>
      <c r="L40" s="45" t="b">
        <v>1</v>
      </c>
      <c r="M40" s="46" t="str">
        <f t="shared" si="9"/>
        <v>https://raw.githubusercontent.com/PatrickVibild/TellusAmazonPictures/master/pictures/Lenovo/X240/RG/USI/1.jpg</v>
      </c>
      <c r="N40" s="46" t="str">
        <f t="shared" si="10"/>
        <v>https://raw.githubusercontent.com/PatrickVibild/TellusAmazonPictures/master/pictures/Lenovo/X240/RG/USI/2.jpg</v>
      </c>
      <c r="O40" s="47" t="str">
        <f t="shared" si="11"/>
        <v>https://raw.githubusercontent.com/PatrickVibild/TellusAmazonPictures/master/pictures/Lenovo/X240/RG/USI/3.jpg</v>
      </c>
      <c r="P40" t="str">
        <f t="shared" si="12"/>
        <v>https://raw.githubusercontent.com/PatrickVibild/TellusAmazonPictures/master/pictures/Lenovo/X240/RG/USI/4.jpg</v>
      </c>
      <c r="Q40" t="str">
        <f t="shared" si="13"/>
        <v>https://raw.githubusercontent.com/PatrickVibild/TellusAmazonPictures/master/pictures/Lenovo/X240/RG/USI/5.jpg</v>
      </c>
      <c r="R40" t="str">
        <f t="shared" si="14"/>
        <v>https://raw.githubusercontent.com/PatrickVibild/TellusAmazonPictures/master/pictures/Lenovo/X240/RG/USI/6.jpg</v>
      </c>
      <c r="S40" t="str">
        <f t="shared" si="15"/>
        <v>https://raw.githubusercontent.com/PatrickVibild/TellusAmazonPictures/master/pictures/Lenovo/X240/RG/USI/7.jpg</v>
      </c>
      <c r="T40" t="str">
        <f t="shared" si="16"/>
        <v>https://raw.githubusercontent.com/PatrickVibild/TellusAmazonPictures/master/pictures/Lenovo/X240/RG/USI/8.jpg</v>
      </c>
      <c r="U40" t="str">
        <f t="shared" si="17"/>
        <v>https://raw.githubusercontent.com/PatrickVibild/TellusAmazonPictures/master/pictures/Lenovo/X240/RG/USI/9.jpg</v>
      </c>
      <c r="V40" s="42">
        <f>MATCH(G40,options!$D$1:$D$20,0)</f>
        <v>16</v>
      </c>
    </row>
    <row r="41" spans="1:22" ht="28" x14ac:dyDescent="0.15">
      <c r="C41" t="b">
        <f>TRUE()</f>
        <v>1</v>
      </c>
      <c r="D41" s="41" t="b">
        <v>0</v>
      </c>
      <c r="E41" s="59">
        <v>5714401242192</v>
      </c>
      <c r="F41" s="36" t="s">
        <v>694</v>
      </c>
      <c r="G41" s="42"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v>
      </c>
      <c r="I41" s="43"/>
      <c r="J41" s="44" t="b">
        <f>FALSE()</f>
        <v>0</v>
      </c>
      <c r="K41" s="36" t="s">
        <v>729</v>
      </c>
      <c r="L41" s="45" t="b">
        <v>1</v>
      </c>
      <c r="M41" s="46" t="str">
        <f t="shared" si="9"/>
        <v>https://raw.githubusercontent.com/PatrickVibild/TellusAmazonPictures/master/pictures/Lenovo/X240/RG/US/1.jpg</v>
      </c>
      <c r="N41" s="46" t="str">
        <f t="shared" si="10"/>
        <v>https://raw.githubusercontent.com/PatrickVibild/TellusAmazonPictures/master/pictures/Lenovo/X240/RG/US/2.jpg</v>
      </c>
      <c r="O41" s="47" t="str">
        <f t="shared" si="11"/>
        <v>https://raw.githubusercontent.com/PatrickVibild/TellusAmazonPictures/master/pictures/Lenovo/X240/RG/US/3.jpg</v>
      </c>
      <c r="P41" t="str">
        <f t="shared" si="12"/>
        <v>https://raw.githubusercontent.com/PatrickVibild/TellusAmazonPictures/master/pictures/Lenovo/X240/RG/US/4.jpg</v>
      </c>
      <c r="Q41" t="str">
        <f t="shared" si="13"/>
        <v>https://raw.githubusercontent.com/PatrickVibild/TellusAmazonPictures/master/pictures/Lenovo/X240/RG/US/5.jpg</v>
      </c>
      <c r="R41" t="str">
        <f t="shared" si="14"/>
        <v>https://raw.githubusercontent.com/PatrickVibild/TellusAmazonPictures/master/pictures/Lenovo/X240/RG/US/6.jpg</v>
      </c>
      <c r="S41" t="str">
        <f t="shared" si="15"/>
        <v>https://raw.githubusercontent.com/PatrickVibild/TellusAmazonPictures/master/pictures/Lenovo/X240/RG/US/7.jpg</v>
      </c>
      <c r="T41" t="str">
        <f t="shared" si="16"/>
        <v>https://raw.githubusercontent.com/PatrickVibild/TellusAmazonPictures/master/pictures/Lenovo/X240/RG/US/8.jpg</v>
      </c>
      <c r="U41" t="str">
        <f t="shared" si="17"/>
        <v>https://raw.githubusercontent.com/PatrickVibild/TellusAmazonPictures/master/pictures/Lenovo/X240/RG/US/9.jpg</v>
      </c>
      <c r="V41" s="42">
        <f>MATCH(G41,options!$D$1:$D$20,0)</f>
        <v>18</v>
      </c>
    </row>
    <row r="42" spans="1:22"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c r="J42" s="44" t="b">
        <f>TRUE()</f>
        <v>1</v>
      </c>
      <c r="K42" s="36"/>
      <c r="L42" s="45"/>
      <c r="M42" s="46" t="str">
        <f t="shared" si="9"/>
        <v/>
      </c>
      <c r="N42" s="46" t="str">
        <f t="shared" si="10"/>
        <v/>
      </c>
      <c r="O42" s="47" t="str">
        <f t="shared" si="11"/>
        <v/>
      </c>
      <c r="P42" t="str">
        <f t="shared" si="12"/>
        <v/>
      </c>
      <c r="Q42" t="str">
        <f t="shared" si="13"/>
        <v/>
      </c>
      <c r="R42" t="str">
        <f t="shared" si="14"/>
        <v/>
      </c>
      <c r="S42" t="str">
        <f t="shared" si="15"/>
        <v/>
      </c>
      <c r="T42" t="str">
        <f t="shared" si="16"/>
        <v/>
      </c>
      <c r="U42" t="str">
        <f t="shared" si="17"/>
        <v/>
      </c>
      <c r="V42" s="42">
        <f>MATCH(G42,options!$D$1:$D$20,0)</f>
        <v>17</v>
      </c>
    </row>
    <row r="43" spans="1:22"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c r="J43" s="44" t="b">
        <f>TRUE()</f>
        <v>1</v>
      </c>
      <c r="K43" s="36"/>
      <c r="L43" s="45"/>
      <c r="M43" s="46" t="str">
        <f t="shared" si="9"/>
        <v/>
      </c>
      <c r="N43" s="46" t="str">
        <f t="shared" si="10"/>
        <v/>
      </c>
      <c r="O43" s="47" t="str">
        <f t="shared" si="11"/>
        <v/>
      </c>
      <c r="P43" t="str">
        <f t="shared" si="12"/>
        <v/>
      </c>
      <c r="Q43" t="str">
        <f t="shared" si="13"/>
        <v/>
      </c>
      <c r="R43" t="str">
        <f t="shared" si="14"/>
        <v/>
      </c>
      <c r="S43" t="str">
        <f t="shared" si="15"/>
        <v/>
      </c>
      <c r="T43" t="str">
        <f t="shared" si="16"/>
        <v/>
      </c>
      <c r="U43" t="str">
        <f t="shared" si="17"/>
        <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I4:I104 J44:J104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2024-02-20T07:27:20Z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