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30/"/>
    </mc:Choice>
  </mc:AlternateContent>
  <xr:revisionPtr revIDLastSave="0" documentId="13_ncr:1_{403F96AA-E7A0-704D-91BB-7B278CAEC2A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25" i="1" l="1"/>
  <c r="AJ40" i="1"/>
  <c r="AJ39" i="1"/>
  <c r="AJ28" i="1"/>
  <c r="AJ25" i="1"/>
  <c r="AJ21" i="1"/>
  <c r="F37" i="1"/>
  <c r="AL42" i="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<sst xmlns="http://schemas.openxmlformats.org/spreadsheetml/2006/main" count="895" uniqueCount="720">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</sst>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0">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T530 Parent</v>
      </c>
      <c r="C4" s="27" t="s">
        <v>345</v>
      </c>
      <c r="D4" s="28">
        <f>Values!B14</f>
        <v>5714401430995</v>
      </c>
      <c r="E4" s="1" t="s">
        <v>346</v>
      </c>
      <c r="F4" s="27" t="str">
        <f>SUBSTITUTE(Values!B1, "{language}", "") &amp; " " &amp; Values!B3</f>
        <v>vervangend  toetsenbord met achtergrondverlichting voor Lenovo Thinkpad T430 T430i T430s T430si T430U T530 T530i T530S W530 X13X X230 X230i X230it X230T</v>
      </c>
      <c r="G4" s="27" t="s">
        <v>345</v>
      </c>
      <c r="H4" s="1" t="str">
        <f>Values!B16</f>
        <v>computer-keyboards</v>
      </c>
      <c r="I4" s="1" t="str">
        <f>IF(ISBLANK(Values!E3),"","4730574031")</f>
        <v>4730574031</v>
      </c>
      <c r="J4" s="29" t="str">
        <f>Values!B13</f>
        <v>Lenovo T530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64"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64"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64"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64"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64"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64"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64"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64"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64"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64"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64"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64"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64"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64"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64"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64"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64"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64"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64"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6" x14ac:dyDescent="0.2">
      <c r="A25" s="1" t="str">
        <f>IF(ISBLANK(Values!E24),"",IF(Values!$B$37="EU","computercomponent","computer"))</f>
        <v>computercomponent</v>
      </c>
      <c r="B25" s="33" t="str">
        <f>IF(ISBLANK(Values!E24),"",Values!F24)</f>
        <v>Lenovo T530 - DE</v>
      </c>
      <c r="C25" s="29" t="str">
        <f>IF(ISBLANK(Values!E24),"","TellusRem")</f>
        <v>TellusRem</v>
      </c>
      <c r="D25" s="28">
        <f>IF(ISBLANK(Values!E24),"",Values!E24)</f>
        <v>5714401430018</v>
      </c>
      <c r="E25" s="1" t="str">
        <f>IF(ISBLANK(Values!E24),"","EAN")</f>
        <v>EAN</v>
      </c>
      <c r="F25" s="27" t="str">
        <f>IF(ISBLANK(Values!E24),"",IF(Values!J24, SUBSTITUTE(Values!$B$1, "{language}", Values!H24) &amp; " " &amp;Values!$B$3, SUBSTITUTE(Values!$B$2, "{language}", Values!$H24) &amp; " " &amp;Values!$B$3))</f>
        <v>vervangend Duitse toetsenbord met achtergrondverlichting voor Lenovo Thinkpad T430 T430i T430s T430si T430U T530 T530i T530S W530 X13X X230 X230i X230it X230T</v>
      </c>
      <c r="G25" s="29" t="str">
        <f>IF(ISBLANK(Values!E24),"",IF(Values!$B$20="PartialUpdate","","TellusRem"))</f>
        <v/>
      </c>
      <c r="H25" s="1" t="str">
        <f>IF(ISBLANK(Values!E24),"",Values!$B$16)</f>
        <v>computer-keyboards</v>
      </c>
      <c r="I25" s="1" t="str">
        <f>IF(ISBLANK(Values!E24),"","4730574031")</f>
        <v>4730574031</v>
      </c>
      <c r="J25" s="31" t="str">
        <f>IF(ISBLANK(Values!E24),"",Values!F24 )</f>
        <v>Lenovo T530 - DE</v>
      </c>
      <c r="K25" s="27">
        <f>IF(IF(ISBLANK(Values!E24),"",IF(Values!J24, Values!$B$4, Values!$B$5))=0,"",IF(ISBLANK(Values!E24),"",IF(Values!J24, Values!$B$4, Values!$B$5)))</f>
        <v>52.95</v>
      </c>
      <c r="L25" s="27" t="str">
        <f>IF(ISBLANK(Values!E24),"",IF($CO25="DEFAULT", Values!$B$18, ""))</f>
        <v/>
      </c>
      <c r="M25" s="27" t="str">
        <f>IF(ISBLANK(Values!E24),"",Values!$M24)</f>
        <v>https://raw.githubusercontent.com/PatrickVibild/TellusAmazonPictures/master/pictures/Lenovo/T530/BL/DE/1.jpg</v>
      </c>
      <c r="N25" s="27" t="str">
        <f>IF(ISBLANK(Values!$F24),"",Values!N24)</f>
        <v>https://raw.githubusercontent.com/PatrickVibild/TellusAmazonPictures/master/pictures/Lenovo/T530/BL/DE/2.jpg</v>
      </c>
      <c r="O25" s="27" t="str">
        <f>IF(ISBLANK(Values!$F24),"",Values!O24)</f>
        <v>https://raw.githubusercontent.com/PatrickVibild/TellusAmazonPictures/master/pictures/Lenovo/T530/BL/DE/3.jpg</v>
      </c>
      <c r="P25" s="27" t="str">
        <f>IF(ISBLANK(Values!$F24),"",Values!P24)</f>
        <v>https://raw.githubusercontent.com/PatrickVibild/TellusAmazonPictures/master/pictures/Lenovo/T530/BL/DE/4.jpg</v>
      </c>
      <c r="Q25" s="27" t="str">
        <f>IF(ISBLANK(Values!$F24),"",Values!Q24)</f>
        <v>https://raw.githubusercontent.com/PatrickVibild/TellusAmazonPictures/master/pictures/Lenovo/T530/BL/DE/5.jpg</v>
      </c>
      <c r="R25" s="27" t="str">
        <f>IF(ISBLANK(Values!$F24),"",Values!R24)</f>
        <v>https://raw.githubusercontent.com/PatrickVibild/TellusAmazonPictures/master/pictures/Lenovo/T530/BL/DE/6.jpg</v>
      </c>
      <c r="S25" s="27" t="str">
        <f>IF(ISBLANK(Values!$F24),"",Values!S24)</f>
        <v>https://raw.githubusercontent.com/PatrickVibild/TellusAmazonPictures/master/pictures/Lenovo/T530/BL/DE/7.jpg</v>
      </c>
      <c r="T25" s="27" t="str">
        <f>IF(ISBLANK(Values!$F24),"",Values!T24)</f>
        <v>https://raw.githubusercontent.com/PatrickVibild/TellusAmazonPictures/master/pictures/Lenovo/T530/BL/DE/8.jpg</v>
      </c>
      <c r="U25" s="27" t="str">
        <f>IF(ISBLANK(Values!$F24),"",Values!U24)</f>
        <v>https://raw.githubusercontent.com/PatrickVibild/TellusAmazonPictures/master/pictures/Lenovo/T530/BL/DE/9.jpg</v>
      </c>
      <c r="V25" s="1"/>
      <c r="W25" s="29" t="str">
        <f>IF(ISBLANK(Values!E24),"","Child")</f>
        <v>Child</v>
      </c>
      <c r="X25" s="29" t="str">
        <f>IF(ISBLANK(Values!E24),"",Values!$B$13)</f>
        <v>Lenovo T530 Parent</v>
      </c>
      <c r="Y25" s="31" t="str">
        <f>IF(ISBLANK(Values!E24),"","Size-Color")</f>
        <v>Size-Color</v>
      </c>
      <c r="Z25" s="29" t="str">
        <f>IF(ISBLANK(Values!E24),"","variation")</f>
        <v>variation</v>
      </c>
      <c r="AA25" s="1" t="str">
        <f>IF(ISBLANK(Values!E24),"",Values!$B$20)</f>
        <v>PartialUpdate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34" t="str">
        <f>IF(ISBLANK(Values!E24),"",IF(Values!I24,Values!$B$23,Values!$B$33))</f>
        <v>👉 LAYOUT - {flag} {language} zonder achtergrondverlichting.</v>
      </c>
      <c r="AJ25" s="3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xml:space="preserve">👉 LAYOUT - 🇩🇪 Duitse GEEN achtergrondverlichting. </v>
      </c>
      <c r="AM25" s="1" t="str">
        <f>SUBSTITUTE(IF(ISBLANK(Values!E24),"",Values!$B$27),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25" s="1"/>
      <c r="AO25" s="1"/>
      <c r="AP25" s="1"/>
      <c r="AQ25" s="1"/>
      <c r="AR25" s="1"/>
      <c r="AS25" s="1"/>
      <c r="AT25" s="27" t="str">
        <f>IF(ISBLANK(Values!E24),"",Values!H24)</f>
        <v>Duitse</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52.95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T530 - FR FBA</v>
      </c>
      <c r="C26" s="29" t="str">
        <f>IF(ISBLANK(Values!E25),"","TellusRem")</f>
        <v>TellusRem</v>
      </c>
      <c r="D26" s="28">
        <f>IF(ISBLANK(Values!E25),"",Values!E25)</f>
        <v>5714401430025</v>
      </c>
      <c r="E26" s="1" t="str">
        <f>IF(ISBLANK(Values!E25),"","EAN")</f>
        <v>EAN</v>
      </c>
      <c r="F26" s="27" t="str">
        <f>IF(ISBLANK(Values!E25),"",IF(Values!J25, SUBSTITUTE(Values!$B$1, "{language}", Values!H25) &amp; " " &amp;Values!$B$3, SUBSTITUTE(Values!$B$2, "{language}", Values!$H25) &amp; " " &amp;Values!$B$3))</f>
        <v>vervangend Frans toetsenbord met achtergrondverlichting voor Lenovo Thinkpad T430 T430i T430s T430si T430U T530 T530i T530S W530 X13X X230 X230i X230it X230T</v>
      </c>
      <c r="G26" s="29" t="str">
        <f>IF(ISBLANK(Values!E25),"",IF(Values!$B$20="PartialUpdate","","TellusRem"))</f>
        <v/>
      </c>
      <c r="H26" s="1" t="str">
        <f>IF(ISBLANK(Values!E25),"",Values!$B$16)</f>
        <v>computer-keyboards</v>
      </c>
      <c r="I26" s="1" t="str">
        <f>IF(ISBLANK(Values!E25),"","4730574031")</f>
        <v>4730574031</v>
      </c>
      <c r="J26" s="31" t="str">
        <f>IF(ISBLANK(Values!E25),"",Values!F25 )</f>
        <v>Lenovo T530 - FR FBA</v>
      </c>
      <c r="K26" s="27">
        <f>IF(IF(ISBLANK(Values!E25),"",IF(Values!J25, Values!$B$4, Values!$B$5))=0,"",IF(ISBLANK(Values!E25),"",IF(Values!J25, Values!$B$4, Values!$B$5)))</f>
        <v>52.95</v>
      </c>
      <c r="L26" s="27" t="str">
        <f>IF(ISBLANK(Values!E25),"",IF($CO26="DEFAULT", Values!$B$18, ""))</f>
        <v/>
      </c>
      <c r="M26" s="27" t="str">
        <f>IF(ISBLANK(Values!E25),"",Values!$M25)</f>
        <v>https://raw.githubusercontent.com/PatrickVibild/TellusAmazonPictures/master/pictures/Lenovo/T530/BL/FR/1.jpg</v>
      </c>
      <c r="N26" s="27" t="str">
        <f>IF(ISBLANK(Values!$F25),"",Values!N25)</f>
        <v>https://raw.githubusercontent.com/PatrickVibild/TellusAmazonPictures/master/pictures/Lenovo/T530/BL/FR/2.jpg</v>
      </c>
      <c r="O26" s="27" t="str">
        <f>IF(ISBLANK(Values!$F25),"",Values!O25)</f>
        <v>https://raw.githubusercontent.com/PatrickVibild/TellusAmazonPictures/master/pictures/Lenovo/T530/BL/FR/3.jpg</v>
      </c>
      <c r="P26" s="27" t="str">
        <f>IF(ISBLANK(Values!$F25),"",Values!P25)</f>
        <v>https://raw.githubusercontent.com/PatrickVibild/TellusAmazonPictures/master/pictures/Lenovo/T530/BL/FR/4.jpg</v>
      </c>
      <c r="Q26" s="27" t="str">
        <f>IF(ISBLANK(Values!$F25),"",Values!Q25)</f>
        <v>https://raw.githubusercontent.com/PatrickVibild/TellusAmazonPictures/master/pictures/Lenovo/T530/BL/FR/5.jpg</v>
      </c>
      <c r="R26" s="27" t="str">
        <f>IF(ISBLANK(Values!$F25),"",Values!R25)</f>
        <v>https://raw.githubusercontent.com/PatrickVibild/TellusAmazonPictures/master/pictures/Lenovo/T530/BL/FR/6.jpg</v>
      </c>
      <c r="S26" s="27" t="str">
        <f>IF(ISBLANK(Values!$F25),"",Values!S25)</f>
        <v>https://raw.githubusercontent.com/PatrickVibild/TellusAmazonPictures/master/pictures/Lenovo/T530/BL/FR/7.jpg</v>
      </c>
      <c r="T26" s="27" t="str">
        <f>IF(ISBLANK(Values!$F25),"",Values!T25)</f>
        <v>https://raw.githubusercontent.com/PatrickVibild/TellusAmazonPictures/master/pictures/Lenovo/T530/BL/FR/8.jpg</v>
      </c>
      <c r="U26" s="27" t="str">
        <f>IF(ISBLANK(Values!$F25),"",Values!U25)</f>
        <v>https://raw.githubusercontent.com/PatrickVibild/TellusAmazonPictures/master/pictures/Lenovo/T530/BL/FR/9.jpg</v>
      </c>
      <c r="V26" s="1"/>
      <c r="W26" s="29" t="str">
        <f>IF(ISBLANK(Values!E25),"","Child")</f>
        <v>Child</v>
      </c>
      <c r="X26" s="29" t="str">
        <f>IF(ISBLANK(Values!E25),"",Values!$B$13)</f>
        <v>Lenovo T530 Parent</v>
      </c>
      <c r="Y26" s="31" t="str">
        <f>IF(ISBLANK(Values!E25),"","Size-Color")</f>
        <v>Size-Color</v>
      </c>
      <c r="Z26" s="29" t="str">
        <f>IF(ISBLANK(Values!E25),"","variation")</f>
        <v>variation</v>
      </c>
      <c r="AA26" s="1" t="str">
        <f>IF(ISBLANK(Values!E25),"",Values!$B$20)</f>
        <v>PartialUpdate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34" t="str">
        <f>IF(ISBLANK(Values!E25),"",IF(Values!I25,Values!$B$23,Values!$B$33))</f>
        <v>👉 LAYOUT - {flag} {language} zonder achtergrondverlichting.</v>
      </c>
      <c r="AJ26" s="3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xml:space="preserve">👉 LAYOUT - 🇫🇷 Frans GEEN achtergrondverlichting. </v>
      </c>
      <c r="AM26" s="1" t="str">
        <f>SUBSTITUTE(IF(ISBLANK(Values!E25),"",Values!$B$27),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26" s="1"/>
      <c r="AO26" s="1"/>
      <c r="AP26" s="1"/>
      <c r="AQ26" s="1"/>
      <c r="AR26" s="1"/>
      <c r="AS26" s="1"/>
      <c r="AT26" s="27" t="str">
        <f>IF(ISBLANK(Values!E25),"",Values!H25)</f>
        <v>Frans</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52.95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T530 - IT FBA</v>
      </c>
      <c r="C27" s="29" t="str">
        <f>IF(ISBLANK(Values!E26),"","TellusRem")</f>
        <v>TellusRem</v>
      </c>
      <c r="D27" s="28">
        <f>IF(ISBLANK(Values!E26),"",Values!E26)</f>
        <v>5714401430032</v>
      </c>
      <c r="E27" s="1" t="str">
        <f>IF(ISBLANK(Values!E26),"","EAN")</f>
        <v>EAN</v>
      </c>
      <c r="F27" s="27" t="str">
        <f>IF(ISBLANK(Values!E26),"",IF(Values!J26, SUBSTITUTE(Values!$B$1, "{language}", Values!H26) &amp; " " &amp;Values!$B$3, SUBSTITUTE(Values!$B$2, "{language}", Values!$H26) &amp; " " &amp;Values!$B$3))</f>
        <v>vervangend Italiaans toetsenbord met achtergrondverlichting voor Lenovo Thinkpad T430 T430i T430s T430si T430U T530 T530i T530S W530 X13X X230 X230i X230it X230T</v>
      </c>
      <c r="G27" s="29" t="str">
        <f>IF(ISBLANK(Values!E26),"",IF(Values!$B$20="PartialUpdate","","TellusRem"))</f>
        <v/>
      </c>
      <c r="H27" s="1" t="str">
        <f>IF(ISBLANK(Values!E26),"",Values!$B$16)</f>
        <v>computer-keyboards</v>
      </c>
      <c r="I27" s="1" t="str">
        <f>IF(ISBLANK(Values!E26),"","4730574031")</f>
        <v>4730574031</v>
      </c>
      <c r="J27" s="31" t="str">
        <f>IF(ISBLANK(Values!E26),"",Values!F26 )</f>
        <v>Lenovo T530 - IT FBA</v>
      </c>
      <c r="K27" s="27">
        <f>IF(IF(ISBLANK(Values!E26),"",IF(Values!J26, Values!$B$4, Values!$B$5))=0,"",IF(ISBLANK(Values!E26),"",IF(Values!J26, Values!$B$4, Values!$B$5)))</f>
        <v>52.95</v>
      </c>
      <c r="L27" s="27" t="str">
        <f>IF(ISBLANK(Values!E26),"",IF($CO27="DEFAULT", Values!$B$18, ""))</f>
        <v/>
      </c>
      <c r="M27" s="27" t="str">
        <f>IF(ISBLANK(Values!E26),"",Values!$M26)</f>
        <v>https://raw.githubusercontent.com/PatrickVibild/TellusAmazonPictures/master/pictures/Lenovo/T530/BL/IT/1.jpg</v>
      </c>
      <c r="N27" s="27" t="str">
        <f>IF(ISBLANK(Values!$F26),"",Values!N26)</f>
        <v>https://raw.githubusercontent.com/PatrickVibild/TellusAmazonPictures/master/pictures/Lenovo/T530/BL/IT/2.jpg</v>
      </c>
      <c r="O27" s="27" t="str">
        <f>IF(ISBLANK(Values!$F26),"",Values!O26)</f>
        <v>https://raw.githubusercontent.com/PatrickVibild/TellusAmazonPictures/master/pictures/Lenovo/T530/BL/IT/3.jpg</v>
      </c>
      <c r="P27" s="27" t="str">
        <f>IF(ISBLANK(Values!$F26),"",Values!P26)</f>
        <v>https://raw.githubusercontent.com/PatrickVibild/TellusAmazonPictures/master/pictures/Lenovo/T530/BL/IT/4.jpg</v>
      </c>
      <c r="Q27" s="27" t="str">
        <f>IF(ISBLANK(Values!$F26),"",Values!Q26)</f>
        <v>https://raw.githubusercontent.com/PatrickVibild/TellusAmazonPictures/master/pictures/Lenovo/T530/BL/IT/5.jpg</v>
      </c>
      <c r="R27" s="27" t="str">
        <f>IF(ISBLANK(Values!$F26),"",Values!R26)</f>
        <v>https://raw.githubusercontent.com/PatrickVibild/TellusAmazonPictures/master/pictures/Lenovo/T530/BL/IT/6.jpg</v>
      </c>
      <c r="S27" s="27" t="str">
        <f>IF(ISBLANK(Values!$F26),"",Values!S26)</f>
        <v>https://raw.githubusercontent.com/PatrickVibild/TellusAmazonPictures/master/pictures/Lenovo/T530/BL/IT/7.jpg</v>
      </c>
      <c r="T27" s="27" t="str">
        <f>IF(ISBLANK(Values!$F26),"",Values!T26)</f>
        <v>https://raw.githubusercontent.com/PatrickVibild/TellusAmazonPictures/master/pictures/Lenovo/T530/BL/IT/8.jpg</v>
      </c>
      <c r="U27" s="27" t="str">
        <f>IF(ISBLANK(Values!$F26),"",Values!U26)</f>
        <v>https://raw.githubusercontent.com/PatrickVibild/TellusAmazonPictures/master/pictures/Lenovo/T530/BL/IT/9.jpg</v>
      </c>
      <c r="V27" s="1"/>
      <c r="W27" s="29" t="str">
        <f>IF(ISBLANK(Values!E26),"","Child")</f>
        <v>Child</v>
      </c>
      <c r="X27" s="29" t="str">
        <f>IF(ISBLANK(Values!E26),"",Values!$B$13)</f>
        <v>Lenovo T530 Parent</v>
      </c>
      <c r="Y27" s="31" t="str">
        <f>IF(ISBLANK(Values!E26),"","Size-Color")</f>
        <v>Size-Color</v>
      </c>
      <c r="Z27" s="29" t="str">
        <f>IF(ISBLANK(Values!E26),"","variation")</f>
        <v>variation</v>
      </c>
      <c r="AA27" s="1" t="str">
        <f>IF(ISBLANK(Values!E26),"",Values!$B$20)</f>
        <v>PartialUpdate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34" t="str">
        <f>IF(ISBLANK(Values!E26),"",IF(Values!I26,Values!$B$23,Values!$B$33))</f>
        <v>👉 LAYOUT - {flag} {language} zonder achtergrondverlichting.</v>
      </c>
      <c r="AJ27" s="3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xml:space="preserve">👉 LAYOUT - 🇮🇹 Italiaans GEEN achtergrondverlichting. </v>
      </c>
      <c r="AM27" s="1" t="str">
        <f>SUBSTITUTE(IF(ISBLANK(Values!E26),"",Values!$B$27),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27" s="1"/>
      <c r="AO27" s="1"/>
      <c r="AP27" s="1"/>
      <c r="AQ27" s="1"/>
      <c r="AR27" s="1"/>
      <c r="AS27" s="1"/>
      <c r="AT27" s="27" t="str">
        <f>IF(ISBLANK(Values!E26),"",Values!H26)</f>
        <v>Italiaans</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52.95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T530 - ES FBA</v>
      </c>
      <c r="C28" s="29" t="str">
        <f>IF(ISBLANK(Values!E27),"","TellusRem")</f>
        <v>TellusRem</v>
      </c>
      <c r="D28" s="28">
        <f>IF(ISBLANK(Values!E27),"",Values!E27)</f>
        <v>5714401430049</v>
      </c>
      <c r="E28" s="1" t="str">
        <f>IF(ISBLANK(Values!E27),"","EAN")</f>
        <v>EAN</v>
      </c>
      <c r="F28" s="27" t="str">
        <f>IF(ISBLANK(Values!E27),"",IF(Values!J27, SUBSTITUTE(Values!$B$1, "{language}", Values!H27) &amp; " " &amp;Values!$B$3, SUBSTITUTE(Values!$B$2, "{language}", Values!$H27) &amp; " " &amp;Values!$B$3))</f>
        <v>vervangend Spaans toetsenbord met achtergrondverlichting voor Lenovo Thinkpad T430 T430i T430s T430si T430U T530 T530i T530S W530 X13X X230 X230i X230it X230T</v>
      </c>
      <c r="G28" s="29" t="str">
        <f>IF(ISBLANK(Values!E27),"",IF(Values!$B$20="PartialUpdate","","TellusRem"))</f>
        <v/>
      </c>
      <c r="H28" s="1" t="str">
        <f>IF(ISBLANK(Values!E27),"",Values!$B$16)</f>
        <v>computer-keyboards</v>
      </c>
      <c r="I28" s="1" t="str">
        <f>IF(ISBLANK(Values!E27),"","4730574031")</f>
        <v>4730574031</v>
      </c>
      <c r="J28" s="31" t="str">
        <f>IF(ISBLANK(Values!E27),"",Values!F27 )</f>
        <v>Lenovo T530 - ES FBA</v>
      </c>
      <c r="K28" s="27">
        <f>IF(IF(ISBLANK(Values!E27),"",IF(Values!J27, Values!$B$4, Values!$B$5))=0,"",IF(ISBLANK(Values!E27),"",IF(Values!J27, Values!$B$4, Values!$B$5)))</f>
        <v>52.95</v>
      </c>
      <c r="L28" s="27" t="str">
        <f>IF(ISBLANK(Values!E27),"",IF($CO28="DEFAULT", Values!$B$18, ""))</f>
        <v/>
      </c>
      <c r="M28" s="27" t="str">
        <f>IF(ISBLANK(Values!E27),"",Values!$M27)</f>
        <v>https://raw.githubusercontent.com/PatrickVibild/TellusAmazonPictures/master/pictures/Lenovo/T530/BL/ES/1.jpg</v>
      </c>
      <c r="N28" s="27" t="str">
        <f>IF(ISBLANK(Values!$F27),"",Values!N27)</f>
        <v>https://raw.githubusercontent.com/PatrickVibild/TellusAmazonPictures/master/pictures/Lenovo/T530/BL/ES/2.jpg</v>
      </c>
      <c r="O28" s="27" t="str">
        <f>IF(ISBLANK(Values!$F27),"",Values!O27)</f>
        <v>https://raw.githubusercontent.com/PatrickVibild/TellusAmazonPictures/master/pictures/Lenovo/T530/BL/ES/3.jpg</v>
      </c>
      <c r="P28" s="27" t="str">
        <f>IF(ISBLANK(Values!$F27),"",Values!P27)</f>
        <v>https://raw.githubusercontent.com/PatrickVibild/TellusAmazonPictures/master/pictures/Lenovo/T530/BL/ES/4.jpg</v>
      </c>
      <c r="Q28" s="27" t="str">
        <f>IF(ISBLANK(Values!$F27),"",Values!Q27)</f>
        <v>https://raw.githubusercontent.com/PatrickVibild/TellusAmazonPictures/master/pictures/Lenovo/T530/BL/ES/5.jpg</v>
      </c>
      <c r="R28" s="27" t="str">
        <f>IF(ISBLANK(Values!$F27),"",Values!R27)</f>
        <v>https://raw.githubusercontent.com/PatrickVibild/TellusAmazonPictures/master/pictures/Lenovo/T530/BL/ES/6.jpg</v>
      </c>
      <c r="S28" s="27" t="str">
        <f>IF(ISBLANK(Values!$F27),"",Values!S27)</f>
        <v>https://raw.githubusercontent.com/PatrickVibild/TellusAmazonPictures/master/pictures/Lenovo/T530/BL/ES/7.jpg</v>
      </c>
      <c r="T28" s="27" t="str">
        <f>IF(ISBLANK(Values!$F27),"",Values!T27)</f>
        <v>https://raw.githubusercontent.com/PatrickVibild/TellusAmazonPictures/master/pictures/Lenovo/T530/BL/ES/8.jpg</v>
      </c>
      <c r="U28" s="27" t="str">
        <f>IF(ISBLANK(Values!$F27),"",Values!U27)</f>
        <v>https://raw.githubusercontent.com/PatrickVibild/TellusAmazonPictures/master/pictures/Lenovo/T530/BL/ES/9.jpg</v>
      </c>
      <c r="V28" s="1"/>
      <c r="W28" s="29" t="str">
        <f>IF(ISBLANK(Values!E27),"","Child")</f>
        <v>Child</v>
      </c>
      <c r="X28" s="29" t="str">
        <f>IF(ISBLANK(Values!E27),"",Values!$B$13)</f>
        <v>Lenovo T530 Parent</v>
      </c>
      <c r="Y28" s="31" t="str">
        <f>IF(ISBLANK(Values!E27),"","Size-Color")</f>
        <v>Size-Color</v>
      </c>
      <c r="Z28" s="29" t="str">
        <f>IF(ISBLANK(Values!E27),"","variation")</f>
        <v>variation</v>
      </c>
      <c r="AA28" s="1" t="str">
        <f>IF(ISBLANK(Values!E27),"",Values!$B$20)</f>
        <v>PartialUpdate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34" t="str">
        <f>IF(ISBLANK(Values!E27),"",IF(Values!I27,Values!$B$23,Values!$B$33))</f>
        <v>👉 LAYOUT - {flag} {language} zonder achtergrondverlichting.</v>
      </c>
      <c r="AJ28" s="3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xml:space="preserve">👉 LAYOUT - 🇪🇸 Spaans GEEN achtergrondverlichting. </v>
      </c>
      <c r="AM28" s="1" t="str">
        <f>SUBSTITUTE(IF(ISBLANK(Values!E27),"",Values!$B$27),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28" s="1"/>
      <c r="AO28" s="1"/>
      <c r="AP28" s="1"/>
      <c r="AQ28" s="1"/>
      <c r="AR28" s="1"/>
      <c r="AS28" s="1"/>
      <c r="AT28" s="27" t="str">
        <f>IF(ISBLANK(Values!E27),"",Values!H27)</f>
        <v>Spaans</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52.95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T530 BL - UK V2</v>
      </c>
      <c r="C29" s="29" t="str">
        <f>IF(ISBLANK(Values!E28),"","TellusRem")</f>
        <v>TellusRem</v>
      </c>
      <c r="D29" s="28">
        <f>IF(ISBLANK(Values!E28),"",Values!E28)</f>
        <v>5714401430339</v>
      </c>
      <c r="E29" s="1" t="str">
        <f>IF(ISBLANK(Values!E28),"","EAN")</f>
        <v>EAN</v>
      </c>
      <c r="F29" s="27" t="str">
        <f>IF(ISBLANK(Values!E28),"",IF(Values!J28, SUBSTITUTE(Values!$B$1, "{language}", Values!H28) &amp; " " &amp;Values!$B$3, SUBSTITUTE(Values!$B$2, "{language}", Values!$H28) &amp; " " &amp;Values!$B$3))</f>
        <v>vervangend UK toetsenbord met achtergrondverlichting voor Lenovo Thinkpad T430 T430i T430s T430si T430U T530 T530i T530S W530 X13X X230 X230i X230it X230T</v>
      </c>
      <c r="G29" s="29" t="str">
        <f>IF(ISBLANK(Values!E28),"",IF(Values!$B$20="PartialUpdate","","TellusRem"))</f>
        <v/>
      </c>
      <c r="H29" s="1" t="str">
        <f>IF(ISBLANK(Values!E28),"",Values!$B$16)</f>
        <v>computer-keyboards</v>
      </c>
      <c r="I29" s="1" t="str">
        <f>IF(ISBLANK(Values!E28),"","4730574031")</f>
        <v>4730574031</v>
      </c>
      <c r="J29" s="31" t="str">
        <f>IF(ISBLANK(Values!E28),"",Values!F28 )</f>
        <v>Lenovo T530 BL - UK V2</v>
      </c>
      <c r="K29" s="27">
        <f>IF(IF(ISBLANK(Values!E28),"",IF(Values!J28, Values!$B$4, Values!$B$5))=0,"",IF(ISBLANK(Values!E28),"",IF(Values!J28, Values!$B$4, Values!$B$5)))</f>
        <v>52.95</v>
      </c>
      <c r="L29" s="27" t="str">
        <f>IF(ISBLANK(Values!E28),"",IF($CO29="DEFAULT", Values!$B$18, ""))</f>
        <v/>
      </c>
      <c r="M29" s="27" t="str">
        <f>IF(ISBLANK(Values!E28),"",Values!$M28)</f>
        <v>https://raw.githubusercontent.com/PatrickVibild/TellusAmazonPictures/master/pictures/Lenovo/T530/BL/UK/1.jpg</v>
      </c>
      <c r="N29" s="27" t="str">
        <f>IF(ISBLANK(Values!$F28),"",Values!N28)</f>
        <v>https://raw.githubusercontent.com/PatrickVibild/TellusAmazonPictures/master/pictures/Lenovo/T530/BL/UK/2.jpg</v>
      </c>
      <c r="O29" s="27" t="str">
        <f>IF(ISBLANK(Values!$F28),"",Values!O28)</f>
        <v>https://raw.githubusercontent.com/PatrickVibild/TellusAmazonPictures/master/pictures/Lenovo/T530/BL/UK/3.jpg</v>
      </c>
      <c r="P29" s="27" t="str">
        <f>IF(ISBLANK(Values!$F28),"",Values!P28)</f>
        <v>https://raw.githubusercontent.com/PatrickVibild/TellusAmazonPictures/master/pictures/Lenovo/T530/BL/UK/4.jpg</v>
      </c>
      <c r="Q29" s="27" t="str">
        <f>IF(ISBLANK(Values!$F28),"",Values!Q28)</f>
        <v>https://raw.githubusercontent.com/PatrickVibild/TellusAmazonPictures/master/pictures/Lenovo/T530/BL/UK/5.jpg</v>
      </c>
      <c r="R29" s="27" t="str">
        <f>IF(ISBLANK(Values!$F28),"",Values!R28)</f>
        <v>https://raw.githubusercontent.com/PatrickVibild/TellusAmazonPictures/master/pictures/Lenovo/T530/BL/UK/6.jpg</v>
      </c>
      <c r="S29" s="27" t="str">
        <f>IF(ISBLANK(Values!$F28),"",Values!S28)</f>
        <v>https://raw.githubusercontent.com/PatrickVibild/TellusAmazonPictures/master/pictures/Lenovo/T530/BL/UK/7.jpg</v>
      </c>
      <c r="T29" s="27" t="str">
        <f>IF(ISBLANK(Values!$F28),"",Values!T28)</f>
        <v>https://raw.githubusercontent.com/PatrickVibild/TellusAmazonPictures/master/pictures/Lenovo/T530/BL/UK/8.jpg</v>
      </c>
      <c r="U29" s="27" t="str">
        <f>IF(ISBLANK(Values!$F28),"",Values!U28)</f>
        <v>https://raw.githubusercontent.com/PatrickVibild/TellusAmazonPictures/master/pictures/Lenovo/T530/BL/UK/9.jpg</v>
      </c>
      <c r="V29" s="1"/>
      <c r="W29" s="29" t="str">
        <f>IF(ISBLANK(Values!E28),"","Child")</f>
        <v>Child</v>
      </c>
      <c r="X29" s="29" t="str">
        <f>IF(ISBLANK(Values!E28),"",Values!$B$13)</f>
        <v>Lenovo T530 Parent</v>
      </c>
      <c r="Y29" s="31" t="str">
        <f>IF(ISBLANK(Values!E28),"","Size-Color")</f>
        <v>Size-Color</v>
      </c>
      <c r="Z29" s="29" t="str">
        <f>IF(ISBLANK(Values!E28),"","variation")</f>
        <v>variation</v>
      </c>
      <c r="AA29" s="1" t="str">
        <f>IF(ISBLANK(Values!E28),"",Values!$B$20)</f>
        <v>PartialUpdate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34" t="str">
        <f>IF(ISBLANK(Values!E28),"",IF(Values!I28,Values!$B$23,Values!$B$33))</f>
        <v>👉 LAYOUT - {flag} {language} zonder achtergrondverlichting.</v>
      </c>
      <c r="AJ29" s="3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xml:space="preserve">👉 LAYOUT - 🇬🇧 UK GEEN achtergrondverlichting. </v>
      </c>
      <c r="AM29" s="1" t="str">
        <f>SUBSTITUTE(IF(ISBLANK(Values!E28),"",Values!$B$27),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52.95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T530 BL - NOR V2</v>
      </c>
      <c r="C30" s="29" t="str">
        <f>IF(ISBLANK(Values!E29),"","TellusRem")</f>
        <v>TellusRem</v>
      </c>
      <c r="D30" s="28">
        <f>IF(ISBLANK(Values!E29),"",Values!E29)</f>
        <v>5714401430322</v>
      </c>
      <c r="E30" s="1" t="str">
        <f>IF(ISBLANK(Values!E29),"","EAN")</f>
        <v>EAN</v>
      </c>
      <c r="F30" s="27" t="str">
        <f>IF(ISBLANK(Values!E29),"",IF(Values!J29, SUBSTITUTE(Values!$B$1, "{language}", Values!H29) &amp; " " &amp;Values!$B$3, SUBSTITUTE(Values!$B$2, "{language}", Values!$H29) &amp; " " &amp;Values!$B$3))</f>
        <v>vervangend Scandinavisch - Scandinavisch toetsenbord met achtergrondverlichting voor Lenovo Thinkpad T430 T430i T430s T430si T430U T530 T530i T530S W530 X13X X230 X230i X230it X230T</v>
      </c>
      <c r="G30" s="29" t="str">
        <f>IF(ISBLANK(Values!E29),"",IF(Values!$B$20="PartialUpdate","","TellusRem"))</f>
        <v/>
      </c>
      <c r="H30" s="1" t="str">
        <f>IF(ISBLANK(Values!E29),"",Values!$B$16)</f>
        <v>computer-keyboards</v>
      </c>
      <c r="I30" s="1" t="str">
        <f>IF(ISBLANK(Values!E29),"","4730574031")</f>
        <v>4730574031</v>
      </c>
      <c r="J30" s="31" t="str">
        <f>IF(ISBLANK(Values!E29),"",Values!F29 )</f>
        <v>Lenovo T530 BL - NOR V2</v>
      </c>
      <c r="K30" s="27">
        <f>IF(IF(ISBLANK(Values!E29),"",IF(Values!J29, Values!$B$4, Values!$B$5))=0,"",IF(ISBLANK(Values!E29),"",IF(Values!J29, Values!$B$4, Values!$B$5)))</f>
        <v>52.95</v>
      </c>
      <c r="L30" s="27" t="str">
        <f>IF(ISBLANK(Values!E29),"",IF($CO30="DEFAULT", Values!$B$18, ""))</f>
        <v/>
      </c>
      <c r="M30" s="27" t="str">
        <f>IF(ISBLANK(Values!E29),"",Values!$M29)</f>
        <v>https://raw.githubusercontent.com/PatrickVibild/TellusAmazonPictures/master/pictures/Lenovo/T530/BL/NOR/1.jpg</v>
      </c>
      <c r="N30" s="27" t="str">
        <f>IF(ISBLANK(Values!$F29),"",Values!N29)</f>
        <v>https://raw.githubusercontent.com/PatrickVibild/TellusAmazonPictures/master/pictures/Lenovo/T530/BL/NOR/2.jpg</v>
      </c>
      <c r="O30" s="27" t="str">
        <f>IF(ISBLANK(Values!$F29),"",Values!O29)</f>
        <v>https://raw.githubusercontent.com/PatrickVibild/TellusAmazonPictures/master/pictures/Lenovo/T530/BL/NOR/3.jpg</v>
      </c>
      <c r="P30" s="27" t="str">
        <f>IF(ISBLANK(Values!$F29),"",Values!P29)</f>
        <v>https://raw.githubusercontent.com/PatrickVibild/TellusAmazonPictures/master/pictures/Lenovo/T530/BL/NOR/4.jpg</v>
      </c>
      <c r="Q30" s="27" t="str">
        <f>IF(ISBLANK(Values!$F29),"",Values!Q29)</f>
        <v>https://raw.githubusercontent.com/PatrickVibild/TellusAmazonPictures/master/pictures/Lenovo/T530/BL/NOR/5.jpg</v>
      </c>
      <c r="R30" s="27" t="str">
        <f>IF(ISBLANK(Values!$F29),"",Values!R29)</f>
        <v>https://raw.githubusercontent.com/PatrickVibild/TellusAmazonPictures/master/pictures/Lenovo/T530/BL/NOR/6.jpg</v>
      </c>
      <c r="S30" s="27" t="str">
        <f>IF(ISBLANK(Values!$F29),"",Values!S29)</f>
        <v>https://raw.githubusercontent.com/PatrickVibild/TellusAmazonPictures/master/pictures/Lenovo/T530/BL/NOR/7.jpg</v>
      </c>
      <c r="T30" s="27" t="str">
        <f>IF(ISBLANK(Values!$F29),"",Values!T29)</f>
        <v>https://raw.githubusercontent.com/PatrickVibild/TellusAmazonPictures/master/pictures/Lenovo/T530/BL/NOR/8.jpg</v>
      </c>
      <c r="U30" s="27" t="str">
        <f>IF(ISBLANK(Values!$F29),"",Values!U29)</f>
        <v>https://raw.githubusercontent.com/PatrickVibild/TellusAmazonPictures/master/pictures/Lenovo/T530/BL/NOR/9.jpg</v>
      </c>
      <c r="V30" s="1"/>
      <c r="W30" s="29" t="str">
        <f>IF(ISBLANK(Values!E29),"","Child")</f>
        <v>Child</v>
      </c>
      <c r="X30" s="29" t="str">
        <f>IF(ISBLANK(Values!E29),"",Values!$B$13)</f>
        <v>Lenovo T530 Parent</v>
      </c>
      <c r="Y30" s="31" t="str">
        <f>IF(ISBLANK(Values!E29),"","Size-Color")</f>
        <v>Size-Color</v>
      </c>
      <c r="Z30" s="29" t="str">
        <f>IF(ISBLANK(Values!E29),"","variation")</f>
        <v>variation</v>
      </c>
      <c r="AA30" s="1" t="str">
        <f>IF(ISBLANK(Values!E29),"",Values!$B$20)</f>
        <v>PartialUpdate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34" t="str">
        <f>IF(ISBLANK(Values!E29),"",IF(Values!I29,Values!$B$23,Values!$B$33))</f>
        <v>👉 LAYOUT - {flag} {language} zonder achtergrondverlichting.</v>
      </c>
      <c r="AJ30" s="3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xml:space="preserve">👉 LAYOUT - 🇸🇪 🇫🇮 🇳🇴 🇩🇰 Scandinavisch - Scandinavisch GEEN achtergrondverlichting. </v>
      </c>
      <c r="AM30" s="1" t="str">
        <f>SUBSTITUTE(IF(ISBLANK(Values!E29),"",Values!$B$27),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0" s="1"/>
      <c r="AO30" s="1"/>
      <c r="AP30" s="1"/>
      <c r="AQ30" s="1"/>
      <c r="AR30" s="1"/>
      <c r="AS30" s="1"/>
      <c r="AT30" s="27" t="str">
        <f>IF(ISBLANK(Values!E29),"",Values!H29)</f>
        <v>Scandinavisch - Scandinavisch</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52.95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T530 - BE</v>
      </c>
      <c r="C31" s="29" t="str">
        <f>IF(ISBLANK(Values!E30),"","TellusRem")</f>
        <v>TellusRem</v>
      </c>
      <c r="D31" s="28">
        <f>IF(ISBLANK(Values!E30),"",Values!E30)</f>
        <v>5714401430070</v>
      </c>
      <c r="E31" s="1" t="str">
        <f>IF(ISBLANK(Values!E30),"","EAN")</f>
        <v>EAN</v>
      </c>
      <c r="F31" s="27" t="str">
        <f>IF(ISBLANK(Values!E30),"",IF(Values!J30, SUBSTITUTE(Values!$B$1, "{language}", Values!H30) &amp; " " &amp;Values!$B$3, SUBSTITUTE(Values!$B$2, "{language}", Values!$H30) &amp; " " &amp;Values!$B$3))</f>
        <v>vervangend Belgisch toetsenbord met achtergrondverlichting voor Lenovo Thinkpad T430 T430i T430s T430si T430U T530 T530i T530S W530 X13X X230 X230i X230it X230T</v>
      </c>
      <c r="G31" s="29" t="str">
        <f>IF(ISBLANK(Values!E30),"",IF(Values!$B$20="PartialUpdate","","TellusRem"))</f>
        <v/>
      </c>
      <c r="H31" s="1" t="str">
        <f>IF(ISBLANK(Values!E30),"",Values!$B$16)</f>
        <v>computer-keyboards</v>
      </c>
      <c r="I31" s="1" t="str">
        <f>IF(ISBLANK(Values!E30),"","4730574031")</f>
        <v>4730574031</v>
      </c>
      <c r="J31" s="31" t="str">
        <f>IF(ISBLANK(Values!E30),"",Values!F30 )</f>
        <v>Lenovo T530 - BE</v>
      </c>
      <c r="K31" s="27">
        <f>IF(IF(ISBLANK(Values!E30),"",IF(Values!J30, Values!$B$4, Values!$B$5))=0,"",IF(ISBLANK(Values!E30),"",IF(Values!J30, Values!$B$4, Values!$B$5)))</f>
        <v>52.95</v>
      </c>
      <c r="L31" s="27">
        <f>IF(ISBLANK(Values!E30),"",IF($CO31="DEFAULT", Values!$B$18, ""))</f>
        <v>5</v>
      </c>
      <c r="M31" s="27" t="str">
        <f>IF(ISBLANK(Values!E30),"",Values!$M30)</f>
        <v>https://download.lenovo.com/Images/Parts/04X1359/04X1359_A.jpg</v>
      </c>
      <c r="N31" s="27" t="str">
        <f>IF(ISBLANK(Values!$F30),"",Values!N30)</f>
        <v>https://download.lenovo.com/Images/Parts/04X1359/04X1359_B.jpg</v>
      </c>
      <c r="O31" s="27" t="str">
        <f>IF(ISBLANK(Values!$F30),"",Values!O30)</f>
        <v>https://download.lenovo.com/Images/Parts/04X1359/04X1359_details.jpg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T530 Parent</v>
      </c>
      <c r="Y31" s="31" t="str">
        <f>IF(ISBLANK(Values!E30),"","Size-Color")</f>
        <v>Size-Color</v>
      </c>
      <c r="Z31" s="29" t="str">
        <f>IF(ISBLANK(Values!E30),"","variation")</f>
        <v>variation</v>
      </c>
      <c r="AA31" s="1" t="str">
        <f>IF(ISBLANK(Values!E30),"",Values!$B$20)</f>
        <v>PartialUpdate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34" t="str">
        <f>IF(ISBLANK(Values!E30),"",IF(Values!I30,Values!$B$23,Values!$B$33))</f>
        <v>👉 LAYOUT - {flag} {language} zonder achtergrondverlichting.</v>
      </c>
      <c r="AJ31" s="3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xml:space="preserve">👉 LAYOUT - 🇧🇪 Belgisch GEEN achtergrondverlichting. </v>
      </c>
      <c r="AM31" s="1" t="str">
        <f>SUBSTITUTE(IF(ISBLANK(Values!E30),"",Values!$B$27),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1" s="1"/>
      <c r="AO31" s="1"/>
      <c r="AP31" s="1"/>
      <c r="AQ31" s="1"/>
      <c r="AR31" s="1"/>
      <c r="AS31" s="1"/>
      <c r="AT31" s="27" t="str">
        <f>IF(ISBLANK(Values!E30),"",Values!H30)</f>
        <v>Belgisch</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52.95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T530 BL - BG</v>
      </c>
      <c r="C32" s="29" t="str">
        <f>IF(ISBLANK(Values!E31),"","TellusRem")</f>
        <v>TellusRem</v>
      </c>
      <c r="D32" s="28">
        <f>IF(ISBLANK(Values!E31),"",Values!E31)</f>
        <v>5714401430087</v>
      </c>
      <c r="E32" s="1" t="str">
        <f>IF(ISBLANK(Values!E31),"","EAN")</f>
        <v>EAN</v>
      </c>
      <c r="F32" s="27" t="str">
        <f>IF(ISBLANK(Values!E31),"",IF(Values!J31, SUBSTITUTE(Values!$B$1, "{language}", Values!H31) &amp; " " &amp;Values!$B$3, SUBSTITUTE(Values!$B$2, "{language}", Values!$H31) &amp; " " &amp;Values!$B$3))</f>
        <v>vervangend Bulgaars toetsenbord met achtergrondverlichting voor Lenovo Thinkpad T430 T430i T430s T430si T430U T530 T530i T530S W530 X13X X230 X230i X230it X230T</v>
      </c>
      <c r="G32" s="29" t="str">
        <f>IF(ISBLANK(Values!E31),"",IF(Values!$B$20="PartialUpdate","","TellusRem"))</f>
        <v/>
      </c>
      <c r="H32" s="1" t="str">
        <f>IF(ISBLANK(Values!E31),"",Values!$B$16)</f>
        <v>computer-keyboards</v>
      </c>
      <c r="I32" s="1" t="str">
        <f>IF(ISBLANK(Values!E31),"","4730574031")</f>
        <v>4730574031</v>
      </c>
      <c r="J32" s="31" t="str">
        <f>IF(ISBLANK(Values!E31),"",Values!F31 )</f>
        <v>Lenovo T530 BL - BG</v>
      </c>
      <c r="K32" s="27">
        <f>IF(IF(ISBLANK(Values!E31),"",IF(Values!J31, Values!$B$4, Values!$B$5))=0,"",IF(ISBLANK(Values!E31),"",IF(Values!J31, Values!$B$4, Values!$B$5)))</f>
        <v>52.95</v>
      </c>
      <c r="L32" s="27">
        <f>IF(ISBLANK(Values!E31),"",IF($CO32="DEFAULT", Values!$B$18, ""))</f>
        <v>5</v>
      </c>
      <c r="M32" s="27" t="str">
        <f>IF(ISBLANK(Values!E31),"",Values!$M31)</f>
        <v>https://download.lenovo.com/Images/Parts/04X1360/04X1360_A.jpg</v>
      </c>
      <c r="N32" s="27" t="str">
        <f>IF(ISBLANK(Values!$F31),"",Values!N31)</f>
        <v>https://download.lenovo.com/Images/Parts/04X1360/04X1360_B.jpg</v>
      </c>
      <c r="O32" s="27" t="str">
        <f>IF(ISBLANK(Values!$F31),"",Values!O31)</f>
        <v>https://download.lenovo.com/Images/Parts/04X1360/04X1360_details.jpg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T530 Parent</v>
      </c>
      <c r="Y32" s="31" t="str">
        <f>IF(ISBLANK(Values!E31),"","Size-Color")</f>
        <v>Size-Color</v>
      </c>
      <c r="Z32" s="29" t="str">
        <f>IF(ISBLANK(Values!E31),"","variation")</f>
        <v>variation</v>
      </c>
      <c r="AA32" s="1" t="str">
        <f>IF(ISBLANK(Values!E31),"",Values!$B$20)</f>
        <v>PartialUpdate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34" t="str">
        <f>IF(ISBLANK(Values!E31),"",IF(Values!I31,Values!$B$23,Values!$B$33))</f>
        <v>👉 LAYOUT - {flag} {language} zonder achtergrondverlichting.</v>
      </c>
      <c r="AJ32" s="3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xml:space="preserve">👉 LAYOUT - 🇧🇬 Bulgaars GEEN achtergrondverlichting. </v>
      </c>
      <c r="AM32" s="1" t="str">
        <f>SUBSTITUTE(IF(ISBLANK(Values!E31),"",Values!$B$27),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2" s="1"/>
      <c r="AO32" s="1"/>
      <c r="AP32" s="1"/>
      <c r="AQ32" s="1"/>
      <c r="AR32" s="1"/>
      <c r="AS32" s="1"/>
      <c r="AT32" s="27" t="str">
        <f>IF(ISBLANK(Values!E31),"",Values!H31)</f>
        <v>Bulgaars</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52.95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T530 BL - CZ</v>
      </c>
      <c r="C33" s="29" t="str">
        <f>IF(ISBLANK(Values!E32),"","TellusRem")</f>
        <v>TellusRem</v>
      </c>
      <c r="D33" s="28">
        <f>IF(ISBLANK(Values!E32),"",Values!E32)</f>
        <v>5714401430094</v>
      </c>
      <c r="E33" s="1" t="str">
        <f>IF(ISBLANK(Values!E32),"","EAN")</f>
        <v>EAN</v>
      </c>
      <c r="F33" s="27" t="str">
        <f>IF(ISBLANK(Values!E32),"",IF(Values!J32, SUBSTITUTE(Values!$B$1, "{language}", Values!H32) &amp; " " &amp;Values!$B$3, SUBSTITUTE(Values!$B$2, "{language}", Values!$H32) &amp; " " &amp;Values!$B$3))</f>
        <v>vervangend Tsjechisch toetsenbord met achtergrondverlichting voor Lenovo Thinkpad T430 T430i T430s T430si T430U T530 T530i T530S W530 X13X X230 X230i X230it X230T</v>
      </c>
      <c r="G33" s="29" t="str">
        <f>IF(ISBLANK(Values!E32),"",IF(Values!$B$20="PartialUpdate","","TellusRem"))</f>
        <v/>
      </c>
      <c r="H33" s="1" t="str">
        <f>IF(ISBLANK(Values!E32),"",Values!$B$16)</f>
        <v>computer-keyboards</v>
      </c>
      <c r="I33" s="1" t="str">
        <f>IF(ISBLANK(Values!E32),"","4730574031")</f>
        <v>4730574031</v>
      </c>
      <c r="J33" s="31" t="str">
        <f>IF(ISBLANK(Values!E32),"",Values!F32 )</f>
        <v>Lenovo T530 BL - CZ</v>
      </c>
      <c r="K33" s="27">
        <f>IF(IF(ISBLANK(Values!E32),"",IF(Values!J32, Values!$B$4, Values!$B$5))=0,"",IF(ISBLANK(Values!E32),"",IF(Values!J32, Values!$B$4, Values!$B$5)))</f>
        <v>52.95</v>
      </c>
      <c r="L33" s="27">
        <f>IF(ISBLANK(Values!E32),"",IF($CO33="DEFAULT", Values!$B$18, ""))</f>
        <v>5</v>
      </c>
      <c r="M33" s="27" t="str">
        <f>IF(ISBLANK(Values!E32),"",Values!$M32)</f>
        <v>https://download.lenovo.com/Images/Parts/04X1361/04X1361_A.jpg</v>
      </c>
      <c r="N33" s="27" t="str">
        <f>IF(ISBLANK(Values!$F32),"",Values!N32)</f>
        <v>https://download.lenovo.com/Images/Parts/04X1361/04X1361_B.jpg</v>
      </c>
      <c r="O33" s="27" t="str">
        <f>IF(ISBLANK(Values!$F32),"",Values!O32)</f>
        <v>https://download.lenovo.com/Images/Parts/04X1361/04X1361_details.jpg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T530 Parent</v>
      </c>
      <c r="Y33" s="31" t="str">
        <f>IF(ISBLANK(Values!E32),"","Size-Color")</f>
        <v>Size-Color</v>
      </c>
      <c r="Z33" s="29" t="str">
        <f>IF(ISBLANK(Values!E32),"","variation")</f>
        <v>variation</v>
      </c>
      <c r="AA33" s="1" t="str">
        <f>IF(ISBLANK(Values!E32),"",Values!$B$20)</f>
        <v>PartialUpdate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34" t="str">
        <f>IF(ISBLANK(Values!E32),"",IF(Values!I32,Values!$B$23,Values!$B$33))</f>
        <v>👉 LAYOUT - {flag} {language} zonder achtergrondverlichting.</v>
      </c>
      <c r="AJ33" s="3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xml:space="preserve">👉 LAYOUT - 🇨🇿 Tsjechisch GEEN achtergrondverlichting. </v>
      </c>
      <c r="AM33" s="1" t="str">
        <f>SUBSTITUTE(IF(ISBLANK(Values!E32),"",Values!$B$27),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3" s="1"/>
      <c r="AO33" s="1"/>
      <c r="AP33" s="1"/>
      <c r="AQ33" s="1"/>
      <c r="AR33" s="1"/>
      <c r="AS33" s="1"/>
      <c r="AT33" s="27" t="str">
        <f>IF(ISBLANK(Values!E32),"",Values!H32)</f>
        <v>Tsjechisch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52.95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T530 BL - DK</v>
      </c>
      <c r="C34" s="29" t="str">
        <f>IF(ISBLANK(Values!E33),"","TellusRem")</f>
        <v>TellusRem</v>
      </c>
      <c r="D34" s="28">
        <f>IF(ISBLANK(Values!E33),"",Values!E33)</f>
        <v>5714401430100</v>
      </c>
      <c r="E34" s="1" t="str">
        <f>IF(ISBLANK(Values!E33),"","EAN")</f>
        <v>EAN</v>
      </c>
      <c r="F34" s="27" t="str">
        <f>IF(ISBLANK(Values!E33),"",IF(Values!J33, SUBSTITUTE(Values!$B$1, "{language}", Values!H33) &amp; " " &amp;Values!$B$3, SUBSTITUTE(Values!$B$2, "{language}", Values!$H33) &amp; " " &amp;Values!$B$3))</f>
        <v>vervangend Deens toetsenbord met achtergrondverlichting voor Lenovo Thinkpad T430 T430i T430s T430si T430U T530 T530i T530S W530 X13X X230 X230i X230it X230T</v>
      </c>
      <c r="G34" s="29" t="str">
        <f>IF(ISBLANK(Values!E33),"",IF(Values!$B$20="PartialUpdate","","TellusRem"))</f>
        <v/>
      </c>
      <c r="H34" s="1" t="str">
        <f>IF(ISBLANK(Values!E33),"",Values!$B$16)</f>
        <v>computer-keyboards</v>
      </c>
      <c r="I34" s="1" t="str">
        <f>IF(ISBLANK(Values!E33),"","4730574031")</f>
        <v>4730574031</v>
      </c>
      <c r="J34" s="31" t="str">
        <f>IF(ISBLANK(Values!E33),"",Values!F33 )</f>
        <v>Lenovo T530 BL - DK</v>
      </c>
      <c r="K34" s="27">
        <f>IF(IF(ISBLANK(Values!E33),"",IF(Values!J33, Values!$B$4, Values!$B$5))=0,"",IF(ISBLANK(Values!E33),"",IF(Values!J33, Values!$B$4, Values!$B$5)))</f>
        <v>52.95</v>
      </c>
      <c r="L34" s="27">
        <f>IF(ISBLANK(Values!E33),"",IF($CO34="DEFAULT", Values!$B$18, ""))</f>
        <v>5</v>
      </c>
      <c r="M34" s="27" t="str">
        <f>IF(ISBLANK(Values!E33),"",Values!$M33)</f>
        <v>https://download.lenovo.com/Images/Parts/04X1249/04X1249_A.jpg</v>
      </c>
      <c r="N34" s="27" t="str">
        <f>IF(ISBLANK(Values!$F33),"",Values!N33)</f>
        <v>https://download.lenovo.com/Images/Parts/04X1249/04X1249_B.jpg</v>
      </c>
      <c r="O34" s="27" t="str">
        <f>IF(ISBLANK(Values!$F33),"",Values!O33)</f>
        <v>https://download.lenovo.com/Images/Parts/04X1249/04X1249_details.jpg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T530 Parent</v>
      </c>
      <c r="Y34" s="31" t="str">
        <f>IF(ISBLANK(Values!E33),"","Size-Color")</f>
        <v>Size-Color</v>
      </c>
      <c r="Z34" s="29" t="str">
        <f>IF(ISBLANK(Values!E33),"","variation")</f>
        <v>variation</v>
      </c>
      <c r="AA34" s="1" t="str">
        <f>IF(ISBLANK(Values!E33),"",Values!$B$20)</f>
        <v>PartialUpdate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34" t="str">
        <f>IF(ISBLANK(Values!E33),"",IF(Values!I33,Values!$B$23,Values!$B$33))</f>
        <v>👉 LAYOUT - {flag} {language} zonder achtergrondverlichting.</v>
      </c>
      <c r="AJ34" s="3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xml:space="preserve">👉 LAYOUT - 🇩🇰 Deens GEEN achtergrondverlichting. </v>
      </c>
      <c r="AM34" s="1" t="str">
        <f>SUBSTITUTE(IF(ISBLANK(Values!E33),"",Values!$B$27),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4" s="1"/>
      <c r="AO34" s="1"/>
      <c r="AP34" s="1"/>
      <c r="AQ34" s="1"/>
      <c r="AR34" s="1"/>
      <c r="AS34" s="1"/>
      <c r="AT34" s="27" t="str">
        <f>IF(ISBLANK(Values!E33),"",Values!H33)</f>
        <v>Deens</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52.95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T530 BL - HU</v>
      </c>
      <c r="C35" s="29" t="str">
        <f>IF(ISBLANK(Values!E34),"","TellusRem")</f>
        <v>TellusRem</v>
      </c>
      <c r="D35" s="28">
        <f>IF(ISBLANK(Values!E34),"",Values!E34)</f>
        <v>5714401430117</v>
      </c>
      <c r="E35" s="1" t="str">
        <f>IF(ISBLANK(Values!E34),"","EAN")</f>
        <v>EAN</v>
      </c>
      <c r="F35" s="27" t="str">
        <f>IF(ISBLANK(Values!E34),"",IF(Values!J34, SUBSTITUTE(Values!$B$1, "{language}", Values!H34) &amp; " " &amp;Values!$B$3, SUBSTITUTE(Values!$B$2, "{language}", Values!$H34) &amp; " " &amp;Values!$B$3))</f>
        <v>vervangend Hongaars toetsenbord met achtergrondverlichting voor Lenovo Thinkpad T430 T430i T430s T430si T430U T530 T530i T530S W530 X13X X230 X230i X230it X230T</v>
      </c>
      <c r="G35" s="29" t="str">
        <f>IF(ISBLANK(Values!E34),"",IF(Values!$B$20="PartialUpdate","","TellusRem"))</f>
        <v/>
      </c>
      <c r="H35" s="1" t="str">
        <f>IF(ISBLANK(Values!E34),"",Values!$B$16)</f>
        <v>computer-keyboards</v>
      </c>
      <c r="I35" s="1" t="str">
        <f>IF(ISBLANK(Values!E34),"","4730574031")</f>
        <v>4730574031</v>
      </c>
      <c r="J35" s="31" t="str">
        <f>IF(ISBLANK(Values!E34),"",Values!F34 )</f>
        <v>Lenovo T530 BL - HU</v>
      </c>
      <c r="K35" s="27">
        <f>IF(IF(ISBLANK(Values!E34),"",IF(Values!J34, Values!$B$4, Values!$B$5))=0,"",IF(ISBLANK(Values!E34),"",IF(Values!J34, Values!$B$4, Values!$B$5)))</f>
        <v>52.95</v>
      </c>
      <c r="L35" s="27">
        <f>IF(ISBLANK(Values!E34),"",IF($CO35="DEFAULT", Values!$B$18, ""))</f>
        <v>5</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T530 Parent</v>
      </c>
      <c r="Y35" s="31" t="str">
        <f>IF(ISBLANK(Values!E34),"","Size-Color")</f>
        <v>Size-Color</v>
      </c>
      <c r="Z35" s="29" t="str">
        <f>IF(ISBLANK(Values!E34),"","variation")</f>
        <v>variation</v>
      </c>
      <c r="AA35" s="1" t="str">
        <f>IF(ISBLANK(Values!E34),"",Values!$B$20)</f>
        <v>PartialUpdate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34" t="str">
        <f>IF(ISBLANK(Values!E34),"",IF(Values!I34,Values!$B$23,Values!$B$33))</f>
        <v>👉 LAYOUT - {flag} {language} zonder achtergrondverlichting.</v>
      </c>
      <c r="AJ35" s="3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xml:space="preserve">👉 LAYOUT - 🇭🇺 Hongaars GEEN achtergrondverlichting. </v>
      </c>
      <c r="AM35" s="1" t="str">
        <f>SUBSTITUTE(IF(ISBLANK(Values!E34),"",Values!$B$27),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5" s="1"/>
      <c r="AO35" s="1"/>
      <c r="AP35" s="1"/>
      <c r="AQ35" s="1"/>
      <c r="AR35" s="1"/>
      <c r="AS35" s="1"/>
      <c r="AT35" s="27" t="str">
        <f>IF(ISBLANK(Values!E34),"",Values!H34)</f>
        <v>Hongaars</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52.95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T530 BL - NL</v>
      </c>
      <c r="C36" s="29" t="str">
        <f>IF(ISBLANK(Values!E35),"","TellusRem")</f>
        <v>TellusRem</v>
      </c>
      <c r="D36" s="28">
        <f>IF(ISBLANK(Values!E35),"",Values!E35)</f>
        <v>5714401430124</v>
      </c>
      <c r="E36" s="1" t="str">
        <f>IF(ISBLANK(Values!E35),"","EAN")</f>
        <v>EAN</v>
      </c>
      <c r="F36" s="27" t="str">
        <f>IF(ISBLANK(Values!E35),"",IF(Values!J35, SUBSTITUTE(Values!$B$1, "{language}", Values!H35) &amp; " " &amp;Values!$B$3, SUBSTITUTE(Values!$B$2, "{language}", Values!$H35) &amp; " " &amp;Values!$B$3))</f>
        <v>vervangend Nederlands toetsenbord met achtergrondverlichting voor Lenovo Thinkpad T430 T430i T430s T430si T430U T530 T530i T530S W530 X13X X230 X230i X230it X230T</v>
      </c>
      <c r="G36" s="29" t="str">
        <f>IF(ISBLANK(Values!E35),"",IF(Values!$B$20="PartialUpdate","","TellusRem"))</f>
        <v/>
      </c>
      <c r="H36" s="1" t="str">
        <f>IF(ISBLANK(Values!E35),"",Values!$B$16)</f>
        <v>computer-keyboards</v>
      </c>
      <c r="I36" s="1" t="str">
        <f>IF(ISBLANK(Values!E35),"","4730574031")</f>
        <v>4730574031</v>
      </c>
      <c r="J36" s="31" t="str">
        <f>IF(ISBLANK(Values!E35),"",Values!F35 )</f>
        <v>Lenovo T530 BL - NL</v>
      </c>
      <c r="K36" s="27">
        <f>IF(IF(ISBLANK(Values!E35),"",IF(Values!J35, Values!$B$4, Values!$B$5))=0,"",IF(ISBLANK(Values!E35),"",IF(Values!J35, Values!$B$4, Values!$B$5)))</f>
        <v>52.95</v>
      </c>
      <c r="L36" s="27">
        <f>IF(ISBLANK(Values!E35),"",IF($CO36="DEFAULT", Values!$B$18, ""))</f>
        <v>5</v>
      </c>
      <c r="M36" s="27" t="str">
        <f>IF(ISBLANK(Values!E35),"",Values!$M35)</f>
        <v>https://download.lenovo.com/Images/Parts/04X1259/04X1259_A.jpg</v>
      </c>
      <c r="N36" s="27" t="str">
        <f>IF(ISBLANK(Values!$F35),"",Values!N35)</f>
        <v>https://download.lenovo.com/Images/Parts/04X1259/04X1259_B.jpg</v>
      </c>
      <c r="O36" s="27" t="str">
        <f>IF(ISBLANK(Values!$F35),"",Values!O35)</f>
        <v>https://download.lenovo.com/Images/Parts/04X1259/04X1259_details.jpg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T530 Parent</v>
      </c>
      <c r="Y36" s="31" t="str">
        <f>IF(ISBLANK(Values!E35),"","Size-Color")</f>
        <v>Size-Color</v>
      </c>
      <c r="Z36" s="29" t="str">
        <f>IF(ISBLANK(Values!E35),"","variation")</f>
        <v>variation</v>
      </c>
      <c r="AA36" s="1" t="str">
        <f>IF(ISBLANK(Values!E35),"",Values!$B$20)</f>
        <v>PartialUpdate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34" t="str">
        <f>IF(ISBLANK(Values!E35),"",IF(Values!I35,Values!$B$23,Values!$B$33))</f>
        <v>👉 LAYOUT - {flag} {language} zonder achtergrondverlichting.</v>
      </c>
      <c r="AJ36" s="3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xml:space="preserve">👉 LAYOUT - 🇳🇱 Nederlands GEEN achtergrondverlichting. </v>
      </c>
      <c r="AM36" s="1" t="str">
        <f>SUBSTITUTE(IF(ISBLANK(Values!E35),"",Values!$B$27),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6" s="1"/>
      <c r="AO36" s="1"/>
      <c r="AP36" s="1"/>
      <c r="AQ36" s="1"/>
      <c r="AR36" s="1"/>
      <c r="AS36" s="1"/>
      <c r="AT36" s="27" t="str">
        <f>IF(ISBLANK(Values!E35),"",Values!H35)</f>
        <v>Nederlands</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52.95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T530 BL - NO</v>
      </c>
      <c r="C37" s="29" t="str">
        <f>IF(ISBLANK(Values!E36),"","TellusRem")</f>
        <v>TellusRem</v>
      </c>
      <c r="D37" s="28">
        <f>IF(ISBLANK(Values!E36),"",Values!E36)</f>
        <v>5714401430131</v>
      </c>
      <c r="E37" s="1" t="str">
        <f>IF(ISBLANK(Values!E36),"","EAN")</f>
        <v>EAN</v>
      </c>
      <c r="F37" s="27" t="str">
        <f>IF(ISBLANK(Values!E36),"",IF(Values!J36, SUBSTITUTE(Values!$B$1, "{language}", Values!H36) &amp; " " &amp;Values!$B$3, SUBSTITUTE(Values!$B$2, "{language}", Values!$H36) &amp; " " &amp;Values!$B$3))</f>
        <v>vervangend Noors toetsenbord met achtergrondverlichting voor Lenovo Thinkpad T430 T430i T430s T430si T430U T530 T530i T530S W530 X13X X230 X230i X230it X230T</v>
      </c>
      <c r="G37" s="29" t="str">
        <f>IF(ISBLANK(Values!E36),"",IF(Values!$B$20="PartialUpdate","","TellusRem"))</f>
        <v/>
      </c>
      <c r="H37" s="1" t="str">
        <f>IF(ISBLANK(Values!E36),"",Values!$B$16)</f>
        <v>computer-keyboards</v>
      </c>
      <c r="I37" s="1" t="str">
        <f>IF(ISBLANK(Values!E36),"","4730574031")</f>
        <v>4730574031</v>
      </c>
      <c r="J37" s="31" t="str">
        <f>IF(ISBLANK(Values!E36),"",Values!F36 )</f>
        <v>Lenovo T530 BL - NO</v>
      </c>
      <c r="K37" s="27">
        <f>IF(IF(ISBLANK(Values!E36),"",IF(Values!J36, Values!$B$4, Values!$B$5))=0,"",IF(ISBLANK(Values!E36),"",IF(Values!J36, Values!$B$4, Values!$B$5)))</f>
        <v>52.95</v>
      </c>
      <c r="L37" s="27">
        <f>IF(ISBLANK(Values!E36),"",IF($CO37="DEFAULT", Values!$B$18, ""))</f>
        <v>5</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T530 Parent</v>
      </c>
      <c r="Y37" s="31" t="str">
        <f>IF(ISBLANK(Values!E36),"","Size-Color")</f>
        <v>Size-Color</v>
      </c>
      <c r="Z37" s="29" t="str">
        <f>IF(ISBLANK(Values!E36),"","variation")</f>
        <v>variation</v>
      </c>
      <c r="AA37" s="1" t="str">
        <f>IF(ISBLANK(Values!E36),"",Values!$B$20)</f>
        <v>PartialUpdate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34" t="str">
        <f>IF(ISBLANK(Values!E36),"",IF(Values!I36,Values!$B$23,Values!$B$33))</f>
        <v>👉 LAYOUT - {flag} {language} zonder achtergrondverlichting.</v>
      </c>
      <c r="AJ37" s="3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xml:space="preserve">👉 LAYOUT - 🇳🇴 Noors GEEN achtergrondverlichting. </v>
      </c>
      <c r="AM37" s="1" t="str">
        <f>SUBSTITUTE(IF(ISBLANK(Values!E36),"",Values!$B$27),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7" s="1"/>
      <c r="AO37" s="1"/>
      <c r="AP37" s="1"/>
      <c r="AQ37" s="1"/>
      <c r="AR37" s="1"/>
      <c r="AS37" s="1"/>
      <c r="AT37" s="27" t="str">
        <f>IF(ISBLANK(Values!E36),"",Values!H36)</f>
        <v>Noors</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52.95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T530 BL - PL</v>
      </c>
      <c r="C38" s="29" t="str">
        <f>IF(ISBLANK(Values!E37),"","TellusRem")</f>
        <v>TellusRem</v>
      </c>
      <c r="D38" s="28">
        <f>IF(ISBLANK(Values!E37),"",Values!E37)</f>
        <v>5714401430148</v>
      </c>
      <c r="E38" s="1" t="str">
        <f>IF(ISBLANK(Values!E37),"","EAN")</f>
        <v>EAN</v>
      </c>
      <c r="F38" s="27" t="str">
        <f>IF(ISBLANK(Values!E37),"",IF(Values!J37, SUBSTITUTE(Values!$B$1, "{language}", Values!H37) &amp; " " &amp;Values!$B$3, SUBSTITUTE(Values!$B$2, "{language}", Values!$H37) &amp; " " &amp;Values!$B$3))</f>
        <v>vervangend Pools toetsenbord met achtergrondverlichting voor Lenovo Thinkpad T430 T430i T430s T430si T430U T530 T530i T530S W530 X13X X230 X230i X230it X230T</v>
      </c>
      <c r="G38" s="29" t="str">
        <f>IF(ISBLANK(Values!E37),"",IF(Values!$B$20="PartialUpdate","","TellusRem"))</f>
        <v/>
      </c>
      <c r="H38" s="1" t="str">
        <f>IF(ISBLANK(Values!E37),"",Values!$B$16)</f>
        <v>computer-keyboards</v>
      </c>
      <c r="I38" s="1" t="str">
        <f>IF(ISBLANK(Values!E37),"","4730574031")</f>
        <v>4730574031</v>
      </c>
      <c r="J38" s="31" t="str">
        <f>IF(ISBLANK(Values!E37),"",Values!F37 )</f>
        <v>Lenovo T530 BL - PL</v>
      </c>
      <c r="K38" s="27">
        <f>IF(IF(ISBLANK(Values!E37),"",IF(Values!J37, Values!$B$4, Values!$B$5))=0,"",IF(ISBLANK(Values!E37),"",IF(Values!J37, Values!$B$4, Values!$B$5)))</f>
        <v>52.95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T530 Parent</v>
      </c>
      <c r="Y38" s="31" t="str">
        <f>IF(ISBLANK(Values!E37),"","Size-Color")</f>
        <v>Size-Color</v>
      </c>
      <c r="Z38" s="29" t="str">
        <f>IF(ISBLANK(Values!E37),"","variation")</f>
        <v>variation</v>
      </c>
      <c r="AA38" s="1" t="str">
        <f>IF(ISBLANK(Values!E37),"",Values!$B$20)</f>
        <v>PartialUpdate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34" t="str">
        <f>IF(ISBLANK(Values!E37),"",IF(Values!I37,Values!$B$23,Values!$B$33))</f>
        <v>👉 LAYOUT - {flag} {language} zonder achtergrondverlichting.</v>
      </c>
      <c r="AJ38" s="3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xml:space="preserve">👉 LAYOUT - 🇵🇱 Pools GEEN achtergrondverlichting. </v>
      </c>
      <c r="AM38" s="1" t="str">
        <f>SUBSTITUTE(IF(ISBLANK(Values!E37),"",Values!$B$27),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8" s="1"/>
      <c r="AO38" s="1"/>
      <c r="AP38" s="1"/>
      <c r="AQ38" s="1"/>
      <c r="AR38" s="1"/>
      <c r="AS38" s="1"/>
      <c r="AT38" s="27" t="str">
        <f>IF(ISBLANK(Values!E37),"",Values!H37)</f>
        <v>Pools</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52.95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T530 BL - PT</v>
      </c>
      <c r="C39" s="29" t="str">
        <f>IF(ISBLANK(Values!E38),"","TellusRem")</f>
        <v>TellusRem</v>
      </c>
      <c r="D39" s="28">
        <f>IF(ISBLANK(Values!E38),"",Values!E38)</f>
        <v>5714401430155</v>
      </c>
      <c r="E39" s="1" t="str">
        <f>IF(ISBLANK(Values!E38),"","EAN")</f>
        <v>EAN</v>
      </c>
      <c r="F39" s="27" t="str">
        <f>IF(ISBLANK(Values!E38),"",IF(Values!J38, SUBSTITUTE(Values!$B$1, "{language}", Values!H38) &amp; " " &amp;Values!$B$3, SUBSTITUTE(Values!$B$2, "{language}", Values!$H38) &amp; " " &amp;Values!$B$3))</f>
        <v>vervangend Portugees toetsenbord met achtergrondverlichting voor Lenovo Thinkpad T430 T430i T430s T430si T430U T530 T530i T530S W530 X13X X230 X230i X230it X230T</v>
      </c>
      <c r="G39" s="29" t="str">
        <f>IF(ISBLANK(Values!E38),"",IF(Values!$B$20="PartialUpdate","","TellusRem"))</f>
        <v/>
      </c>
      <c r="H39" s="1" t="str">
        <f>IF(ISBLANK(Values!E38),"",Values!$B$16)</f>
        <v>computer-keyboards</v>
      </c>
      <c r="I39" s="1" t="str">
        <f>IF(ISBLANK(Values!E38),"","4730574031")</f>
        <v>4730574031</v>
      </c>
      <c r="J39" s="31" t="str">
        <f>IF(ISBLANK(Values!E38),"",Values!F38 )</f>
        <v>Lenovo T530 BL - PT</v>
      </c>
      <c r="K39" s="27">
        <f>IF(IF(ISBLANK(Values!E38),"",IF(Values!J38, Values!$B$4, Values!$B$5))=0,"",IF(ISBLANK(Values!E38),"",IF(Values!J38, Values!$B$4, Values!$B$5)))</f>
        <v>52.95</v>
      </c>
      <c r="L39" s="27">
        <f>IF(ISBLANK(Values!E38),"",IF($CO39="DEFAULT", Values!$B$18, ""))</f>
        <v>5</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T530 Parent</v>
      </c>
      <c r="Y39" s="31" t="str">
        <f>IF(ISBLANK(Values!E38),"","Size-Color")</f>
        <v>Size-Color</v>
      </c>
      <c r="Z39" s="29" t="str">
        <f>IF(ISBLANK(Values!E38),"","variation")</f>
        <v>variation</v>
      </c>
      <c r="AA39" s="1" t="str">
        <f>IF(ISBLANK(Values!E38),"",Values!$B$20)</f>
        <v>PartialUpdate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34" t="str">
        <f>IF(ISBLANK(Values!E38),"",IF(Values!I38,Values!$B$23,Values!$B$33))</f>
        <v>👉 LAYOUT - {flag} {language} zonder achtergrondverlichting.</v>
      </c>
      <c r="AJ39" s="3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xml:space="preserve">👉 LAYOUT - 🇵🇹 Portugees GEEN achtergrondverlichting. </v>
      </c>
      <c r="AM39" s="1" t="str">
        <f>SUBSTITUTE(IF(ISBLANK(Values!E38),"",Values!$B$27),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39" s="1"/>
      <c r="AO39" s="1"/>
      <c r="AP39" s="1"/>
      <c r="AQ39" s="1"/>
      <c r="AR39" s="1"/>
      <c r="AS39" s="1"/>
      <c r="AT39" s="27" t="str">
        <f>IF(ISBLANK(Values!E38),"",Values!H38)</f>
        <v>Portugees</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52.95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T530 BL - SE/FI</v>
      </c>
      <c r="C40" s="29" t="str">
        <f>IF(ISBLANK(Values!E39),"","TellusRem")</f>
        <v>TellusRem</v>
      </c>
      <c r="D40" s="28">
        <f>IF(ISBLANK(Values!E39),"",Values!E39)</f>
        <v>5714401430162</v>
      </c>
      <c r="E40" s="1" t="str">
        <f>IF(ISBLANK(Values!E39),"","EAN")</f>
        <v>EAN</v>
      </c>
      <c r="F40" s="27" t="str">
        <f>IF(ISBLANK(Values!E39),"",IF(Values!J39, SUBSTITUTE(Values!$B$1, "{language}", Values!H39) &amp; " " &amp;Values!$B$3, SUBSTITUTE(Values!$B$2, "{language}", Values!$H39) &amp; " " &amp;Values!$B$3))</f>
        <v>vervangend Zweeds – Finsh toetsenbord met achtergrondverlichting voor Lenovo Thinkpad T430 T430i T430s T430si T430U T530 T530i T530S W530 X13X X230 X230i X230it X230T</v>
      </c>
      <c r="G40" s="29" t="str">
        <f>IF(ISBLANK(Values!E39),"",IF(Values!$B$20="PartialUpdate","","TellusRem"))</f>
        <v/>
      </c>
      <c r="H40" s="1" t="str">
        <f>IF(ISBLANK(Values!E39),"",Values!$B$16)</f>
        <v>computer-keyboards</v>
      </c>
      <c r="I40" s="1" t="str">
        <f>IF(ISBLANK(Values!E39),"","4730574031")</f>
        <v>4730574031</v>
      </c>
      <c r="J40" s="31" t="str">
        <f>IF(ISBLANK(Values!E39),"",Values!F39 )</f>
        <v>Lenovo T530 BL - SE/FI</v>
      </c>
      <c r="K40" s="27">
        <f>IF(IF(ISBLANK(Values!E39),"",IF(Values!J39, Values!$B$4, Values!$B$5))=0,"",IF(ISBLANK(Values!E39),"",IF(Values!J39, Values!$B$4, Values!$B$5)))</f>
        <v>52.95</v>
      </c>
      <c r="L40" s="27">
        <f>IF(ISBLANK(Values!E39),"",IF($CO40="DEFAULT", Values!$B$18, ""))</f>
        <v>5</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T530 Parent</v>
      </c>
      <c r="Y40" s="31" t="str">
        <f>IF(ISBLANK(Values!E39),"","Size-Color")</f>
        <v>Size-Color</v>
      </c>
      <c r="Z40" s="29" t="str">
        <f>IF(ISBLANK(Values!E39),"","variation")</f>
        <v>variation</v>
      </c>
      <c r="AA40" s="1" t="str">
        <f>IF(ISBLANK(Values!E39),"",Values!$B$20)</f>
        <v>PartialUpdate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34" t="str">
        <f>IF(ISBLANK(Values!E39),"",IF(Values!I39,Values!$B$23,Values!$B$33))</f>
        <v>👉 LAYOUT - {flag} {language} zonder achtergrondverlichting.</v>
      </c>
      <c r="AJ40" s="3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xml:space="preserve">👉 LAYOUT - 🇸🇪 🇫🇮 Zweeds – Finsh GEEN achtergrondverlichting. </v>
      </c>
      <c r="AM40" s="1" t="str">
        <f>SUBSTITUTE(IF(ISBLANK(Values!E39),"",Values!$B$27),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40" s="1"/>
      <c r="AO40" s="1"/>
      <c r="AP40" s="1"/>
      <c r="AQ40" s="1"/>
      <c r="AR40" s="1"/>
      <c r="AS40" s="1"/>
      <c r="AT40" s="27" t="str">
        <f>IF(ISBLANK(Values!E39),"",Values!H39)</f>
        <v>Zweeds – Finsh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52.95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T530 - CH</v>
      </c>
      <c r="C41" s="29" t="str">
        <f>IF(ISBLANK(Values!E40),"","TellusRem")</f>
        <v>TellusRem</v>
      </c>
      <c r="D41" s="28">
        <f>IF(ISBLANK(Values!E40),"",Values!E40)</f>
        <v>5714401430179</v>
      </c>
      <c r="E41" s="1" t="str">
        <f>IF(ISBLANK(Values!E40),"","EAN")</f>
        <v>EAN</v>
      </c>
      <c r="F41" s="27" t="str">
        <f>IF(ISBLANK(Values!E40),"",IF(Values!J40, SUBSTITUTE(Values!$B$1, "{language}", Values!H40) &amp; " " &amp;Values!$B$3, SUBSTITUTE(Values!$B$2, "{language}", Values!$H40) &amp; " " &amp;Values!$B$3))</f>
        <v>vervangend Zwitsers toetsenbord met achtergrondverlichting voor Lenovo Thinkpad T430 T430i T430s T430si T430U T530 T530i T530S W530 X13X X230 X230i X230it X230T</v>
      </c>
      <c r="G41" s="29" t="str">
        <f>IF(ISBLANK(Values!E40),"",IF(Values!$B$20="PartialUpdate","","TellusRem"))</f>
        <v/>
      </c>
      <c r="H41" s="1" t="str">
        <f>IF(ISBLANK(Values!E40),"",Values!$B$16)</f>
        <v>computer-keyboards</v>
      </c>
      <c r="I41" s="1" t="str">
        <f>IF(ISBLANK(Values!E40),"","4730574031")</f>
        <v>4730574031</v>
      </c>
      <c r="J41" s="31" t="str">
        <f>IF(ISBLANK(Values!E40),"",Values!F40 )</f>
        <v>Lenovo T530 - CH</v>
      </c>
      <c r="K41" s="27">
        <f>IF(IF(ISBLANK(Values!E40),"",IF(Values!J40, Values!$B$4, Values!$B$5))=0,"",IF(ISBLANK(Values!E40),"",IF(Values!J40, Values!$B$4, Values!$B$5)))</f>
        <v>52.95</v>
      </c>
      <c r="L41" s="27">
        <f>IF(ISBLANK(Values!E40),"",IF($CO41="DEFAULT", Values!$B$18, ""))</f>
        <v>5</v>
      </c>
      <c r="M41" s="27" t="str">
        <f>IF(ISBLANK(Values!E40),"",Values!$M40)</f>
        <v>https://download.lenovo.com/Images/Parts/04X1380/04X1380_A.jpg</v>
      </c>
      <c r="N41" s="27" t="str">
        <f>IF(ISBLANK(Values!$F40),"",Values!N40)</f>
        <v>https://download.lenovo.com/Images/Parts/04X1380/04X1380_B.jpg</v>
      </c>
      <c r="O41" s="27" t="str">
        <f>IF(ISBLANK(Values!$F40),"",Values!O40)</f>
        <v>https://download.lenovo.com/Images/Parts/04X1380/04X1380_details.jpg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T530 Parent</v>
      </c>
      <c r="Y41" s="31" t="str">
        <f>IF(ISBLANK(Values!E40),"","Size-Color")</f>
        <v>Size-Color</v>
      </c>
      <c r="Z41" s="29" t="str">
        <f>IF(ISBLANK(Values!E40),"","variation")</f>
        <v>variation</v>
      </c>
      <c r="AA41" s="1" t="str">
        <f>IF(ISBLANK(Values!E40),"",Values!$B$20)</f>
        <v>PartialUpdate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34" t="str">
        <f>IF(ISBLANK(Values!E40),"",IF(Values!I40,Values!$B$23,Values!$B$33))</f>
        <v>👉 LAYOUT - {flag} {language} zonder achtergrondverlichting.</v>
      </c>
      <c r="AJ41" s="3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xml:space="preserve">👉 LAYOUT - 🇨🇭 Zwitsers GEEN achtergrondverlichting. </v>
      </c>
      <c r="AM41" s="1" t="str">
        <f>SUBSTITUTE(IF(ISBLANK(Values!E40),"",Values!$B$27),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N41" s="1"/>
      <c r="AO41" s="1"/>
      <c r="AP41" s="1"/>
      <c r="AQ41" s="1"/>
      <c r="AR41" s="1"/>
      <c r="AS41" s="1"/>
      <c r="AT41" s="27" t="str">
        <f>IF(ISBLANK(Values!E40),"",Values!H40)</f>
        <v>Zwitsers</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52.95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T530 - US int</v>
      </c>
      <c r="C42" s="29" t="str">
        <f>IF(ISBLANK(Values!E41),"","TellusRem")</f>
        <v>TellusRem</v>
      </c>
      <c r="D42" s="28">
        <f>IF(ISBLANK(Values!E41),"",Values!E41)</f>
        <v>5714401430186</v>
      </c>
      <c r="E42" s="1" t="str">
        <f>IF(ISBLANK(Values!E41),"","EAN")</f>
        <v>EAN</v>
      </c>
      <c r="F42" s="27" t="str">
        <f>IF(ISBLANK(Values!E41),"",IF(Values!J41, SUBSTITUTE(Values!$B$1, "{language}", Values!H41) &amp; " " &amp;Values!$B$3, SUBSTITUTE(Values!$B$2, "{language}", Values!$H41) &amp; " " &amp;Values!$B$3))</f>
        <v>vervangend US Internationaal toetsenbord met achtergrondverlichting voor Lenovo Thinkpad T430 T430i T430s T430si T430U T530 T530i T530S W530 X13X X230 X230i X230it X230T</v>
      </c>
      <c r="G42" s="29" t="str">
        <f>IF(ISBLANK(Values!E41),"",IF(Values!$B$20="PartialUpdate","","TellusRem"))</f>
        <v/>
      </c>
      <c r="H42" s="1" t="str">
        <f>IF(ISBLANK(Values!E41),"",Values!$B$16)</f>
        <v>computer-keyboards</v>
      </c>
      <c r="I42" s="1" t="str">
        <f>IF(ISBLANK(Values!E41),"","4730574031")</f>
        <v>4730574031</v>
      </c>
      <c r="J42" s="31" t="str">
        <f>IF(ISBLANK(Values!E41),"",Values!F41 )</f>
        <v>Lenovo T530 - US int</v>
      </c>
      <c r="K42" s="27">
        <f>IF(IF(ISBLANK(Values!E41),"",IF(Values!J41, Values!$B$4, Values!$B$5))=0,"",IF(ISBLANK(Values!E41),"",IF(Values!J41, Values!$B$4, Values!$B$5)))</f>
        <v>52.95</v>
      </c>
      <c r="L42" s="27">
        <f>IF(ISBLANK(Values!E41),"",IF($CO42="DEFAULT", Values!$B$18, ""))</f>
        <v>5</v>
      </c>
      <c r="M42" s="27" t="str">
        <f>IF(ISBLANK(Values!E41),"",Values!$M41)</f>
        <v>https://raw.githubusercontent.com/PatrickVibild/TellusAmazonPictures/master/pictures/Lenovo/T530/BL/USI/1.jpg</v>
      </c>
      <c r="N42" s="27" t="str">
        <f>IF(ISBLANK(Values!$F41),"",Values!N41)</f>
        <v>https://raw.githubusercontent.com/PatrickVibild/TellusAmazonPictures/master/pictures/Lenovo/T530/BL/USI/2.jpg</v>
      </c>
      <c r="O42" s="27" t="str">
        <f>IF(ISBLANK(Values!$F41),"",Values!O41)</f>
        <v>https://raw.githubusercontent.com/PatrickVibild/TellusAmazonPictures/master/pictures/Lenovo/T530/BL/USI/3.jpg</v>
      </c>
      <c r="P42" s="27" t="str">
        <f>IF(ISBLANK(Values!$F41),"",Values!P41)</f>
        <v>https://raw.githubusercontent.com/PatrickVibild/TellusAmazonPictures/master/pictures/Lenovo/T530/BL/USI/4.jpg</v>
      </c>
      <c r="Q42" s="27" t="str">
        <f>IF(ISBLANK(Values!$F41),"",Values!Q41)</f>
        <v>https://raw.githubusercontent.com/PatrickVibild/TellusAmazonPictures/master/pictures/Lenovo/T530/BL/USI/5.jpg</v>
      </c>
      <c r="R42" s="27" t="str">
        <f>IF(ISBLANK(Values!$F41),"",Values!R41)</f>
        <v>https://raw.githubusercontent.com/PatrickVibild/TellusAmazonPictures/master/pictures/Lenovo/T530/BL/USI/6.jpg</v>
      </c>
      <c r="S42" s="27" t="str">
        <f>IF(ISBLANK(Values!$F41),"",Values!S41)</f>
        <v>https://raw.githubusercontent.com/PatrickVibild/TellusAmazonPictures/master/pictures/Lenovo/T530/BL/USI/7.jpg</v>
      </c>
      <c r="T42" s="27" t="str">
        <f>IF(ISBLANK(Values!$F41),"",Values!T41)</f>
        <v>https://raw.githubusercontent.com/PatrickVibild/TellusAmazonPictures/master/pictures/Lenovo/T530/BL/USI/8.jpg</v>
      </c>
      <c r="U42" s="27" t="str">
        <f>IF(ISBLANK(Values!$F41),"",Values!U41)</f>
        <v>https://raw.githubusercontent.com/PatrickVibild/TellusAmazonPictures/master/pictures/Lenovo/T530/BL/USI/9.jpg</v>
      </c>
      <c r="W42" s="29" t="str">
        <f>IF(ISBLANK(Values!E41),"","Child")</f>
        <v>Child</v>
      </c>
      <c r="X42" s="29" t="str">
        <f>IF(ISBLANK(Values!E41),"",Values!$B$13)</f>
        <v>Lenovo T530 Parent</v>
      </c>
      <c r="Y42" s="31" t="str">
        <f>IF(ISBLANK(Values!E41),"","Size-Color")</f>
        <v>Size-Color</v>
      </c>
      <c r="Z42" s="29" t="str">
        <f>IF(ISBLANK(Values!E41),"","variation")</f>
        <v>variation</v>
      </c>
      <c r="AA42" s="1" t="str">
        <f>IF(ISBLANK(Values!E41),"",Values!$B$20)</f>
        <v>PartialUpdate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34" t="str">
        <f>IF(ISBLANK(Values!E41),"",IF(Values!I41,Values!$B$23,Values!$B$33))</f>
        <v>👉 LAYOUT - {flag} {language} zonder achtergrondverlichting.</v>
      </c>
      <c r="AJ42" s="3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xml:space="preserve">👉 LAYOUT - 🇺🇸 with € symbol US Internationaal GEEN achtergrondverlichting. </v>
      </c>
      <c r="AM42" s="1" t="str">
        <f>SUBSTITUTE(IF(ISBLANK(Values!E41),"",Values!$B$27),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42" s="27" t="str">
        <f>IF(ISBLANK(Values!E41),"",Values!H41)</f>
        <v>US Internationaal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2" s="1" t="str">
        <f>IF(ISBLANK(Values!E41),"","No")</f>
        <v>No</v>
      </c>
      <c r="DA42" s="1" t="str">
        <f>IF(ISBLANK(Values!E41),"","No")</f>
        <v>No</v>
      </c>
      <c r="DO42" s="1" t="str">
        <f>IF(ISBLANK(Values!E41),"","Parts")</f>
        <v>Parts</v>
      </c>
      <c r="DP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Y42" t="str">
        <f>IF(ISBLANK(Values!$E41), "", "not_applicable")</f>
        <v>not_applicable</v>
      </c>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52.95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16" x14ac:dyDescent="0.2">
      <c r="A43" s="1" t="str">
        <f>IF(ISBLANK(Values!E42),"",IF(Values!$B$37="EU","computercomponent","computer"))</f>
        <v>computercomponent</v>
      </c>
      <c r="B43" s="33" t="str">
        <f>IF(ISBLANK(Values!E42),"",Values!F42)</f>
        <v>Lenovo T530 BL - RUS</v>
      </c>
      <c r="C43" s="29" t="str">
        <f>IF(ISBLANK(Values!E42),"","TellusRem")</f>
        <v>TellusRem</v>
      </c>
      <c r="D43" s="28">
        <f>IF(ISBLANK(Values!E42),"",Values!E42)</f>
        <v>5714401430193</v>
      </c>
      <c r="E43" s="1" t="str">
        <f>IF(ISBLANK(Values!E42),"","EAN")</f>
        <v>EAN</v>
      </c>
      <c r="F43" s="27" t="str">
        <f>IF(ISBLANK(Values!E42),"",IF(Values!J42, SUBSTITUTE(Values!$B$1, "{language}", Values!H42) &amp; " " &amp;Values!$B$3, SUBSTITUTE(Values!$B$2, "{language}", Values!$H42) &amp; " " &amp;Values!$B$3))</f>
        <v>vervangend Russisch toetsenbord met achtergrondverlichting voor Lenovo Thinkpad T430 T430i T430s T430si T430U T530 T530i T530S W530 X13X X230 X230i X230it X230T</v>
      </c>
      <c r="G43" s="29" t="str">
        <f>IF(ISBLANK(Values!E42),"",IF(Values!$B$20="PartialUpdate","","TellusRem"))</f>
        <v/>
      </c>
      <c r="H43" s="1" t="str">
        <f>IF(ISBLANK(Values!E42),"",Values!$B$16)</f>
        <v>computer-keyboards</v>
      </c>
      <c r="I43" s="1" t="str">
        <f>IF(ISBLANK(Values!E42),"","4730574031")</f>
        <v>4730574031</v>
      </c>
      <c r="J43" s="31" t="str">
        <f>IF(ISBLANK(Values!E42),"",Values!F42 )</f>
        <v>Lenovo T530 BL - RUS</v>
      </c>
      <c r="K43" s="27">
        <f>IF(IF(ISBLANK(Values!E42),"",IF(Values!J42, Values!$B$4, Values!$B$5))=0,"",IF(ISBLANK(Values!E42),"",IF(Values!J42, Values!$B$4, Values!$B$5)))</f>
        <v>52.95</v>
      </c>
      <c r="L43" s="27">
        <f>IF(ISBLANK(Values!E42),"",IF($CO43="DEFAULT", Values!$B$18, ""))</f>
        <v>5</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T530 Parent</v>
      </c>
      <c r="Y43" s="31" t="str">
        <f>IF(ISBLANK(Values!E42),"","Size-Color")</f>
        <v>Size-Color</v>
      </c>
      <c r="Z43" s="29" t="str">
        <f>IF(ISBLANK(Values!E42),"","variation")</f>
        <v>variation</v>
      </c>
      <c r="AA43" s="1" t="str">
        <f>IF(ISBLANK(Values!E42),"",Values!$B$20)</f>
        <v>PartialUpdate</v>
      </c>
      <c r="AB43" s="1"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34" t="str">
        <f>IF(ISBLANK(Values!E42),"",IF(Values!I42,Values!$B$23,Values!$B$33))</f>
        <v>👉 LAYOUT - {flag} {language} zonder achtergrondverlichting.</v>
      </c>
      <c r="AJ43" s="32"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43" s="1" t="str">
        <f>IF(ISBLANK(Values!E42),"",Values!$B$25)</f>
        <v xml:space="preserve">♻️ ECOFRIENDLY PRODUCT - Koop gerenoveerd, KOOP GROEN! Verminder meer dan 80% koolstofdioxide door onze refurbished toetsenborden te kopen, in vergelijking met het aanschaffen van een nieuw toetsenbord! </v>
      </c>
      <c r="AL43" s="1" t="str">
        <f>IF(ISBLANK(Values!E42),"",SUBSTITUTE(SUBSTITUTE(IF(Values!$J42, Values!$B$26, Values!$B$33), "{language}", Values!$H42), "{flag}", INDEX(options!$E$1:$E$20, Values!$V42)))</f>
        <v xml:space="preserve">👉 LAYOUT - 🇷🇺 Russisch GEEN achtergrondverlichting. </v>
      </c>
      <c r="AM43" s="1" t="str">
        <f>SUBSTITUTE(IF(ISBLANK(Values!E42),"",Values!$B$27),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43" s="27" t="str">
        <f>IF(ISBLANK(Values!E42),"",Values!H42)</f>
        <v>Russisch</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3" s="1" t="str">
        <f>IF(ISBLANK(Values!E42),"","No")</f>
        <v>No</v>
      </c>
      <c r="DA43" s="1" t="str">
        <f>IF(ISBLANK(Values!E42),"","No")</f>
        <v>No</v>
      </c>
      <c r="DO43" s="1" t="str">
        <f>IF(ISBLANK(Values!E42),"","Parts")</f>
        <v>Parts</v>
      </c>
      <c r="DP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Y43" t="str">
        <f>IF(ISBLANK(Values!$E42), "", "not_applicable")</f>
        <v>not_applicable</v>
      </c>
      <c r="EI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52.95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16" x14ac:dyDescent="0.2">
      <c r="A44" s="1" t="str">
        <f>IF(ISBLANK(Values!E43),"",IF(Values!$B$37="EU","computercomponent","computer"))</f>
        <v>computercomponent</v>
      </c>
      <c r="B44" s="33" t="str">
        <f>IF(ISBLANK(Values!E43),"",Values!F43)</f>
        <v>Lenovo T530 BL - US V2</v>
      </c>
      <c r="C44" s="29" t="str">
        <f>IF(ISBLANK(Values!E43),"","TellusRem")</f>
        <v>TellusRem</v>
      </c>
      <c r="D44" s="28">
        <f>IF(ISBLANK(Values!E43),"",Values!E43)</f>
        <v>5714401430315</v>
      </c>
      <c r="E44" s="1" t="str">
        <f>IF(ISBLANK(Values!E43),"","EAN")</f>
        <v>EAN</v>
      </c>
      <c r="F44" s="27" t="str">
        <f>IF(ISBLANK(Values!E43),"",IF(Values!J43, SUBSTITUTE(Values!$B$1, "{language}", Values!H43) &amp; " " &amp;Values!$B$3, SUBSTITUTE(Values!$B$2, "{language}", Values!$H43) &amp; " " &amp;Values!$B$3))</f>
        <v>vervangend US toetsenbord met achtergrondverlichting voor Lenovo Thinkpad T430 T430i T430s T430si T430U T530 T530i T530S W530 X13X X230 X230i X230it X230T</v>
      </c>
      <c r="G44" s="29" t="str">
        <f>IF(ISBLANK(Values!E43),"",IF(Values!$B$20="PartialUpdate","","TellusRem"))</f>
        <v/>
      </c>
      <c r="H44" s="1" t="str">
        <f>IF(ISBLANK(Values!E43),"",Values!$B$16)</f>
        <v>computer-keyboards</v>
      </c>
      <c r="I44" s="1" t="str">
        <f>IF(ISBLANK(Values!E43),"","4730574031")</f>
        <v>4730574031</v>
      </c>
      <c r="J44" s="31" t="str">
        <f>IF(ISBLANK(Values!E43),"",Values!F43 )</f>
        <v>Lenovo T530 BL - US V2</v>
      </c>
      <c r="K44" s="27">
        <f>IF(IF(ISBLANK(Values!E43),"",IF(Values!J43, Values!$B$4, Values!$B$5))=0,"",IF(ISBLANK(Values!E43),"",IF(Values!J43, Values!$B$4, Values!$B$5)))</f>
        <v>52.95</v>
      </c>
      <c r="L44" s="27">
        <f>IF(ISBLANK(Values!E43),"",IF($CO44="DEFAULT", Values!$B$18, ""))</f>
        <v>5</v>
      </c>
      <c r="M44" s="27" t="str">
        <f>IF(ISBLANK(Values!E43),"",Values!$M43)</f>
        <v>https://raw.githubusercontent.com/PatrickVibild/TellusAmazonPictures/master/pictures/Lenovo/T530/BL/US/1.jpg</v>
      </c>
      <c r="N44" s="27" t="str">
        <f>IF(ISBLANK(Values!$F43),"",Values!N43)</f>
        <v>https://raw.githubusercontent.com/PatrickVibild/TellusAmazonPictures/master/pictures/Lenovo/T530/BL/US/2.jpg</v>
      </c>
      <c r="O44" s="27" t="str">
        <f>IF(ISBLANK(Values!$F43),"",Values!O43)</f>
        <v>https://raw.githubusercontent.com/PatrickVibild/TellusAmazonPictures/master/pictures/Lenovo/T530/BL/US/3.jpg</v>
      </c>
      <c r="P44" s="27" t="str">
        <f>IF(ISBLANK(Values!$F43),"",Values!P43)</f>
        <v>https://raw.githubusercontent.com/PatrickVibild/TellusAmazonPictures/master/pictures/Lenovo/T530/BL/US/4.jpg</v>
      </c>
      <c r="Q44" s="27" t="str">
        <f>IF(ISBLANK(Values!$F43),"",Values!Q43)</f>
        <v>https://raw.githubusercontent.com/PatrickVibild/TellusAmazonPictures/master/pictures/Lenovo/T530/BL/US/5.jpg</v>
      </c>
      <c r="R44" s="27" t="str">
        <f>IF(ISBLANK(Values!$F43),"",Values!R43)</f>
        <v>https://raw.githubusercontent.com/PatrickVibild/TellusAmazonPictures/master/pictures/Lenovo/T530/BL/US/6.jpg</v>
      </c>
      <c r="S44" s="27" t="str">
        <f>IF(ISBLANK(Values!$F43),"",Values!S43)</f>
        <v>https://raw.githubusercontent.com/PatrickVibild/TellusAmazonPictures/master/pictures/Lenovo/T530/BL/US/7.jpg</v>
      </c>
      <c r="T44" s="27" t="str">
        <f>IF(ISBLANK(Values!$F43),"",Values!T43)</f>
        <v>https://raw.githubusercontent.com/PatrickVibild/TellusAmazonPictures/master/pictures/Lenovo/T530/BL/US/8.jpg</v>
      </c>
      <c r="U44" s="27" t="str">
        <f>IF(ISBLANK(Values!$F43),"",Values!U43)</f>
        <v>https://raw.githubusercontent.com/PatrickVibild/TellusAmazonPictures/master/pictures/Lenovo/T530/BL/US/9.jpg</v>
      </c>
      <c r="W44" s="29" t="str">
        <f>IF(ISBLANK(Values!E43),"","Child")</f>
        <v>Child</v>
      </c>
      <c r="X44" s="29" t="str">
        <f>IF(ISBLANK(Values!E43),"",Values!$B$13)</f>
        <v>Lenovo T530 Parent</v>
      </c>
      <c r="Y44" s="31" t="str">
        <f>IF(ISBLANK(Values!E43),"","Size-Color")</f>
        <v>Size-Color</v>
      </c>
      <c r="Z44" s="29" t="str">
        <f>IF(ISBLANK(Values!E43),"","variation")</f>
        <v>variation</v>
      </c>
      <c r="AA44" s="1" t="str">
        <f>IF(ISBLANK(Values!E43),"",Values!$B$20)</f>
        <v>PartialUpdate</v>
      </c>
      <c r="AB44" s="1"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34" t="str">
        <f>IF(ISBLANK(Values!E43),"",IF(Values!I43,Values!$B$23,Values!$B$33))</f>
        <v>👉 LAYOUT - {flag} {language} zonder achtergrondverlichting.</v>
      </c>
      <c r="AJ44" s="32"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T430 T430i T430s T430si T430U T530 T530i T530S W530 X13X X230 X230i X230it X230T</v>
      </c>
      <c r="AK44" s="1" t="str">
        <f>IF(ISBLANK(Values!E43),"",Values!$B$25)</f>
        <v xml:space="preserve">♻️ ECOFRIENDLY PRODUCT - Koop gerenoveerd, KOOP GROEN! Verminder meer dan 80% koolstofdioxide door onze refurbished toetsenborden te kopen, in vergelijking met het aanschaffen van een nieuw toetsenbord! </v>
      </c>
      <c r="AL44" s="1" t="str">
        <f>IF(ISBLANK(Values!E43),"",SUBSTITUTE(SUBSTITUTE(IF(Values!$J43, Values!$B$26, Values!$B$33), "{language}", Values!$H43), "{flag}", INDEX(options!$E$1:$E$20, Values!$V43)))</f>
        <v xml:space="preserve">👉 LAYOUT - 🇺🇸 US GEEN achtergrondverlichting. </v>
      </c>
      <c r="AM44" s="1" t="str">
        <f>SUBSTITUTE(IF(ISBLANK(Values!E43),"",Values!$B$27), "{model}", Values!$B$3)</f>
        <v xml:space="preserve">👉 COMPATIBEL MET - Lenovo T430 T430i T430s T430si T430U T530 T530i T530S W530 X13X X230 X230i X230it X230T. Controleer de afbeelding en beschrijving zorgvuldig voordat u een toetsenbord koopt. Dit zorgt ervoor dat u het juiste laptoptoetsenbord voor uw computer krijgt. Super eenvoudige installatie. </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4" s="1" t="str">
        <f>IF(ISBLANK(Values!E43),"","No")</f>
        <v>No</v>
      </c>
      <c r="DA44" s="1" t="str">
        <f>IF(ISBLANK(Values!E43),"","No")</f>
        <v>No</v>
      </c>
      <c r="DO44" s="1" t="str">
        <f>IF(ISBLANK(Values!E43),"","Parts")</f>
        <v>Parts</v>
      </c>
      <c r="DP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Y44" t="str">
        <f>IF(ISBLANK(Values!$E43), "", "not_applicable")</f>
        <v>not_applicable</v>
      </c>
      <c r="EI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52.95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59" t="s">
        <v>352</v>
      </c>
      <c r="F1" s="59"/>
      <c r="G1" s="59"/>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718</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52.95</v>
      </c>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3" t="b">
        <f>TRUE()</f>
        <v>1</v>
      </c>
      <c r="J4" s="44" t="b">
        <f>FALSE()</f>
        <v>0</v>
      </c>
      <c r="K4" s="36" t="s">
        <v>696</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371</v>
      </c>
      <c r="B5" s="51">
        <v>42.95</v>
      </c>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3" t="b">
        <f>TRUE()</f>
        <v>1</v>
      </c>
      <c r="J5" s="44" t="b">
        <f>FALSE()</f>
        <v>0</v>
      </c>
      <c r="K5" s="36" t="s">
        <v>697</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3" t="b">
        <f>TRUE()</f>
        <v>1</v>
      </c>
      <c r="J6" s="44" t="b">
        <f>FALSE()</f>
        <v>0</v>
      </c>
      <c r="K6" s="36" t="s">
        <v>698</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3" t="b">
        <f>TRUE()</f>
        <v>1</v>
      </c>
      <c r="J7" s="44" t="b">
        <f>FALSE()</f>
        <v>0</v>
      </c>
      <c r="K7" s="36" t="s">
        <v>699</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700</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3" t="b">
        <f>TRUE()</f>
        <v>1</v>
      </c>
      <c r="J9" s="44" t="b">
        <f>FALSE()</f>
        <v>0</v>
      </c>
      <c r="K9" s="36" t="s">
        <v>701</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3" t="b">
        <f>TRUE()</f>
        <v>1</v>
      </c>
      <c r="J10" s="44" t="b">
        <f>FALSE()</f>
        <v>0</v>
      </c>
      <c r="K10" s="36" t="s">
        <v>702</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43" t="b">
        <f>TRUE()</f>
        <v>1</v>
      </c>
      <c r="J11" s="44" t="b">
        <f>FALSE()</f>
        <v>0</v>
      </c>
      <c r="K11" s="36" t="s">
        <v>703</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43" t="b">
        <f>TRUE()</f>
        <v>1</v>
      </c>
      <c r="J12" s="44" t="b">
        <f>FALSE()</f>
        <v>0</v>
      </c>
      <c r="K12" s="36" t="s">
        <v>704</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719</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43" t="b">
        <f>TRUE()</f>
        <v>1</v>
      </c>
      <c r="J13" s="44" t="b">
        <f>FALSE()</f>
        <v>0</v>
      </c>
      <c r="K13" s="36" t="s">
        <v>705</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x14ac:dyDescent="0.15">
      <c r="A14" s="37" t="s">
        <v>389</v>
      </c>
      <c r="B14" s="36">
        <v>5714401430995</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3" t="b">
        <f>TRUE()</f>
        <v>1</v>
      </c>
      <c r="J15" s="44" t="b">
        <f>FALSE()</f>
        <v>0</v>
      </c>
      <c r="K15" s="36" t="s">
        <v>706</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3" t="b">
        <f>TRUE()</f>
        <v>1</v>
      </c>
      <c r="J20" s="44" t="b">
        <f>FALSE()</f>
        <v>0</v>
      </c>
      <c r="K20" s="36" t="s">
        <v>707</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3" t="b">
        <f>TRUE()</f>
        <v>1</v>
      </c>
      <c r="J21" s="44" t="b">
        <f>FALSE()</f>
        <v>0</v>
      </c>
      <c r="K21" s="36" t="s">
        <v>708</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709</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1" t="b">
        <f>FALSE()</f>
        <v>0</v>
      </c>
      <c r="D24" s="41" t="b">
        <f>TRUE()</f>
        <v>1</v>
      </c>
      <c r="E24" s="36">
        <v>5714401430018</v>
      </c>
      <c r="F24" s="36" t="s">
        <v>676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3"/>
      <c r="J24" s="44" t="b">
        <f>TRUE()</f>
        <v>1</v>
      </c>
      <c r="K24" s="36" t="s">
        <v>710</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1" t="b">
        <f>FALSE()</f>
        <v>0</v>
      </c>
      <c r="D25" s="41" t="b">
        <f>TRUE()</f>
        <v>1</v>
      </c>
      <c r="E25" s="36">
        <v>5714401430025</v>
      </c>
      <c r="F25" s="36" t="s">
        <v>677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3"/>
      <c r="J25" s="44" t="b">
        <f>TRUE()</f>
        <v>1</v>
      </c>
      <c r="K25" s="36" t="s">
        <v>711</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1" t="b">
        <f>FALSE()</f>
        <v>0</v>
      </c>
      <c r="D26" s="41" t="b">
        <f>TRUE()</f>
        <v>1</v>
      </c>
      <c r="E26" s="36">
        <v>5714401430032</v>
      </c>
      <c r="F26" s="36" t="s">
        <v>678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3"/>
      <c r="J26" s="44" t="b">
        <f>TRUE()</f>
        <v>1</v>
      </c>
      <c r="K26" s="36" t="s">
        <v>712</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1" t="b">
        <f>FALSE()</f>
        <v>0</v>
      </c>
      <c r="D27" s="41" t="b">
        <f>TRUE()</f>
        <v>1</v>
      </c>
      <c r="E27" s="36">
        <v>5714401430049</v>
      </c>
      <c r="F27" s="36" t="s">
        <v>679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3"/>
      <c r="J27" s="44" t="b">
        <f>TRUE()</f>
        <v>1</v>
      </c>
      <c r="K27" s="36" t="s">
        <v>713</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t="b">
        <f>FALSE()</f>
        <v>0</v>
      </c>
      <c r="D28" s="41" t="b">
        <f>TRUE()</f>
        <v>1</v>
      </c>
      <c r="E28" s="36">
        <v>5714401430339</v>
      </c>
      <c r="F28" s="36" t="s">
        <v>680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t="b">
        <f>TRUE()</f>
        <v>1</v>
      </c>
      <c r="K28" s="36" t="s">
        <v>714</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1" t="b">
        <f>FALSE()</f>
        <v>0</v>
      </c>
      <c r="D29" s="41" t="b">
        <f>TRUE()</f>
        <v>1</v>
      </c>
      <c r="E29" s="36">
        <v>5714401430322</v>
      </c>
      <c r="F29" s="36" t="s">
        <v>681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3"/>
      <c r="J29" s="44" t="b">
        <f>TRUE()</f>
        <v>1</v>
      </c>
      <c r="K29" s="36" t="s">
        <v>715</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t="b">
        <f>FALSE()</f>
        <v>0</v>
      </c>
      <c r="D30" s="41" t="b">
        <v>0</v>
      </c>
      <c r="E30" s="36">
        <v>5714401430070</v>
      </c>
      <c r="F30" s="36" t="s">
        <v>682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3"/>
      <c r="J30" s="44" t="b">
        <f>TRUE()</f>
        <v>1</v>
      </c>
      <c r="K30" s="36" t="s">
        <v>702</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1" t="b">
        <f>FALSE()</f>
        <v>0</v>
      </c>
      <c r="D31" s="41" t="b">
        <f>FALSE()</f>
        <v>0</v>
      </c>
      <c r="E31" s="36">
        <v>5714401430087</v>
      </c>
      <c r="F31" s="36" t="s">
        <v>683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3"/>
      <c r="J31" s="44" t="b">
        <f>TRUE()</f>
        <v>1</v>
      </c>
      <c r="K31" s="36" t="s">
        <v>703</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5714401430094</v>
      </c>
      <c r="F32" s="36" t="s">
        <v>684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3"/>
      <c r="J32" s="44" t="b">
        <f>TRUE()</f>
        <v>1</v>
      </c>
      <c r="K32" s="36" t="s">
        <v>704</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1" t="b">
        <f>FALSE()</f>
        <v>0</v>
      </c>
      <c r="D33" s="41" t="b">
        <f>FALSE()</f>
        <v>0</v>
      </c>
      <c r="E33" s="36">
        <v>5714401430100</v>
      </c>
      <c r="F33" s="36" t="s">
        <v>685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3"/>
      <c r="J33" s="44" t="b">
        <f>TRUE()</f>
        <v>1</v>
      </c>
      <c r="K33" s="36" t="s">
        <v>705</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5714401430117</v>
      </c>
      <c r="F34" s="36" t="s">
        <v>686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5714401430124</v>
      </c>
      <c r="F35" s="36" t="s">
        <v>687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3"/>
      <c r="J35" s="44" t="b">
        <f>TRUE()</f>
        <v>1</v>
      </c>
      <c r="K35" s="36" t="s">
        <v>706</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391</v>
      </c>
      <c r="C36" s="41" t="b">
        <f>FALSE()</f>
        <v>0</v>
      </c>
      <c r="D36" s="41" t="b">
        <f>FALSE()</f>
        <v>0</v>
      </c>
      <c r="E36" s="36">
        <v>5714401430131</v>
      </c>
      <c r="F36" s="36" t="s">
        <v>688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5714401430148</v>
      </c>
      <c r="F37" s="36" t="s">
        <v>689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5714401430155</v>
      </c>
      <c r="F38" s="36" t="s">
        <v>690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5714401430162</v>
      </c>
      <c r="F39" s="36" t="s">
        <v>691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v>0</v>
      </c>
      <c r="E40" s="36">
        <v>5714401430179</v>
      </c>
      <c r="F40" s="36" t="s">
        <v>692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3"/>
      <c r="J40" s="44" t="b">
        <f>TRUE()</f>
        <v>1</v>
      </c>
      <c r="K40" s="36" t="s">
        <v>707</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v>0</v>
      </c>
      <c r="E41" s="36">
        <v>5714401430186</v>
      </c>
      <c r="F41" s="36" t="s">
        <v>693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3"/>
      <c r="J41" s="44" t="b">
        <f>TRUE()</f>
        <v>1</v>
      </c>
      <c r="K41" s="36" t="s">
        <v>716</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ht="14" x14ac:dyDescent="0.15">
      <c r="C42" s="41" t="b">
        <f>FALSE()</f>
        <v>0</v>
      </c>
      <c r="D42" s="41" t="b">
        <f>FALSE()</f>
        <v>0</v>
      </c>
      <c r="E42" s="36">
        <v>5714401430193</v>
      </c>
      <c r="F42" s="36" t="s">
        <v>694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5714401430315</v>
      </c>
      <c r="F43" s="36" t="s">
        <v>695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t="s">
        <v>717</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2024-02-26T05:12:12Z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