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<sst xmlns="http://schemas.openxmlformats.org/spreadsheetml/2006/main" count="802" uniqueCount="648">
  <si>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</si>
  <si>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</si>
  <si>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</si>
  <si>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</si>
  <si>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</si>
  <si>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</si>
  <si>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</si>
  <si>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</si>
  <si>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</si>
  <si>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</si>
  <si>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</si>
  <si>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</si>
  <si>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</si>
  <si>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</si>
  <si>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</si>
  <si>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</si>
  <si>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</si>
  <si>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</si>
  <si>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</si>
  <si>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</si>
  <si>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</si>
  <si>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</si>
  <si>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</si>
  <si>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</si>
  <si>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</si>
  <si>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</si>
  <si>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</si>
  <si>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</si>
  <si>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</si>
  <si>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</si>
  <si>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</si>
  <si>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</si>
  <si>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</si>
  <si>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</si>
  <si>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</si>
  <si>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</si>
  <si>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</si>
  <si>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</si>
  <si>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</si>
  <si>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</si>
  <si>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</si>
  <si>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</si>
  <si>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</si>
  <si>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</si>
  <si>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</si>
  <si>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</si>
  <si>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</si>
  <si>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</si>
  <si>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</si>
  <si>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</si>
  <si>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</si>
  <si>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</si>
  <si>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</si>
  <si>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</si>
  <si>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</si>
  <si>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</si>
  <si>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</si>
  <si>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</si>
  <si>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</si>
  <si>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</si>
  <si>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</si>
  <si>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</si>
  <si>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</si>
  <si>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</si>
  <si>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</si>
  <si>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</si>
  <si>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</si>
  <si>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</si>
  <si>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</si>
  <si>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</si>
  <si>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</si>
  <si>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</si>
  <si>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</si>
  <si>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</si>
  <si>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</si>
  <si>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</si>
  <si>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</si>
  <si>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</si>
  <si>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</si>
  <si>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</si>
  <si>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</si>
  <si>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</si>
  <si>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</si>
  <si>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</si>
  <si>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</si>
  <si>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</si>
  <si>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</si>
  <si>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</si>
  <si>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</si>
  <si>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</si>
  <si>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</si>
  <si>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</si>
  <si>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</si>
  <si>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</si>
  <si>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</si>
  <si>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</si>
  <si>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</si>
  <si>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</si>
  <si>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</si>
  <si>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</si>
  <si>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</si>
  <si>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</si>
  <si>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</si>
  <si>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</si>
  <si>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</si>
  <si>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</si>
  <si>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</si>
  <si>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</si>
  <si>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</si>
  <si>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</si>
  <si>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</si>
  <si>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</si>
  <si>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</si>
  <si>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</si>
  <si>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</si>
  <si>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</si>
  <si>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</si>
  <si>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</si>
  <si>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</si>
  <si>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</si>
  <si>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</si>
  <si>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</si>
  <si>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</si>
  <si>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</si>
  <si>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</si>
  <si>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</si>
  <si>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</si>
  <si>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</si>
  <si>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</si>
  <si>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</si>
  <si>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</si>
  <si>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</si>
  <si>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</si>
  <si>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</si>
  <si>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</si>
  <si>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</si>
  <si>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</si>
  <si>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</si>
  <si>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</si>
  <si>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</si>
  <si>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</si>
  <si>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</si>
  <si>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</si>
  <si>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</si>
  <si>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</si>
  <si>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</si>
  <si>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</si>
  <si>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</si>
  <si>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</si>
  <si>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</si>
  <si>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</si>
  <si>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</si>
  <si>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</si>
  <si>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</si>
  <si>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</si>
  <si>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</si>
  <si>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</si>
  <si>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</si>
  <si>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</si>
  <si>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</si>
  <si>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</si>
  <si>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</si>
  <si>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</si>
  <si>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</si>
  <si>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</si>
  <si>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</si>
  <si>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</si>
  <si>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</si>
  <si>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</si>
  <si>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</si>
  <si>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</si>
  <si>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</si>
  <si>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</si>
  <si>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</si>
  <si>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</si>
  <si>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</si>
  <si>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</si>
  <si>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</si>
  <si>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</si>
  <si>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</si>
  <si>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</si>
  <si>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</si>
  <si>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</si>
  <si>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</si>
  <si>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</si>
  <si>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</si>
  <si>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</si>
  <si>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</si>
  <si>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</si>
  <si>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</si>
  <si>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</si>
  <si>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</si>
  <si>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</si>
  <si>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</si>
  <si>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</si>
  <si>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</si>
  <si>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</si>
  <si>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</si>
  <si>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</si>
  <si>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</si>
  <si>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</si>
  <si>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</si>
  <si>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</si>
  <si>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</si>
  <si>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</si>
  <si>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</si>
  <si>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</si>
  <si>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</si>
  <si>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</si>
  <si>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</si>
  <si>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</si>
  <si>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</si>
  <si>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</si>
  <si>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</si>
  <si>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</si>
  <si>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</si>
  <si>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</si>
  <si>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</si>
  <si>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</si>
  <si>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</si>
  <si>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</si>
  <si>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</si>
  <si>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</si>
  <si>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</si>
  <si>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</si>
  <si>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</si>
  <si>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</si>
  <si>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</si>
  <si>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</si>
  <si>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</si>
  <si>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</si>
  <si>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</si>
  <si>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</si>
  <si>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</si>
  <si>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</si>
  <si>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</si>
  <si>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</si>
  <si>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</si>
  <si>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</si>
  <si>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</si>
  <si>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</si>
  <si>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</si>
  <si>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</si>
  <si>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</si>
  <si>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</si>
  <si>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</si>
  <si>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</si>
  <si>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</si>
  <si>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</si>
  <si>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</si>
  <si>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</si>
  <si>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</si>
  <si>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</si>
  <si>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</si>
  <si>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</si>
  <si>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</si>
  <si>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</si>
  <si>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</si>
  <si>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</si>
  <si>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</si>
  <si>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</si>
  <si>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</si>
  <si>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</si>
  <si>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</si>
  <si>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</si>
  <si>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</si>
  <si>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</si>
  <si>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</si>
  <si>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</si>
  <si>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</si>
  <si>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</si>
  <si>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</si>
  <si>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</si>
  <si>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</si>
  <si>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</si>
  <si>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</si>
  <si>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</si>
  <si>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</si>
  <si>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</si>
  <si>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</si>
  <si>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</si>
  <si>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</si>
  <si>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</si>
  <si>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</si>
  <si>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</si>
  <si>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</si>
  <si>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</si>
  <si>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</si>
  <si>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</si>
  <si>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</si>
  <si>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</si>
  <si>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</si>
  <si>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</si>
  <si>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</si>
  <si>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</si>
  <si>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</si>
  <si>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</si>
  <si>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</si>
  <si>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</si>
  <si>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</si>
  <si>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</si>
  <si>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</si>
  <si>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</si>
  <si>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</si>
  <si>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</si>
  <si>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</si>
  <si>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</si>
  <si>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</si>
  <si>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</si>
  <si>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</si>
  <si>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</si>
  <si>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</si>
  <si>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</si>
  <si>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</si>
  <si>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</si>
  <si>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</si>
  <si>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</si>
  <si>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</si>
  <si>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</si>
  <si>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</si>
  <si>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</si>
  <si>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</si>
  <si>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</si>
  <si>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</si>
  <si>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</si>
  <si>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</si>
  <si>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</si>
  <si>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</si>
  <si>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</si>
  <si>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</si>
  <si>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</si>
  <si>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</si>
  <si>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</si>
  <si>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</si>
  <si>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</si>
  <si>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</si>
  <si>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</si>
  <si>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</si>
  <si>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</si>
  <si>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</si>
  <si>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</si>
  <si>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</si>
  <si>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</si>
  <si>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</si>
  <si>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</si>
  <si>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</si>
  <si>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</si>
  <si>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</si>
  <si>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</si>
  <si>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</si>
  <si>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</si>
  <si>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</si>
  <si>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</si>
  <si>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</si>
  <si>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</si>
  <si>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E4300, Latitude E4310, Latitude E4200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</si>
  <si>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</si>
  <si>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</si>
  <si>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</si>
  <si>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</si>
  <si>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</si>
  <si>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</si>
  <si>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</si>
  <si>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</si>
  <si>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</si>
  <si>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</si>
  <si>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</si>
  <si>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</si>
  <si>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</si>
  <si>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</si>
  <si>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</si>
  <si>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</si>
  <si>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4300 Backlit - DE</t>
  </si>
  <si>
    <t xml:space="preserve">German</t>
  </si>
  <si>
    <t xml:space="preserve">DELL/E4300/BL/DE</t>
  </si>
  <si>
    <t xml:space="preserve">Price – NON-Backlit</t>
  </si>
  <si>
    <t xml:space="preserve">Dell 4300 Backlit - FR</t>
  </si>
  <si>
    <t xml:space="preserve">French</t>
  </si>
  <si>
    <t xml:space="preserve">DELL/E4300/BL/FR</t>
  </si>
  <si>
    <t xml:space="preserve">Packing size</t>
  </si>
  <si>
    <t xml:space="preserve">Big</t>
  </si>
  <si>
    <t xml:space="preserve">Dell 4300 Backlit - IT</t>
  </si>
  <si>
    <t xml:space="preserve">Italian</t>
  </si>
  <si>
    <t xml:space="preserve">DELL/E4300/BL/IT</t>
  </si>
  <si>
    <t xml:space="preserve">Package height (CM)</t>
  </si>
  <si>
    <t xml:space="preserve">Dell 4300 Backlit - ES</t>
  </si>
  <si>
    <t xml:space="preserve">Spanish</t>
  </si>
  <si>
    <t xml:space="preserve">DELL/E4300/BL/ES</t>
  </si>
  <si>
    <t xml:space="preserve">Package width (CM)</t>
  </si>
  <si>
    <t xml:space="preserve">Dell 4300 Backlit - UK</t>
  </si>
  <si>
    <t xml:space="preserve">UK</t>
  </si>
  <si>
    <t xml:space="preserve">DELL/E4300/BL/UK</t>
  </si>
  <si>
    <t xml:space="preserve">Package length (CM)</t>
  </si>
  <si>
    <t xml:space="preserve">Dell 4300 Backlit - NORDIC</t>
  </si>
  <si>
    <t xml:space="preserve">Scandinavian – Nordic</t>
  </si>
  <si>
    <t xml:space="preserve">DELL/E4300/BL/NOR</t>
  </si>
  <si>
    <t xml:space="preserve">Origin of Product</t>
  </si>
  <si>
    <t xml:space="preserve">Dell 4300 Backlit - BE</t>
  </si>
  <si>
    <t xml:space="preserve">Belgian</t>
  </si>
  <si>
    <t xml:space="preserve">DELL/E4300/BL/BE</t>
  </si>
  <si>
    <t xml:space="preserve">Package weight (GR)</t>
  </si>
  <si>
    <t xml:space="preserve">Dell 4300 Backlit - Swiss</t>
  </si>
  <si>
    <t xml:space="preserve">Swiss</t>
  </si>
  <si>
    <t xml:space="preserve">DELL/E4300/BL/CH</t>
  </si>
  <si>
    <t xml:space="preserve">Dell 4300 Backlit - US int</t>
  </si>
  <si>
    <t xml:space="preserve">US International</t>
  </si>
  <si>
    <t xml:space="preserve">DELL/E4300/BL/USI</t>
  </si>
  <si>
    <t xml:space="preserve">Parent sku</t>
  </si>
  <si>
    <t xml:space="preserve">Dell 4300</t>
  </si>
  <si>
    <t xml:space="preserve">Dell 4300 Backlit - US</t>
  </si>
  <si>
    <t xml:space="preserve">US</t>
  </si>
  <si>
    <t xml:space="preserve">DELL/E4300/BL/US</t>
  </si>
  <si>
    <t xml:space="preserve">Parent EAN</t>
  </si>
  <si>
    <t xml:space="preserve">Dell 4300 Regular / DE</t>
  </si>
  <si>
    <t xml:space="preserve">DELL/E4300/RG/DE</t>
  </si>
  <si>
    <t xml:space="preserve">Dell 4300 Regular / FR</t>
  </si>
  <si>
    <t xml:space="preserve">DELL/E4300/RG/FR</t>
  </si>
  <si>
    <t xml:space="preserve">Item_type</t>
  </si>
  <si>
    <t xml:space="preserve">laptop-computer-replacement-parts</t>
  </si>
  <si>
    <t xml:space="preserve">Dell 4300 Regular / IT</t>
  </si>
  <si>
    <t xml:space="preserve">DELL/E4300/RG/IT</t>
  </si>
  <si>
    <t xml:space="preserve">Dell 4300 Regular / ES</t>
  </si>
  <si>
    <t xml:space="preserve">DELL/E4300/RG/ES</t>
  </si>
  <si>
    <t xml:space="preserve">Default quantity</t>
  </si>
  <si>
    <t xml:space="preserve">Dell 4300 Regular / UK</t>
  </si>
  <si>
    <t xml:space="preserve">DELL/E4300/RG/UK</t>
  </si>
  <si>
    <t xml:space="preserve">Dell 4300 Regular / NOR</t>
  </si>
  <si>
    <t xml:space="preserve">DELL/E4300/RG/NOR</t>
  </si>
  <si>
    <t xml:space="preserve">Format</t>
  </si>
  <si>
    <t xml:space="preserve">PartialUpdate</t>
  </si>
  <si>
    <t xml:space="preserve">Dell 4300 Regular / BE</t>
  </si>
  <si>
    <t xml:space="preserve">DELL/E4300/RG/BE</t>
  </si>
  <si>
    <t xml:space="preserve">Dell 4300 Regular / CH</t>
  </si>
  <si>
    <t xml:space="preserve">DELL/E4300/RG/CH</t>
  </si>
  <si>
    <t xml:space="preserve">Dell 4300 Regular / US INT</t>
  </si>
  <si>
    <t xml:space="preserve">DELL/E4300/RG/USI</t>
  </si>
  <si>
    <t xml:space="preserve">Bullet Point 1:</t>
  </si>
  <si>
    <t xml:space="preserve">Dell 4300 Regular / US</t>
  </si>
  <si>
    <t xml:space="preserve">DELL/E4300/RG/US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</si>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</sst>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4300</v>
      </c>
      <c r="C4" s="29" t="s">
        <v>345</v>
      </c>
      <c r="D4" s="30" t="n">
        <f aca="false">Values!B14</f>
        <v>5714401431992</v>
      </c>
      <c r="E4" s="31" t="s">
        <v>346</v>
      </c>
      <c r="F4" s="28" t="str">
        <f aca="false">SUBSTITUTE(Values!B1, "{language}", "") &amp; " " &amp; Values!B3</f>
        <v>Teclado de respuesto  retroiluminado  para Dell  Latitude E4300, Latitude E4310, Latitude E4200</v>
      </c>
      <c r="G4" s="29" t="s">
        <v>345</v>
      </c>
      <c r="H4" s="27" t="str">
        <f aca="false">Values!B16</f>
        <v>laptop-computer-replacement-parts</v>
      </c>
      <c r="I4" s="27" t="str">
        <f aca="false">IF(ISBLANK(Values!F3),"","4730574031")</f>
        <v>4730574031</v>
      </c>
      <c r="J4" s="32" t="str">
        <f aca="false">Values!B13</f>
        <v>Dell 4300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4300 Backlit - DE</v>
      </c>
      <c r="C5" s="32" t="str">
        <f aca="false">IF(ISBLANK(Values!F4),"","TellusRem")</f>
        <v>TellusRem</v>
      </c>
      <c r="D5" s="30" t="n">
        <f aca="false">IF(ISBLANK(Values!F4),"",Values!F4)</f>
        <v>5714401432005</v>
      </c>
      <c r="E5" s="31" t="str">
        <f aca="false">IF(ISBLANK(Values!F4),"","EAN")</f>
        <v>EAN</v>
      </c>
      <c r="F5" s="28" t="str">
        <f aca="false">IF(ISBLANK(Values!F4),"",IF(Values!K4, SUBSTITUTE(Values!$B$1, "{language}", Values!I4) &amp; " " &amp;Values!$B$3, SUBSTITUTE(Values!$B$2, "{language}", Values!$I4) &amp; " " &amp;Values!$B$3))</f>
        <v>Teclado de respuesto Alemán retroiluminado  para Dell  Latitude E4300, Latitude E4310, Latitude E4200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4300 Backlit - DE</v>
      </c>
      <c r="K5" s="28" t="n">
        <f aca="false">IF(ISBLANK(Values!F4),"",IF(Values!K4, Values!$B$4, Values!$B$5))</f>
        <v>29.99</v>
      </c>
      <c r="L5" s="40" t="str">
        <f aca="false">IF(ISBLANK(Values!F4),"",IF($CO5="DEFAULT", Values!$B$18, ""))</f>
        <v/>
      </c>
      <c r="M5" s="28" t="str">
        <f aca="false">IF(ISBLANK(Values!F4),"",Values!$N4)</f>
        <v>https://raw.githubusercontent.com/PatrickVibild/TellusAmazonPictures/master/pictures/DELL/E4300/BL/DE/1.jpg</v>
      </c>
      <c r="N5" s="28" t="str">
        <f aca="false">IF(ISBLANK(Values!$G4),"",Values!O4)</f>
        <v>https://raw.githubusercontent.com/PatrickVibild/TellusAmazonPictures/master/pictures/DELL/E4300/BL/DE/2.jpg</v>
      </c>
      <c r="O5" s="28" t="str">
        <f aca="false">IF(ISBLANK(Values!$G4),"",Values!P4)</f>
        <v>https://raw.githubusercontent.com/PatrickVibild/TellusAmazonPictures/master/pictures/DELL/E4300/BL/DE/3.jpg</v>
      </c>
      <c r="P5" s="28" t="str">
        <f aca="false">IF(ISBLANK(Values!$G4),"",Values!Q4)</f>
        <v>https://raw.githubusercontent.com/PatrickVibild/TellusAmazonPictures/master/pictures/DELL/E4300/BL/DE/4.jpg</v>
      </c>
      <c r="Q5" s="28" t="str">
        <f aca="false">IF(ISBLANK(Values!$G4),"",Values!R4)</f>
        <v>https://raw.githubusercontent.com/PatrickVibild/TellusAmazonPictures/master/pictures/DELL/E4300/BL/DE/5.jpg</v>
      </c>
      <c r="R5" s="28" t="str">
        <f aca="false">IF(ISBLANK(Values!$G4),"",Values!S4)</f>
        <v>https://raw.githubusercontent.com/PatrickVibild/TellusAmazonPictures/master/pictures/DELL/E4300/BL/DE/6.jpg</v>
      </c>
      <c r="S5" s="28" t="str">
        <f aca="false">IF(ISBLANK(Values!$G4),"",Values!T4)</f>
        <v>https://raw.githubusercontent.com/PatrickVibild/TellusAmazonPictures/master/pictures/DELL/E4300/BL/DE/7.jpg</v>
      </c>
      <c r="T5" s="28" t="str">
        <f aca="false">IF(ISBLANK(Values!$G4),"",Values!U4)</f>
        <v>https://raw.githubusercontent.com/PatrickVibild/TellusAmazonPictures/master/pictures/DELL/E4300/BL/DE/8.jpg</v>
      </c>
      <c r="U5" s="28" t="str">
        <f aca="false">IF(ISBLANK(Values!$G4),"",Values!V4)</f>
        <v>https://raw.githubusercontent.com/PatrickVibild/TellusAmazonPictures/master/pictures/DELL/E4300/BL/DE/9.jpg</v>
      </c>
      <c r="W5" s="32" t="str">
        <f aca="false">IF(ISBLANK(Values!F4),"","Child")</f>
        <v>Child</v>
      </c>
      <c r="X5" s="32" t="str">
        <f aca="false">IF(ISBLANK(Values!F4),"",Values!$B$13)</f>
        <v>Dell 4300</v>
      </c>
      <c r="Y5" s="39" t="str">
        <f aca="false">IF(ISBLANK(Values!F4),"","Size-Color")</f>
        <v>Size-Color</v>
      </c>
      <c r="Z5" s="32" t="str">
        <f aca="false">IF(ISBLANK(Values!F4),"","variation")</f>
        <v>variation</v>
      </c>
      <c r="AA5" s="36" t="str">
        <f aca="false">IF(ISBLANK(Values!F4),"",Values!$B$20)</f>
        <v>PartialUpdate</v>
      </c>
      <c r="AB5" s="1" t="str">
        <f aca="false">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42" t="str">
        <f aca="false">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5" s="1" t="str">
        <f aca="false">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IF(ISBLANK(Values!F4),"",SUBSTITUTE(SUBSTITUTE(IF(Values!$K4, Values!$B$26, Values!$B$33), "{language}", Values!$I4), "{flag}", INDEX(options!$E$1:$E$20, Values!$W4)))</f>
        <v>👉 FORMATO – 🇩🇪 Alemán con retroiluminación.</v>
      </c>
      <c r="AM5" s="1" t="str">
        <f aca="false">SUBSTITUTE(IF(ISBLANK(Values!F4),"",Values!$B$27), "{model}", Values!$B$3)</f>
        <v>👉 COMPATIBLE CON: Dell Latitude E4300, Latitude E4310, Latitude E4200. Por favor, revise la imagen y la descripción cuidadosamente antes de comprar cualquier teclado. Esto asegura que obtenga el teclado correcto para su portátil. Instalación fácil.</v>
      </c>
      <c r="AT5" s="28" t="str">
        <f aca="false">IF(ISBLANK(Values!F4),"",Values!I4)</f>
        <v>Alemán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Dinamarca</v>
      </c>
      <c r="CZ5" s="1" t="str">
        <f aca="false">IF(ISBLANK(Values!F4),"","No")</f>
        <v>No</v>
      </c>
      <c r="DA5" s="1" t="str">
        <f aca="false">IF(ISBLANK(Values!F4),"","No")</f>
        <v>No</v>
      </c>
      <c r="DO5" s="27" t="str">
        <f aca="false">IF(ISBLANK(Values!F4),"","Parts")</f>
        <v>Parts</v>
      </c>
      <c r="DP5" s="27"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IF(ISBLANK(Values!$F4), "", "not_applicable")</f>
        <v>not_applicable</v>
      </c>
      <c r="DZ5" s="31"/>
      <c r="EA5" s="31"/>
      <c r="EB5" s="31"/>
      <c r="EC5" s="31"/>
      <c r="EI5" s="1"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29.99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4300 Backlit - FR</v>
      </c>
      <c r="C6" s="32" t="str">
        <f aca="false">IF(ISBLANK(Values!F5),"","TellusRem")</f>
        <v>TellusRem</v>
      </c>
      <c r="D6" s="30" t="n">
        <f aca="false">IF(ISBLANK(Values!F5),"",Values!F5)</f>
        <v>5714401432012</v>
      </c>
      <c r="E6" s="31" t="str">
        <f aca="false">IF(ISBLANK(Values!F5),"","EAN")</f>
        <v>EAN</v>
      </c>
      <c r="F6" s="28" t="str">
        <f aca="false">IF(ISBLANK(Values!F5),"",IF(Values!K5, SUBSTITUTE(Values!$B$1, "{language}", Values!I5) &amp; " " &amp;Values!$B$3, SUBSTITUTE(Values!$B$2, "{language}", Values!$I5) &amp; " " &amp;Values!$B$3))</f>
        <v>Teclado de respuesto Francés retroiluminado  para Dell  Latitude E4300, Latitude E4310, Latitude E4200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4300 Backlit - FR</v>
      </c>
      <c r="K6" s="28" t="n">
        <f aca="false">IF(ISBLANK(Values!F5),"",IF(Values!K5, Values!$B$4, Values!$B$5))</f>
        <v>29.99</v>
      </c>
      <c r="L6" s="40" t="str">
        <f aca="false">IF(ISBLANK(Values!F5),"",IF($CO6="DEFAULT", Values!$B$18, ""))</f>
        <v/>
      </c>
      <c r="M6" s="28" t="str">
        <f aca="false">IF(ISBLANK(Values!F5),"",Values!$N5)</f>
        <v>https://raw.githubusercontent.com/PatrickVibild/TellusAmazonPictures/master/pictures/DELL/E4300/BL/FR/1.jpg</v>
      </c>
      <c r="N6" s="28" t="str">
        <f aca="false">IF(ISBLANK(Values!$G5),"",Values!O5)</f>
        <v>https://raw.githubusercontent.com/PatrickVibild/TellusAmazonPictures/master/pictures/DELL/E4300/BL/FR/2.jpg</v>
      </c>
      <c r="O6" s="28" t="str">
        <f aca="false">IF(ISBLANK(Values!$G5),"",Values!P5)</f>
        <v>https://raw.githubusercontent.com/PatrickVibild/TellusAmazonPictures/master/pictures/DELL/E4300/BL/FR/3.jpg</v>
      </c>
      <c r="P6" s="28" t="str">
        <f aca="false">IF(ISBLANK(Values!$G5),"",Values!Q5)</f>
        <v>https://raw.githubusercontent.com/PatrickVibild/TellusAmazonPictures/master/pictures/DELL/E4300/BL/FR/4.jpg</v>
      </c>
      <c r="Q6" s="28" t="str">
        <f aca="false">IF(ISBLANK(Values!$G5),"",Values!R5)</f>
        <v>https://raw.githubusercontent.com/PatrickVibild/TellusAmazonPictures/master/pictures/DELL/E4300/BL/FR/5.jpg</v>
      </c>
      <c r="R6" s="28" t="str">
        <f aca="false">IF(ISBLANK(Values!$G5),"",Values!S5)</f>
        <v>https://raw.githubusercontent.com/PatrickVibild/TellusAmazonPictures/master/pictures/DELL/E4300/BL/FR/6.jpg</v>
      </c>
      <c r="S6" s="28" t="str">
        <f aca="false">IF(ISBLANK(Values!$G5),"",Values!T5)</f>
        <v>https://raw.githubusercontent.com/PatrickVibild/TellusAmazonPictures/master/pictures/DELL/E4300/BL/FR/7.jpg</v>
      </c>
      <c r="T6" s="28" t="str">
        <f aca="false">IF(ISBLANK(Values!$G5),"",Values!U5)</f>
        <v>https://raw.githubusercontent.com/PatrickVibild/TellusAmazonPictures/master/pictures/DELL/E4300/BL/FR/8.jpg</v>
      </c>
      <c r="U6" s="28" t="str">
        <f aca="false">IF(ISBLANK(Values!$G5),"",Values!V5)</f>
        <v>https://raw.githubusercontent.com/PatrickVibild/TellusAmazonPictures/master/pictures/DELL/E4300/BL/FR/9.jpg</v>
      </c>
      <c r="W6" s="32" t="str">
        <f aca="false">IF(ISBLANK(Values!F5),"","Child")</f>
        <v>Child</v>
      </c>
      <c r="X6" s="32" t="str">
        <f aca="false">IF(ISBLANK(Values!F5),"",Values!$B$13)</f>
        <v>Dell 4300</v>
      </c>
      <c r="Y6" s="39" t="str">
        <f aca="false">IF(ISBLANK(Values!F5),"","Size-Color")</f>
        <v>Size-Color</v>
      </c>
      <c r="Z6" s="32" t="str">
        <f aca="false">IF(ISBLANK(Values!F5),"","variation")</f>
        <v>variation</v>
      </c>
      <c r="AA6" s="36" t="str">
        <f aca="false">IF(ISBLANK(Values!F5),"",Values!$B$20)</f>
        <v>PartialUpdate</v>
      </c>
      <c r="AB6" s="1" t="str">
        <f aca="false">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42" t="str">
        <f aca="false">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6" s="1" t="str">
        <f aca="false">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IF(ISBLANK(Values!F5),"",SUBSTITUTE(SUBSTITUTE(IF(Values!$K5, Values!$B$26, Values!$B$33), "{language}", Values!$I5), "{flag}", INDEX(options!$E$1:$E$20, Values!$W5)))</f>
        <v>👉 FORMATO – 🇫🇷 Francés con retroiluminación.</v>
      </c>
      <c r="AM6" s="1" t="str">
        <f aca="false">SUBSTITUTE(IF(ISBLANK(Values!F5),"",Values!$B$27), "{model}", Values!$B$3)</f>
        <v>👉 COMPATIBLE CON: Dell Latitude E4300, Latitude E4310, Latitude E4200. Por favor, revise la imagen y la descripción cuidadosamente antes de comprar cualquier teclado. Esto asegura que obtenga el teclado correcto para su portátil. Instalación fácil.</v>
      </c>
      <c r="AT6" s="28" t="str">
        <f aca="false">IF(ISBLANK(Values!F5),"",Values!I5)</f>
        <v>Francés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Dinamarca</v>
      </c>
      <c r="CZ6" s="1" t="str">
        <f aca="false">IF(ISBLANK(Values!F5),"","No")</f>
        <v>No</v>
      </c>
      <c r="DA6" s="1" t="str">
        <f aca="false">IF(ISBLANK(Values!F5),"","No")</f>
        <v>No</v>
      </c>
      <c r="DO6" s="27" t="str">
        <f aca="false">IF(ISBLANK(Values!F5),"","Parts")</f>
        <v>Parts</v>
      </c>
      <c r="DP6" s="27"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IF(ISBLANK(Values!$F5), "", "not_applicable")</f>
        <v>not_applicable</v>
      </c>
      <c r="DZ6" s="31"/>
      <c r="EA6" s="31"/>
      <c r="EB6" s="31"/>
      <c r="EC6" s="31"/>
      <c r="EI6" s="1"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29.99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4300 Backlit - IT</v>
      </c>
      <c r="C7" s="32" t="str">
        <f aca="false">IF(ISBLANK(Values!F6),"","TellusRem")</f>
        <v>TellusRem</v>
      </c>
      <c r="D7" s="30" t="n">
        <f aca="false">IF(ISBLANK(Values!F6),"",Values!F6)</f>
        <v>5714401432029</v>
      </c>
      <c r="E7" s="31" t="str">
        <f aca="false">IF(ISBLANK(Values!F6),"","EAN")</f>
        <v>EAN</v>
      </c>
      <c r="F7" s="28" t="str">
        <f aca="false">IF(ISBLANK(Values!F6),"",IF(Values!K6, SUBSTITUTE(Values!$B$1, "{language}", Values!I6) &amp; " " &amp;Values!$B$3, SUBSTITUTE(Values!$B$2, "{language}", Values!$I6) &amp; " " &amp;Values!$B$3))</f>
        <v>Teclado de respuesto Italiano retroiluminado  para Dell  Latitude E4300, Latitude E4310, Latitude E4200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4300 Backlit - IT</v>
      </c>
      <c r="K7" s="28" t="n">
        <f aca="false">IF(ISBLANK(Values!F6),"",IF(Values!K6, Values!$B$4, Values!$B$5))</f>
        <v>29.99</v>
      </c>
      <c r="L7" s="40" t="str">
        <f aca="false">IF(ISBLANK(Values!F6),"",IF($CO7="DEFAULT", Values!$B$18, ""))</f>
        <v/>
      </c>
      <c r="M7" s="28" t="str">
        <f aca="false">IF(ISBLANK(Values!F6),"",Values!$N6)</f>
        <v>https://raw.githubusercontent.com/PatrickVibild/TellusAmazonPictures/master/pictures/DELL/E4300/BL/IT/1.jpg</v>
      </c>
      <c r="N7" s="28" t="str">
        <f aca="false">IF(ISBLANK(Values!$G6),"",Values!O6)</f>
        <v>https://raw.githubusercontent.com/PatrickVibild/TellusAmazonPictures/master/pictures/DELL/E4300/BL/IT/2.jpg</v>
      </c>
      <c r="O7" s="28" t="str">
        <f aca="false">IF(ISBLANK(Values!$G6),"",Values!P6)</f>
        <v>https://raw.githubusercontent.com/PatrickVibild/TellusAmazonPictures/master/pictures/DELL/E4300/BL/IT/3.jpg</v>
      </c>
      <c r="P7" s="28" t="str">
        <f aca="false">IF(ISBLANK(Values!$G6),"",Values!Q6)</f>
        <v>https://raw.githubusercontent.com/PatrickVibild/TellusAmazonPictures/master/pictures/DELL/E4300/BL/IT/4.jpg</v>
      </c>
      <c r="Q7" s="28" t="str">
        <f aca="false">IF(ISBLANK(Values!$G6),"",Values!R6)</f>
        <v>https://raw.githubusercontent.com/PatrickVibild/TellusAmazonPictures/master/pictures/DELL/E4300/BL/IT/5.jpg</v>
      </c>
      <c r="R7" s="28" t="str">
        <f aca="false">IF(ISBLANK(Values!$G6),"",Values!S6)</f>
        <v>https://raw.githubusercontent.com/PatrickVibild/TellusAmazonPictures/master/pictures/DELL/E4300/BL/IT/6.jpg</v>
      </c>
      <c r="S7" s="28" t="str">
        <f aca="false">IF(ISBLANK(Values!$G6),"",Values!T6)</f>
        <v>https://raw.githubusercontent.com/PatrickVibild/TellusAmazonPictures/master/pictures/DELL/E4300/BL/IT/7.jpg</v>
      </c>
      <c r="T7" s="28" t="str">
        <f aca="false">IF(ISBLANK(Values!$G6),"",Values!U6)</f>
        <v>https://raw.githubusercontent.com/PatrickVibild/TellusAmazonPictures/master/pictures/DELL/E4300/BL/IT/8.jpg</v>
      </c>
      <c r="U7" s="28" t="str">
        <f aca="false">IF(ISBLANK(Values!$G6),"",Values!V6)</f>
        <v>https://raw.githubusercontent.com/PatrickVibild/TellusAmazonPictures/master/pictures/DELL/E4300/BL/IT/9.jpg</v>
      </c>
      <c r="W7" s="32" t="str">
        <f aca="false">IF(ISBLANK(Values!F6),"","Child")</f>
        <v>Child</v>
      </c>
      <c r="X7" s="32" t="str">
        <f aca="false">IF(ISBLANK(Values!F6),"",Values!$B$13)</f>
        <v>Dell 4300</v>
      </c>
      <c r="Y7" s="39" t="str">
        <f aca="false">IF(ISBLANK(Values!F6),"","Size-Color")</f>
        <v>Size-Color</v>
      </c>
      <c r="Z7" s="32" t="str">
        <f aca="false">IF(ISBLANK(Values!F6),"","variation")</f>
        <v>variation</v>
      </c>
      <c r="AA7" s="36" t="str">
        <f aca="false">IF(ISBLANK(Values!F6),"",Values!$B$20)</f>
        <v>PartialUpdate</v>
      </c>
      <c r="AB7" s="36" t="str">
        <f aca="false">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42" t="str">
        <f aca="false">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7" s="1" t="str">
        <f aca="false">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IF(ISBLANK(Values!F6),"",SUBSTITUTE(SUBSTITUTE(IF(Values!$K6, Values!$B$26, Values!$B$33), "{language}", Values!$I6), "{flag}", INDEX(options!$E$1:$E$20, Values!$W6)))</f>
        <v>👉 FORMATO – 🇮🇹 Italiano con retroiluminación.</v>
      </c>
      <c r="AM7" s="1" t="str">
        <f aca="false">SUBSTITUTE(IF(ISBLANK(Values!F6),"",Values!$B$27), "{model}", Values!$B$3)</f>
        <v>👉 COMPATIBLE CON: Dell Latitude E4300, Latitude E4310, Latitude E4200. Por favor, revise la imagen y la descripción cuidadosamente antes de comprar cualquier teclado. Esto asegura que obtenga el teclado correcto para su portátil. Instalación fácil.</v>
      </c>
      <c r="AT7" s="28" t="str">
        <f aca="false">IF(ISBLANK(Values!F6),"",Values!I6)</f>
        <v>Italiano</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Dinamarca</v>
      </c>
      <c r="CZ7" s="1" t="str">
        <f aca="false">IF(ISBLANK(Values!F6),"","No")</f>
        <v>No</v>
      </c>
      <c r="DA7" s="1" t="str">
        <f aca="false">IF(ISBLANK(Values!F6),"","No")</f>
        <v>No</v>
      </c>
      <c r="DO7" s="27" t="str">
        <f aca="false">IF(ISBLANK(Values!F6),"","Parts")</f>
        <v>Parts</v>
      </c>
      <c r="DP7" s="27"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IF(ISBLANK(Values!$F6), "", "not_applicable")</f>
        <v>not_applicable</v>
      </c>
      <c r="DZ7" s="31"/>
      <c r="EA7" s="31"/>
      <c r="EB7" s="31"/>
      <c r="EC7" s="31"/>
      <c r="EI7" s="1"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29.99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4300 Backlit - ES</v>
      </c>
      <c r="C8" s="32" t="str">
        <f aca="false">IF(ISBLANK(Values!F7),"","TellusRem")</f>
        <v>TellusRem</v>
      </c>
      <c r="D8" s="30" t="n">
        <f aca="false">IF(ISBLANK(Values!F7),"",Values!F7)</f>
        <v>5714401432036</v>
      </c>
      <c r="E8" s="31" t="str">
        <f aca="false">IF(ISBLANK(Values!F7),"","EAN")</f>
        <v>EAN</v>
      </c>
      <c r="F8" s="28" t="str">
        <f aca="false">IF(ISBLANK(Values!F7),"",IF(Values!K7, SUBSTITUTE(Values!$B$1, "{language}", Values!I7) &amp; " " &amp;Values!$B$3, SUBSTITUTE(Values!$B$2, "{language}", Values!$I7) &amp; " " &amp;Values!$B$3))</f>
        <v>Teclado de respuesto Español retroiluminado  para Dell  Latitude E4300, Latitude E4310, Latitude E4200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4300 Backlit - ES</v>
      </c>
      <c r="K8" s="28" t="n">
        <f aca="false">IF(ISBLANK(Values!F7),"",IF(Values!K7, Values!$B$4, Values!$B$5))</f>
        <v>29.99</v>
      </c>
      <c r="L8" s="40" t="str">
        <f aca="false">IF(ISBLANK(Values!F7),"",IF($CO8="DEFAULT", Values!$B$18, ""))</f>
        <v/>
      </c>
      <c r="M8" s="28" t="str">
        <f aca="false">IF(ISBLANK(Values!F7),"",Values!$N7)</f>
        <v>https://raw.githubusercontent.com/PatrickVibild/TellusAmazonPictures/master/pictures/DELL/E4300/BL/ES/1.jpg</v>
      </c>
      <c r="N8" s="28" t="str">
        <f aca="false">IF(ISBLANK(Values!$G7),"",Values!O7)</f>
        <v>https://raw.githubusercontent.com/PatrickVibild/TellusAmazonPictures/master/pictures/DELL/E4300/BL/ES/2.jpg</v>
      </c>
      <c r="O8" s="28" t="str">
        <f aca="false">IF(ISBLANK(Values!$G7),"",Values!P7)</f>
        <v>https://raw.githubusercontent.com/PatrickVibild/TellusAmazonPictures/master/pictures/DELL/E4300/BL/ES/3.jpg</v>
      </c>
      <c r="P8" s="28" t="str">
        <f aca="false">IF(ISBLANK(Values!$G7),"",Values!Q7)</f>
        <v>https://raw.githubusercontent.com/PatrickVibild/TellusAmazonPictures/master/pictures/DELL/E4300/BL/ES/4.jpg</v>
      </c>
      <c r="Q8" s="28" t="str">
        <f aca="false">IF(ISBLANK(Values!$G7),"",Values!R7)</f>
        <v>https://raw.githubusercontent.com/PatrickVibild/TellusAmazonPictures/master/pictures/DELL/E4300/BL/ES/5.jpg</v>
      </c>
      <c r="R8" s="28" t="str">
        <f aca="false">IF(ISBLANK(Values!$G7),"",Values!S7)</f>
        <v>https://raw.githubusercontent.com/PatrickVibild/TellusAmazonPictures/master/pictures/DELL/E4300/BL/ES/6.jpg</v>
      </c>
      <c r="S8" s="28" t="str">
        <f aca="false">IF(ISBLANK(Values!$G7),"",Values!T7)</f>
        <v>https://raw.githubusercontent.com/PatrickVibild/TellusAmazonPictures/master/pictures/DELL/E4300/BL/ES/7.jpg</v>
      </c>
      <c r="T8" s="28" t="str">
        <f aca="false">IF(ISBLANK(Values!$G7),"",Values!U7)</f>
        <v>https://raw.githubusercontent.com/PatrickVibild/TellusAmazonPictures/master/pictures/DELL/E4300/BL/ES/8.jpg</v>
      </c>
      <c r="U8" s="28" t="str">
        <f aca="false">IF(ISBLANK(Values!$G7),"",Values!V7)</f>
        <v>https://raw.githubusercontent.com/PatrickVibild/TellusAmazonPictures/master/pictures/DELL/E4300/BL/ES/9.jpg</v>
      </c>
      <c r="W8" s="32" t="str">
        <f aca="false">IF(ISBLANK(Values!F7),"","Child")</f>
        <v>Child</v>
      </c>
      <c r="X8" s="32" t="str">
        <f aca="false">IF(ISBLANK(Values!F7),"",Values!$B$13)</f>
        <v>Dell 4300</v>
      </c>
      <c r="Y8" s="39" t="str">
        <f aca="false">IF(ISBLANK(Values!F7),"","Size-Color")</f>
        <v>Size-Color</v>
      </c>
      <c r="Z8" s="32" t="str">
        <f aca="false">IF(ISBLANK(Values!F7),"","variation")</f>
        <v>variation</v>
      </c>
      <c r="AA8" s="36" t="str">
        <f aca="false">IF(ISBLANK(Values!F7),"",Values!$B$20)</f>
        <v>PartialUpdate</v>
      </c>
      <c r="AB8" s="36" t="str">
        <f aca="false">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42" t="str">
        <f aca="false">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8" s="1" t="str">
        <f aca="false">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IF(ISBLANK(Values!F7),"",SUBSTITUTE(SUBSTITUTE(IF(Values!$K7, Values!$B$26, Values!$B$33), "{language}", Values!$I7), "{flag}", INDEX(options!$E$1:$E$20, Values!$W7)))</f>
        <v>👉 FORMATO – 🇪🇸 Español con retroiluminación.</v>
      </c>
      <c r="AM8" s="1" t="str">
        <f aca="false">SUBSTITUTE(IF(ISBLANK(Values!F7),"",Values!$B$27), "{model}", Values!$B$3)</f>
        <v>👉 COMPATIBLE CON: Dell Latitude E4300, Latitude E4310, Latitude E4200. Por favor, revise la imagen y la descripción cuidadosamente antes de comprar cualquier teclado. Esto asegura que obtenga el teclado correcto para su portátil. Instalación fácil.</v>
      </c>
      <c r="AT8" s="28" t="str">
        <f aca="false">IF(ISBLANK(Values!F7),"",Values!I7)</f>
        <v>Español</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Dinamarca</v>
      </c>
      <c r="CZ8" s="1" t="str">
        <f aca="false">IF(ISBLANK(Values!F7),"","No")</f>
        <v>No</v>
      </c>
      <c r="DA8" s="1" t="str">
        <f aca="false">IF(ISBLANK(Values!F7),"","No")</f>
        <v>No</v>
      </c>
      <c r="DO8" s="27" t="str">
        <f aca="false">IF(ISBLANK(Values!F7),"","Parts")</f>
        <v>Parts</v>
      </c>
      <c r="DP8" s="27"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IF(ISBLANK(Values!$F7), "", "not_applicable")</f>
        <v>not_applicable</v>
      </c>
      <c r="DZ8" s="31"/>
      <c r="EA8" s="31"/>
      <c r="EB8" s="31"/>
      <c r="EC8" s="31"/>
      <c r="EI8" s="1"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29.99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4300 Backlit - UK</v>
      </c>
      <c r="C9" s="32" t="str">
        <f aca="false">IF(ISBLANK(Values!F8),"","TellusRem")</f>
        <v>TellusRem</v>
      </c>
      <c r="D9" s="30" t="n">
        <f aca="false">IF(ISBLANK(Values!F8),"",Values!F8)</f>
        <v>5714401432043</v>
      </c>
      <c r="E9" s="31" t="str">
        <f aca="false">IF(ISBLANK(Values!F8),"","EAN")</f>
        <v>EAN</v>
      </c>
      <c r="F9" s="28" t="str">
        <f aca="false">IF(ISBLANK(Values!F8),"",IF(Values!K8, SUBSTITUTE(Values!$B$1, "{language}", Values!I8) &amp; " " &amp;Values!$B$3, SUBSTITUTE(Values!$B$2, "{language}", Values!$I8) &amp; " " &amp;Values!$B$3))</f>
        <v>Teclado de respuesto Ingles retroiluminado  para Dell  Latitude E4300, Latitude E4310, Latitude E4200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4300 Backlit - UK</v>
      </c>
      <c r="K9" s="28" t="n">
        <f aca="false">IF(ISBLANK(Values!F8),"",IF(Values!K8, Values!$B$4, Values!$B$5))</f>
        <v>29.99</v>
      </c>
      <c r="L9" s="40" t="n">
        <f aca="false">IF(ISBLANK(Values!F8),"",IF($CO9="DEFAULT", Values!$B$18, ""))</f>
        <v>5</v>
      </c>
      <c r="M9" s="28" t="str">
        <f aca="false">IF(ISBLANK(Values!F8),"",Values!$N8)</f>
        <v>https://raw.githubusercontent.com/PatrickVibild/TellusAmazonPictures/master/pictures/DELL/E4300/BL/UK/1.jpg</v>
      </c>
      <c r="N9" s="28" t="str">
        <f aca="false">IF(ISBLANK(Values!$G8),"",Values!O8)</f>
        <v>https://raw.githubusercontent.com/PatrickVibild/TellusAmazonPictures/master/pictures/DELL/E4300/BL/UK/2.jpg</v>
      </c>
      <c r="O9" s="28" t="str">
        <f aca="false">IF(ISBLANK(Values!$G8),"",Values!P8)</f>
        <v>https://raw.githubusercontent.com/PatrickVibild/TellusAmazonPictures/master/pictures/DELL/E4300/BL/UK/3.jpg</v>
      </c>
      <c r="P9" s="28" t="str">
        <f aca="false">IF(ISBLANK(Values!$G8),"",Values!Q8)</f>
        <v>https://raw.githubusercontent.com/PatrickVibild/TellusAmazonPictures/master/pictures/DELL/E4300/BL/UK/4.jpg</v>
      </c>
      <c r="Q9" s="28" t="str">
        <f aca="false">IF(ISBLANK(Values!$G8),"",Values!R8)</f>
        <v>https://raw.githubusercontent.com/PatrickVibild/TellusAmazonPictures/master/pictures/DELL/E4300/BL/UK/5.jpg</v>
      </c>
      <c r="R9" s="28" t="str">
        <f aca="false">IF(ISBLANK(Values!$G8),"",Values!S8)</f>
        <v>https://raw.githubusercontent.com/PatrickVibild/TellusAmazonPictures/master/pictures/DELL/E4300/BL/UK/6.jpg</v>
      </c>
      <c r="S9" s="28" t="str">
        <f aca="false">IF(ISBLANK(Values!$G8),"",Values!T8)</f>
        <v>https://raw.githubusercontent.com/PatrickVibild/TellusAmazonPictures/master/pictures/DELL/E4300/BL/UK/7.jpg</v>
      </c>
      <c r="T9" s="28" t="str">
        <f aca="false">IF(ISBLANK(Values!$G8),"",Values!U8)</f>
        <v>https://raw.githubusercontent.com/PatrickVibild/TellusAmazonPictures/master/pictures/DELL/E4300/BL/UK/8.jpg</v>
      </c>
      <c r="U9" s="28" t="str">
        <f aca="false">IF(ISBLANK(Values!$G8),"",Values!V8)</f>
        <v>https://raw.githubusercontent.com/PatrickVibild/TellusAmazonPictures/master/pictures/DELL/E4300/BL/UK/9.jpg</v>
      </c>
      <c r="W9" s="32" t="str">
        <f aca="false">IF(ISBLANK(Values!F8),"","Child")</f>
        <v>Child</v>
      </c>
      <c r="X9" s="32" t="str">
        <f aca="false">IF(ISBLANK(Values!F8),"",Values!$B$13)</f>
        <v>Dell 4300</v>
      </c>
      <c r="Y9" s="39" t="str">
        <f aca="false">IF(ISBLANK(Values!F8),"","Size-Color")</f>
        <v>Size-Color</v>
      </c>
      <c r="Z9" s="32" t="str">
        <f aca="false">IF(ISBLANK(Values!F8),"","variation")</f>
        <v>variation</v>
      </c>
      <c r="AA9" s="36" t="str">
        <f aca="false">IF(ISBLANK(Values!F8),"",Values!$B$20)</f>
        <v>PartialUpdate</v>
      </c>
      <c r="AB9" s="36" t="str">
        <f aca="false">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42" t="str">
        <f aca="false">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9" s="1" t="str">
        <f aca="false">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IF(ISBLANK(Values!F8),"",SUBSTITUTE(SUBSTITUTE(IF(Values!$K8, Values!$B$26, Values!$B$33), "{language}", Values!$I8), "{flag}", INDEX(options!$E$1:$E$20, Values!$W8)))</f>
        <v>👉 FORMATO – 🇬🇧 Ingles con retroiluminación.</v>
      </c>
      <c r="AM9" s="1" t="str">
        <f aca="false">SUBSTITUTE(IF(ISBLANK(Values!F8),"",Values!$B$27), "{model}", Values!$B$3)</f>
        <v>👉 COMPATIBLE CON: Dell Latitude E4300, Latitude E4310, Latitude E4200. Por favor, revise la imagen y la descripción cuidadosamente antes de comprar cualquier teclado. Esto asegura que obtenga el teclado correcto para su portátil. Instalación fácil.</v>
      </c>
      <c r="AT9" s="28" t="str">
        <f aca="false">IF(ISBLANK(Values!F8),"",Values!I8)</f>
        <v>Ingles</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Dinamarca</v>
      </c>
      <c r="CZ9" s="1" t="str">
        <f aca="false">IF(ISBLANK(Values!F8),"","No")</f>
        <v>No</v>
      </c>
      <c r="DA9" s="1" t="str">
        <f aca="false">IF(ISBLANK(Values!F8),"","No")</f>
        <v>No</v>
      </c>
      <c r="DO9" s="27" t="str">
        <f aca="false">IF(ISBLANK(Values!F8),"","Parts")</f>
        <v>Parts</v>
      </c>
      <c r="DP9" s="27"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IF(ISBLANK(Values!$F8), "", "not_applicable")</f>
        <v>not_applicable</v>
      </c>
      <c r="DZ9" s="31"/>
      <c r="EA9" s="31"/>
      <c r="EB9" s="31"/>
      <c r="EC9" s="31"/>
      <c r="EI9" s="1"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29.99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4300 Backlit - NORDIC</v>
      </c>
      <c r="C10" s="32" t="str">
        <f aca="false">IF(ISBLANK(Values!F9),"","TellusRem")</f>
        <v>TellusRem</v>
      </c>
      <c r="D10" s="30" t="n">
        <f aca="false">IF(ISBLANK(Values!F9),"",Values!F9)</f>
        <v>5714401432050</v>
      </c>
      <c r="E10" s="31" t="str">
        <f aca="false">IF(ISBLANK(Values!F9),"","EAN")</f>
        <v>EAN</v>
      </c>
      <c r="F10" s="28" t="str">
        <f aca="false">IF(ISBLANK(Values!F9),"",IF(Values!K9, SUBSTITUTE(Values!$B$1, "{language}", Values!I9) &amp; " " &amp;Values!$B$3, SUBSTITUTE(Values!$B$2, "{language}", Values!$I9) &amp; " " &amp;Values!$B$3))</f>
        <v>Teclado de respuesto Escandinavo - nórdico retroiluminado  para Dell  Latitude E4300, Latitude E4310, Latitude E4200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4300 Backlit - NORDIC</v>
      </c>
      <c r="K10" s="28" t="n">
        <f aca="false">IF(ISBLANK(Values!F9),"",IF(Values!K9, Values!$B$4, Values!$B$5))</f>
        <v>29.99</v>
      </c>
      <c r="L10" s="40" t="str">
        <f aca="false">IF(ISBLANK(Values!F9),"",IF($CO10="DEFAULT", Values!$B$18, ""))</f>
        <v/>
      </c>
      <c r="M10" s="28" t="str">
        <f aca="false">IF(ISBLANK(Values!F9),"",Values!$N9)</f>
        <v>https://raw.githubusercontent.com/PatrickVibild/TellusAmazonPictures/master/pictures/DELL/E4300/BL/NOR/1.jpg</v>
      </c>
      <c r="N10" s="28" t="str">
        <f aca="false">IF(ISBLANK(Values!$G9),"",Values!O9)</f>
        <v>https://raw.githubusercontent.com/PatrickVibild/TellusAmazonPictures/master/pictures/DELL/E4300/BL/NOR/2.jpg</v>
      </c>
      <c r="O10" s="28" t="str">
        <f aca="false">IF(ISBLANK(Values!$G9),"",Values!P9)</f>
        <v>https://raw.githubusercontent.com/PatrickVibild/TellusAmazonPictures/master/pictures/DELL/E4300/BL/NOR/3.jpg</v>
      </c>
      <c r="P10" s="28" t="str">
        <f aca="false">IF(ISBLANK(Values!$G9),"",Values!Q9)</f>
        <v>https://raw.githubusercontent.com/PatrickVibild/TellusAmazonPictures/master/pictures/DELL/E4300/BL/NOR/4.jpg</v>
      </c>
      <c r="Q10" s="28" t="str">
        <f aca="false">IF(ISBLANK(Values!$G9),"",Values!R9)</f>
        <v>https://raw.githubusercontent.com/PatrickVibild/TellusAmazonPictures/master/pictures/DELL/E4300/BL/NOR/5.jpg</v>
      </c>
      <c r="R10" s="28" t="str">
        <f aca="false">IF(ISBLANK(Values!$G9),"",Values!S9)</f>
        <v>https://raw.githubusercontent.com/PatrickVibild/TellusAmazonPictures/master/pictures/DELL/E4300/BL/NOR/6.jpg</v>
      </c>
      <c r="S10" s="28" t="str">
        <f aca="false">IF(ISBLANK(Values!$G9),"",Values!T9)</f>
        <v>https://raw.githubusercontent.com/PatrickVibild/TellusAmazonPictures/master/pictures/DELL/E4300/BL/NOR/7.jpg</v>
      </c>
      <c r="T10" s="28" t="str">
        <f aca="false">IF(ISBLANK(Values!$G9),"",Values!U9)</f>
        <v>https://raw.githubusercontent.com/PatrickVibild/TellusAmazonPictures/master/pictures/DELL/E4300/BL/NOR/8.jpg</v>
      </c>
      <c r="U10" s="28" t="str">
        <f aca="false">IF(ISBLANK(Values!$G9),"",Values!V9)</f>
        <v>https://raw.githubusercontent.com/PatrickVibild/TellusAmazonPictures/master/pictures/DELL/E4300/BL/NOR/9.jpg</v>
      </c>
      <c r="W10" s="32" t="str">
        <f aca="false">IF(ISBLANK(Values!F9),"","Child")</f>
        <v>Child</v>
      </c>
      <c r="X10" s="32" t="str">
        <f aca="false">IF(ISBLANK(Values!F9),"",Values!$B$13)</f>
        <v>Dell 4300</v>
      </c>
      <c r="Y10" s="39" t="str">
        <f aca="false">IF(ISBLANK(Values!F9),"","Size-Color")</f>
        <v>Size-Color</v>
      </c>
      <c r="Z10" s="32" t="str">
        <f aca="false">IF(ISBLANK(Values!F9),"","variation")</f>
        <v>variation</v>
      </c>
      <c r="AA10" s="36" t="str">
        <f aca="false">IF(ISBLANK(Values!F9),"",Values!$B$20)</f>
        <v>PartialUpdate</v>
      </c>
      <c r="AB10" s="36" t="str">
        <f aca="false">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42" t="str">
        <f aca="false">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0" s="1" t="str">
        <f aca="false">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IF(ISBLANK(Values!F9),"",SUBSTITUTE(SUBSTITUTE(IF(Values!$K9, Values!$B$26, Values!$B$33), "{language}", Values!$I9), "{flag}", INDEX(options!$E$1:$E$20, Values!$W9)))</f>
        <v>👉 FORMATO – 🇸🇪 🇫🇮 🇳🇴 🇩🇰 Escandinavo - nórdico con retroiluminación.</v>
      </c>
      <c r="AM10" s="1" t="str">
        <f aca="false">SUBSTITUTE(IF(ISBLANK(Values!F9),"",Values!$B$27),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0" s="28" t="str">
        <f aca="false">IF(ISBLANK(Values!F9),"",Values!I9)</f>
        <v>Escandinavo - nórdico</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Dinamarca</v>
      </c>
      <c r="CZ10" s="1" t="str">
        <f aca="false">IF(ISBLANK(Values!F9),"","No")</f>
        <v>No</v>
      </c>
      <c r="DA10" s="1" t="str">
        <f aca="false">IF(ISBLANK(Values!F9),"","No")</f>
        <v>No</v>
      </c>
      <c r="DO10" s="27" t="str">
        <f aca="false">IF(ISBLANK(Values!F9),"","Parts")</f>
        <v>Parts</v>
      </c>
      <c r="DP10" s="27"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IF(ISBLANK(Values!$F9), "", "not_applicable")</f>
        <v>not_applicable</v>
      </c>
      <c r="DZ10" s="31"/>
      <c r="EA10" s="31"/>
      <c r="EB10" s="31"/>
      <c r="EC10" s="31"/>
      <c r="EI10" s="1"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29.99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4300 Backlit - BE</v>
      </c>
      <c r="C11" s="32" t="str">
        <f aca="false">IF(ISBLANK(Values!F10),"","TellusRem")</f>
        <v>TellusRem</v>
      </c>
      <c r="D11" s="30" t="n">
        <f aca="false">IF(ISBLANK(Values!F10),"",Values!F10)</f>
        <v>5714401432067</v>
      </c>
      <c r="E11" s="31" t="str">
        <f aca="false">IF(ISBLANK(Values!F10),"","EAN")</f>
        <v>EAN</v>
      </c>
      <c r="F11" s="28" t="str">
        <f aca="false">IF(ISBLANK(Values!F10),"",IF(Values!K10, SUBSTITUTE(Values!$B$1, "{language}", Values!I10) &amp; " " &amp;Values!$B$3, SUBSTITUTE(Values!$B$2, "{language}", Values!$I10) &amp; " " &amp;Values!$B$3))</f>
        <v>Teclado de respuesto Belga retroiluminado  para Dell  Latitude E4300, Latitude E4310, Latitude E4200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4300 Backlit - BE</v>
      </c>
      <c r="K11" s="28" t="n">
        <f aca="false">IF(ISBLANK(Values!F10),"",IF(Values!K10, Values!$B$4, Values!$B$5))</f>
        <v>29.99</v>
      </c>
      <c r="L11" s="40" t="str">
        <f aca="false">IF(ISBLANK(Values!F10),"",IF($CO11="DEFAULT", Values!$B$18, ""))</f>
        <v/>
      </c>
      <c r="M11" s="28" t="str">
        <f aca="false">IF(ISBLANK(Values!F10),"",Values!$N10)</f>
        <v>https://raw.githubusercontent.com/PatrickVibild/TellusAmazonPictures/master/pictures/DELL/E4300/BL/BE/1.jpg</v>
      </c>
      <c r="N11" s="28" t="str">
        <f aca="false">IF(ISBLANK(Values!$G10),"",Values!O10)</f>
        <v>https://raw.githubusercontent.com/PatrickVibild/TellusAmazonPictures/master/pictures/DELL/E4300/BL/BE/2.jpg</v>
      </c>
      <c r="O11" s="28" t="str">
        <f aca="false">IF(ISBLANK(Values!$G10),"",Values!P10)</f>
        <v>https://raw.githubusercontent.com/PatrickVibild/TellusAmazonPictures/master/pictures/DELL/E4300/BL/BE/3.jpg</v>
      </c>
      <c r="P11" s="28" t="str">
        <f aca="false">IF(ISBLANK(Values!$G10),"",Values!Q10)</f>
        <v>https://raw.githubusercontent.com/PatrickVibild/TellusAmazonPictures/master/pictures/DELL/E4300/BL/BE/4.jpg</v>
      </c>
      <c r="Q11" s="28" t="str">
        <f aca="false">IF(ISBLANK(Values!$G10),"",Values!R10)</f>
        <v>https://raw.githubusercontent.com/PatrickVibild/TellusAmazonPictures/master/pictures/DELL/E4300/BL/BE/5.jpg</v>
      </c>
      <c r="R11" s="28" t="str">
        <f aca="false">IF(ISBLANK(Values!$G10),"",Values!S10)</f>
        <v>https://raw.githubusercontent.com/PatrickVibild/TellusAmazonPictures/master/pictures/DELL/E4300/BL/BE/6.jpg</v>
      </c>
      <c r="S11" s="28" t="str">
        <f aca="false">IF(ISBLANK(Values!$G10),"",Values!T10)</f>
        <v>https://raw.githubusercontent.com/PatrickVibild/TellusAmazonPictures/master/pictures/DELL/E4300/BL/BE/7.jpg</v>
      </c>
      <c r="T11" s="28" t="str">
        <f aca="false">IF(ISBLANK(Values!$G10),"",Values!U10)</f>
        <v>https://raw.githubusercontent.com/PatrickVibild/TellusAmazonPictures/master/pictures/DELL/E4300/BL/BE/8.jpg</v>
      </c>
      <c r="U11" s="28" t="str">
        <f aca="false">IF(ISBLANK(Values!$G10),"",Values!V10)</f>
        <v>https://raw.githubusercontent.com/PatrickVibild/TellusAmazonPictures/master/pictures/DELL/E4300/BL/BE/9.jpg</v>
      </c>
      <c r="W11" s="32" t="str">
        <f aca="false">IF(ISBLANK(Values!F10),"","Child")</f>
        <v>Child</v>
      </c>
      <c r="X11" s="32" t="str">
        <f aca="false">IF(ISBLANK(Values!F10),"",Values!$B$13)</f>
        <v>Dell 4300</v>
      </c>
      <c r="Y11" s="39" t="str">
        <f aca="false">IF(ISBLANK(Values!F10),"","Size-Color")</f>
        <v>Size-Color</v>
      </c>
      <c r="Z11" s="32" t="str">
        <f aca="false">IF(ISBLANK(Values!F10),"","variation")</f>
        <v>variation</v>
      </c>
      <c r="AA11" s="36" t="str">
        <f aca="false">IF(ISBLANK(Values!F10),"",Values!$B$20)</f>
        <v>PartialUpdate</v>
      </c>
      <c r="AB11" s="36" t="str">
        <f aca="false">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42" t="str">
        <f aca="false">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1" s="1" t="str">
        <f aca="false">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IF(ISBLANK(Values!F10),"",SUBSTITUTE(SUBSTITUTE(IF(Values!$K10, Values!$B$26, Values!$B$33), "{language}", Values!$I10), "{flag}", INDEX(options!$E$1:$E$20, Values!$W10)))</f>
        <v>👉 FORMATO – 🇧🇪 Belga con retroiluminación.</v>
      </c>
      <c r="AM11" s="1" t="str">
        <f aca="false">SUBSTITUTE(IF(ISBLANK(Values!F10),"",Values!$B$27),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1" s="28" t="str">
        <f aca="false">IF(ISBLANK(Values!F10),"",Values!I10)</f>
        <v>Belga</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Dinamarca</v>
      </c>
      <c r="CZ11" s="1" t="str">
        <f aca="false">IF(ISBLANK(Values!F10),"","No")</f>
        <v>No</v>
      </c>
      <c r="DA11" s="1" t="str">
        <f aca="false">IF(ISBLANK(Values!F10),"","No")</f>
        <v>No</v>
      </c>
      <c r="DO11" s="27" t="str">
        <f aca="false">IF(ISBLANK(Values!F10),"","Parts")</f>
        <v>Parts</v>
      </c>
      <c r="DP11" s="27"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IF(ISBLANK(Values!$F10), "", "not_applicable")</f>
        <v>not_applicable</v>
      </c>
      <c r="DZ11" s="31"/>
      <c r="EA11" s="31"/>
      <c r="EB11" s="31"/>
      <c r="EC11" s="31"/>
      <c r="EI11" s="1"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29.99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4300 Backlit - Swiss</v>
      </c>
      <c r="C12" s="32" t="str">
        <f aca="false">IF(ISBLANK(Values!F11),"","TellusRem")</f>
        <v>TellusRem</v>
      </c>
      <c r="D12" s="30" t="n">
        <f aca="false">IF(ISBLANK(Values!F11),"",Values!F11)</f>
        <v>5714401432074</v>
      </c>
      <c r="E12" s="31" t="str">
        <f aca="false">IF(ISBLANK(Values!F11),"","EAN")</f>
        <v>EAN</v>
      </c>
      <c r="F12" s="28" t="str">
        <f aca="false">IF(ISBLANK(Values!F11),"",IF(Values!K11, SUBSTITUTE(Values!$B$1, "{language}", Values!I11) &amp; " " &amp;Values!$B$3, SUBSTITUTE(Values!$B$2, "{language}", Values!$I11) &amp; " " &amp;Values!$B$3))</f>
        <v>Teclado de respuesto Suizo retroiluminado  para Dell  Latitude E4300, Latitude E4310, Latitude E4200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4300 Backlit - Swiss</v>
      </c>
      <c r="K12" s="28" t="n">
        <f aca="false">IF(ISBLANK(Values!F11),"",IF(Values!K11, Values!$B$4, Values!$B$5))</f>
        <v>29.99</v>
      </c>
      <c r="L12" s="40" t="str">
        <f aca="false">IF(ISBLANK(Values!F11),"",IF($CO12="DEFAULT", Values!$B$18, ""))</f>
        <v/>
      </c>
      <c r="M12" s="28" t="str">
        <f aca="false">IF(ISBLANK(Values!F11),"",Values!$N11)</f>
        <v>https://raw.githubusercontent.com/PatrickVibild/TellusAmazonPictures/master/pictures/DELL/E4300/BL/CH/1.jpg</v>
      </c>
      <c r="N12" s="28" t="str">
        <f aca="false">IF(ISBLANK(Values!$G11),"",Values!O11)</f>
        <v>https://raw.githubusercontent.com/PatrickVibild/TellusAmazonPictures/master/pictures/DELL/E4300/BL/CH/2.jpg</v>
      </c>
      <c r="O12" s="28" t="str">
        <f aca="false">IF(ISBLANK(Values!$G11),"",Values!P11)</f>
        <v>https://raw.githubusercontent.com/PatrickVibild/TellusAmazonPictures/master/pictures/DELL/E4300/BL/CH/3.jpg</v>
      </c>
      <c r="P12" s="28" t="str">
        <f aca="false">IF(ISBLANK(Values!$G11),"",Values!Q11)</f>
        <v>https://raw.githubusercontent.com/PatrickVibild/TellusAmazonPictures/master/pictures/DELL/E4300/BL/CH/4.jpg</v>
      </c>
      <c r="Q12" s="28" t="str">
        <f aca="false">IF(ISBLANK(Values!$G11),"",Values!R11)</f>
        <v>https://raw.githubusercontent.com/PatrickVibild/TellusAmazonPictures/master/pictures/DELL/E4300/BL/CH/5.jpg</v>
      </c>
      <c r="R12" s="28" t="str">
        <f aca="false">IF(ISBLANK(Values!$G11),"",Values!S11)</f>
        <v>https://raw.githubusercontent.com/PatrickVibild/TellusAmazonPictures/master/pictures/DELL/E4300/BL/CH/6.jpg</v>
      </c>
      <c r="S12" s="28" t="str">
        <f aca="false">IF(ISBLANK(Values!$G11),"",Values!T11)</f>
        <v>https://raw.githubusercontent.com/PatrickVibild/TellusAmazonPictures/master/pictures/DELL/E4300/BL/CH/7.jpg</v>
      </c>
      <c r="T12" s="28" t="str">
        <f aca="false">IF(ISBLANK(Values!$G11),"",Values!U11)</f>
        <v>https://raw.githubusercontent.com/PatrickVibild/TellusAmazonPictures/master/pictures/DELL/E4300/BL/CH/8.jpg</v>
      </c>
      <c r="U12" s="28" t="str">
        <f aca="false">IF(ISBLANK(Values!$G11),"",Values!V11)</f>
        <v>https://raw.githubusercontent.com/PatrickVibild/TellusAmazonPictures/master/pictures/DELL/E4300/BL/CH/9.jpg</v>
      </c>
      <c r="W12" s="32" t="str">
        <f aca="false">IF(ISBLANK(Values!F11),"","Child")</f>
        <v>Child</v>
      </c>
      <c r="X12" s="32" t="str">
        <f aca="false">IF(ISBLANK(Values!F11),"",Values!$B$13)</f>
        <v>Dell 4300</v>
      </c>
      <c r="Y12" s="39" t="str">
        <f aca="false">IF(ISBLANK(Values!F11),"","Size-Color")</f>
        <v>Size-Color</v>
      </c>
      <c r="Z12" s="32" t="str">
        <f aca="false">IF(ISBLANK(Values!F11),"","variation")</f>
        <v>variation</v>
      </c>
      <c r="AA12" s="36" t="str">
        <f aca="false">IF(ISBLANK(Values!F11),"",Values!$B$20)</f>
        <v>PartialUpdate</v>
      </c>
      <c r="AB12" s="36" t="str">
        <f aca="false">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42" t="str">
        <f aca="false">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2" s="1" t="str">
        <f aca="false">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IF(ISBLANK(Values!F11),"",SUBSTITUTE(SUBSTITUTE(IF(Values!$K11, Values!$B$26, Values!$B$33), "{language}", Values!$I11), "{flag}", INDEX(options!$E$1:$E$20, Values!$W11)))</f>
        <v>👉 FORMATO – 🇨🇭 Suizo con retroiluminación.</v>
      </c>
      <c r="AM12" s="1" t="str">
        <f aca="false">SUBSTITUTE(IF(ISBLANK(Values!F11),"",Values!$B$27),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2" s="28" t="str">
        <f aca="false">IF(ISBLANK(Values!F11),"",Values!I11)</f>
        <v>Suizo</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Dinamarca</v>
      </c>
      <c r="CZ12" s="1" t="str">
        <f aca="false">IF(ISBLANK(Values!F11),"","No")</f>
        <v>No</v>
      </c>
      <c r="DA12" s="1" t="str">
        <f aca="false">IF(ISBLANK(Values!F11),"","No")</f>
        <v>No</v>
      </c>
      <c r="DO12" s="27" t="str">
        <f aca="false">IF(ISBLANK(Values!F11),"","Parts")</f>
        <v>Parts</v>
      </c>
      <c r="DP12" s="27"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IF(ISBLANK(Values!$F11), "", "not_applicable")</f>
        <v>not_applicable</v>
      </c>
      <c r="DZ12" s="31"/>
      <c r="EA12" s="31"/>
      <c r="EB12" s="31"/>
      <c r="EC12" s="31"/>
      <c r="EI12" s="1"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29.99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4300 Backlit - US int</v>
      </c>
      <c r="C13" s="32" t="str">
        <f aca="false">IF(ISBLANK(Values!F12),"","TellusRem")</f>
        <v>TellusRem</v>
      </c>
      <c r="D13" s="30" t="n">
        <f aca="false">IF(ISBLANK(Values!F12),"",Values!F12)</f>
        <v>5714401432081</v>
      </c>
      <c r="E13" s="31" t="str">
        <f aca="false">IF(ISBLANK(Values!F12),"","EAN")</f>
        <v>EAN</v>
      </c>
      <c r="F13" s="28" t="str">
        <f aca="false">IF(ISBLANK(Values!F12),"",IF(Values!K12, SUBSTITUTE(Values!$B$1, "{language}", Values!I12) &amp; " " &amp;Values!$B$3, SUBSTITUTE(Values!$B$2, "{language}", Values!$I12) &amp; " " &amp;Values!$B$3))</f>
        <v>Teclado de respuesto US internacional retroiluminado  para Dell  Latitude E4300, Latitude E4310, Latitude E4200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4300 Backlit - US int</v>
      </c>
      <c r="K13" s="28" t="n">
        <f aca="false">IF(ISBLANK(Values!F12),"",IF(Values!K12, Values!$B$4, Values!$B$5))</f>
        <v>29.99</v>
      </c>
      <c r="L13" s="40" t="str">
        <f aca="false">IF(ISBLANK(Values!F12),"",IF($CO13="DEFAULT", Values!$B$18, ""))</f>
        <v/>
      </c>
      <c r="M13" s="28" t="str">
        <f aca="false">IF(ISBLANK(Values!F12),"",Values!$N12)</f>
        <v>https://raw.githubusercontent.com/PatrickVibild/TellusAmazonPictures/master/pictures/DELL/E4300/BL/USI/1.jpg</v>
      </c>
      <c r="N13" s="28" t="str">
        <f aca="false">IF(ISBLANK(Values!$G12),"",Values!O12)</f>
        <v>https://raw.githubusercontent.com/PatrickVibild/TellusAmazonPictures/master/pictures/DELL/E4300/BL/USI/2.jpg</v>
      </c>
      <c r="O13" s="28" t="str">
        <f aca="false">IF(ISBLANK(Values!$G12),"",Values!P12)</f>
        <v>https://raw.githubusercontent.com/PatrickVibild/TellusAmazonPictures/master/pictures/DELL/E4300/BL/USI/3.jpg</v>
      </c>
      <c r="P13" s="28" t="str">
        <f aca="false">IF(ISBLANK(Values!$G12),"",Values!Q12)</f>
        <v>https://raw.githubusercontent.com/PatrickVibild/TellusAmazonPictures/master/pictures/DELL/E4300/BL/USI/4.jpg</v>
      </c>
      <c r="Q13" s="28" t="str">
        <f aca="false">IF(ISBLANK(Values!$G12),"",Values!R12)</f>
        <v>https://raw.githubusercontent.com/PatrickVibild/TellusAmazonPictures/master/pictures/DELL/E4300/BL/USI/5.jpg</v>
      </c>
      <c r="R13" s="28" t="str">
        <f aca="false">IF(ISBLANK(Values!$G12),"",Values!S12)</f>
        <v>https://raw.githubusercontent.com/PatrickVibild/TellusAmazonPictures/master/pictures/DELL/E4300/BL/USI/6.jpg</v>
      </c>
      <c r="S13" s="28" t="str">
        <f aca="false">IF(ISBLANK(Values!$G12),"",Values!T12)</f>
        <v>https://raw.githubusercontent.com/PatrickVibild/TellusAmazonPictures/master/pictures/DELL/E4300/BL/USI/7.jpg</v>
      </c>
      <c r="T13" s="28" t="str">
        <f aca="false">IF(ISBLANK(Values!$G12),"",Values!U12)</f>
        <v>https://raw.githubusercontent.com/PatrickVibild/TellusAmazonPictures/master/pictures/DELL/E4300/BL/USI/8.jpg</v>
      </c>
      <c r="U13" s="28" t="str">
        <f aca="false">IF(ISBLANK(Values!$G12),"",Values!V12)</f>
        <v>https://raw.githubusercontent.com/PatrickVibild/TellusAmazonPictures/master/pictures/DELL/E4300/BL/USI/9.jpg</v>
      </c>
      <c r="W13" s="32" t="str">
        <f aca="false">IF(ISBLANK(Values!F12),"","Child")</f>
        <v>Child</v>
      </c>
      <c r="X13" s="32" t="str">
        <f aca="false">IF(ISBLANK(Values!F12),"",Values!$B$13)</f>
        <v>Dell 4300</v>
      </c>
      <c r="Y13" s="39" t="str">
        <f aca="false">IF(ISBLANK(Values!F12),"","Size-Color")</f>
        <v>Size-Color</v>
      </c>
      <c r="Z13" s="32" t="str">
        <f aca="false">IF(ISBLANK(Values!F12),"","variation")</f>
        <v>variation</v>
      </c>
      <c r="AA13" s="36" t="str">
        <f aca="false">IF(ISBLANK(Values!F12),"",Values!$B$20)</f>
        <v>PartialUpdate</v>
      </c>
      <c r="AB13" s="36" t="str">
        <f aca="false">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42" t="str">
        <f aca="false">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3" s="1" t="str">
        <f aca="false">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IF(ISBLANK(Values!F12),"",SUBSTITUTE(SUBSTITUTE(IF(Values!$K12, Values!$B$26, Values!$B$33), "{language}", Values!$I12), "{flag}", INDEX(options!$E$1:$E$20, Values!$W12)))</f>
        <v>👉 FORMATO – 🇺🇸 with € symbol US internacional con retroiluminación.</v>
      </c>
      <c r="AM13" s="1" t="str">
        <f aca="false">SUBSTITUTE(IF(ISBLANK(Values!F12),"",Values!$B$27),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3" s="28" t="str">
        <f aca="false">IF(ISBLANK(Values!F12),"",Values!I12)</f>
        <v>US internacional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Dinamarca</v>
      </c>
      <c r="CZ13" s="1" t="str">
        <f aca="false">IF(ISBLANK(Values!F12),"","No")</f>
        <v>No</v>
      </c>
      <c r="DA13" s="1" t="str">
        <f aca="false">IF(ISBLANK(Values!F12),"","No")</f>
        <v>No</v>
      </c>
      <c r="DO13" s="27" t="str">
        <f aca="false">IF(ISBLANK(Values!F12),"","Parts")</f>
        <v>Parts</v>
      </c>
      <c r="DP13" s="27"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IF(ISBLANK(Values!$F12), "", "not_applicable")</f>
        <v>not_applicable</v>
      </c>
      <c r="DZ13" s="31"/>
      <c r="EA13" s="31"/>
      <c r="EB13" s="31"/>
      <c r="EC13" s="31"/>
      <c r="EI13" s="1"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29.99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4300 Backlit - US</v>
      </c>
      <c r="C14" s="32" t="str">
        <f aca="false">IF(ISBLANK(Values!F13),"","TellusRem")</f>
        <v>TellusRem</v>
      </c>
      <c r="D14" s="30" t="n">
        <f aca="false">IF(ISBLANK(Values!F13),"",Values!F13)</f>
        <v>5714401432098</v>
      </c>
      <c r="E14" s="31" t="str">
        <f aca="false">IF(ISBLANK(Values!F13),"","EAN")</f>
        <v>EAN</v>
      </c>
      <c r="F14" s="28" t="str">
        <f aca="false">IF(ISBLANK(Values!F13),"",IF(Values!K13, SUBSTITUTE(Values!$B$1, "{language}", Values!I13) &amp; " " &amp;Values!$B$3, SUBSTITUTE(Values!$B$2, "{language}", Values!$I13) &amp; " " &amp;Values!$B$3))</f>
        <v>Teclado de respuesto US retroiluminado  para Dell  Latitude E4300, Latitude E4310, Latitude E4200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4300 Backlit - US</v>
      </c>
      <c r="K14" s="28" t="n">
        <f aca="false">IF(ISBLANK(Values!F13),"",IF(Values!K13, Values!$B$4, Values!$B$5))</f>
        <v>29.99</v>
      </c>
      <c r="L14" s="40" t="n">
        <f aca="false">IF(ISBLANK(Values!F13),"",IF($CO14="DEFAULT", Values!$B$18, ""))</f>
        <v>5</v>
      </c>
      <c r="M14" s="28" t="str">
        <f aca="false">IF(ISBLANK(Values!F13),"",Values!$N13)</f>
        <v>https://raw.githubusercontent.com/PatrickVibild/TellusAmazonPictures/master/pictures/DELL/E4300/BL/US/1.jpg</v>
      </c>
      <c r="N14" s="28" t="str">
        <f aca="false">IF(ISBLANK(Values!$G13),"",Values!O13)</f>
        <v>https://raw.githubusercontent.com/PatrickVibild/TellusAmazonPictures/master/pictures/DELL/E4300/BL/US/2.jpg</v>
      </c>
      <c r="O14" s="28" t="str">
        <f aca="false">IF(ISBLANK(Values!$G13),"",Values!P13)</f>
        <v>https://raw.githubusercontent.com/PatrickVibild/TellusAmazonPictures/master/pictures/DELL/E4300/BL/US/3.jpg</v>
      </c>
      <c r="P14" s="28" t="str">
        <f aca="false">IF(ISBLANK(Values!$G13),"",Values!Q13)</f>
        <v>https://raw.githubusercontent.com/PatrickVibild/TellusAmazonPictures/master/pictures/DELL/E4300/BL/US/4.jpg</v>
      </c>
      <c r="Q14" s="28" t="str">
        <f aca="false">IF(ISBLANK(Values!$G13),"",Values!R13)</f>
        <v>https://raw.githubusercontent.com/PatrickVibild/TellusAmazonPictures/master/pictures/DELL/E4300/BL/US/5.jpg</v>
      </c>
      <c r="R14" s="28" t="str">
        <f aca="false">IF(ISBLANK(Values!$G13),"",Values!S13)</f>
        <v>https://raw.githubusercontent.com/PatrickVibild/TellusAmazonPictures/master/pictures/DELL/E4300/BL/US/6.jpg</v>
      </c>
      <c r="S14" s="28" t="str">
        <f aca="false">IF(ISBLANK(Values!$G13),"",Values!T13)</f>
        <v>https://raw.githubusercontent.com/PatrickVibild/TellusAmazonPictures/master/pictures/DELL/E4300/BL/US/7.jpg</v>
      </c>
      <c r="T14" s="28" t="str">
        <f aca="false">IF(ISBLANK(Values!$G13),"",Values!U13)</f>
        <v>https://raw.githubusercontent.com/PatrickVibild/TellusAmazonPictures/master/pictures/DELL/E4300/BL/US/8.jpg</v>
      </c>
      <c r="U14" s="28" t="str">
        <f aca="false">IF(ISBLANK(Values!$G13),"",Values!V13)</f>
        <v>https://raw.githubusercontent.com/PatrickVibild/TellusAmazonPictures/master/pictures/DELL/E4300/BL/US/9.jpg</v>
      </c>
      <c r="W14" s="32" t="str">
        <f aca="false">IF(ISBLANK(Values!F13),"","Child")</f>
        <v>Child</v>
      </c>
      <c r="X14" s="32" t="str">
        <f aca="false">IF(ISBLANK(Values!F13),"",Values!$B$13)</f>
        <v>Dell 4300</v>
      </c>
      <c r="Y14" s="39" t="str">
        <f aca="false">IF(ISBLANK(Values!F13),"","Size-Color")</f>
        <v>Size-Color</v>
      </c>
      <c r="Z14" s="32" t="str">
        <f aca="false">IF(ISBLANK(Values!F13),"","variation")</f>
        <v>variation</v>
      </c>
      <c r="AA14" s="36" t="str">
        <f aca="false">IF(ISBLANK(Values!F13),"",Values!$B$20)</f>
        <v>PartialUpdate</v>
      </c>
      <c r="AB14" s="36" t="str">
        <f aca="false">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42" t="str">
        <f aca="false">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4" s="1" t="str">
        <f aca="false">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IF(ISBLANK(Values!F13),"",SUBSTITUTE(SUBSTITUTE(IF(Values!$K13, Values!$B$26, Values!$B$33), "{language}", Values!$I13), "{flag}", INDEX(options!$E$1:$E$20, Values!$W13)))</f>
        <v>👉 FORMATO – 🇺🇸 US con retroiluminación.</v>
      </c>
      <c r="AM14" s="1" t="str">
        <f aca="false">SUBSTITUTE(IF(ISBLANK(Values!F13),"",Values!$B$27),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Dinamarca</v>
      </c>
      <c r="CZ14" s="1" t="str">
        <f aca="false">IF(ISBLANK(Values!F13),"","No")</f>
        <v>No</v>
      </c>
      <c r="DA14" s="1" t="str">
        <f aca="false">IF(ISBLANK(Values!F13),"","No")</f>
        <v>No</v>
      </c>
      <c r="DO14" s="27" t="str">
        <f aca="false">IF(ISBLANK(Values!F13),"","Parts")</f>
        <v>Parts</v>
      </c>
      <c r="DP14" s="27"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IF(ISBLANK(Values!$F13), "", "not_applicable")</f>
        <v>not_applicable</v>
      </c>
      <c r="DZ14" s="31"/>
      <c r="EA14" s="31"/>
      <c r="EB14" s="31"/>
      <c r="EC14" s="31"/>
      <c r="EI14" s="1"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29.99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4300 Regular / DE</v>
      </c>
      <c r="C15" s="32" t="str">
        <f aca="false">IF(ISBLANK(Values!F14),"","TellusRem")</f>
        <v>TellusRem</v>
      </c>
      <c r="D15" s="30" t="n">
        <f aca="false">IF(ISBLANK(Values!F14),"",Values!F14)</f>
        <v>5714401435013</v>
      </c>
      <c r="E15" s="31" t="str">
        <f aca="false">IF(ISBLANK(Values!F14),"","EAN")</f>
        <v>EAN</v>
      </c>
      <c r="F15" s="28" t="str">
        <f aca="false">IF(ISBLANK(Values!F14),"",IF(Values!K14, SUBSTITUTE(Values!$B$1, "{language}", Values!I14) &amp; " " &amp;Values!$B$3, SUBSTITUTE(Values!$B$2, "{language}", Values!$I14) &amp; " " &amp;Values!$B$3))</f>
        <v>Teclado de respuesto Alemán sin retroiluminación  para Dell  Latitude E4300, Latitude E4310, Latitude E4200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4300 Regular / DE</v>
      </c>
      <c r="K15" s="28" t="n">
        <f aca="false">IF(ISBLANK(Values!F14),"",IF(Values!K14, Values!$B$4, Values!$B$5))</f>
        <v>24.99</v>
      </c>
      <c r="L15" s="40" t="str">
        <f aca="false">IF(ISBLANK(Values!F14),"",IF($CO15="DEFAULT", Values!$B$18, ""))</f>
        <v/>
      </c>
      <c r="M15" s="28" t="str">
        <f aca="false">IF(ISBLANK(Values!F14),"",Values!$N14)</f>
        <v>https://raw.githubusercontent.com/PatrickVibild/TellusAmazonPictures/master/pictures/DELL/E4300/RG/DE/1.jpg</v>
      </c>
      <c r="N15" s="28" t="str">
        <f aca="false">IF(ISBLANK(Values!$G14),"",Values!O14)</f>
        <v>https://raw.githubusercontent.com/PatrickVibild/TellusAmazonPictures/master/pictures/DELL/E4300/RG/DE/2.jpg</v>
      </c>
      <c r="O15" s="28" t="str">
        <f aca="false">IF(ISBLANK(Values!$G14),"",Values!P14)</f>
        <v>https://raw.githubusercontent.com/PatrickVibild/TellusAmazonPictures/master/pictures/DELL/E4300/RG/DE/3.jpg</v>
      </c>
      <c r="P15" s="28" t="str">
        <f aca="false">IF(ISBLANK(Values!$G14),"",Values!Q14)</f>
        <v>https://raw.githubusercontent.com/PatrickVibild/TellusAmazonPictures/master/pictures/DELL/E4300/RG/DE/4.jpg</v>
      </c>
      <c r="Q15" s="28" t="str">
        <f aca="false">IF(ISBLANK(Values!$G14),"",Values!R14)</f>
        <v>https://raw.githubusercontent.com/PatrickVibild/TellusAmazonPictures/master/pictures/DELL/E4300/RG/DE/5.jpg</v>
      </c>
      <c r="R15" s="28" t="str">
        <f aca="false">IF(ISBLANK(Values!$G14),"",Values!S14)</f>
        <v>https://raw.githubusercontent.com/PatrickVibild/TellusAmazonPictures/master/pictures/DELL/E4300/RG/DE/6.jpg</v>
      </c>
      <c r="S15" s="28" t="str">
        <f aca="false">IF(ISBLANK(Values!$G14),"",Values!T14)</f>
        <v>https://raw.githubusercontent.com/PatrickVibild/TellusAmazonPictures/master/pictures/DELL/E4300/RG/DE/7.jpg</v>
      </c>
      <c r="T15" s="28" t="str">
        <f aca="false">IF(ISBLANK(Values!$G14),"",Values!U14)</f>
        <v>https://raw.githubusercontent.com/PatrickVibild/TellusAmazonPictures/master/pictures/DELL/E4300/RG/DE/8.jpg</v>
      </c>
      <c r="U15" s="28" t="str">
        <f aca="false">IF(ISBLANK(Values!$G14),"",Values!V14)</f>
        <v>https://raw.githubusercontent.com/PatrickVibild/TellusAmazonPictures/master/pictures/DELL/E4300/RG/DE/9.jpg</v>
      </c>
      <c r="W15" s="32" t="str">
        <f aca="false">IF(ISBLANK(Values!F14),"","Child")</f>
        <v>Child</v>
      </c>
      <c r="X15" s="32" t="str">
        <f aca="false">IF(ISBLANK(Values!F14),"",Values!$B$13)</f>
        <v>Dell 4300</v>
      </c>
      <c r="Y15" s="39" t="str">
        <f aca="false">IF(ISBLANK(Values!F14),"","Size-Color")</f>
        <v>Size-Color</v>
      </c>
      <c r="Z15" s="32" t="str">
        <f aca="false">IF(ISBLANK(Values!F14),"","variation")</f>
        <v>variation</v>
      </c>
      <c r="AA15" s="36" t="str">
        <f aca="false">IF(ISBLANK(Values!F14),"",Values!$B$20)</f>
        <v>PartialUpdate</v>
      </c>
      <c r="AB15" s="36" t="str">
        <f aca="false">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IF(ISBLANK(Values!F14),"",IF(Values!J14,Values!$B$23,Values!$B$33))</f>
        <v>👉 REFORMADO: AHORRE DINERO - Reemplazo del teclado para portátil Dell, misma calidad que los teclados OEM. TellusRem es el distribuidor líder de teclados en el mundo desde 2011. Teclado de reemplazo perfecto, fácil de reemplazar e instalar.</v>
      </c>
      <c r="AJ15" s="42" t="str">
        <f aca="false">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5" s="1" t="str">
        <f aca="false">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IF(ISBLANK(Values!F14),"",SUBSTITUTE(SUBSTITUTE(IF(Values!$K14, Values!$B$26, Values!$B$33), "{language}", Values!$I14), "{flag}", INDEX(options!$E$1:$E$20, Values!$W14)))</f>
        <v>👉 FORMATO – 🇩🇪 Alemán sin retroiluminación.</v>
      </c>
      <c r="AM15" s="1" t="str">
        <f aca="false">SUBSTITUTE(IF(ISBLANK(Values!F14),"",Values!$B$27),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5" s="28" t="str">
        <f aca="false">IF(ISBLANK(Values!F14),"",Values!I14)</f>
        <v>Alemán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Dinamarca</v>
      </c>
      <c r="CZ15" s="1" t="str">
        <f aca="false">IF(ISBLANK(Values!F14),"","No")</f>
        <v>No</v>
      </c>
      <c r="DA15" s="1" t="str">
        <f aca="false">IF(ISBLANK(Values!F14),"","No")</f>
        <v>No</v>
      </c>
      <c r="DO15" s="27" t="str">
        <f aca="false">IF(ISBLANK(Values!F14),"","Parts")</f>
        <v>Parts</v>
      </c>
      <c r="DP15" s="27"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IF(ISBLANK(Values!$F14), "", "not_applicable")</f>
        <v>not_applicable</v>
      </c>
      <c r="DZ15" s="31"/>
      <c r="EA15" s="31"/>
      <c r="EB15" s="31"/>
      <c r="EC15" s="31"/>
      <c r="EI15" s="1"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4300 Regular / FR</v>
      </c>
      <c r="C16" s="32" t="str">
        <f aca="false">IF(ISBLANK(Values!F15),"","TellusRem")</f>
        <v>TellusRem</v>
      </c>
      <c r="D16" s="30" t="n">
        <f aca="false">IF(ISBLANK(Values!F15),"",Values!F15)</f>
        <v>5714401435020</v>
      </c>
      <c r="E16" s="31" t="str">
        <f aca="false">IF(ISBLANK(Values!F15),"","EAN")</f>
        <v>EAN</v>
      </c>
      <c r="F16" s="28" t="str">
        <f aca="false">IF(ISBLANK(Values!F15),"",IF(Values!K15, SUBSTITUTE(Values!$B$1, "{language}", Values!I15) &amp; " " &amp;Values!$B$3, SUBSTITUTE(Values!$B$2, "{language}", Values!$I15) &amp; " " &amp;Values!$B$3))</f>
        <v>Teclado de respuesto Francés sin retroiluminación  para Dell  Latitude E4300, Latitude E4310, Latitude E4200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4300 Regular / FR</v>
      </c>
      <c r="K16" s="28" t="n">
        <f aca="false">IF(ISBLANK(Values!F15),"",IF(Values!K15, Values!$B$4, Values!$B$5))</f>
        <v>24.99</v>
      </c>
      <c r="L16" s="40" t="str">
        <f aca="false">IF(ISBLANK(Values!F15),"",IF($CO16="DEFAULT", Values!$B$18, ""))</f>
        <v/>
      </c>
      <c r="M16" s="28" t="str">
        <f aca="false">IF(ISBLANK(Values!F15),"",Values!$N15)</f>
        <v>https://raw.githubusercontent.com/PatrickVibild/TellusAmazonPictures/master/pictures/DELL/E4300/RG/FR/1.jpg</v>
      </c>
      <c r="N16" s="28" t="str">
        <f aca="false">IF(ISBLANK(Values!$G15),"",Values!O15)</f>
        <v>https://raw.githubusercontent.com/PatrickVibild/TellusAmazonPictures/master/pictures/DELL/E4300/RG/FR/2.jpg</v>
      </c>
      <c r="O16" s="28" t="str">
        <f aca="false">IF(ISBLANK(Values!$G15),"",Values!P15)</f>
        <v>https://raw.githubusercontent.com/PatrickVibild/TellusAmazonPictures/master/pictures/DELL/E4300/RG/FR/3.jpg</v>
      </c>
      <c r="P16" s="28" t="str">
        <f aca="false">IF(ISBLANK(Values!$G15),"",Values!Q15)</f>
        <v>https://raw.githubusercontent.com/PatrickVibild/TellusAmazonPictures/master/pictures/DELL/E4300/RG/FR/4.jpg</v>
      </c>
      <c r="Q16" s="28" t="str">
        <f aca="false">IF(ISBLANK(Values!$G15),"",Values!R15)</f>
        <v>https://raw.githubusercontent.com/PatrickVibild/TellusAmazonPictures/master/pictures/DELL/E4300/RG/FR/5.jpg</v>
      </c>
      <c r="R16" s="28" t="str">
        <f aca="false">IF(ISBLANK(Values!$G15),"",Values!S15)</f>
        <v>https://raw.githubusercontent.com/PatrickVibild/TellusAmazonPictures/master/pictures/DELL/E4300/RG/FR/6.jpg</v>
      </c>
      <c r="S16" s="28" t="str">
        <f aca="false">IF(ISBLANK(Values!$G15),"",Values!T15)</f>
        <v>https://raw.githubusercontent.com/PatrickVibild/TellusAmazonPictures/master/pictures/DELL/E4300/RG/FR/7.jpg</v>
      </c>
      <c r="T16" s="28" t="str">
        <f aca="false">IF(ISBLANK(Values!$G15),"",Values!U15)</f>
        <v>https://raw.githubusercontent.com/PatrickVibild/TellusAmazonPictures/master/pictures/DELL/E4300/RG/FR/8.jpg</v>
      </c>
      <c r="U16" s="28" t="str">
        <f aca="false">IF(ISBLANK(Values!$G15),"",Values!V15)</f>
        <v>https://raw.githubusercontent.com/PatrickVibild/TellusAmazonPictures/master/pictures/DELL/E4300/RG/FR/9.jpg</v>
      </c>
      <c r="W16" s="32" t="str">
        <f aca="false">IF(ISBLANK(Values!F15),"","Child")</f>
        <v>Child</v>
      </c>
      <c r="X16" s="32" t="str">
        <f aca="false">IF(ISBLANK(Values!F15),"",Values!$B$13)</f>
        <v>Dell 4300</v>
      </c>
      <c r="Y16" s="39" t="str">
        <f aca="false">IF(ISBLANK(Values!F15),"","Size-Color")</f>
        <v>Size-Color</v>
      </c>
      <c r="Z16" s="32" t="str">
        <f aca="false">IF(ISBLANK(Values!F15),"","variation")</f>
        <v>variation</v>
      </c>
      <c r="AA16" s="36" t="str">
        <f aca="false">IF(ISBLANK(Values!F15),"",Values!$B$20)</f>
        <v>PartialUpdate</v>
      </c>
      <c r="AB16" s="36" t="str">
        <f aca="false">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IF(ISBLANK(Values!F15),"",IF(Values!J15,Values!$B$23,Values!$B$33))</f>
        <v>👉 REFORMADO: AHORRE DINERO - Reemplazo del teclado para portátil Dell, misma calidad que los teclados OEM. TellusRem es el distribuidor líder de teclados en el mundo desde 2011. Teclado de reemplazo perfecto, fácil de reemplazar e instalar.</v>
      </c>
      <c r="AJ16" s="42" t="str">
        <f aca="false">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6" s="1" t="str">
        <f aca="false">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IF(ISBLANK(Values!F15),"",SUBSTITUTE(SUBSTITUTE(IF(Values!$K15, Values!$B$26, Values!$B$33), "{language}", Values!$I15), "{flag}", INDEX(options!$E$1:$E$20, Values!$W15)))</f>
        <v>👉 FORMATO – 🇫🇷 Francés sin retroiluminación.</v>
      </c>
      <c r="AM16" s="1" t="str">
        <f aca="false">SUBSTITUTE(IF(ISBLANK(Values!F15),"",Values!$B$27),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6" s="28" t="str">
        <f aca="false">IF(ISBLANK(Values!F15),"",Values!I15)</f>
        <v>Francés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Dinamarca</v>
      </c>
      <c r="CZ16" s="1" t="str">
        <f aca="false">IF(ISBLANK(Values!F15),"","No")</f>
        <v>No</v>
      </c>
      <c r="DA16" s="1" t="str">
        <f aca="false">IF(ISBLANK(Values!F15),"","No")</f>
        <v>No</v>
      </c>
      <c r="DO16" s="27" t="str">
        <f aca="false">IF(ISBLANK(Values!F15),"","Parts")</f>
        <v>Parts</v>
      </c>
      <c r="DP16" s="27"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IF(ISBLANK(Values!$F15), "", "not_applicable")</f>
        <v>not_applicable</v>
      </c>
      <c r="DZ16" s="31"/>
      <c r="EA16" s="31"/>
      <c r="EB16" s="31"/>
      <c r="EC16" s="31"/>
      <c r="EI16" s="1"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4300 Regular / IT</v>
      </c>
      <c r="C17" s="32" t="str">
        <f aca="false">IF(ISBLANK(Values!F16),"","TellusRem")</f>
        <v>TellusRem</v>
      </c>
      <c r="D17" s="30" t="n">
        <f aca="false">IF(ISBLANK(Values!F16),"",Values!F16)</f>
        <v>5714401435037</v>
      </c>
      <c r="E17" s="31" t="str">
        <f aca="false">IF(ISBLANK(Values!F16),"","EAN")</f>
        <v>EAN</v>
      </c>
      <c r="F17" s="28" t="str">
        <f aca="false">IF(ISBLANK(Values!F16),"",IF(Values!K16, SUBSTITUTE(Values!$B$1, "{language}", Values!I16) &amp; " " &amp;Values!$B$3, SUBSTITUTE(Values!$B$2, "{language}", Values!$I16) &amp; " " &amp;Values!$B$3))</f>
        <v>Teclado de respuesto Italiano sin retroiluminación  para Dell  Latitude E4300, Latitude E4310, Latitude E4200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4300 Regular / IT</v>
      </c>
      <c r="K17" s="28" t="n">
        <f aca="false">IF(ISBLANK(Values!F16),"",IF(Values!K16, Values!$B$4, Values!$B$5))</f>
        <v>24.99</v>
      </c>
      <c r="L17" s="40" t="str">
        <f aca="false">IF(ISBLANK(Values!F16),"",IF($CO17="DEFAULT", Values!$B$18, ""))</f>
        <v/>
      </c>
      <c r="M17" s="28" t="str">
        <f aca="false">IF(ISBLANK(Values!F16),"",Values!$N16)</f>
        <v>https://raw.githubusercontent.com/PatrickVibild/TellusAmazonPictures/master/pictures/DELL/E4300/RG/IT/1.jpg</v>
      </c>
      <c r="N17" s="28" t="str">
        <f aca="false">IF(ISBLANK(Values!$G16),"",Values!O16)</f>
        <v>https://raw.githubusercontent.com/PatrickVibild/TellusAmazonPictures/master/pictures/DELL/E4300/RG/IT/2.jpg</v>
      </c>
      <c r="O17" s="28" t="str">
        <f aca="false">IF(ISBLANK(Values!$G16),"",Values!P16)</f>
        <v>https://raw.githubusercontent.com/PatrickVibild/TellusAmazonPictures/master/pictures/DELL/E4300/RG/IT/3.jpg</v>
      </c>
      <c r="P17" s="28" t="str">
        <f aca="false">IF(ISBLANK(Values!$G16),"",Values!Q16)</f>
        <v>https://raw.githubusercontent.com/PatrickVibild/TellusAmazonPictures/master/pictures/DELL/E4300/RG/IT/4.jpg</v>
      </c>
      <c r="Q17" s="28" t="str">
        <f aca="false">IF(ISBLANK(Values!$G16),"",Values!R16)</f>
        <v>https://raw.githubusercontent.com/PatrickVibild/TellusAmazonPictures/master/pictures/DELL/E4300/RG/IT/5.jpg</v>
      </c>
      <c r="R17" s="28" t="str">
        <f aca="false">IF(ISBLANK(Values!$G16),"",Values!S16)</f>
        <v>https://raw.githubusercontent.com/PatrickVibild/TellusAmazonPictures/master/pictures/DELL/E4300/RG/IT/6.jpg</v>
      </c>
      <c r="S17" s="28" t="str">
        <f aca="false">IF(ISBLANK(Values!$G16),"",Values!T16)</f>
        <v>https://raw.githubusercontent.com/PatrickVibild/TellusAmazonPictures/master/pictures/DELL/E4300/RG/IT/7.jpg</v>
      </c>
      <c r="T17" s="28" t="str">
        <f aca="false">IF(ISBLANK(Values!$G16),"",Values!U16)</f>
        <v>https://raw.githubusercontent.com/PatrickVibild/TellusAmazonPictures/master/pictures/DELL/E4300/RG/IT/8.jpg</v>
      </c>
      <c r="U17" s="28" t="str">
        <f aca="false">IF(ISBLANK(Values!$G16),"",Values!V16)</f>
        <v>https://raw.githubusercontent.com/PatrickVibild/TellusAmazonPictures/master/pictures/DELL/E4300/RG/IT/9.jpg</v>
      </c>
      <c r="W17" s="32" t="str">
        <f aca="false">IF(ISBLANK(Values!F16),"","Child")</f>
        <v>Child</v>
      </c>
      <c r="X17" s="32" t="str">
        <f aca="false">IF(ISBLANK(Values!F16),"",Values!$B$13)</f>
        <v>Dell 4300</v>
      </c>
      <c r="Y17" s="39" t="str">
        <f aca="false">IF(ISBLANK(Values!F16),"","Size-Color")</f>
        <v>Size-Color</v>
      </c>
      <c r="Z17" s="32" t="str">
        <f aca="false">IF(ISBLANK(Values!F16),"","variation")</f>
        <v>variation</v>
      </c>
      <c r="AA17" s="36" t="str">
        <f aca="false">IF(ISBLANK(Values!F16),"",Values!$B$20)</f>
        <v>PartialUpdate</v>
      </c>
      <c r="AB17" s="36" t="str">
        <f aca="false">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IF(ISBLANK(Values!F16),"",IF(Values!J16,Values!$B$23,Values!$B$33))</f>
        <v>👉 REFORMADO: AHORRE DINERO - Reemplazo del teclado para portátil Dell, misma calidad que los teclados OEM. TellusRem es el distribuidor líder de teclados en el mundo desde 2011. Teclado de reemplazo perfecto, fácil de reemplazar e instalar.</v>
      </c>
      <c r="AJ17" s="42" t="str">
        <f aca="false">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7" s="1" t="str">
        <f aca="false">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IF(ISBLANK(Values!F16),"",SUBSTITUTE(SUBSTITUTE(IF(Values!$K16, Values!$B$26, Values!$B$33), "{language}", Values!$I16), "{flag}", INDEX(options!$E$1:$E$20, Values!$W16)))</f>
        <v>👉 FORMATO – 🇮🇹 Italiano sin retroiluminación.</v>
      </c>
      <c r="AM17" s="1" t="str">
        <f aca="false">SUBSTITUTE(IF(ISBLANK(Values!F16),"",Values!$B$27),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7" s="28" t="str">
        <f aca="false">IF(ISBLANK(Values!F16),"",Values!I16)</f>
        <v>Italiano</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Dinamarca</v>
      </c>
      <c r="CZ17" s="1" t="str">
        <f aca="false">IF(ISBLANK(Values!F16),"","No")</f>
        <v>No</v>
      </c>
      <c r="DA17" s="1" t="str">
        <f aca="false">IF(ISBLANK(Values!F16),"","No")</f>
        <v>No</v>
      </c>
      <c r="DO17" s="27" t="str">
        <f aca="false">IF(ISBLANK(Values!F16),"","Parts")</f>
        <v>Parts</v>
      </c>
      <c r="DP17" s="27"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IF(ISBLANK(Values!$F16), "", "not_applicable")</f>
        <v>not_applicable</v>
      </c>
      <c r="DZ17" s="31"/>
      <c r="EA17" s="31"/>
      <c r="EB17" s="31"/>
      <c r="EC17" s="31"/>
      <c r="EI17" s="1"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4300 Regular / ES</v>
      </c>
      <c r="C18" s="32" t="str">
        <f aca="false">IF(ISBLANK(Values!F17),"","TellusRem")</f>
        <v>TellusRem</v>
      </c>
      <c r="D18" s="30" t="n">
        <f aca="false">IF(ISBLANK(Values!F17),"",Values!F17)</f>
        <v>5714401435044</v>
      </c>
      <c r="E18" s="31" t="str">
        <f aca="false">IF(ISBLANK(Values!F17),"","EAN")</f>
        <v>EAN</v>
      </c>
      <c r="F18" s="28" t="str">
        <f aca="false">IF(ISBLANK(Values!F17),"",IF(Values!K17, SUBSTITUTE(Values!$B$1, "{language}", Values!I17) &amp; " " &amp;Values!$B$3, SUBSTITUTE(Values!$B$2, "{language}", Values!$I17) &amp; " " &amp;Values!$B$3))</f>
        <v>Teclado de respuesto Español sin retroiluminación  para Dell  Latitude E4300, Latitude E4310, Latitude E4200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4300 Regular / ES</v>
      </c>
      <c r="K18" s="28" t="n">
        <f aca="false">IF(ISBLANK(Values!F17),"",IF(Values!K17, Values!$B$4, Values!$B$5))</f>
        <v>24.99</v>
      </c>
      <c r="L18" s="40" t="str">
        <f aca="false">IF(ISBLANK(Values!F17),"",IF($CO18="DEFAULT", Values!$B$18, ""))</f>
        <v/>
      </c>
      <c r="M18" s="28" t="str">
        <f aca="false">IF(ISBLANK(Values!F17),"",Values!$N17)</f>
        <v>https://raw.githubusercontent.com/PatrickVibild/TellusAmazonPictures/master/pictures/DELL/E4300/RG/ES/1.jpg</v>
      </c>
      <c r="N18" s="28" t="str">
        <f aca="false">IF(ISBLANK(Values!$G17),"",Values!O17)</f>
        <v>https://raw.githubusercontent.com/PatrickVibild/TellusAmazonPictures/master/pictures/DELL/E4300/RG/ES/2.jpg</v>
      </c>
      <c r="O18" s="28" t="str">
        <f aca="false">IF(ISBLANK(Values!$G17),"",Values!P17)</f>
        <v>https://raw.githubusercontent.com/PatrickVibild/TellusAmazonPictures/master/pictures/DELL/E4300/RG/ES/3.jpg</v>
      </c>
      <c r="P18" s="28" t="str">
        <f aca="false">IF(ISBLANK(Values!$G17),"",Values!Q17)</f>
        <v>https://raw.githubusercontent.com/PatrickVibild/TellusAmazonPictures/master/pictures/DELL/E4300/RG/ES/4.jpg</v>
      </c>
      <c r="Q18" s="28" t="str">
        <f aca="false">IF(ISBLANK(Values!$G17),"",Values!R17)</f>
        <v>https://raw.githubusercontent.com/PatrickVibild/TellusAmazonPictures/master/pictures/DELL/E4300/RG/ES/5.jpg</v>
      </c>
      <c r="R18" s="28" t="str">
        <f aca="false">IF(ISBLANK(Values!$G17),"",Values!S17)</f>
        <v>https://raw.githubusercontent.com/PatrickVibild/TellusAmazonPictures/master/pictures/DELL/E4300/RG/ES/6.jpg</v>
      </c>
      <c r="S18" s="28" t="str">
        <f aca="false">IF(ISBLANK(Values!$G17),"",Values!T17)</f>
        <v>https://raw.githubusercontent.com/PatrickVibild/TellusAmazonPictures/master/pictures/DELL/E4300/RG/ES/7.jpg</v>
      </c>
      <c r="T18" s="28" t="str">
        <f aca="false">IF(ISBLANK(Values!$G17),"",Values!U17)</f>
        <v>https://raw.githubusercontent.com/PatrickVibild/TellusAmazonPictures/master/pictures/DELL/E4300/RG/ES/8.jpg</v>
      </c>
      <c r="U18" s="28" t="str">
        <f aca="false">IF(ISBLANK(Values!$G17),"",Values!V17)</f>
        <v>https://raw.githubusercontent.com/PatrickVibild/TellusAmazonPictures/master/pictures/DELL/E4300/RG/ES/9.jpg</v>
      </c>
      <c r="W18" s="32" t="str">
        <f aca="false">IF(ISBLANK(Values!F17),"","Child")</f>
        <v>Child</v>
      </c>
      <c r="X18" s="32" t="str">
        <f aca="false">IF(ISBLANK(Values!F17),"",Values!$B$13)</f>
        <v>Dell 4300</v>
      </c>
      <c r="Y18" s="39" t="str">
        <f aca="false">IF(ISBLANK(Values!F17),"","Size-Color")</f>
        <v>Size-Color</v>
      </c>
      <c r="Z18" s="32" t="str">
        <f aca="false">IF(ISBLANK(Values!F17),"","variation")</f>
        <v>variation</v>
      </c>
      <c r="AA18" s="36" t="str">
        <f aca="false">IF(ISBLANK(Values!F17),"",Values!$B$20)</f>
        <v>PartialUpdate</v>
      </c>
      <c r="AB18" s="36" t="str">
        <f aca="false">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IF(ISBLANK(Values!F17),"",IF(Values!J17,Values!$B$23,Values!$B$33))</f>
        <v>👉 REFORMADO: AHORRE DINERO - Reemplazo del teclado para portátil Dell, misma calidad que los teclados OEM. TellusRem es el distribuidor líder de teclados en el mundo desde 2011. Teclado de reemplazo perfecto, fácil de reemplazar e instalar.</v>
      </c>
      <c r="AJ18" s="42" t="str">
        <f aca="false">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8" s="1" t="str">
        <f aca="false">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IF(ISBLANK(Values!F17),"",SUBSTITUTE(SUBSTITUTE(IF(Values!$K17, Values!$B$26, Values!$B$33), "{language}", Values!$I17), "{flag}", INDEX(options!$E$1:$E$20, Values!$W17)))</f>
        <v>👉 FORMATO – 🇪🇸 Español sin retroiluminación.</v>
      </c>
      <c r="AM18" s="1" t="str">
        <f aca="false">SUBSTITUTE(IF(ISBLANK(Values!F17),"",Values!$B$27),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8" s="28" t="str">
        <f aca="false">IF(ISBLANK(Values!F17),"",Values!I17)</f>
        <v>Español</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Dinamarca</v>
      </c>
      <c r="CZ18" s="1" t="str">
        <f aca="false">IF(ISBLANK(Values!F17),"","No")</f>
        <v>No</v>
      </c>
      <c r="DA18" s="1" t="str">
        <f aca="false">IF(ISBLANK(Values!F17),"","No")</f>
        <v>No</v>
      </c>
      <c r="DO18" s="27" t="str">
        <f aca="false">IF(ISBLANK(Values!F17),"","Parts")</f>
        <v>Parts</v>
      </c>
      <c r="DP18" s="27"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IF(ISBLANK(Values!$F17), "", "not_applicable")</f>
        <v>not_applicable</v>
      </c>
      <c r="DZ18" s="31"/>
      <c r="EA18" s="31"/>
      <c r="EB18" s="31"/>
      <c r="EC18" s="31"/>
      <c r="EI18" s="1"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4300 Regular / UK</v>
      </c>
      <c r="C19" s="32" t="str">
        <f aca="false">IF(ISBLANK(Values!F18),"","TellusRem")</f>
        <v>TellusRem</v>
      </c>
      <c r="D19" s="30" t="n">
        <f aca="false">IF(ISBLANK(Values!F18),"",Values!F18)</f>
        <v>5714401435051</v>
      </c>
      <c r="E19" s="31" t="str">
        <f aca="false">IF(ISBLANK(Values!F18),"","EAN")</f>
        <v>EAN</v>
      </c>
      <c r="F19" s="28" t="str">
        <f aca="false">IF(ISBLANK(Values!F18),"",IF(Values!K18, SUBSTITUTE(Values!$B$1, "{language}", Values!I18) &amp; " " &amp;Values!$B$3, SUBSTITUTE(Values!$B$2, "{language}", Values!$I18) &amp; " " &amp;Values!$B$3))</f>
        <v>Teclado de respuesto Ingles sin retroiluminación  para Dell  Latitude E4300, Latitude E4310, Latitude E4200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4300 Regular / UK</v>
      </c>
      <c r="K19" s="28" t="n">
        <f aca="false">IF(ISBLANK(Values!F18),"",IF(Values!K18, Values!$B$4, Values!$B$5))</f>
        <v>24.99</v>
      </c>
      <c r="L19" s="40" t="str">
        <f aca="false">IF(ISBLANK(Values!F18),"",IF($CO19="DEFAULT", Values!$B$18, ""))</f>
        <v/>
      </c>
      <c r="M19" s="28" t="str">
        <f aca="false">IF(ISBLANK(Values!F18),"",Values!$N18)</f>
        <v>https://raw.githubusercontent.com/PatrickVibild/TellusAmazonPictures/master/pictures/DELL/E4300/RG/UK/1.jpg</v>
      </c>
      <c r="N19" s="28" t="str">
        <f aca="false">IF(ISBLANK(Values!$G18),"",Values!O18)</f>
        <v>https://raw.githubusercontent.com/PatrickVibild/TellusAmazonPictures/master/pictures/DELL/E4300/RG/UK/2.jpg</v>
      </c>
      <c r="O19" s="28" t="str">
        <f aca="false">IF(ISBLANK(Values!$G18),"",Values!P18)</f>
        <v>https://raw.githubusercontent.com/PatrickVibild/TellusAmazonPictures/master/pictures/DELL/E4300/RG/UK/3.jpg</v>
      </c>
      <c r="P19" s="28" t="str">
        <f aca="false">IF(ISBLANK(Values!$G18),"",Values!Q18)</f>
        <v>https://raw.githubusercontent.com/PatrickVibild/TellusAmazonPictures/master/pictures/DELL/E4300/RG/UK/4.jpg</v>
      </c>
      <c r="Q19" s="28" t="str">
        <f aca="false">IF(ISBLANK(Values!$G18),"",Values!R18)</f>
        <v>https://raw.githubusercontent.com/PatrickVibild/TellusAmazonPictures/master/pictures/DELL/E4300/RG/UK/5.jpg</v>
      </c>
      <c r="R19" s="28" t="str">
        <f aca="false">IF(ISBLANK(Values!$G18),"",Values!S18)</f>
        <v>https://raw.githubusercontent.com/PatrickVibild/TellusAmazonPictures/master/pictures/DELL/E4300/RG/UK/6.jpg</v>
      </c>
      <c r="S19" s="28" t="str">
        <f aca="false">IF(ISBLANK(Values!$G18),"",Values!T18)</f>
        <v>https://raw.githubusercontent.com/PatrickVibild/TellusAmazonPictures/master/pictures/DELL/E4300/RG/UK/7.jpg</v>
      </c>
      <c r="T19" s="28" t="str">
        <f aca="false">IF(ISBLANK(Values!$G18),"",Values!U18)</f>
        <v>https://raw.githubusercontent.com/PatrickVibild/TellusAmazonPictures/master/pictures/DELL/E4300/RG/UK/8.jpg</v>
      </c>
      <c r="U19" s="28" t="str">
        <f aca="false">IF(ISBLANK(Values!$G18),"",Values!V18)</f>
        <v>https://raw.githubusercontent.com/PatrickVibild/TellusAmazonPictures/master/pictures/DELL/E4300/RG/UK/9.jpg</v>
      </c>
      <c r="W19" s="32" t="str">
        <f aca="false">IF(ISBLANK(Values!F18),"","Child")</f>
        <v>Child</v>
      </c>
      <c r="X19" s="32" t="str">
        <f aca="false">IF(ISBLANK(Values!F18),"",Values!$B$13)</f>
        <v>Dell 4300</v>
      </c>
      <c r="Y19" s="39" t="str">
        <f aca="false">IF(ISBLANK(Values!F18),"","Size-Color")</f>
        <v>Size-Color</v>
      </c>
      <c r="Z19" s="32" t="str">
        <f aca="false">IF(ISBLANK(Values!F18),"","variation")</f>
        <v>variation</v>
      </c>
      <c r="AA19" s="36" t="str">
        <f aca="false">IF(ISBLANK(Values!F18),"",Values!$B$20)</f>
        <v>PartialUpdate</v>
      </c>
      <c r="AB19" s="36" t="str">
        <f aca="false">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IF(ISBLANK(Values!F18),"",IF(Values!J18,Values!$B$23,Values!$B$33))</f>
        <v>👉 REFORMADO: AHORRE DINERO - Reemplazo del teclado para portátil Dell, misma calidad que los teclados OEM. TellusRem es el distribuidor líder de teclados en el mundo desde 2011. Teclado de reemplazo perfecto, fácil de reemplazar e instalar.</v>
      </c>
      <c r="AJ19" s="42" t="str">
        <f aca="false">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9" s="1" t="str">
        <f aca="false">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IF(ISBLANK(Values!F18),"",SUBSTITUTE(SUBSTITUTE(IF(Values!$K18, Values!$B$26, Values!$B$33), "{language}", Values!$I18), "{flag}", INDEX(options!$E$1:$E$20, Values!$W18)))</f>
        <v>👉 FORMATO – 🇬🇧 Ingles sin retroiluminación.</v>
      </c>
      <c r="AM19" s="1" t="str">
        <f aca="false">SUBSTITUTE(IF(ISBLANK(Values!F18),"",Values!$B$27),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9" s="28" t="str">
        <f aca="false">IF(ISBLANK(Values!F18),"",Values!I18)</f>
        <v>Ingles</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Dinamarca</v>
      </c>
      <c r="CZ19" s="1" t="str">
        <f aca="false">IF(ISBLANK(Values!F18),"","No")</f>
        <v>No</v>
      </c>
      <c r="DA19" s="1" t="str">
        <f aca="false">IF(ISBLANK(Values!F18),"","No")</f>
        <v>No</v>
      </c>
      <c r="DO19" s="27" t="str">
        <f aca="false">IF(ISBLANK(Values!F18),"","Parts")</f>
        <v>Parts</v>
      </c>
      <c r="DP19" s="27"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IF(ISBLANK(Values!$F18), "", "not_applicable")</f>
        <v>not_applicable</v>
      </c>
      <c r="DZ19" s="31"/>
      <c r="EA19" s="31"/>
      <c r="EB19" s="31"/>
      <c r="EC19" s="31"/>
      <c r="EI19" s="1"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4300 Regular / NOR</v>
      </c>
      <c r="C20" s="32" t="str">
        <f aca="false">IF(ISBLANK(Values!F19),"","TellusRem")</f>
        <v>TellusRem</v>
      </c>
      <c r="D20" s="30" t="n">
        <f aca="false">IF(ISBLANK(Values!F19),"",Values!F19)</f>
        <v>5714401435068</v>
      </c>
      <c r="E20" s="31" t="str">
        <f aca="false">IF(ISBLANK(Values!F19),"","EAN")</f>
        <v>EAN</v>
      </c>
      <c r="F20" s="28" t="str">
        <f aca="false">IF(ISBLANK(Values!F19),"",IF(Values!K19, SUBSTITUTE(Values!$B$1, "{language}", Values!I19) &amp; " " &amp;Values!$B$3, SUBSTITUTE(Values!$B$2, "{language}", Values!$I19) &amp; " " &amp;Values!$B$3))</f>
        <v>Teclado de respuesto Escandinavo - nórdico sin retroiluminación  para Dell  Latitude E4300, Latitude E4310, Latitude E4200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4300 Regular / NOR</v>
      </c>
      <c r="K20" s="28" t="n">
        <f aca="false">IF(ISBLANK(Values!F19),"",IF(Values!K19, Values!$B$4, Values!$B$5))</f>
        <v>24.99</v>
      </c>
      <c r="L20" s="40" t="str">
        <f aca="false">IF(ISBLANK(Values!F19),"",IF($CO20="DEFAULT", Values!$B$18, ""))</f>
        <v/>
      </c>
      <c r="M20" s="28" t="str">
        <f aca="false">IF(ISBLANK(Values!F19),"",Values!$N19)</f>
        <v>https://raw.githubusercontent.com/PatrickVibild/TellusAmazonPictures/master/pictures/DELL/E4300/RG/NOR/1.jpg</v>
      </c>
      <c r="N20" s="28" t="str">
        <f aca="false">IF(ISBLANK(Values!$G19),"",Values!O19)</f>
        <v>https://raw.githubusercontent.com/PatrickVibild/TellusAmazonPictures/master/pictures/DELL/E4300/RG/NOR/2.jpg</v>
      </c>
      <c r="O20" s="28" t="str">
        <f aca="false">IF(ISBLANK(Values!$G19),"",Values!P19)</f>
        <v>https://raw.githubusercontent.com/PatrickVibild/TellusAmazonPictures/master/pictures/DELL/E4300/RG/NOR/3.jpg</v>
      </c>
      <c r="P20" s="28" t="str">
        <f aca="false">IF(ISBLANK(Values!$G19),"",Values!Q19)</f>
        <v>https://raw.githubusercontent.com/PatrickVibild/TellusAmazonPictures/master/pictures/DELL/E4300/RG/NOR/4.jpg</v>
      </c>
      <c r="Q20" s="28" t="str">
        <f aca="false">IF(ISBLANK(Values!$G19),"",Values!R19)</f>
        <v>https://raw.githubusercontent.com/PatrickVibild/TellusAmazonPictures/master/pictures/DELL/E4300/RG/NOR/5.jpg</v>
      </c>
      <c r="R20" s="28" t="str">
        <f aca="false">IF(ISBLANK(Values!$G19),"",Values!S19)</f>
        <v>https://raw.githubusercontent.com/PatrickVibild/TellusAmazonPictures/master/pictures/DELL/E4300/RG/NOR/6.jpg</v>
      </c>
      <c r="S20" s="28" t="str">
        <f aca="false">IF(ISBLANK(Values!$G19),"",Values!T19)</f>
        <v>https://raw.githubusercontent.com/PatrickVibild/TellusAmazonPictures/master/pictures/DELL/E4300/RG/NOR/7.jpg</v>
      </c>
      <c r="T20" s="28" t="str">
        <f aca="false">IF(ISBLANK(Values!$G19),"",Values!U19)</f>
        <v>https://raw.githubusercontent.com/PatrickVibild/TellusAmazonPictures/master/pictures/DELL/E4300/RG/NOR/8.jpg</v>
      </c>
      <c r="U20" s="28" t="str">
        <f aca="false">IF(ISBLANK(Values!$G19),"",Values!V19)</f>
        <v>https://raw.githubusercontent.com/PatrickVibild/TellusAmazonPictures/master/pictures/DELL/E4300/RG/NOR/9.jpg</v>
      </c>
      <c r="W20" s="32" t="str">
        <f aca="false">IF(ISBLANK(Values!F19),"","Child")</f>
        <v>Child</v>
      </c>
      <c r="X20" s="32" t="str">
        <f aca="false">IF(ISBLANK(Values!F19),"",Values!$B$13)</f>
        <v>Dell 4300</v>
      </c>
      <c r="Y20" s="39" t="str">
        <f aca="false">IF(ISBLANK(Values!F19),"","Size-Color")</f>
        <v>Size-Color</v>
      </c>
      <c r="Z20" s="32" t="str">
        <f aca="false">IF(ISBLANK(Values!F19),"","variation")</f>
        <v>variation</v>
      </c>
      <c r="AA20" s="36" t="str">
        <f aca="false">IF(ISBLANK(Values!F19),"",Values!$B$20)</f>
        <v>PartialUpdate</v>
      </c>
      <c r="AB20" s="36" t="str">
        <f aca="false">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IF(ISBLANK(Values!F19),"",IF(Values!J19,Values!$B$23,Values!$B$33))</f>
        <v>👉 REFORMADO: AHORRE DINERO - Reemplazo del teclado para portátil Dell, misma calidad que los teclados OEM. TellusRem es el distribuidor líder de teclados en el mundo desde 2011. Teclado de reemplazo perfecto, fácil de reemplazar e instalar.</v>
      </c>
      <c r="AJ20" s="42" t="str">
        <f aca="false">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0" s="1" t="str">
        <f aca="false">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IF(ISBLANK(Values!F19),"",SUBSTITUTE(SUBSTITUTE(IF(Values!$K19, Values!$B$26, Values!$B$33), "{language}", Values!$I19), "{flag}", INDEX(options!$E$1:$E$20, Values!$W19)))</f>
        <v>👉 FORMATO – 🇸🇪 🇫🇮 🇳🇴 🇩🇰 Escandinavo - nórdico sin retroiluminación.</v>
      </c>
      <c r="AM20" s="1" t="str">
        <f aca="false">SUBSTITUTE(IF(ISBLANK(Values!F19),"",Values!$B$27), "{model}", Values!$B$3)</f>
        <v>👉 COMPATIBLE CON: Dell Latitude E4300, Latitude E4310, Latitude E4200. Por favor, revise la imagen y la descripción cuidadosamente antes de comprar cualquier teclado. Esto asegura que obtenga el teclado correcto para su portátil. Instalación fácil.</v>
      </c>
      <c r="AT20" s="28" t="str">
        <f aca="false">IF(ISBLANK(Values!F19),"",Values!I19)</f>
        <v>Escandinavo - nórdico</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Dinamarca</v>
      </c>
      <c r="CZ20" s="1" t="str">
        <f aca="false">IF(ISBLANK(Values!F19),"","No")</f>
        <v>No</v>
      </c>
      <c r="DA20" s="1" t="str">
        <f aca="false">IF(ISBLANK(Values!F19),"","No")</f>
        <v>No</v>
      </c>
      <c r="DO20" s="27" t="str">
        <f aca="false">IF(ISBLANK(Values!F19),"","Parts")</f>
        <v>Parts</v>
      </c>
      <c r="DP20" s="27"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IF(ISBLANK(Values!$F19), "", "not_applicable")</f>
        <v>not_applicable</v>
      </c>
      <c r="DZ20" s="31"/>
      <c r="EA20" s="31"/>
      <c r="EB20" s="31"/>
      <c r="EC20" s="31"/>
      <c r="EI20" s="1"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4300 Regular / BE</v>
      </c>
      <c r="C21" s="32" t="str">
        <f aca="false">IF(ISBLANK(Values!F20),"","TellusRem")</f>
        <v>TellusRem</v>
      </c>
      <c r="D21" s="30" t="n">
        <f aca="false">IF(ISBLANK(Values!F20),"",Values!F20)</f>
        <v>5714401435075</v>
      </c>
      <c r="E21" s="31" t="str">
        <f aca="false">IF(ISBLANK(Values!F20),"","EAN")</f>
        <v>EAN</v>
      </c>
      <c r="F21" s="28" t="str">
        <f aca="false">IF(ISBLANK(Values!F20),"",IF(Values!K20, SUBSTITUTE(Values!$B$1, "{language}", Values!I20) &amp; " " &amp;Values!$B$3, SUBSTITUTE(Values!$B$2, "{language}", Values!$I20) &amp; " " &amp;Values!$B$3))</f>
        <v>Teclado de respuesto Belga sin retroiluminación  para Dell  Latitude E4300, Latitude E4310, Latitude E4200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4300 Regular / BE</v>
      </c>
      <c r="K21" s="28" t="n">
        <f aca="false">IF(ISBLANK(Values!F20),"",IF(Values!K20, Values!$B$4, Values!$B$5))</f>
        <v>24.99</v>
      </c>
      <c r="L21" s="40" t="str">
        <f aca="false">IF(ISBLANK(Values!F20),"",IF($CO21="DEFAULT", Values!$B$18, ""))</f>
        <v/>
      </c>
      <c r="M21" s="28" t="str">
        <f aca="false">IF(ISBLANK(Values!F20),"",Values!$N20)</f>
        <v>https://raw.githubusercontent.com/PatrickVibild/TellusAmazonPictures/master/pictures/DELL/E4300/RG/BE/1.jpg</v>
      </c>
      <c r="N21" s="28" t="str">
        <f aca="false">IF(ISBLANK(Values!$G20),"",Values!O20)</f>
        <v>https://raw.githubusercontent.com/PatrickVibild/TellusAmazonPictures/master/pictures/DELL/E4300/RG/BE/2.jpg</v>
      </c>
      <c r="O21" s="28" t="str">
        <f aca="false">IF(ISBLANK(Values!$G20),"",Values!P20)</f>
        <v>https://raw.githubusercontent.com/PatrickVibild/TellusAmazonPictures/master/pictures/DELL/E4300/RG/BE/3.jpg</v>
      </c>
      <c r="P21" s="28" t="str">
        <f aca="false">IF(ISBLANK(Values!$G20),"",Values!Q20)</f>
        <v>https://raw.githubusercontent.com/PatrickVibild/TellusAmazonPictures/master/pictures/DELL/E4300/RG/BE/4.jpg</v>
      </c>
      <c r="Q21" s="28" t="str">
        <f aca="false">IF(ISBLANK(Values!$G20),"",Values!R20)</f>
        <v>https://raw.githubusercontent.com/PatrickVibild/TellusAmazonPictures/master/pictures/DELL/E4300/RG/BE/5.jpg</v>
      </c>
      <c r="R21" s="28" t="str">
        <f aca="false">IF(ISBLANK(Values!$G20),"",Values!S20)</f>
        <v>https://raw.githubusercontent.com/PatrickVibild/TellusAmazonPictures/master/pictures/DELL/E4300/RG/BE/6.jpg</v>
      </c>
      <c r="S21" s="28" t="str">
        <f aca="false">IF(ISBLANK(Values!$G20),"",Values!T20)</f>
        <v>https://raw.githubusercontent.com/PatrickVibild/TellusAmazonPictures/master/pictures/DELL/E4300/RG/BE/7.jpg</v>
      </c>
      <c r="T21" s="28" t="str">
        <f aca="false">IF(ISBLANK(Values!$G20),"",Values!U20)</f>
        <v>https://raw.githubusercontent.com/PatrickVibild/TellusAmazonPictures/master/pictures/DELL/E4300/RG/BE/8.jpg</v>
      </c>
      <c r="U21" s="28" t="str">
        <f aca="false">IF(ISBLANK(Values!$G20),"",Values!V20)</f>
        <v>https://raw.githubusercontent.com/PatrickVibild/TellusAmazonPictures/master/pictures/DELL/E4300/RG/BE/9.jpg</v>
      </c>
      <c r="W21" s="32" t="str">
        <f aca="false">IF(ISBLANK(Values!F20),"","Child")</f>
        <v>Child</v>
      </c>
      <c r="X21" s="32" t="str">
        <f aca="false">IF(ISBLANK(Values!F20),"",Values!$B$13)</f>
        <v>Dell 4300</v>
      </c>
      <c r="Y21" s="39" t="str">
        <f aca="false">IF(ISBLANK(Values!F20),"","Size-Color")</f>
        <v>Size-Color</v>
      </c>
      <c r="Z21" s="32" t="str">
        <f aca="false">IF(ISBLANK(Values!F20),"","variation")</f>
        <v>variation</v>
      </c>
      <c r="AA21" s="36" t="str">
        <f aca="false">IF(ISBLANK(Values!F20),"",Values!$B$20)</f>
        <v>PartialUpdate</v>
      </c>
      <c r="AB21" s="36" t="str">
        <f aca="false">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IF(ISBLANK(Values!F20),"",IF(Values!J20,Values!$B$23,Values!$B$33))</f>
        <v>👉 REFORMADO: AHORRE DINERO - Reemplazo del teclado para portátil Dell, misma calidad que los teclados OEM. TellusRem es el distribuidor líder de teclados en el mundo desde 2011. Teclado de reemplazo perfecto, fácil de reemplazar e instalar.</v>
      </c>
      <c r="AJ21" s="42" t="str">
        <f aca="false">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1" s="1" t="str">
        <f aca="false">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IF(ISBLANK(Values!F20),"",SUBSTITUTE(SUBSTITUTE(IF(Values!$K20, Values!$B$26, Values!$B$33), "{language}", Values!$I20), "{flag}", INDEX(options!$E$1:$E$20, Values!$W20)))</f>
        <v>👉 FORMATO – 🇧🇪 Belga sin retroiluminación.</v>
      </c>
      <c r="AM21" s="1" t="str">
        <f aca="false">SUBSTITUTE(IF(ISBLANK(Values!F20),"",Values!$B$27), "{model}", Values!$B$3)</f>
        <v>👉 COMPATIBLE CON: Dell Latitude E4300, Latitude E4310, Latitude E4200. Por favor, revise la imagen y la descripción cuidadosamente antes de comprar cualquier teclado. Esto asegura que obtenga el teclado correcto para su portátil. Instalación fácil.</v>
      </c>
      <c r="AT21" s="28" t="str">
        <f aca="false">IF(ISBLANK(Values!F20),"",Values!I20)</f>
        <v>Belga</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Dinamarca</v>
      </c>
      <c r="CZ21" s="1" t="str">
        <f aca="false">IF(ISBLANK(Values!F20),"","No")</f>
        <v>No</v>
      </c>
      <c r="DA21" s="1" t="str">
        <f aca="false">IF(ISBLANK(Values!F20),"","No")</f>
        <v>No</v>
      </c>
      <c r="DO21" s="27" t="str">
        <f aca="false">IF(ISBLANK(Values!F20),"","Parts")</f>
        <v>Parts</v>
      </c>
      <c r="DP21" s="27"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IF(ISBLANK(Values!$F20), "", "not_applicable")</f>
        <v>not_applicable</v>
      </c>
      <c r="DZ21" s="31"/>
      <c r="EA21" s="31"/>
      <c r="EB21" s="31"/>
      <c r="EC21" s="31"/>
      <c r="EI21" s="1"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4300 Regular / CH</v>
      </c>
      <c r="C22" s="32" t="str">
        <f aca="false">IF(ISBLANK(Values!F21),"","TellusRem")</f>
        <v>TellusRem</v>
      </c>
      <c r="D22" s="30" t="n">
        <f aca="false">IF(ISBLANK(Values!F21),"",Values!F21)</f>
        <v>5714401435082</v>
      </c>
      <c r="E22" s="31" t="str">
        <f aca="false">IF(ISBLANK(Values!F21),"","EAN")</f>
        <v>EAN</v>
      </c>
      <c r="F22" s="28" t="str">
        <f aca="false">IF(ISBLANK(Values!F21),"",IF(Values!K21, SUBSTITUTE(Values!$B$1, "{language}", Values!I21) &amp; " " &amp;Values!$B$3, SUBSTITUTE(Values!$B$2, "{language}", Values!$I21) &amp; " " &amp;Values!$B$3))</f>
        <v>Teclado de respuesto Suizo sin retroiluminación  para Dell  Latitude E4300, Latitude E4310, Latitude E4200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4300 Regular / CH</v>
      </c>
      <c r="K22" s="28" t="n">
        <f aca="false">IF(ISBLANK(Values!F21),"",IF(Values!K21, Values!$B$4, Values!$B$5))</f>
        <v>24.99</v>
      </c>
      <c r="L22" s="40" t="str">
        <f aca="false">IF(ISBLANK(Values!F21),"",IF($CO22="DEFAULT", Values!$B$18, ""))</f>
        <v/>
      </c>
      <c r="M22" s="28" t="str">
        <f aca="false">IF(ISBLANK(Values!F21),"",Values!$N21)</f>
        <v>https://raw.githubusercontent.com/PatrickVibild/TellusAmazonPictures/master/pictures/DELL/E4300/RG/CH/1.jpg</v>
      </c>
      <c r="N22" s="28" t="str">
        <f aca="false">IF(ISBLANK(Values!$G21),"",Values!O21)</f>
        <v>https://raw.githubusercontent.com/PatrickVibild/TellusAmazonPictures/master/pictures/DELL/E4300/RG/CH/2.jpg</v>
      </c>
      <c r="O22" s="28" t="str">
        <f aca="false">IF(ISBLANK(Values!$G21),"",Values!P21)</f>
        <v>https://raw.githubusercontent.com/PatrickVibild/TellusAmazonPictures/master/pictures/DELL/E4300/RG/CH/3.jpg</v>
      </c>
      <c r="P22" s="28" t="str">
        <f aca="false">IF(ISBLANK(Values!$G21),"",Values!Q21)</f>
        <v>https://raw.githubusercontent.com/PatrickVibild/TellusAmazonPictures/master/pictures/DELL/E4300/RG/CH/4.jpg</v>
      </c>
      <c r="Q22" s="28" t="str">
        <f aca="false">IF(ISBLANK(Values!$G21),"",Values!R21)</f>
        <v>https://raw.githubusercontent.com/PatrickVibild/TellusAmazonPictures/master/pictures/DELL/E4300/RG/CH/5.jpg</v>
      </c>
      <c r="R22" s="28" t="str">
        <f aca="false">IF(ISBLANK(Values!$G21),"",Values!S21)</f>
        <v>https://raw.githubusercontent.com/PatrickVibild/TellusAmazonPictures/master/pictures/DELL/E4300/RG/CH/6.jpg</v>
      </c>
      <c r="S22" s="28" t="str">
        <f aca="false">IF(ISBLANK(Values!$G21),"",Values!T21)</f>
        <v>https://raw.githubusercontent.com/PatrickVibild/TellusAmazonPictures/master/pictures/DELL/E4300/RG/CH/7.jpg</v>
      </c>
      <c r="T22" s="28" t="str">
        <f aca="false">IF(ISBLANK(Values!$G21),"",Values!U21)</f>
        <v>https://raw.githubusercontent.com/PatrickVibild/TellusAmazonPictures/master/pictures/DELL/E4300/RG/CH/8.jpg</v>
      </c>
      <c r="U22" s="28" t="str">
        <f aca="false">IF(ISBLANK(Values!$G21),"",Values!V21)</f>
        <v>https://raw.githubusercontent.com/PatrickVibild/TellusAmazonPictures/master/pictures/DELL/E4300/RG/CH/9.jpg</v>
      </c>
      <c r="W22" s="32" t="str">
        <f aca="false">IF(ISBLANK(Values!F21),"","Child")</f>
        <v>Child</v>
      </c>
      <c r="X22" s="32" t="str">
        <f aca="false">IF(ISBLANK(Values!F21),"",Values!$B$13)</f>
        <v>Dell 4300</v>
      </c>
      <c r="Y22" s="39" t="str">
        <f aca="false">IF(ISBLANK(Values!F21),"","Size-Color")</f>
        <v>Size-Color</v>
      </c>
      <c r="Z22" s="32" t="str">
        <f aca="false">IF(ISBLANK(Values!F21),"","variation")</f>
        <v>variation</v>
      </c>
      <c r="AA22" s="36" t="str">
        <f aca="false">IF(ISBLANK(Values!F21),"",Values!$B$20)</f>
        <v>PartialUpdate</v>
      </c>
      <c r="AB22" s="36" t="str">
        <f aca="false">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IF(ISBLANK(Values!F21),"",IF(Values!J21,Values!$B$23,Values!$B$33))</f>
        <v>👉 REFORMADO: AHORRE DINERO - Reemplazo del teclado para portátil Dell, misma calidad que los teclados OEM. TellusRem es el distribuidor líder de teclados en el mundo desde 2011. Teclado de reemplazo perfecto, fácil de reemplazar e instalar.</v>
      </c>
      <c r="AJ22" s="42" t="str">
        <f aca="false">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2" s="1" t="str">
        <f aca="false">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IF(ISBLANK(Values!F21),"",SUBSTITUTE(SUBSTITUTE(IF(Values!$K21, Values!$B$26, Values!$B$33), "{language}", Values!$I21), "{flag}", INDEX(options!$E$1:$E$20, Values!$W21)))</f>
        <v>👉 FORMATO – 🇨🇭 Suizo sin retroiluminación.</v>
      </c>
      <c r="AM22" s="1" t="str">
        <f aca="false">SUBSTITUTE(IF(ISBLANK(Values!F21),"",Values!$B$27), "{model}", Values!$B$3)</f>
        <v>👉 COMPATIBLE CON: Dell Latitude E4300, Latitude E4310, Latitude E4200. Por favor, revise la imagen y la descripción cuidadosamente antes de comprar cualquier teclado. Esto asegura que obtenga el teclado correcto para su portátil. Instalación fácil.</v>
      </c>
      <c r="AT22" s="28" t="str">
        <f aca="false">IF(ISBLANK(Values!F21),"",Values!I21)</f>
        <v>Suizo</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Dinamarca</v>
      </c>
      <c r="CZ22" s="1" t="str">
        <f aca="false">IF(ISBLANK(Values!F21),"","No")</f>
        <v>No</v>
      </c>
      <c r="DA22" s="1" t="str">
        <f aca="false">IF(ISBLANK(Values!F21),"","No")</f>
        <v>No</v>
      </c>
      <c r="DO22" s="27" t="str">
        <f aca="false">IF(ISBLANK(Values!F21),"","Parts")</f>
        <v>Parts</v>
      </c>
      <c r="DP22" s="27"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IF(ISBLANK(Values!$F21), "", "not_applicable")</f>
        <v>not_applicable</v>
      </c>
      <c r="DZ22" s="31"/>
      <c r="EA22" s="31"/>
      <c r="EB22" s="31"/>
      <c r="EC22" s="31"/>
      <c r="EI22" s="1"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4300 Regular / US INT</v>
      </c>
      <c r="C23" s="32" t="str">
        <f aca="false">IF(ISBLANK(Values!F22),"","TellusRem")</f>
        <v>TellusRem</v>
      </c>
      <c r="D23" s="30" t="n">
        <f aca="false">IF(ISBLANK(Values!F22),"",Values!F22)</f>
        <v>5714401435099</v>
      </c>
      <c r="E23" s="31" t="str">
        <f aca="false">IF(ISBLANK(Values!F22),"","EAN")</f>
        <v>EAN</v>
      </c>
      <c r="F23" s="28" t="str">
        <f aca="false">IF(ISBLANK(Values!F22),"",IF(Values!K22, SUBSTITUTE(Values!$B$1, "{language}", Values!I22) &amp; " " &amp;Values!$B$3, SUBSTITUTE(Values!$B$2, "{language}", Values!$I22) &amp; " " &amp;Values!$B$3))</f>
        <v>Teclado de respuesto US internacional sin retroiluminación  para Dell  Latitude E4300, Latitude E4310, Latitude E4200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4300 Regular / US INT</v>
      </c>
      <c r="K23" s="28" t="n">
        <f aca="false">IF(ISBLANK(Values!F22),"",IF(Values!K22, Values!$B$4, Values!$B$5))</f>
        <v>24.99</v>
      </c>
      <c r="L23" s="40" t="str">
        <f aca="false">IF(ISBLANK(Values!F22),"",IF($CO23="DEFAULT", Values!$B$18, ""))</f>
        <v/>
      </c>
      <c r="M23" s="28" t="str">
        <f aca="false">IF(ISBLANK(Values!F22),"",Values!$N22)</f>
        <v>https://raw.githubusercontent.com/PatrickVibild/TellusAmazonPictures/master/pictures/DELL/E4300/RG/USI/1.jpg</v>
      </c>
      <c r="N23" s="28" t="str">
        <f aca="false">IF(ISBLANK(Values!$G22),"",Values!O22)</f>
        <v>https://raw.githubusercontent.com/PatrickVibild/TellusAmazonPictures/master/pictures/DELL/E4300/RG/USI/2.jpg</v>
      </c>
      <c r="O23" s="28" t="str">
        <f aca="false">IF(ISBLANK(Values!$G22),"",Values!P22)</f>
        <v>https://raw.githubusercontent.com/PatrickVibild/TellusAmazonPictures/master/pictures/DELL/E4300/RG/USI/3.jpg</v>
      </c>
      <c r="P23" s="28" t="str">
        <f aca="false">IF(ISBLANK(Values!$G22),"",Values!Q22)</f>
        <v>https://raw.githubusercontent.com/PatrickVibild/TellusAmazonPictures/master/pictures/DELL/E4300/RG/USI/4.jpg</v>
      </c>
      <c r="Q23" s="28" t="str">
        <f aca="false">IF(ISBLANK(Values!$G22),"",Values!R22)</f>
        <v>https://raw.githubusercontent.com/PatrickVibild/TellusAmazonPictures/master/pictures/DELL/E4300/RG/USI/5.jpg</v>
      </c>
      <c r="R23" s="28" t="str">
        <f aca="false">IF(ISBLANK(Values!$G22),"",Values!S22)</f>
        <v>https://raw.githubusercontent.com/PatrickVibild/TellusAmazonPictures/master/pictures/DELL/E4300/RG/USI/6.jpg</v>
      </c>
      <c r="S23" s="28" t="str">
        <f aca="false">IF(ISBLANK(Values!$G22),"",Values!T22)</f>
        <v>https://raw.githubusercontent.com/PatrickVibild/TellusAmazonPictures/master/pictures/DELL/E4300/RG/USI/7.jpg</v>
      </c>
      <c r="T23" s="28" t="str">
        <f aca="false">IF(ISBLANK(Values!$G22),"",Values!U22)</f>
        <v>https://raw.githubusercontent.com/PatrickVibild/TellusAmazonPictures/master/pictures/DELL/E4300/RG/USI/8.jpg</v>
      </c>
      <c r="U23" s="28" t="str">
        <f aca="false">IF(ISBLANK(Values!$G22),"",Values!V22)</f>
        <v>https://raw.githubusercontent.com/PatrickVibild/TellusAmazonPictures/master/pictures/DELL/E4300/RG/USI/9.jpg</v>
      </c>
      <c r="V23" s="1"/>
      <c r="W23" s="32" t="str">
        <f aca="false">IF(ISBLANK(Values!F22),"","Child")</f>
        <v>Child</v>
      </c>
      <c r="X23" s="32" t="str">
        <f aca="false">IF(ISBLANK(Values!F22),"",Values!$B$13)</f>
        <v>Dell 4300</v>
      </c>
      <c r="Y23" s="39" t="str">
        <f aca="false">IF(ISBLANK(Values!F22),"","Size-Color")</f>
        <v>Size-Color</v>
      </c>
      <c r="Z23" s="32" t="str">
        <f aca="false">IF(ISBLANK(Values!F22),"","variation")</f>
        <v>variation</v>
      </c>
      <c r="AA23" s="36" t="str">
        <f aca="false">IF(ISBLANK(Values!F22),"",Values!$B$20)</f>
        <v>PartialUpdate</v>
      </c>
      <c r="AB23" s="36" t="str">
        <f aca="false">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IF(ISBLANK(Values!F22),"",IF(Values!J22,Values!$B$23,Values!$B$33))</f>
        <v>👉 REFORMADO: AHORRE DINERO - Reemplazo del teclado para portátil Dell, misma calidad que los teclados OEM. TellusRem es el distribuidor líder de teclados en el mundo desde 2011. Teclado de reemplazo perfecto, fácil de reemplazar e instalar.</v>
      </c>
      <c r="AJ23" s="42" t="str">
        <f aca="false">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3" s="1" t="str">
        <f aca="false">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IF(ISBLANK(Values!F22),"",SUBSTITUTE(SUBSTITUTE(IF(Values!$K22, Values!$B$26, Values!$B$33), "{language}", Values!$I22), "{flag}", INDEX(options!$E$1:$E$20, Values!$W22)))</f>
        <v>👉 FORMATO – 🇺🇸 with € symbol US internacional sin retroiluminación.</v>
      </c>
      <c r="AM23" s="1" t="str">
        <f aca="false">SUBSTITUTE(IF(ISBLANK(Values!F22),"",Values!$B$27), "{model}", Values!$B$3)</f>
        <v>👉 COMPATIBLE CON: Dell Latitude E4300, Latitude E4310, Latitude E4200.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IF(ISBLANK(Values!F22),"",Values!I22)</f>
        <v>US internacional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Dinamarca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4300 Regular / US</v>
      </c>
      <c r="C24" s="32" t="str">
        <f aca="false">IF(ISBLANK(Values!F23),"","TellusRem")</f>
        <v>TellusRem</v>
      </c>
      <c r="D24" s="30" t="n">
        <f aca="false">IF(ISBLANK(Values!F23),"",Values!F23)</f>
        <v>5714401435105</v>
      </c>
      <c r="E24" s="31" t="str">
        <f aca="false">IF(ISBLANK(Values!F23),"","EAN")</f>
        <v>EAN</v>
      </c>
      <c r="F24" s="28" t="str">
        <f aca="false">IF(ISBLANK(Values!F23),"",IF(Values!K23, SUBSTITUTE(Values!$B$1, "{language}", Values!I23) &amp; " " &amp;Values!$B$3, SUBSTITUTE(Values!$B$2, "{language}", Values!$I23) &amp; " " &amp;Values!$B$3))</f>
        <v>Teclado de respuesto US sin retroiluminación  para Dell  Latitude E4300, Latitude E4310, Latitude E4200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4300 Regular / US</v>
      </c>
      <c r="K24" s="28" t="n">
        <f aca="false">IF(ISBLANK(Values!F23),"",IF(Values!K23, Values!$B$4, Values!$B$5))</f>
        <v>24.99</v>
      </c>
      <c r="L24" s="40" t="n">
        <f aca="false">IF(ISBLANK(Values!F23),"",IF($CO24="DEFAULT", Values!$B$18, ""))</f>
        <v>5</v>
      </c>
      <c r="M24" s="28" t="str">
        <f aca="false">IF(ISBLANK(Values!F23),"",Values!$N23)</f>
        <v>https://raw.githubusercontent.com/PatrickVibild/TellusAmazonPictures/master/pictures/DELL/E4300/RG/US/1.jpg</v>
      </c>
      <c r="N24" s="28" t="str">
        <f aca="false">IF(ISBLANK(Values!$G23),"",Values!O23)</f>
        <v>https://raw.githubusercontent.com/PatrickVibild/TellusAmazonPictures/master/pictures/DELL/E4300/RG/US/2.jpg</v>
      </c>
      <c r="O24" s="28" t="str">
        <f aca="false">IF(ISBLANK(Values!$G23),"",Values!P23)</f>
        <v>https://raw.githubusercontent.com/PatrickVibild/TellusAmazonPictures/master/pictures/DELL/E4300/RG/US/3.jpg</v>
      </c>
      <c r="P24" s="28" t="str">
        <f aca="false">IF(ISBLANK(Values!$G23),"",Values!Q23)</f>
        <v>https://raw.githubusercontent.com/PatrickVibild/TellusAmazonPictures/master/pictures/DELL/E4300/RG/US/4.jpg</v>
      </c>
      <c r="Q24" s="28" t="str">
        <f aca="false">IF(ISBLANK(Values!$G23),"",Values!R23)</f>
        <v>https://raw.githubusercontent.com/PatrickVibild/TellusAmazonPictures/master/pictures/DELL/E4300/RG/US/5.jpg</v>
      </c>
      <c r="R24" s="28" t="str">
        <f aca="false">IF(ISBLANK(Values!$G23),"",Values!S23)</f>
        <v>https://raw.githubusercontent.com/PatrickVibild/TellusAmazonPictures/master/pictures/DELL/E4300/RG/US/6.jpg</v>
      </c>
      <c r="S24" s="28" t="str">
        <f aca="false">IF(ISBLANK(Values!$G23),"",Values!T23)</f>
        <v>https://raw.githubusercontent.com/PatrickVibild/TellusAmazonPictures/master/pictures/DELL/E4300/RG/US/7.jpg</v>
      </c>
      <c r="T24" s="28" t="str">
        <f aca="false">IF(ISBLANK(Values!$G23),"",Values!U23)</f>
        <v>https://raw.githubusercontent.com/PatrickVibild/TellusAmazonPictures/master/pictures/DELL/E4300/RG/US/8.jpg</v>
      </c>
      <c r="U24" s="28" t="str">
        <f aca="false">IF(ISBLANK(Values!$G23),"",Values!V23)</f>
        <v>https://raw.githubusercontent.com/PatrickVibild/TellusAmazonPictures/master/pictures/DELL/E4300/RG/US/9.jpg</v>
      </c>
      <c r="V24" s="1"/>
      <c r="W24" s="32" t="str">
        <f aca="false">IF(ISBLANK(Values!F23),"","Child")</f>
        <v>Child</v>
      </c>
      <c r="X24" s="32" t="str">
        <f aca="false">IF(ISBLANK(Values!F23),"",Values!$B$13)</f>
        <v>Dell 4300</v>
      </c>
      <c r="Y24" s="39" t="str">
        <f aca="false">IF(ISBLANK(Values!F23),"","Size-Color")</f>
        <v>Size-Color</v>
      </c>
      <c r="Z24" s="32" t="str">
        <f aca="false">IF(ISBLANK(Values!F23),"","variation")</f>
        <v>variation</v>
      </c>
      <c r="AA24" s="36" t="str">
        <f aca="false">IF(ISBLANK(Values!F23),"",Values!$B$20)</f>
        <v>PartialUpdate</v>
      </c>
      <c r="AB24" s="36" t="str">
        <f aca="false">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IF(ISBLANK(Values!F23),"",IF(Values!J23,Values!$B$23,Values!$B$33))</f>
        <v>👉 REFORMADO: AHORRE DINERO - Reemplazo del teclado para portátil Dell, misma calidad que los teclados OEM. TellusRem es el distribuidor líder de teclados en el mundo desde 2011. Teclado de reemplazo perfecto, fácil de reemplazar e instalar.</v>
      </c>
      <c r="AJ24" s="42" t="str">
        <f aca="false">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4" s="1" t="str">
        <f aca="false">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IF(ISBLANK(Values!F23),"",SUBSTITUTE(SUBSTITUTE(IF(Values!$K23, Values!$B$26, Values!$B$33), "{language}", Values!$I23), "{flag}", INDEX(options!$E$1:$E$20, Values!$W23)))</f>
        <v>👉 FORMATO – 🇺🇸 US sin retroiluminación.</v>
      </c>
      <c r="AM24" s="1" t="str">
        <f aca="false">SUBSTITUTE(IF(ISBLANK(Values!F23),"",Values!$B$27), "{model}", Values!$B$3)</f>
        <v>👉 COMPATIBLE CON: Dell Latitude E4300, Latitude E4310, Latitude E4200.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Dinamarca</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24.99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t="n">
        <f aca="false">FALSE()</f>
        <v>0</v>
      </c>
      <c r="D4" s="53" t="n">
        <f aca="false">TRUE()</f>
        <v>1</v>
      </c>
      <c r="E4" s="53"/>
      <c r="F4" s="54" t="n">
        <v>5714401432005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6" t="n">
        <f aca="false">TRUE()</f>
        <v>1</v>
      </c>
      <c r="K4" s="57" t="n">
        <f aca="false">TRUE()</f>
        <v>1</v>
      </c>
      <c r="L4" s="54" t="s">
        <v>374</v>
      </c>
      <c r="M4" s="58" t="n">
        <f aca="false">TRUE()</f>
        <v>1</v>
      </c>
      <c r="N4" s="59" t="str">
        <f aca="false">IF(ISBLANK(L4),"",IF(M4, "https://raw.githubusercontent.com/PatrickVibild/TellusAmazonPictures/master/pictures/"&amp;L4&amp;"/1.jpg","https://download.lenovo.com/Images/Parts/"&amp;L4&amp;"/"&amp;L4&amp;"_A.jpg"))</f>
        <v>https://raw.githubusercontent.com/PatrickVibild/TellusAmazonPictures/master/pictures/DELL/E4300/BL/DE/1.jpg</v>
      </c>
      <c r="O4" s="59" t="str">
        <f aca="false">IF(ISBLANK(L4),"",IF(M4, "https://raw.githubusercontent.com/PatrickVibild/TellusAmazonPictures/master/pictures/"&amp;L4&amp;"/2.jpg","https://download.lenovo.com/Images/Parts/"&amp;L4&amp;"/"&amp;L4&amp;"_B.jpg"))</f>
        <v>https://raw.githubusercontent.com/PatrickVibild/TellusAmazonPictures/master/pictures/DELL/E4300/BL/DE/2.jpg</v>
      </c>
      <c r="P4" s="60" t="str">
        <f aca="false">IF(ISBLANK(L4),"",IF(M4, "https://raw.githubusercontent.com/PatrickVibild/TellusAmazonPictures/master/pictures/"&amp;L4&amp;"/3.jpg","https://download.lenovo.com/Images/Parts/"&amp;L4&amp;"/"&amp;L4&amp;"_details.jpg"))</f>
        <v>https://raw.githubusercontent.com/PatrickVibild/TellusAmazonPictures/master/pictures/DELL/E4300/BL/DE/3.jpg</v>
      </c>
      <c r="Q4" s="0" t="str">
        <f aca="false">IF(ISBLANK(L4),"",IF(M4, "https://raw.githubusercontent.com/PatrickVibild/TellusAmazonPictures/master/pictures/"&amp;L4&amp;"/4.jpg", ""))</f>
        <v>https://raw.githubusercontent.com/PatrickVibild/TellusAmazonPictures/master/pictures/DELL/E4300/BL/DE/4.jpg</v>
      </c>
      <c r="R4" s="0" t="str">
        <f aca="false">IF(ISBLANK(L4),"",IF(M4, "https://raw.githubusercontent.com/PatrickVibild/TellusAmazonPictures/master/pictures/"&amp;L4&amp;"/5.jpg", ""))</f>
        <v>https://raw.githubusercontent.com/PatrickVibild/TellusAmazonPictures/master/pictures/DELL/E4300/BL/DE/5.jpg</v>
      </c>
      <c r="S4" s="0" t="str">
        <f aca="false">IF(ISBLANK(L4),"",IF(M4, "https://raw.githubusercontent.com/PatrickVibild/TellusAmazonPictures/master/pictures/"&amp;L4&amp;"/6.jpg", ""))</f>
        <v>https://raw.githubusercontent.com/PatrickVibild/TellusAmazonPictures/master/pictures/DELL/E4300/BL/DE/6.jpg</v>
      </c>
      <c r="T4" s="0" t="str">
        <f aca="false">IF(ISBLANK(L4),"",IF(M4, "https://raw.githubusercontent.com/PatrickVibild/TellusAmazonPictures/master/pictures/"&amp;L4&amp;"/7.jpg", ""))</f>
        <v>https://raw.githubusercontent.com/PatrickVibild/TellusAmazonPictures/master/pictures/DELL/E4300/BL/DE/7.jpg</v>
      </c>
      <c r="U4" s="0" t="str">
        <f aca="false">IF(ISBLANK(L4),"",IF(M4, "https://raw.githubusercontent.com/PatrickVibild/TellusAmazonPictures/master/pictures/"&amp;L4&amp;"/8.jpg",""))</f>
        <v>https://raw.githubusercontent.com/PatrickVibild/TellusAmazonPictures/master/pictures/DELL/E4300/BL/DE/8.jpg</v>
      </c>
      <c r="V4" s="0" t="str">
        <f aca="false">IF(ISBLANK(L4),"",IF(M4, "https://raw.githubusercontent.com/PatrickVibild/TellusAmazonPictures/master/pictures/"&amp;L4&amp;"/9.jpg", ""))</f>
        <v>https://raw.githubusercontent.com/PatrickVibild/TellusAmazonPictures/master/pictures/DELL/E4300/BL/DE/9.jpg</v>
      </c>
      <c r="W4" s="61" t="n">
        <f aca="false">MATCH(H4,options!$D$1:$D$20,0)</f>
        <v>1</v>
      </c>
    </row>
    <row r="5" customFormat="false" ht="23.85" hidden="false" customHeight="false" outlineLevel="0" collapsed="false">
      <c r="A5" s="47" t="s">
        <v>375</v>
      </c>
      <c r="B5" s="52" t="n">
        <v>24.99</v>
      </c>
      <c r="C5" s="53" t="n">
        <f aca="false">FALSE()</f>
        <v>0</v>
      </c>
      <c r="D5" s="53" t="n">
        <f aca="false">TRUE()</f>
        <v>1</v>
      </c>
      <c r="E5" s="53"/>
      <c r="F5" s="54" t="n">
        <v>5714401432012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6" t="n">
        <f aca="false">TRUE()</f>
        <v>1</v>
      </c>
      <c r="K5" s="57" t="n">
        <f aca="false">TRUE()</f>
        <v>1</v>
      </c>
      <c r="L5" s="54" t="s">
        <v>378</v>
      </c>
      <c r="M5" s="58" t="n">
        <f aca="false">TRUE()</f>
        <v>1</v>
      </c>
      <c r="N5" s="59" t="str">
        <f aca="false">IF(ISBLANK(L5),"",IF(M5, "https://raw.githubusercontent.com/PatrickVibild/TellusAmazonPictures/master/pictures/"&amp;L5&amp;"/1.jpg","https://download.lenovo.com/Images/Parts/"&amp;L5&amp;"/"&amp;L5&amp;"_A.jpg"))</f>
        <v>https://raw.githubusercontent.com/PatrickVibild/TellusAmazonPictures/master/pictures/DELL/E4300/BL/FR/1.jpg</v>
      </c>
      <c r="O5" s="59" t="str">
        <f aca="false">IF(ISBLANK(L5),"",IF(M5, "https://raw.githubusercontent.com/PatrickVibild/TellusAmazonPictures/master/pictures/"&amp;L5&amp;"/2.jpg","https://download.lenovo.com/Images/Parts/"&amp;L5&amp;"/"&amp;L5&amp;"_B.jpg"))</f>
        <v>https://raw.githubusercontent.com/PatrickVibild/TellusAmazonPictures/master/pictures/DELL/E4300/BL/FR/2.jpg</v>
      </c>
      <c r="P5" s="60" t="str">
        <f aca="false">IF(ISBLANK(L5),"",IF(M5, "https://raw.githubusercontent.com/PatrickVibild/TellusAmazonPictures/master/pictures/"&amp;L5&amp;"/3.jpg","https://download.lenovo.com/Images/Parts/"&amp;L5&amp;"/"&amp;L5&amp;"_details.jpg"))</f>
        <v>https://raw.githubusercontent.com/PatrickVibild/TellusAmazonPictures/master/pictures/DELL/E4300/BL/FR/3.jpg</v>
      </c>
      <c r="Q5" s="0" t="str">
        <f aca="false">IF(ISBLANK(L5),"",IF(M5, "https://raw.githubusercontent.com/PatrickVibild/TellusAmazonPictures/master/pictures/"&amp;L5&amp;"/4.jpg", ""))</f>
        <v>https://raw.githubusercontent.com/PatrickVibild/TellusAmazonPictures/master/pictures/DELL/E4300/BL/FR/4.jpg</v>
      </c>
      <c r="R5" s="0" t="str">
        <f aca="false">IF(ISBLANK(L5),"",IF(M5, "https://raw.githubusercontent.com/PatrickVibild/TellusAmazonPictures/master/pictures/"&amp;L5&amp;"/5.jpg", ""))</f>
        <v>https://raw.githubusercontent.com/PatrickVibild/TellusAmazonPictures/master/pictures/DELL/E4300/BL/FR/5.jpg</v>
      </c>
      <c r="S5" s="0" t="str">
        <f aca="false">IF(ISBLANK(L5),"",IF(M5, "https://raw.githubusercontent.com/PatrickVibild/TellusAmazonPictures/master/pictures/"&amp;L5&amp;"/6.jpg", ""))</f>
        <v>https://raw.githubusercontent.com/PatrickVibild/TellusAmazonPictures/master/pictures/DELL/E4300/BL/FR/6.jpg</v>
      </c>
      <c r="T5" s="0" t="str">
        <f aca="false">IF(ISBLANK(L5),"",IF(M5, "https://raw.githubusercontent.com/PatrickVibild/TellusAmazonPictures/master/pictures/"&amp;L5&amp;"/7.jpg", ""))</f>
        <v>https://raw.githubusercontent.com/PatrickVibild/TellusAmazonPictures/master/pictures/DELL/E4300/BL/FR/7.jpg</v>
      </c>
      <c r="U5" s="0" t="str">
        <f aca="false">IF(ISBLANK(L5),"",IF(M5, "https://raw.githubusercontent.com/PatrickVibild/TellusAmazonPictures/master/pictures/"&amp;L5&amp;"/8.jpg",""))</f>
        <v>https://raw.githubusercontent.com/PatrickVibild/TellusAmazonPictures/master/pictures/DELL/E4300/BL/FR/8.jpg</v>
      </c>
      <c r="V5" s="0" t="str">
        <f aca="false">IF(ISBLANK(L5),"",IF(M5, "https://raw.githubusercontent.com/PatrickVibild/TellusAmazonPictures/master/pictures/"&amp;L5&amp;"/9.jpg", ""))</f>
        <v>https://raw.githubusercontent.com/PatrickVibild/TellusAmazonPictures/master/pictures/DELL/E4300/BL/FR/9.jpg</v>
      </c>
      <c r="W5" s="61" t="n">
        <f aca="false">MATCH(H5,options!$D$1:$D$20,0)</f>
        <v>2</v>
      </c>
    </row>
    <row r="6" customFormat="false" ht="23.85" hidden="false" customHeight="false" outlineLevel="0" collapsed="false">
      <c r="A6" s="47" t="s">
        <v>379</v>
      </c>
      <c r="B6" s="62" t="s">
        <v>380</v>
      </c>
      <c r="C6" s="53" t="n">
        <f aca="false">FALSE()</f>
        <v>0</v>
      </c>
      <c r="D6" s="53" t="n">
        <f aca="false">TRUE()</f>
        <v>1</v>
      </c>
      <c r="E6" s="53"/>
      <c r="F6" s="54" t="n">
        <v>5714401432029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n">
        <f aca="false">TRUE()</f>
        <v>1</v>
      </c>
      <c r="K6" s="57" t="n">
        <f aca="false">TRUE()</f>
        <v>1</v>
      </c>
      <c r="L6" s="54" t="s">
        <v>383</v>
      </c>
      <c r="M6" s="58" t="n">
        <f aca="false">TRUE()</f>
        <v>1</v>
      </c>
      <c r="N6" s="59" t="str">
        <f aca="false">IF(ISBLANK(L6),"",IF(M6, "https://raw.githubusercontent.com/PatrickVibild/TellusAmazonPictures/master/pictures/"&amp;L6&amp;"/1.jpg","https://download.lenovo.com/Images/Parts/"&amp;L6&amp;"/"&amp;L6&amp;"_A.jpg"))</f>
        <v>https://raw.githubusercontent.com/PatrickVibild/TellusAmazonPictures/master/pictures/DELL/E4300/BL/IT/1.jpg</v>
      </c>
      <c r="O6" s="59" t="str">
        <f aca="false">IF(ISBLANK(L6),"",IF(M6, "https://raw.githubusercontent.com/PatrickVibild/TellusAmazonPictures/master/pictures/"&amp;L6&amp;"/2.jpg","https://download.lenovo.com/Images/Parts/"&amp;L6&amp;"/"&amp;L6&amp;"_B.jpg"))</f>
        <v>https://raw.githubusercontent.com/PatrickVibild/TellusAmazonPictures/master/pictures/DELL/E4300/BL/IT/2.jpg</v>
      </c>
      <c r="P6" s="60" t="str">
        <f aca="false">IF(ISBLANK(L6),"",IF(M6, "https://raw.githubusercontent.com/PatrickVibild/TellusAmazonPictures/master/pictures/"&amp;L6&amp;"/3.jpg","https://download.lenovo.com/Images/Parts/"&amp;L6&amp;"/"&amp;L6&amp;"_details.jpg"))</f>
        <v>https://raw.githubusercontent.com/PatrickVibild/TellusAmazonPictures/master/pictures/DELL/E4300/BL/IT/3.jpg</v>
      </c>
      <c r="Q6" s="0" t="str">
        <f aca="false">IF(ISBLANK(L6),"",IF(M6, "https://raw.githubusercontent.com/PatrickVibild/TellusAmazonPictures/master/pictures/"&amp;L6&amp;"/4.jpg", ""))</f>
        <v>https://raw.githubusercontent.com/PatrickVibild/TellusAmazonPictures/master/pictures/DELL/E4300/BL/IT/4.jpg</v>
      </c>
      <c r="R6" s="0" t="str">
        <f aca="false">IF(ISBLANK(L6),"",IF(M6, "https://raw.githubusercontent.com/PatrickVibild/TellusAmazonPictures/master/pictures/"&amp;L6&amp;"/5.jpg", ""))</f>
        <v>https://raw.githubusercontent.com/PatrickVibild/TellusAmazonPictures/master/pictures/DELL/E4300/BL/IT/5.jpg</v>
      </c>
      <c r="S6" s="0" t="str">
        <f aca="false">IF(ISBLANK(L6),"",IF(M6, "https://raw.githubusercontent.com/PatrickVibild/TellusAmazonPictures/master/pictures/"&amp;L6&amp;"/6.jpg", ""))</f>
        <v>https://raw.githubusercontent.com/PatrickVibild/TellusAmazonPictures/master/pictures/DELL/E4300/BL/IT/6.jpg</v>
      </c>
      <c r="T6" s="0" t="str">
        <f aca="false">IF(ISBLANK(L6),"",IF(M6, "https://raw.githubusercontent.com/PatrickVibild/TellusAmazonPictures/master/pictures/"&amp;L6&amp;"/7.jpg", ""))</f>
        <v>https://raw.githubusercontent.com/PatrickVibild/TellusAmazonPictures/master/pictures/DELL/E4300/BL/IT/7.jpg</v>
      </c>
      <c r="U6" s="0" t="str">
        <f aca="false">IF(ISBLANK(L6),"",IF(M6, "https://raw.githubusercontent.com/PatrickVibild/TellusAmazonPictures/master/pictures/"&amp;L6&amp;"/8.jpg",""))</f>
        <v>https://raw.githubusercontent.com/PatrickVibild/TellusAmazonPictures/master/pictures/DELL/E4300/BL/IT/8.jpg</v>
      </c>
      <c r="V6" s="0" t="str">
        <f aca="false">IF(ISBLANK(L6),"",IF(M6, "https://raw.githubusercontent.com/PatrickVibild/TellusAmazonPictures/master/pictures/"&amp;L6&amp;"/9.jpg", ""))</f>
        <v>https://raw.githubusercontent.com/PatrickVibild/TellusAmazonPictures/master/pictures/DELL/E4300/BL/IT/9.jpg</v>
      </c>
      <c r="W6" s="61" t="n">
        <f aca="false">MATCH(H6,options!$D$1:$D$20,0)</f>
        <v>3</v>
      </c>
    </row>
    <row r="7" customFormat="false" ht="23.85" hidden="false" customHeight="false" outlineLevel="0" collapsed="false">
      <c r="A7" s="47" t="s">
        <v>384</v>
      </c>
      <c r="B7" s="63" t="str">
        <f aca="false">IF(B6=options!C1,"41","41")</f>
        <v>41</v>
      </c>
      <c r="C7" s="53" t="n">
        <f aca="false">FALSE()</f>
        <v>0</v>
      </c>
      <c r="D7" s="53" t="n">
        <f aca="false">TRUE()</f>
        <v>1</v>
      </c>
      <c r="E7" s="53"/>
      <c r="F7" s="54" t="n">
        <v>5714401432036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6" t="n">
        <f aca="false">TRUE()</f>
        <v>1</v>
      </c>
      <c r="K7" s="57" t="n">
        <f aca="false">TRUE()</f>
        <v>1</v>
      </c>
      <c r="L7" s="54" t="s">
        <v>387</v>
      </c>
      <c r="M7" s="58" t="n">
        <f aca="false">TRUE()</f>
        <v>1</v>
      </c>
      <c r="N7" s="59" t="str">
        <f aca="false">IF(ISBLANK(L7),"",IF(M7, "https://raw.githubusercontent.com/PatrickVibild/TellusAmazonPictures/master/pictures/"&amp;L7&amp;"/1.jpg","https://download.lenovo.com/Images/Parts/"&amp;L7&amp;"/"&amp;L7&amp;"_A.jpg"))</f>
        <v>https://raw.githubusercontent.com/PatrickVibild/TellusAmazonPictures/master/pictures/DELL/E4300/BL/ES/1.jpg</v>
      </c>
      <c r="O7" s="59" t="str">
        <f aca="false">IF(ISBLANK(L7),"",IF(M7, "https://raw.githubusercontent.com/PatrickVibild/TellusAmazonPictures/master/pictures/"&amp;L7&amp;"/2.jpg","https://download.lenovo.com/Images/Parts/"&amp;L7&amp;"/"&amp;L7&amp;"_B.jpg"))</f>
        <v>https://raw.githubusercontent.com/PatrickVibild/TellusAmazonPictures/master/pictures/DELL/E4300/BL/ES/2.jpg</v>
      </c>
      <c r="P7" s="60" t="str">
        <f aca="false">IF(ISBLANK(L7),"",IF(M7, "https://raw.githubusercontent.com/PatrickVibild/TellusAmazonPictures/master/pictures/"&amp;L7&amp;"/3.jpg","https://download.lenovo.com/Images/Parts/"&amp;L7&amp;"/"&amp;L7&amp;"_details.jpg"))</f>
        <v>https://raw.githubusercontent.com/PatrickVibild/TellusAmazonPictures/master/pictures/DELL/E4300/BL/ES/3.jpg</v>
      </c>
      <c r="Q7" s="0" t="str">
        <f aca="false">IF(ISBLANK(L7),"",IF(M7, "https://raw.githubusercontent.com/PatrickVibild/TellusAmazonPictures/master/pictures/"&amp;L7&amp;"/4.jpg", ""))</f>
        <v>https://raw.githubusercontent.com/PatrickVibild/TellusAmazonPictures/master/pictures/DELL/E4300/BL/ES/4.jpg</v>
      </c>
      <c r="R7" s="0" t="str">
        <f aca="false">IF(ISBLANK(L7),"",IF(M7, "https://raw.githubusercontent.com/PatrickVibild/TellusAmazonPictures/master/pictures/"&amp;L7&amp;"/5.jpg", ""))</f>
        <v>https://raw.githubusercontent.com/PatrickVibild/TellusAmazonPictures/master/pictures/DELL/E4300/BL/ES/5.jpg</v>
      </c>
      <c r="S7" s="0" t="str">
        <f aca="false">IF(ISBLANK(L7),"",IF(M7, "https://raw.githubusercontent.com/PatrickVibild/TellusAmazonPictures/master/pictures/"&amp;L7&amp;"/6.jpg", ""))</f>
        <v>https://raw.githubusercontent.com/PatrickVibild/TellusAmazonPictures/master/pictures/DELL/E4300/BL/ES/6.jpg</v>
      </c>
      <c r="T7" s="0" t="str">
        <f aca="false">IF(ISBLANK(L7),"",IF(M7, "https://raw.githubusercontent.com/PatrickVibild/TellusAmazonPictures/master/pictures/"&amp;L7&amp;"/7.jpg", ""))</f>
        <v>https://raw.githubusercontent.com/PatrickVibild/TellusAmazonPictures/master/pictures/DELL/E4300/BL/ES/7.jpg</v>
      </c>
      <c r="U7" s="0" t="str">
        <f aca="false">IF(ISBLANK(L7),"",IF(M7, "https://raw.githubusercontent.com/PatrickVibild/TellusAmazonPictures/master/pictures/"&amp;L7&amp;"/8.jpg",""))</f>
        <v>https://raw.githubusercontent.com/PatrickVibild/TellusAmazonPictures/master/pictures/DELL/E4300/BL/ES/8.jpg</v>
      </c>
      <c r="V7" s="0" t="str">
        <f aca="false">IF(ISBLANK(L7),"",IF(M7, "https://raw.githubusercontent.com/PatrickVibild/TellusAmazonPictures/master/pictures/"&amp;L7&amp;"/9.jpg", ""))</f>
        <v>https://raw.githubusercontent.com/PatrickVibild/TellusAmazonPictures/master/pictures/DELL/E4300/BL/ES/9.jpg</v>
      </c>
      <c r="W7" s="61" t="n">
        <f aca="false">MATCH(H7,options!$D$1:$D$20,0)</f>
        <v>4</v>
      </c>
    </row>
    <row r="8" customFormat="false" ht="23.85" hidden="false" customHeight="false" outlineLevel="0" collapsed="false">
      <c r="A8" s="47" t="s">
        <v>388</v>
      </c>
      <c r="B8" s="63" t="str">
        <f aca="false">IF(B6=options!C1,"17","17")</f>
        <v>17</v>
      </c>
      <c r="C8" s="53" t="n">
        <f aca="false">FALSE()</f>
        <v>0</v>
      </c>
      <c r="D8" s="53" t="n">
        <f aca="false">FALSE()</f>
        <v>0</v>
      </c>
      <c r="E8" s="53"/>
      <c r="F8" s="54" t="n">
        <v>5714401432043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6" t="n">
        <f aca="false">TRUE()</f>
        <v>1</v>
      </c>
      <c r="K8" s="57" t="n">
        <f aca="false">TRUE()</f>
        <v>1</v>
      </c>
      <c r="L8" s="54" t="s">
        <v>391</v>
      </c>
      <c r="M8" s="58" t="n">
        <f aca="false">TRUE()</f>
        <v>1</v>
      </c>
      <c r="N8" s="59" t="str">
        <f aca="false">IF(ISBLANK(L8),"",IF(M8, "https://raw.githubusercontent.com/PatrickVibild/TellusAmazonPictures/master/pictures/"&amp;L8&amp;"/1.jpg","https://download.lenovo.com/Images/Parts/"&amp;L8&amp;"/"&amp;L8&amp;"_A.jpg"))</f>
        <v>https://raw.githubusercontent.com/PatrickVibild/TellusAmazonPictures/master/pictures/DELL/E4300/BL/UK/1.jpg</v>
      </c>
      <c r="O8" s="59" t="str">
        <f aca="false">IF(ISBLANK(L8),"",IF(M8, "https://raw.githubusercontent.com/PatrickVibild/TellusAmazonPictures/master/pictures/"&amp;L8&amp;"/2.jpg","https://download.lenovo.com/Images/Parts/"&amp;L8&amp;"/"&amp;L8&amp;"_B.jpg"))</f>
        <v>https://raw.githubusercontent.com/PatrickVibild/TellusAmazonPictures/master/pictures/DELL/E4300/BL/UK/2.jpg</v>
      </c>
      <c r="P8" s="60" t="str">
        <f aca="false">IF(ISBLANK(L8),"",IF(M8, "https://raw.githubusercontent.com/PatrickVibild/TellusAmazonPictures/master/pictures/"&amp;L8&amp;"/3.jpg","https://download.lenovo.com/Images/Parts/"&amp;L8&amp;"/"&amp;L8&amp;"_details.jpg"))</f>
        <v>https://raw.githubusercontent.com/PatrickVibild/TellusAmazonPictures/master/pictures/DELL/E4300/BL/UK/3.jpg</v>
      </c>
      <c r="Q8" s="0" t="str">
        <f aca="false">IF(ISBLANK(L8),"",IF(M8, "https://raw.githubusercontent.com/PatrickVibild/TellusAmazonPictures/master/pictures/"&amp;L8&amp;"/4.jpg", ""))</f>
        <v>https://raw.githubusercontent.com/PatrickVibild/TellusAmazonPictures/master/pictures/DELL/E4300/BL/UK/4.jpg</v>
      </c>
      <c r="R8" s="0" t="str">
        <f aca="false">IF(ISBLANK(L8),"",IF(M8, "https://raw.githubusercontent.com/PatrickVibild/TellusAmazonPictures/master/pictures/"&amp;L8&amp;"/5.jpg", ""))</f>
        <v>https://raw.githubusercontent.com/PatrickVibild/TellusAmazonPictures/master/pictures/DELL/E4300/BL/UK/5.jpg</v>
      </c>
      <c r="S8" s="0" t="str">
        <f aca="false">IF(ISBLANK(L8),"",IF(M8, "https://raw.githubusercontent.com/PatrickVibild/TellusAmazonPictures/master/pictures/"&amp;L8&amp;"/6.jpg", ""))</f>
        <v>https://raw.githubusercontent.com/PatrickVibild/TellusAmazonPictures/master/pictures/DELL/E4300/BL/UK/6.jpg</v>
      </c>
      <c r="T8" s="0" t="str">
        <f aca="false">IF(ISBLANK(L8),"",IF(M8, "https://raw.githubusercontent.com/PatrickVibild/TellusAmazonPictures/master/pictures/"&amp;L8&amp;"/7.jpg", ""))</f>
        <v>https://raw.githubusercontent.com/PatrickVibild/TellusAmazonPictures/master/pictures/DELL/E4300/BL/UK/7.jpg</v>
      </c>
      <c r="U8" s="0" t="str">
        <f aca="false">IF(ISBLANK(L8),"",IF(M8, "https://raw.githubusercontent.com/PatrickVibild/TellusAmazonPictures/master/pictures/"&amp;L8&amp;"/8.jpg",""))</f>
        <v>https://raw.githubusercontent.com/PatrickVibild/TellusAmazonPictures/master/pictures/DELL/E4300/BL/UK/8.jpg</v>
      </c>
      <c r="V8" s="0" t="str">
        <f aca="false">IF(ISBLANK(L8),"",IF(M8, "https://raw.githubusercontent.com/PatrickVibild/TellusAmazonPictures/master/pictures/"&amp;L8&amp;"/9.jpg", ""))</f>
        <v>https://raw.githubusercontent.com/PatrickVibild/TellusAmazonPictures/master/pictures/DELL/E4300/BL/UK/9.jpg</v>
      </c>
      <c r="W8" s="61" t="n">
        <f aca="false">MATCH(H8,options!$D$1:$D$20,0)</f>
        <v>5</v>
      </c>
    </row>
    <row r="9" customFormat="false" ht="35.05" hidden="false" customHeight="false" outlineLevel="0" collapsed="false">
      <c r="A9" s="47" t="s">
        <v>392</v>
      </c>
      <c r="B9" s="63" t="str">
        <f aca="false">IF(B6=options!C1,"5","5")</f>
        <v>5</v>
      </c>
      <c r="C9" s="53" t="n">
        <f aca="false">FALSE()</f>
        <v>0</v>
      </c>
      <c r="D9" s="53" t="n">
        <f aca="false">TRUE()</f>
        <v>1</v>
      </c>
      <c r="E9" s="53"/>
      <c r="F9" s="54" t="n">
        <v>5714401432050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6" t="n">
        <f aca="false">TRUE()</f>
        <v>1</v>
      </c>
      <c r="K9" s="57" t="n">
        <f aca="false">TRUE()</f>
        <v>1</v>
      </c>
      <c r="L9" s="54" t="s">
        <v>395</v>
      </c>
      <c r="M9" s="58" t="n">
        <f aca="false">TRUE()</f>
        <v>1</v>
      </c>
      <c r="N9" s="59" t="str">
        <f aca="false">IF(ISBLANK(L9),"",IF(M9, "https://raw.githubusercontent.com/PatrickVibild/TellusAmazonPictures/master/pictures/"&amp;L9&amp;"/1.jpg","https://download.lenovo.com/Images/Parts/"&amp;L9&amp;"/"&amp;L9&amp;"_A.jpg"))</f>
        <v>https://raw.githubusercontent.com/PatrickVibild/TellusAmazonPictures/master/pictures/DELL/E4300/BL/NOR/1.jpg</v>
      </c>
      <c r="O9" s="59" t="str">
        <f aca="false">IF(ISBLANK(L9),"",IF(M9, "https://raw.githubusercontent.com/PatrickVibild/TellusAmazonPictures/master/pictures/"&amp;L9&amp;"/2.jpg","https://download.lenovo.com/Images/Parts/"&amp;L9&amp;"/"&amp;L9&amp;"_B.jpg"))</f>
        <v>https://raw.githubusercontent.com/PatrickVibild/TellusAmazonPictures/master/pictures/DELL/E4300/BL/NOR/2.jpg</v>
      </c>
      <c r="P9" s="60" t="str">
        <f aca="false">IF(ISBLANK(L9),"",IF(M9, "https://raw.githubusercontent.com/PatrickVibild/TellusAmazonPictures/master/pictures/"&amp;L9&amp;"/3.jpg","https://download.lenovo.com/Images/Parts/"&amp;L9&amp;"/"&amp;L9&amp;"_details.jpg"))</f>
        <v>https://raw.githubusercontent.com/PatrickVibild/TellusAmazonPictures/master/pictures/DELL/E4300/BL/NOR/3.jpg</v>
      </c>
      <c r="Q9" s="0" t="str">
        <f aca="false">IF(ISBLANK(L9),"",IF(M9, "https://raw.githubusercontent.com/PatrickVibild/TellusAmazonPictures/master/pictures/"&amp;L9&amp;"/4.jpg", ""))</f>
        <v>https://raw.githubusercontent.com/PatrickVibild/TellusAmazonPictures/master/pictures/DELL/E4300/BL/NOR/4.jpg</v>
      </c>
      <c r="R9" s="0" t="str">
        <f aca="false">IF(ISBLANK(L9),"",IF(M9, "https://raw.githubusercontent.com/PatrickVibild/TellusAmazonPictures/master/pictures/"&amp;L9&amp;"/5.jpg", ""))</f>
        <v>https://raw.githubusercontent.com/PatrickVibild/TellusAmazonPictures/master/pictures/DELL/E4300/BL/NOR/5.jpg</v>
      </c>
      <c r="S9" s="0" t="str">
        <f aca="false">IF(ISBLANK(L9),"",IF(M9, "https://raw.githubusercontent.com/PatrickVibild/TellusAmazonPictures/master/pictures/"&amp;L9&amp;"/6.jpg", ""))</f>
        <v>https://raw.githubusercontent.com/PatrickVibild/TellusAmazonPictures/master/pictures/DELL/E4300/BL/NOR/6.jpg</v>
      </c>
      <c r="T9" s="0" t="str">
        <f aca="false">IF(ISBLANK(L9),"",IF(M9, "https://raw.githubusercontent.com/PatrickVibild/TellusAmazonPictures/master/pictures/"&amp;L9&amp;"/7.jpg", ""))</f>
        <v>https://raw.githubusercontent.com/PatrickVibild/TellusAmazonPictures/master/pictures/DELL/E4300/BL/NOR/7.jpg</v>
      </c>
      <c r="U9" s="0" t="str">
        <f aca="false">IF(ISBLANK(L9),"",IF(M9, "https://raw.githubusercontent.com/PatrickVibild/TellusAmazonPictures/master/pictures/"&amp;L9&amp;"/8.jpg",""))</f>
        <v>https://raw.githubusercontent.com/PatrickVibild/TellusAmazonPictures/master/pictures/DELL/E4300/BL/NOR/8.jpg</v>
      </c>
      <c r="V9" s="0" t="str">
        <f aca="false">IF(ISBLANK(L9),"",IF(M9, "https://raw.githubusercontent.com/PatrickVibild/TellusAmazonPictures/master/pictures/"&amp;L9&amp;"/9.jpg", ""))</f>
        <v>https://raw.githubusercontent.com/PatrickVibild/TellusAmazonPictures/master/pictures/DELL/E4300/BL/NOR/9.jpg</v>
      </c>
      <c r="W9" s="61" t="n">
        <f aca="false">MATCH(H9,options!$D$1:$D$20,0)</f>
        <v>6</v>
      </c>
    </row>
    <row r="10" customFormat="false" ht="23.85" hidden="false" customHeight="false" outlineLevel="0" collapsed="false">
      <c r="A10" s="0" t="s">
        <v>396</v>
      </c>
      <c r="B10" s="64"/>
      <c r="C10" s="53" t="n">
        <f aca="false">FALSE()</f>
        <v>0</v>
      </c>
      <c r="D10" s="53" t="n">
        <f aca="false">TRUE()</f>
        <v>1</v>
      </c>
      <c r="E10" s="53"/>
      <c r="F10" s="54" t="n">
        <v>5714401432067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n">
        <f aca="false">TRUE()</f>
        <v>1</v>
      </c>
      <c r="K10" s="57" t="n">
        <f aca="false">TRUE()</f>
        <v>1</v>
      </c>
      <c r="L10" s="54" t="s">
        <v>399</v>
      </c>
      <c r="M10" s="58" t="n">
        <f aca="false">TRUE()</f>
        <v>1</v>
      </c>
      <c r="N10" s="59" t="str">
        <f aca="false">IF(ISBLANK(L10),"",IF(M10, "https://raw.githubusercontent.com/PatrickVibild/TellusAmazonPictures/master/pictures/"&amp;L10&amp;"/1.jpg","https://download.lenovo.com/Images/Parts/"&amp;L10&amp;"/"&amp;L10&amp;"_A.jpg"))</f>
        <v>https://raw.githubusercontent.com/PatrickVibild/TellusAmazonPictures/master/pictures/DELL/E4300/BL/BE/1.jpg</v>
      </c>
      <c r="O10" s="59" t="str">
        <f aca="false">IF(ISBLANK(L10),"",IF(M10, "https://raw.githubusercontent.com/PatrickVibild/TellusAmazonPictures/master/pictures/"&amp;L10&amp;"/2.jpg","https://download.lenovo.com/Images/Parts/"&amp;L10&amp;"/"&amp;L10&amp;"_B.jpg"))</f>
        <v>https://raw.githubusercontent.com/PatrickVibild/TellusAmazonPictures/master/pictures/DELL/E4300/BL/BE/2.jpg</v>
      </c>
      <c r="P10" s="60" t="str">
        <f aca="false">IF(ISBLANK(L10),"",IF(M10, "https://raw.githubusercontent.com/PatrickVibild/TellusAmazonPictures/master/pictures/"&amp;L10&amp;"/3.jpg","https://download.lenovo.com/Images/Parts/"&amp;L10&amp;"/"&amp;L10&amp;"_details.jpg"))</f>
        <v>https://raw.githubusercontent.com/PatrickVibild/TellusAmazonPictures/master/pictures/DELL/E4300/BL/BE/3.jpg</v>
      </c>
      <c r="Q10" s="0" t="str">
        <f aca="false">IF(ISBLANK(L10),"",IF(M10, "https://raw.githubusercontent.com/PatrickVibild/TellusAmazonPictures/master/pictures/"&amp;L10&amp;"/4.jpg", ""))</f>
        <v>https://raw.githubusercontent.com/PatrickVibild/TellusAmazonPictures/master/pictures/DELL/E4300/BL/BE/4.jpg</v>
      </c>
      <c r="R10" s="0" t="str">
        <f aca="false">IF(ISBLANK(L10),"",IF(M10, "https://raw.githubusercontent.com/PatrickVibild/TellusAmazonPictures/master/pictures/"&amp;L10&amp;"/5.jpg", ""))</f>
        <v>https://raw.githubusercontent.com/PatrickVibild/TellusAmazonPictures/master/pictures/DELL/E4300/BL/BE/5.jpg</v>
      </c>
      <c r="S10" s="0" t="str">
        <f aca="false">IF(ISBLANK(L10),"",IF(M10, "https://raw.githubusercontent.com/PatrickVibild/TellusAmazonPictures/master/pictures/"&amp;L10&amp;"/6.jpg", ""))</f>
        <v>https://raw.githubusercontent.com/PatrickVibild/TellusAmazonPictures/master/pictures/DELL/E4300/BL/BE/6.jpg</v>
      </c>
      <c r="T10" s="0" t="str">
        <f aca="false">IF(ISBLANK(L10),"",IF(M10, "https://raw.githubusercontent.com/PatrickVibild/TellusAmazonPictures/master/pictures/"&amp;L10&amp;"/7.jpg", ""))</f>
        <v>https://raw.githubusercontent.com/PatrickVibild/TellusAmazonPictures/master/pictures/DELL/E4300/BL/BE/7.jpg</v>
      </c>
      <c r="U10" s="0" t="str">
        <f aca="false">IF(ISBLANK(L10),"",IF(M10, "https://raw.githubusercontent.com/PatrickVibild/TellusAmazonPictures/master/pictures/"&amp;L10&amp;"/8.jpg",""))</f>
        <v>https://raw.githubusercontent.com/PatrickVibild/TellusAmazonPictures/master/pictures/DELL/E4300/BL/BE/8.jpg</v>
      </c>
      <c r="V10" s="0" t="str">
        <f aca="false">IF(ISBLANK(L10),"",IF(M10, "https://raw.githubusercontent.com/PatrickVibild/TellusAmazonPictures/master/pictures/"&amp;L10&amp;"/9.jpg", ""))</f>
        <v>https://raw.githubusercontent.com/PatrickVibild/TellusAmazonPictures/master/pictures/DELL/E4300/BL/BE/9.jpg</v>
      </c>
      <c r="W10" s="61" t="n">
        <f aca="false">MATCH(H10,options!$D$1:$D$20,0)</f>
        <v>7</v>
      </c>
    </row>
    <row r="11" customFormat="false" ht="23.85" hidden="false" customHeight="false" outlineLevel="0" collapsed="false">
      <c r="A11" s="47" t="s">
        <v>400</v>
      </c>
      <c r="B11" s="65" t="n">
        <v>100</v>
      </c>
      <c r="C11" s="53" t="n">
        <f aca="false">FALSE()</f>
        <v>0</v>
      </c>
      <c r="D11" s="53" t="n">
        <f aca="false">TRUE()</f>
        <v>1</v>
      </c>
      <c r="E11" s="53"/>
      <c r="F11" s="54" t="n">
        <v>5714401432074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6" t="n">
        <f aca="false">TRUE()</f>
        <v>1</v>
      </c>
      <c r="K11" s="57" t="n">
        <f aca="false">TRUE()</f>
        <v>1</v>
      </c>
      <c r="L11" s="54" t="s">
        <v>403</v>
      </c>
      <c r="M11" s="58" t="n">
        <f aca="false">TRUE()</f>
        <v>1</v>
      </c>
      <c r="N11" s="66" t="str">
        <f aca="false">IF(ISBLANK(L11),"",IF(M11, "https://raw.githubusercontent.com/PatrickVibild/TellusAmazonPictures/master/pictures/"&amp;L11&amp;"/1.jpg","https://download.lenovo.com/Images/Parts/"&amp;L11&amp;"/"&amp;L11&amp;"_A.jpg"))</f>
        <v>https://raw.githubusercontent.com/PatrickVibild/TellusAmazonPictures/master/pictures/DELL/E4300/BL/CH/1.jpg</v>
      </c>
      <c r="O11" s="59" t="str">
        <f aca="false">IF(ISBLANK(L11),"",IF(M11, "https://raw.githubusercontent.com/PatrickVibild/TellusAmazonPictures/master/pictures/"&amp;L11&amp;"/2.jpg","https://download.lenovo.com/Images/Parts/"&amp;L11&amp;"/"&amp;L11&amp;"_B.jpg"))</f>
        <v>https://raw.githubusercontent.com/PatrickVibild/TellusAmazonPictures/master/pictures/DELL/E4300/BL/CH/2.jpg</v>
      </c>
      <c r="P11" s="60" t="str">
        <f aca="false">IF(ISBLANK(L11),"",IF(M11, "https://raw.githubusercontent.com/PatrickVibild/TellusAmazonPictures/master/pictures/"&amp;L11&amp;"/3.jpg","https://download.lenovo.com/Images/Parts/"&amp;L11&amp;"/"&amp;L11&amp;"_details.jpg"))</f>
        <v>https://raw.githubusercontent.com/PatrickVibild/TellusAmazonPictures/master/pictures/DELL/E4300/BL/CH/3.jpg</v>
      </c>
      <c r="Q11" s="0" t="str">
        <f aca="false">IF(ISBLANK(L11),"",IF(M11, "https://raw.githubusercontent.com/PatrickVibild/TellusAmazonPictures/master/pictures/"&amp;L11&amp;"/4.jpg", ""))</f>
        <v>https://raw.githubusercontent.com/PatrickVibild/TellusAmazonPictures/master/pictures/DELL/E4300/BL/CH/4.jpg</v>
      </c>
      <c r="R11" s="0" t="str">
        <f aca="false">IF(ISBLANK(L11),"",IF(M11, "https://raw.githubusercontent.com/PatrickVibild/TellusAmazonPictures/master/pictures/"&amp;L11&amp;"/5.jpg", ""))</f>
        <v>https://raw.githubusercontent.com/PatrickVibild/TellusAmazonPictures/master/pictures/DELL/E4300/BL/CH/5.jpg</v>
      </c>
      <c r="S11" s="0" t="str">
        <f aca="false">IF(ISBLANK(L11),"",IF(M11, "https://raw.githubusercontent.com/PatrickVibild/TellusAmazonPictures/master/pictures/"&amp;L11&amp;"/6.jpg", ""))</f>
        <v>https://raw.githubusercontent.com/PatrickVibild/TellusAmazonPictures/master/pictures/DELL/E4300/BL/CH/6.jpg</v>
      </c>
      <c r="T11" s="0" t="str">
        <f aca="false">IF(ISBLANK(L11),"",IF(M11, "https://raw.githubusercontent.com/PatrickVibild/TellusAmazonPictures/master/pictures/"&amp;L11&amp;"/7.jpg", ""))</f>
        <v>https://raw.githubusercontent.com/PatrickVibild/TellusAmazonPictures/master/pictures/DELL/E4300/BL/CH/7.jpg</v>
      </c>
      <c r="U11" s="0" t="str">
        <f aca="false">IF(ISBLANK(L11),"",IF(M11, "https://raw.githubusercontent.com/PatrickVibild/TellusAmazonPictures/master/pictures/"&amp;L11&amp;"/8.jpg",""))</f>
        <v>https://raw.githubusercontent.com/PatrickVibild/TellusAmazonPictures/master/pictures/DELL/E4300/BL/CH/8.jpg</v>
      </c>
      <c r="V11" s="0" t="str">
        <f aca="false">IF(ISBLANK(L11),"",IF(M11, "https://raw.githubusercontent.com/PatrickVibild/TellusAmazonPictures/master/pictures/"&amp;L11&amp;"/9.jpg", ""))</f>
        <v>https://raw.githubusercontent.com/PatrickVibild/TellusAmazonPictures/master/pictures/DELL/E4300/BL/CH/9.jpg</v>
      </c>
      <c r="W11" s="61" t="n">
        <f aca="false">MATCH(H11,options!$D$1:$D$20,0)</f>
        <v>15</v>
      </c>
    </row>
    <row r="12" customFormat="false" ht="23.85" hidden="false" customHeight="false" outlineLevel="0" collapsed="false">
      <c r="B12" s="64"/>
      <c r="C12" s="53" t="n">
        <f aca="false">FALSE()</f>
        <v>0</v>
      </c>
      <c r="D12" s="53" t="n">
        <f aca="false">TRUE()</f>
        <v>1</v>
      </c>
      <c r="E12" s="53"/>
      <c r="F12" s="54" t="n">
        <v>5714401432081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6" t="n">
        <f aca="false">TRUE()</f>
        <v>1</v>
      </c>
      <c r="K12" s="57" t="n">
        <f aca="false">TRUE()</f>
        <v>1</v>
      </c>
      <c r="L12" s="54" t="s">
        <v>406</v>
      </c>
      <c r="M12" s="58" t="n">
        <f aca="false">TRUE()</f>
        <v>1</v>
      </c>
      <c r="N12" s="59" t="str">
        <f aca="false">IF(ISBLANK(L12),"",IF(M12, "https://raw.githubusercontent.com/PatrickVibild/TellusAmazonPictures/master/pictures/"&amp;L12&amp;"/1.jpg","https://download.lenovo.com/Images/Parts/"&amp;L12&amp;"/"&amp;L12&amp;"_A.jpg"))</f>
        <v>https://raw.githubusercontent.com/PatrickVibild/TellusAmazonPictures/master/pictures/DELL/E4300/BL/USI/1.jpg</v>
      </c>
      <c r="O12" s="59" t="str">
        <f aca="false">IF(ISBLANK(L12),"",IF(M12, "https://raw.githubusercontent.com/PatrickVibild/TellusAmazonPictures/master/pictures/"&amp;L12&amp;"/2.jpg","https://download.lenovo.com/Images/Parts/"&amp;L12&amp;"/"&amp;L12&amp;"_B.jpg"))</f>
        <v>https://raw.githubusercontent.com/PatrickVibild/TellusAmazonPictures/master/pictures/DELL/E4300/BL/USI/2.jpg</v>
      </c>
      <c r="P12" s="60" t="str">
        <f aca="false">IF(ISBLANK(L12),"",IF(M12, "https://raw.githubusercontent.com/PatrickVibild/TellusAmazonPictures/master/pictures/"&amp;L12&amp;"/3.jpg","https://download.lenovo.com/Images/Parts/"&amp;L12&amp;"/"&amp;L12&amp;"_details.jpg"))</f>
        <v>https://raw.githubusercontent.com/PatrickVibild/TellusAmazonPictures/master/pictures/DELL/E4300/BL/USI/3.jpg</v>
      </c>
      <c r="Q12" s="0" t="str">
        <f aca="false">IF(ISBLANK(L12),"",IF(M12, "https://raw.githubusercontent.com/PatrickVibild/TellusAmazonPictures/master/pictures/"&amp;L12&amp;"/4.jpg", ""))</f>
        <v>https://raw.githubusercontent.com/PatrickVibild/TellusAmazonPictures/master/pictures/DELL/E4300/BL/USI/4.jpg</v>
      </c>
      <c r="R12" s="0" t="str">
        <f aca="false">IF(ISBLANK(L12),"",IF(M12, "https://raw.githubusercontent.com/PatrickVibild/TellusAmazonPictures/master/pictures/"&amp;L12&amp;"/5.jpg", ""))</f>
        <v>https://raw.githubusercontent.com/PatrickVibild/TellusAmazonPictures/master/pictures/DELL/E4300/BL/USI/5.jpg</v>
      </c>
      <c r="S12" s="0" t="str">
        <f aca="false">IF(ISBLANK(L12),"",IF(M12, "https://raw.githubusercontent.com/PatrickVibild/TellusAmazonPictures/master/pictures/"&amp;L12&amp;"/6.jpg", ""))</f>
        <v>https://raw.githubusercontent.com/PatrickVibild/TellusAmazonPictures/master/pictures/DELL/E4300/BL/USI/6.jpg</v>
      </c>
      <c r="T12" s="0" t="str">
        <f aca="false">IF(ISBLANK(L12),"",IF(M12, "https://raw.githubusercontent.com/PatrickVibild/TellusAmazonPictures/master/pictures/"&amp;L12&amp;"/7.jpg", ""))</f>
        <v>https://raw.githubusercontent.com/PatrickVibild/TellusAmazonPictures/master/pictures/DELL/E4300/BL/USI/7.jpg</v>
      </c>
      <c r="U12" s="0" t="str">
        <f aca="false">IF(ISBLANK(L12),"",IF(M12, "https://raw.githubusercontent.com/PatrickVibild/TellusAmazonPictures/master/pictures/"&amp;L12&amp;"/8.jpg",""))</f>
        <v>https://raw.githubusercontent.com/PatrickVibild/TellusAmazonPictures/master/pictures/DELL/E4300/BL/USI/8.jpg</v>
      </c>
      <c r="V12" s="0" t="str">
        <f aca="false">IF(ISBLANK(L12),"",IF(M12, "https://raw.githubusercontent.com/PatrickVibild/TellusAmazonPictures/master/pictures/"&amp;L12&amp;"/9.jpg", ""))</f>
        <v>https://raw.githubusercontent.com/PatrickVibild/TellusAmazonPictures/master/pictures/DELL/E4300/BL/USI/9.jpg</v>
      </c>
      <c r="W12" s="61"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5714401432098</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8" t="n">
        <f aca="false">TRUE()</f>
        <v>1</v>
      </c>
      <c r="N13" s="59" t="str">
        <f aca="false">IF(ISBLANK(L13),"",IF(M13, "https://raw.githubusercontent.com/PatrickVibild/TellusAmazonPictures/master/pictures/"&amp;L13&amp;"/1.jpg","https://download.lenovo.com/Images/Parts/"&amp;L13&amp;"/"&amp;L13&amp;"_A.jpg"))</f>
        <v>https://raw.githubusercontent.com/PatrickVibild/TellusAmazonPictures/master/pictures/DELL/E4300/BL/US/1.jpg</v>
      </c>
      <c r="O13" s="59" t="str">
        <f aca="false">IF(ISBLANK(L13),"",IF(M13, "https://raw.githubusercontent.com/PatrickVibild/TellusAmazonPictures/master/pictures/"&amp;L13&amp;"/2.jpg","https://download.lenovo.com/Images/Parts/"&amp;L13&amp;"/"&amp;L13&amp;"_B.jpg"))</f>
        <v>https://raw.githubusercontent.com/PatrickVibild/TellusAmazonPictures/master/pictures/DELL/E4300/BL/US/2.jpg</v>
      </c>
      <c r="P13" s="60" t="str">
        <f aca="false">IF(ISBLANK(L13),"",IF(M13, "https://raw.githubusercontent.com/PatrickVibild/TellusAmazonPictures/master/pictures/"&amp;L13&amp;"/3.jpg","https://download.lenovo.com/Images/Parts/"&amp;L13&amp;"/"&amp;L13&amp;"_details.jpg"))</f>
        <v>https://raw.githubusercontent.com/PatrickVibild/TellusAmazonPictures/master/pictures/DELL/E4300/BL/US/3.jpg</v>
      </c>
      <c r="Q13" s="0" t="str">
        <f aca="false">IF(ISBLANK(L13),"",IF(M13, "https://raw.githubusercontent.com/PatrickVibild/TellusAmazonPictures/master/pictures/"&amp;L13&amp;"/4.jpg", ""))</f>
        <v>https://raw.githubusercontent.com/PatrickVibild/TellusAmazonPictures/master/pictures/DELL/E4300/BL/US/4.jpg</v>
      </c>
      <c r="R13" s="0" t="str">
        <f aca="false">IF(ISBLANK(L13),"",IF(M13, "https://raw.githubusercontent.com/PatrickVibild/TellusAmazonPictures/master/pictures/"&amp;L13&amp;"/5.jpg", ""))</f>
        <v>https://raw.githubusercontent.com/PatrickVibild/TellusAmazonPictures/master/pictures/DELL/E4300/BL/US/5.jpg</v>
      </c>
      <c r="S13" s="0" t="str">
        <f aca="false">IF(ISBLANK(L13),"",IF(M13, "https://raw.githubusercontent.com/PatrickVibild/TellusAmazonPictures/master/pictures/"&amp;L13&amp;"/6.jpg", ""))</f>
        <v>https://raw.githubusercontent.com/PatrickVibild/TellusAmazonPictures/master/pictures/DELL/E4300/BL/US/6.jpg</v>
      </c>
      <c r="T13" s="0" t="str">
        <f aca="false">IF(ISBLANK(L13),"",IF(M13, "https://raw.githubusercontent.com/PatrickVibild/TellusAmazonPictures/master/pictures/"&amp;L13&amp;"/7.jpg", ""))</f>
        <v>https://raw.githubusercontent.com/PatrickVibild/TellusAmazonPictures/master/pictures/DELL/E4300/BL/US/7.jpg</v>
      </c>
      <c r="U13" s="0" t="str">
        <f aca="false">IF(ISBLANK(L13),"",IF(M13, "https://raw.githubusercontent.com/PatrickVibild/TellusAmazonPictures/master/pictures/"&amp;L13&amp;"/8.jpg",""))</f>
        <v>https://raw.githubusercontent.com/PatrickVibild/TellusAmazonPictures/master/pictures/DELL/E4300/BL/US/8.jpg</v>
      </c>
      <c r="V13" s="0" t="str">
        <f aca="false">IF(ISBLANK(L13),"",IF(M13, "https://raw.githubusercontent.com/PatrickVibild/TellusAmazonPictures/master/pictures/"&amp;L13&amp;"/9.jpg", ""))</f>
        <v>https://raw.githubusercontent.com/PatrickVibild/TellusAmazonPictures/master/pictures/DELL/E4300/BL/US/9.jpg</v>
      </c>
      <c r="W13" s="61" t="n">
        <f aca="false">MATCH(H13,options!$D$1:$D$20,0)</f>
        <v>18</v>
      </c>
    </row>
    <row r="14" customFormat="false" ht="23.85" hidden="false" customHeight="false" outlineLevel="0" collapsed="false">
      <c r="A14" s="47" t="s">
        <v>412</v>
      </c>
      <c r="B14" s="54" t="n">
        <v>5714401431992</v>
      </c>
      <c r="C14" s="53" t="n">
        <f aca="false">FALSE()</f>
        <v>0</v>
      </c>
      <c r="D14" s="53" t="n">
        <f aca="false">TRUE()</f>
        <v>1</v>
      </c>
      <c r="E14" s="53"/>
      <c r="F14" s="54" t="n">
        <v>5714401435013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56" t="n">
        <f aca="false">TRUE()</f>
        <v>1</v>
      </c>
      <c r="K14" s="57" t="n">
        <f aca="false">FALSE()</f>
        <v>0</v>
      </c>
      <c r="L14" s="54" t="s">
        <v>414</v>
      </c>
      <c r="M14" s="58" t="n">
        <f aca="false">TRUE()</f>
        <v>1</v>
      </c>
      <c r="N14" s="59" t="str">
        <f aca="false">IF(ISBLANK(L14),"",IF(M14, "https://raw.githubusercontent.com/PatrickVibild/TellusAmazonPictures/master/pictures/"&amp;L14&amp;"/1.jpg","https://download.lenovo.com/Images/Parts/"&amp;L14&amp;"/"&amp;L14&amp;"_A.jpg"))</f>
        <v>https://raw.githubusercontent.com/PatrickVibild/TellusAmazonPictures/master/pictures/DELL/E4300/RG/DE/1.jpg</v>
      </c>
      <c r="O14" s="59" t="str">
        <f aca="false">IF(ISBLANK(L14),"",IF(M14, "https://raw.githubusercontent.com/PatrickVibild/TellusAmazonPictures/master/pictures/"&amp;L14&amp;"/2.jpg","https://download.lenovo.com/Images/Parts/"&amp;L14&amp;"/"&amp;L14&amp;"_B.jpg"))</f>
        <v>https://raw.githubusercontent.com/PatrickVibild/TellusAmazonPictures/master/pictures/DELL/E4300/RG/DE/2.jpg</v>
      </c>
      <c r="P14" s="60" t="str">
        <f aca="false">IF(ISBLANK(L14),"",IF(M14, "https://raw.githubusercontent.com/PatrickVibild/TellusAmazonPictures/master/pictures/"&amp;L14&amp;"/3.jpg","https://download.lenovo.com/Images/Parts/"&amp;L14&amp;"/"&amp;L14&amp;"_details.jpg"))</f>
        <v>https://raw.githubusercontent.com/PatrickVibild/TellusAmazonPictures/master/pictures/DELL/E4300/RG/DE/3.jpg</v>
      </c>
      <c r="Q14" s="0" t="str">
        <f aca="false">IF(ISBLANK(L14),"",IF(M14, "https://raw.githubusercontent.com/PatrickVibild/TellusAmazonPictures/master/pictures/"&amp;L14&amp;"/4.jpg", ""))</f>
        <v>https://raw.githubusercontent.com/PatrickVibild/TellusAmazonPictures/master/pictures/DELL/E4300/RG/DE/4.jpg</v>
      </c>
      <c r="R14" s="0" t="str">
        <f aca="false">IF(ISBLANK(L14),"",IF(M14, "https://raw.githubusercontent.com/PatrickVibild/TellusAmazonPictures/master/pictures/"&amp;L14&amp;"/5.jpg", ""))</f>
        <v>https://raw.githubusercontent.com/PatrickVibild/TellusAmazonPictures/master/pictures/DELL/E4300/RG/DE/5.jpg</v>
      </c>
      <c r="S14" s="0" t="str">
        <f aca="false">IF(ISBLANK(L14),"",IF(M14, "https://raw.githubusercontent.com/PatrickVibild/TellusAmazonPictures/master/pictures/"&amp;L14&amp;"/6.jpg", ""))</f>
        <v>https://raw.githubusercontent.com/PatrickVibild/TellusAmazonPictures/master/pictures/DELL/E4300/RG/DE/6.jpg</v>
      </c>
      <c r="T14" s="0" t="str">
        <f aca="false">IF(ISBLANK(L14),"",IF(M14, "https://raw.githubusercontent.com/PatrickVibild/TellusAmazonPictures/master/pictures/"&amp;L14&amp;"/7.jpg", ""))</f>
        <v>https://raw.githubusercontent.com/PatrickVibild/TellusAmazonPictures/master/pictures/DELL/E4300/RG/DE/7.jpg</v>
      </c>
      <c r="U14" s="0" t="str">
        <f aca="false">IF(ISBLANK(L14),"",IF(M14, "https://raw.githubusercontent.com/PatrickVibild/TellusAmazonPictures/master/pictures/"&amp;L14&amp;"/8.jpg",""))</f>
        <v>https://raw.githubusercontent.com/PatrickVibild/TellusAmazonPictures/master/pictures/DELL/E4300/RG/DE/8.jpg</v>
      </c>
      <c r="V14" s="0" t="str">
        <f aca="false">IF(ISBLANK(L14),"",IF(M14, "https://raw.githubusercontent.com/PatrickVibild/TellusAmazonPictures/master/pictures/"&amp;L14&amp;"/9.jpg", ""))</f>
        <v>https://raw.githubusercontent.com/PatrickVibild/TellusAmazonPictures/master/pictures/DELL/E4300/RG/DE/9.jpg</v>
      </c>
      <c r="W14" s="61" t="n">
        <f aca="false">MATCH(H14,options!$D$1:$D$20,0)</f>
        <v>1</v>
      </c>
    </row>
    <row r="15" customFormat="false" ht="23.85" hidden="false" customHeight="false" outlineLevel="0" collapsed="false">
      <c r="B15" s="64"/>
      <c r="C15" s="53" t="n">
        <f aca="false">FALSE()</f>
        <v>0</v>
      </c>
      <c r="D15" s="53" t="n">
        <f aca="false">TRUE()</f>
        <v>1</v>
      </c>
      <c r="E15" s="53"/>
      <c r="F15" s="54" t="n">
        <v>5714401435020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56" t="n">
        <f aca="false">TRUE()</f>
        <v>1</v>
      </c>
      <c r="K15" s="57" t="n">
        <f aca="false">FALSE()</f>
        <v>0</v>
      </c>
      <c r="L15" s="54" t="s">
        <v>416</v>
      </c>
      <c r="M15" s="58" t="n">
        <f aca="false">TRUE()</f>
        <v>1</v>
      </c>
      <c r="N15" s="59" t="str">
        <f aca="false">IF(ISBLANK(L15),"",IF(M15, "https://raw.githubusercontent.com/PatrickVibild/TellusAmazonPictures/master/pictures/"&amp;L15&amp;"/1.jpg","https://download.lenovo.com/Images/Parts/"&amp;L15&amp;"/"&amp;L15&amp;"_A.jpg"))</f>
        <v>https://raw.githubusercontent.com/PatrickVibild/TellusAmazonPictures/master/pictures/DELL/E4300/RG/FR/1.jpg</v>
      </c>
      <c r="O15" s="59" t="str">
        <f aca="false">IF(ISBLANK(L15),"",IF(M15, "https://raw.githubusercontent.com/PatrickVibild/TellusAmazonPictures/master/pictures/"&amp;L15&amp;"/2.jpg","https://download.lenovo.com/Images/Parts/"&amp;L15&amp;"/"&amp;L15&amp;"_B.jpg"))</f>
        <v>https://raw.githubusercontent.com/PatrickVibild/TellusAmazonPictures/master/pictures/DELL/E4300/RG/FR/2.jpg</v>
      </c>
      <c r="P15" s="60" t="str">
        <f aca="false">IF(ISBLANK(L15),"",IF(M15, "https://raw.githubusercontent.com/PatrickVibild/TellusAmazonPictures/master/pictures/"&amp;L15&amp;"/3.jpg","https://download.lenovo.com/Images/Parts/"&amp;L15&amp;"/"&amp;L15&amp;"_details.jpg"))</f>
        <v>https://raw.githubusercontent.com/PatrickVibild/TellusAmazonPictures/master/pictures/DELL/E4300/RG/FR/3.jpg</v>
      </c>
      <c r="Q15" s="0" t="str">
        <f aca="false">IF(ISBLANK(L15),"",IF(M15, "https://raw.githubusercontent.com/PatrickVibild/TellusAmazonPictures/master/pictures/"&amp;L15&amp;"/4.jpg", ""))</f>
        <v>https://raw.githubusercontent.com/PatrickVibild/TellusAmazonPictures/master/pictures/DELL/E4300/RG/FR/4.jpg</v>
      </c>
      <c r="R15" s="0" t="str">
        <f aca="false">IF(ISBLANK(L15),"",IF(M15, "https://raw.githubusercontent.com/PatrickVibild/TellusAmazonPictures/master/pictures/"&amp;L15&amp;"/5.jpg", ""))</f>
        <v>https://raw.githubusercontent.com/PatrickVibild/TellusAmazonPictures/master/pictures/DELL/E4300/RG/FR/5.jpg</v>
      </c>
      <c r="S15" s="0" t="str">
        <f aca="false">IF(ISBLANK(L15),"",IF(M15, "https://raw.githubusercontent.com/PatrickVibild/TellusAmazonPictures/master/pictures/"&amp;L15&amp;"/6.jpg", ""))</f>
        <v>https://raw.githubusercontent.com/PatrickVibild/TellusAmazonPictures/master/pictures/DELL/E4300/RG/FR/6.jpg</v>
      </c>
      <c r="T15" s="0" t="str">
        <f aca="false">IF(ISBLANK(L15),"",IF(M15, "https://raw.githubusercontent.com/PatrickVibild/TellusAmazonPictures/master/pictures/"&amp;L15&amp;"/7.jpg", ""))</f>
        <v>https://raw.githubusercontent.com/PatrickVibild/TellusAmazonPictures/master/pictures/DELL/E4300/RG/FR/7.jpg</v>
      </c>
      <c r="U15" s="0" t="str">
        <f aca="false">IF(ISBLANK(L15),"",IF(M15, "https://raw.githubusercontent.com/PatrickVibild/TellusAmazonPictures/master/pictures/"&amp;L15&amp;"/8.jpg",""))</f>
        <v>https://raw.githubusercontent.com/PatrickVibild/TellusAmazonPictures/master/pictures/DELL/E4300/RG/FR/8.jpg</v>
      </c>
      <c r="V15" s="0" t="str">
        <f aca="false">IF(ISBLANK(L15),"",IF(M15, "https://raw.githubusercontent.com/PatrickVibild/TellusAmazonPictures/master/pictures/"&amp;L15&amp;"/9.jpg", ""))</f>
        <v>https://raw.githubusercontent.com/PatrickVibild/TellusAmazonPictures/master/pictures/DELL/E4300/RG/FR/9.jpg</v>
      </c>
      <c r="W15" s="61" t="n">
        <f aca="false">MATCH(H15,options!$D$1:$D$20,0)</f>
        <v>2</v>
      </c>
    </row>
    <row r="16" customFormat="false" ht="23.85" hidden="false" customHeight="false" outlineLevel="0" collapsed="false">
      <c r="A16" s="47" t="s">
        <v>417</v>
      </c>
      <c r="B16" s="48" t="s">
        <v>418</v>
      </c>
      <c r="C16" s="53" t="n">
        <f aca="false">FALSE()</f>
        <v>0</v>
      </c>
      <c r="D16" s="53" t="n">
        <f aca="false">TRUE()</f>
        <v>1</v>
      </c>
      <c r="E16" s="53"/>
      <c r="F16" s="54" t="n">
        <v>5714401435037</v>
      </c>
      <c r="G16" s="54" t="s">
        <v>419</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n">
        <f aca="false">TRUE()</f>
        <v>1</v>
      </c>
      <c r="K16" s="57" t="n">
        <f aca="false">FALSE()</f>
        <v>0</v>
      </c>
      <c r="L16" s="54" t="s">
        <v>420</v>
      </c>
      <c r="M16" s="58" t="n">
        <f aca="false">TRUE()</f>
        <v>1</v>
      </c>
      <c r="N16" s="59" t="str">
        <f aca="false">IF(ISBLANK(L16),"",IF(M16, "https://raw.githubusercontent.com/PatrickVibild/TellusAmazonPictures/master/pictures/"&amp;L16&amp;"/1.jpg","https://download.lenovo.com/Images/Parts/"&amp;L16&amp;"/"&amp;L16&amp;"_A.jpg"))</f>
        <v>https://raw.githubusercontent.com/PatrickVibild/TellusAmazonPictures/master/pictures/DELL/E4300/RG/IT/1.jpg</v>
      </c>
      <c r="O16" s="59" t="str">
        <f aca="false">IF(ISBLANK(L16),"",IF(M16, "https://raw.githubusercontent.com/PatrickVibild/TellusAmazonPictures/master/pictures/"&amp;L16&amp;"/2.jpg","https://download.lenovo.com/Images/Parts/"&amp;L16&amp;"/"&amp;L16&amp;"_B.jpg"))</f>
        <v>https://raw.githubusercontent.com/PatrickVibild/TellusAmazonPictures/master/pictures/DELL/E4300/RG/IT/2.jpg</v>
      </c>
      <c r="P16" s="60" t="str">
        <f aca="false">IF(ISBLANK(L16),"",IF(M16, "https://raw.githubusercontent.com/PatrickVibild/TellusAmazonPictures/master/pictures/"&amp;L16&amp;"/3.jpg","https://download.lenovo.com/Images/Parts/"&amp;L16&amp;"/"&amp;L16&amp;"_details.jpg"))</f>
        <v>https://raw.githubusercontent.com/PatrickVibild/TellusAmazonPictures/master/pictures/DELL/E4300/RG/IT/3.jpg</v>
      </c>
      <c r="Q16" s="0" t="str">
        <f aca="false">IF(ISBLANK(L16),"",IF(M16, "https://raw.githubusercontent.com/PatrickVibild/TellusAmazonPictures/master/pictures/"&amp;L16&amp;"/4.jpg", ""))</f>
        <v>https://raw.githubusercontent.com/PatrickVibild/TellusAmazonPictures/master/pictures/DELL/E4300/RG/IT/4.jpg</v>
      </c>
      <c r="R16" s="0" t="str">
        <f aca="false">IF(ISBLANK(L16),"",IF(M16, "https://raw.githubusercontent.com/PatrickVibild/TellusAmazonPictures/master/pictures/"&amp;L16&amp;"/5.jpg", ""))</f>
        <v>https://raw.githubusercontent.com/PatrickVibild/TellusAmazonPictures/master/pictures/DELL/E4300/RG/IT/5.jpg</v>
      </c>
      <c r="S16" s="0" t="str">
        <f aca="false">IF(ISBLANK(L16),"",IF(M16, "https://raw.githubusercontent.com/PatrickVibild/TellusAmazonPictures/master/pictures/"&amp;L16&amp;"/6.jpg", ""))</f>
        <v>https://raw.githubusercontent.com/PatrickVibild/TellusAmazonPictures/master/pictures/DELL/E4300/RG/IT/6.jpg</v>
      </c>
      <c r="T16" s="0" t="str">
        <f aca="false">IF(ISBLANK(L16),"",IF(M16, "https://raw.githubusercontent.com/PatrickVibild/TellusAmazonPictures/master/pictures/"&amp;L16&amp;"/7.jpg", ""))</f>
        <v>https://raw.githubusercontent.com/PatrickVibild/TellusAmazonPictures/master/pictures/DELL/E4300/RG/IT/7.jpg</v>
      </c>
      <c r="U16" s="0" t="str">
        <f aca="false">IF(ISBLANK(L16),"",IF(M16, "https://raw.githubusercontent.com/PatrickVibild/TellusAmazonPictures/master/pictures/"&amp;L16&amp;"/8.jpg",""))</f>
        <v>https://raw.githubusercontent.com/PatrickVibild/TellusAmazonPictures/master/pictures/DELL/E4300/RG/IT/8.jpg</v>
      </c>
      <c r="V16" s="0" t="str">
        <f aca="false">IF(ISBLANK(L16),"",IF(M16, "https://raw.githubusercontent.com/PatrickVibild/TellusAmazonPictures/master/pictures/"&amp;L16&amp;"/9.jpg", ""))</f>
        <v>https://raw.githubusercontent.com/PatrickVibild/TellusAmazonPictures/master/pictures/DELL/E4300/RG/IT/9.jpg</v>
      </c>
      <c r="W16" s="61" t="n">
        <f aca="false">MATCH(H16,options!$D$1:$D$20,0)</f>
        <v>3</v>
      </c>
    </row>
    <row r="17" customFormat="false" ht="23.85" hidden="false" customHeight="false" outlineLevel="0" collapsed="false">
      <c r="B17" s="64"/>
      <c r="C17" s="53" t="n">
        <f aca="false">FALSE()</f>
        <v>0</v>
      </c>
      <c r="D17" s="53" t="n">
        <f aca="false">TRUE()</f>
        <v>1</v>
      </c>
      <c r="E17" s="53"/>
      <c r="F17" s="54" t="n">
        <v>5714401435044</v>
      </c>
      <c r="G17" s="54" t="s">
        <v>421</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56" t="n">
        <f aca="false">TRUE()</f>
        <v>1</v>
      </c>
      <c r="K17" s="57" t="n">
        <f aca="false">FALSE()</f>
        <v>0</v>
      </c>
      <c r="L17" s="54" t="s">
        <v>422</v>
      </c>
      <c r="M17" s="58" t="n">
        <f aca="false">TRUE()</f>
        <v>1</v>
      </c>
      <c r="N17" s="59" t="str">
        <f aca="false">IF(ISBLANK(L17),"",IF(M17, "https://raw.githubusercontent.com/PatrickVibild/TellusAmazonPictures/master/pictures/"&amp;L17&amp;"/1.jpg","https://download.lenovo.com/Images/Parts/"&amp;L17&amp;"/"&amp;L17&amp;"_A.jpg"))</f>
        <v>https://raw.githubusercontent.com/PatrickVibild/TellusAmazonPictures/master/pictures/DELL/E4300/RG/ES/1.jpg</v>
      </c>
      <c r="O17" s="59" t="str">
        <f aca="false">IF(ISBLANK(L17),"",IF(M17, "https://raw.githubusercontent.com/PatrickVibild/TellusAmazonPictures/master/pictures/"&amp;L17&amp;"/2.jpg","https://download.lenovo.com/Images/Parts/"&amp;L17&amp;"/"&amp;L17&amp;"_B.jpg"))</f>
        <v>https://raw.githubusercontent.com/PatrickVibild/TellusAmazonPictures/master/pictures/DELL/E4300/RG/ES/2.jpg</v>
      </c>
      <c r="P17" s="60" t="str">
        <f aca="false">IF(ISBLANK(L17),"",IF(M17, "https://raw.githubusercontent.com/PatrickVibild/TellusAmazonPictures/master/pictures/"&amp;L17&amp;"/3.jpg","https://download.lenovo.com/Images/Parts/"&amp;L17&amp;"/"&amp;L17&amp;"_details.jpg"))</f>
        <v>https://raw.githubusercontent.com/PatrickVibild/TellusAmazonPictures/master/pictures/DELL/E4300/RG/ES/3.jpg</v>
      </c>
      <c r="Q17" s="0" t="str">
        <f aca="false">IF(ISBLANK(L17),"",IF(M17, "https://raw.githubusercontent.com/PatrickVibild/TellusAmazonPictures/master/pictures/"&amp;L17&amp;"/4.jpg", ""))</f>
        <v>https://raw.githubusercontent.com/PatrickVibild/TellusAmazonPictures/master/pictures/DELL/E4300/RG/ES/4.jpg</v>
      </c>
      <c r="R17" s="0" t="str">
        <f aca="false">IF(ISBLANK(L17),"",IF(M17, "https://raw.githubusercontent.com/PatrickVibild/TellusAmazonPictures/master/pictures/"&amp;L17&amp;"/5.jpg", ""))</f>
        <v>https://raw.githubusercontent.com/PatrickVibild/TellusAmazonPictures/master/pictures/DELL/E4300/RG/ES/5.jpg</v>
      </c>
      <c r="S17" s="0" t="str">
        <f aca="false">IF(ISBLANK(L17),"",IF(M17, "https://raw.githubusercontent.com/PatrickVibild/TellusAmazonPictures/master/pictures/"&amp;L17&amp;"/6.jpg", ""))</f>
        <v>https://raw.githubusercontent.com/PatrickVibild/TellusAmazonPictures/master/pictures/DELL/E4300/RG/ES/6.jpg</v>
      </c>
      <c r="T17" s="0" t="str">
        <f aca="false">IF(ISBLANK(L17),"",IF(M17, "https://raw.githubusercontent.com/PatrickVibild/TellusAmazonPictures/master/pictures/"&amp;L17&amp;"/7.jpg", ""))</f>
        <v>https://raw.githubusercontent.com/PatrickVibild/TellusAmazonPictures/master/pictures/DELL/E4300/RG/ES/7.jpg</v>
      </c>
      <c r="U17" s="0" t="str">
        <f aca="false">IF(ISBLANK(L17),"",IF(M17, "https://raw.githubusercontent.com/PatrickVibild/TellusAmazonPictures/master/pictures/"&amp;L17&amp;"/8.jpg",""))</f>
        <v>https://raw.githubusercontent.com/PatrickVibild/TellusAmazonPictures/master/pictures/DELL/E4300/RG/ES/8.jpg</v>
      </c>
      <c r="V17" s="0" t="str">
        <f aca="false">IF(ISBLANK(L17),"",IF(M17, "https://raw.githubusercontent.com/PatrickVibild/TellusAmazonPictures/master/pictures/"&amp;L17&amp;"/9.jpg", ""))</f>
        <v>https://raw.githubusercontent.com/PatrickVibild/TellusAmazonPictures/master/pictures/DELL/E4300/RG/ES/9.jpg</v>
      </c>
      <c r="W17" s="61" t="n">
        <f aca="false">MATCH(H17,options!$D$1:$D$20,0)</f>
        <v>4</v>
      </c>
    </row>
    <row r="18" customFormat="false" ht="23.85" hidden="false" customHeight="false" outlineLevel="0" collapsed="false">
      <c r="A18" s="47" t="s">
        <v>423</v>
      </c>
      <c r="B18" s="65" t="n">
        <v>5</v>
      </c>
      <c r="C18" s="53" t="n">
        <f aca="false">FALSE()</f>
        <v>0</v>
      </c>
      <c r="D18" s="53" t="n">
        <f aca="false">TRUE()</f>
        <v>1</v>
      </c>
      <c r="E18" s="53"/>
      <c r="F18" s="54" t="n">
        <v>5714401435051</v>
      </c>
      <c r="G18" s="54" t="s">
        <v>424</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56" t="n">
        <f aca="false">TRUE()</f>
        <v>1</v>
      </c>
      <c r="K18" s="57" t="n">
        <f aca="false">FALSE()</f>
        <v>0</v>
      </c>
      <c r="L18" s="54" t="s">
        <v>425</v>
      </c>
      <c r="M18" s="58" t="n">
        <f aca="false">TRUE()</f>
        <v>1</v>
      </c>
      <c r="N18" s="59" t="str">
        <f aca="false">IF(ISBLANK(L18),"",IF(M18, "https://raw.githubusercontent.com/PatrickVibild/TellusAmazonPictures/master/pictures/"&amp;L18&amp;"/1.jpg","https://download.lenovo.com/Images/Parts/"&amp;L18&amp;"/"&amp;L18&amp;"_A.jpg"))</f>
        <v>https://raw.githubusercontent.com/PatrickVibild/TellusAmazonPictures/master/pictures/DELL/E4300/RG/UK/1.jpg</v>
      </c>
      <c r="O18" s="59" t="str">
        <f aca="false">IF(ISBLANK(L18),"",IF(M18, "https://raw.githubusercontent.com/PatrickVibild/TellusAmazonPictures/master/pictures/"&amp;L18&amp;"/2.jpg","https://download.lenovo.com/Images/Parts/"&amp;L18&amp;"/"&amp;L18&amp;"_B.jpg"))</f>
        <v>https://raw.githubusercontent.com/PatrickVibild/TellusAmazonPictures/master/pictures/DELL/E4300/RG/UK/2.jpg</v>
      </c>
      <c r="P18" s="60" t="str">
        <f aca="false">IF(ISBLANK(L18),"",IF(M18, "https://raw.githubusercontent.com/PatrickVibild/TellusAmazonPictures/master/pictures/"&amp;L18&amp;"/3.jpg","https://download.lenovo.com/Images/Parts/"&amp;L18&amp;"/"&amp;L18&amp;"_details.jpg"))</f>
        <v>https://raw.githubusercontent.com/PatrickVibild/TellusAmazonPictures/master/pictures/DELL/E4300/RG/UK/3.jpg</v>
      </c>
      <c r="Q18" s="0" t="str">
        <f aca="false">IF(ISBLANK(L18),"",IF(M18, "https://raw.githubusercontent.com/PatrickVibild/TellusAmazonPictures/master/pictures/"&amp;L18&amp;"/4.jpg", ""))</f>
        <v>https://raw.githubusercontent.com/PatrickVibild/TellusAmazonPictures/master/pictures/DELL/E4300/RG/UK/4.jpg</v>
      </c>
      <c r="R18" s="0" t="str">
        <f aca="false">IF(ISBLANK(L18),"",IF(M18, "https://raw.githubusercontent.com/PatrickVibild/TellusAmazonPictures/master/pictures/"&amp;L18&amp;"/5.jpg", ""))</f>
        <v>https://raw.githubusercontent.com/PatrickVibild/TellusAmazonPictures/master/pictures/DELL/E4300/RG/UK/5.jpg</v>
      </c>
      <c r="S18" s="0" t="str">
        <f aca="false">IF(ISBLANK(L18),"",IF(M18, "https://raw.githubusercontent.com/PatrickVibild/TellusAmazonPictures/master/pictures/"&amp;L18&amp;"/6.jpg", ""))</f>
        <v>https://raw.githubusercontent.com/PatrickVibild/TellusAmazonPictures/master/pictures/DELL/E4300/RG/UK/6.jpg</v>
      </c>
      <c r="T18" s="0" t="str">
        <f aca="false">IF(ISBLANK(L18),"",IF(M18, "https://raw.githubusercontent.com/PatrickVibild/TellusAmazonPictures/master/pictures/"&amp;L18&amp;"/7.jpg", ""))</f>
        <v>https://raw.githubusercontent.com/PatrickVibild/TellusAmazonPictures/master/pictures/DELL/E4300/RG/UK/7.jpg</v>
      </c>
      <c r="U18" s="0" t="str">
        <f aca="false">IF(ISBLANK(L18),"",IF(M18, "https://raw.githubusercontent.com/PatrickVibild/TellusAmazonPictures/master/pictures/"&amp;L18&amp;"/8.jpg",""))</f>
        <v>https://raw.githubusercontent.com/PatrickVibild/TellusAmazonPictures/master/pictures/DELL/E4300/RG/UK/8.jpg</v>
      </c>
      <c r="V18" s="0" t="str">
        <f aca="false">IF(ISBLANK(L18),"",IF(M18, "https://raw.githubusercontent.com/PatrickVibild/TellusAmazonPictures/master/pictures/"&amp;L18&amp;"/9.jpg", ""))</f>
        <v>https://raw.githubusercontent.com/PatrickVibild/TellusAmazonPictures/master/pictures/DELL/E4300/RG/UK/9.jpg</v>
      </c>
      <c r="W18" s="61" t="n">
        <f aca="false">MATCH(H18,options!$D$1:$D$20,0)</f>
        <v>5</v>
      </c>
    </row>
    <row r="19" customFormat="false" ht="35.05" hidden="false" customHeight="false" outlineLevel="0" collapsed="false">
      <c r="B19" s="64"/>
      <c r="C19" s="53" t="n">
        <f aca="false">FALSE()</f>
        <v>0</v>
      </c>
      <c r="D19" s="53" t="n">
        <f aca="false">TRUE()</f>
        <v>1</v>
      </c>
      <c r="E19" s="53"/>
      <c r="F19" s="54" t="n">
        <v>5714401435068</v>
      </c>
      <c r="G19" s="54" t="s">
        <v>426</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56" t="n">
        <f aca="false">TRUE()</f>
        <v>1</v>
      </c>
      <c r="K19" s="57" t="n">
        <f aca="false">FALSE()</f>
        <v>0</v>
      </c>
      <c r="L19" s="54" t="s">
        <v>427</v>
      </c>
      <c r="M19" s="58" t="n">
        <f aca="false">TRUE()</f>
        <v>1</v>
      </c>
      <c r="N19" s="59" t="str">
        <f aca="false">IF(ISBLANK(L19),"",IF(M19, "https://raw.githubusercontent.com/PatrickVibild/TellusAmazonPictures/master/pictures/"&amp;L19&amp;"/1.jpg","https://download.lenovo.com/Images/Parts/"&amp;L19&amp;"/"&amp;L19&amp;"_A.jpg"))</f>
        <v>https://raw.githubusercontent.com/PatrickVibild/TellusAmazonPictures/master/pictures/DELL/E4300/RG/NOR/1.jpg</v>
      </c>
      <c r="O19" s="59" t="str">
        <f aca="false">IF(ISBLANK(L19),"",IF(M19, "https://raw.githubusercontent.com/PatrickVibild/TellusAmazonPictures/master/pictures/"&amp;L19&amp;"/2.jpg","https://download.lenovo.com/Images/Parts/"&amp;L19&amp;"/"&amp;L19&amp;"_B.jpg"))</f>
        <v>https://raw.githubusercontent.com/PatrickVibild/TellusAmazonPictures/master/pictures/DELL/E4300/RG/NOR/2.jpg</v>
      </c>
      <c r="P19" s="60" t="str">
        <f aca="false">IF(ISBLANK(L19),"",IF(M19, "https://raw.githubusercontent.com/PatrickVibild/TellusAmazonPictures/master/pictures/"&amp;L19&amp;"/3.jpg","https://download.lenovo.com/Images/Parts/"&amp;L19&amp;"/"&amp;L19&amp;"_details.jpg"))</f>
        <v>https://raw.githubusercontent.com/PatrickVibild/TellusAmazonPictures/master/pictures/DELL/E4300/RG/NOR/3.jpg</v>
      </c>
      <c r="Q19" s="0" t="str">
        <f aca="false">IF(ISBLANK(L19),"",IF(M19, "https://raw.githubusercontent.com/PatrickVibild/TellusAmazonPictures/master/pictures/"&amp;L19&amp;"/4.jpg", ""))</f>
        <v>https://raw.githubusercontent.com/PatrickVibild/TellusAmazonPictures/master/pictures/DELL/E4300/RG/NOR/4.jpg</v>
      </c>
      <c r="R19" s="0" t="str">
        <f aca="false">IF(ISBLANK(L19),"",IF(M19, "https://raw.githubusercontent.com/PatrickVibild/TellusAmazonPictures/master/pictures/"&amp;L19&amp;"/5.jpg", ""))</f>
        <v>https://raw.githubusercontent.com/PatrickVibild/TellusAmazonPictures/master/pictures/DELL/E4300/RG/NOR/5.jpg</v>
      </c>
      <c r="S19" s="0" t="str">
        <f aca="false">IF(ISBLANK(L19),"",IF(M19, "https://raw.githubusercontent.com/PatrickVibild/TellusAmazonPictures/master/pictures/"&amp;L19&amp;"/6.jpg", ""))</f>
        <v>https://raw.githubusercontent.com/PatrickVibild/TellusAmazonPictures/master/pictures/DELL/E4300/RG/NOR/6.jpg</v>
      </c>
      <c r="T19" s="0" t="str">
        <f aca="false">IF(ISBLANK(L19),"",IF(M19, "https://raw.githubusercontent.com/PatrickVibild/TellusAmazonPictures/master/pictures/"&amp;L19&amp;"/7.jpg", ""))</f>
        <v>https://raw.githubusercontent.com/PatrickVibild/TellusAmazonPictures/master/pictures/DELL/E4300/RG/NOR/7.jpg</v>
      </c>
      <c r="U19" s="0" t="str">
        <f aca="false">IF(ISBLANK(L19),"",IF(M19, "https://raw.githubusercontent.com/PatrickVibild/TellusAmazonPictures/master/pictures/"&amp;L19&amp;"/8.jpg",""))</f>
        <v>https://raw.githubusercontent.com/PatrickVibild/TellusAmazonPictures/master/pictures/DELL/E4300/RG/NOR/8.jpg</v>
      </c>
      <c r="V19" s="0" t="str">
        <f aca="false">IF(ISBLANK(L19),"",IF(M19, "https://raw.githubusercontent.com/PatrickVibild/TellusAmazonPictures/master/pictures/"&amp;L19&amp;"/9.jpg", ""))</f>
        <v>https://raw.githubusercontent.com/PatrickVibild/TellusAmazonPictures/master/pictures/DELL/E4300/RG/NOR/9.jpg</v>
      </c>
      <c r="W19" s="61" t="n">
        <f aca="false">MATCH(H19,options!$D$1:$D$20,0)</f>
        <v>6</v>
      </c>
    </row>
    <row r="20" customFormat="false" ht="23.85" hidden="false" customHeight="false" outlineLevel="0" collapsed="false">
      <c r="A20" s="47" t="s">
        <v>428</v>
      </c>
      <c r="B20" s="67" t="s">
        <v>429</v>
      </c>
      <c r="C20" s="53" t="n">
        <f aca="false">FALSE()</f>
        <v>0</v>
      </c>
      <c r="D20" s="53" t="n">
        <f aca="false">TRUE()</f>
        <v>1</v>
      </c>
      <c r="E20" s="53"/>
      <c r="F20" s="54" t="n">
        <v>5714401435075</v>
      </c>
      <c r="G20" s="54" t="s">
        <v>430</v>
      </c>
      <c r="H20" s="55"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56" t="n">
        <f aca="false">TRUE()</f>
        <v>1</v>
      </c>
      <c r="K20" s="57" t="n">
        <f aca="false">FALSE()</f>
        <v>0</v>
      </c>
      <c r="L20" s="54" t="s">
        <v>431</v>
      </c>
      <c r="M20" s="58" t="n">
        <f aca="false">TRUE()</f>
        <v>1</v>
      </c>
      <c r="N20" s="59" t="str">
        <f aca="false">IF(ISBLANK(L20),"",IF(M20, "https://raw.githubusercontent.com/PatrickVibild/TellusAmazonPictures/master/pictures/"&amp;L20&amp;"/1.jpg","https://download.lenovo.com/Images/Parts/"&amp;L20&amp;"/"&amp;L20&amp;"_A.jpg"))</f>
        <v>https://raw.githubusercontent.com/PatrickVibild/TellusAmazonPictures/master/pictures/DELL/E4300/RG/BE/1.jpg</v>
      </c>
      <c r="O20" s="59" t="str">
        <f aca="false">IF(ISBLANK(L20),"",IF(M20, "https://raw.githubusercontent.com/PatrickVibild/TellusAmazonPictures/master/pictures/"&amp;L20&amp;"/2.jpg","https://download.lenovo.com/Images/Parts/"&amp;L20&amp;"/"&amp;L20&amp;"_B.jpg"))</f>
        <v>https://raw.githubusercontent.com/PatrickVibild/TellusAmazonPictures/master/pictures/DELL/E4300/RG/BE/2.jpg</v>
      </c>
      <c r="P20" s="60" t="str">
        <f aca="false">IF(ISBLANK(L20),"",IF(M20, "https://raw.githubusercontent.com/PatrickVibild/TellusAmazonPictures/master/pictures/"&amp;L20&amp;"/3.jpg","https://download.lenovo.com/Images/Parts/"&amp;L20&amp;"/"&amp;L20&amp;"_details.jpg"))</f>
        <v>https://raw.githubusercontent.com/PatrickVibild/TellusAmazonPictures/master/pictures/DELL/E4300/RG/BE/3.jpg</v>
      </c>
      <c r="Q20" s="0" t="str">
        <f aca="false">IF(ISBLANK(L20),"",IF(M20, "https://raw.githubusercontent.com/PatrickVibild/TellusAmazonPictures/master/pictures/"&amp;L20&amp;"/4.jpg", ""))</f>
        <v>https://raw.githubusercontent.com/PatrickVibild/TellusAmazonPictures/master/pictures/DELL/E4300/RG/BE/4.jpg</v>
      </c>
      <c r="R20" s="0" t="str">
        <f aca="false">IF(ISBLANK(L20),"",IF(M20, "https://raw.githubusercontent.com/PatrickVibild/TellusAmazonPictures/master/pictures/"&amp;L20&amp;"/5.jpg", ""))</f>
        <v>https://raw.githubusercontent.com/PatrickVibild/TellusAmazonPictures/master/pictures/DELL/E4300/RG/BE/5.jpg</v>
      </c>
      <c r="S20" s="0" t="str">
        <f aca="false">IF(ISBLANK(L20),"",IF(M20, "https://raw.githubusercontent.com/PatrickVibild/TellusAmazonPictures/master/pictures/"&amp;L20&amp;"/6.jpg", ""))</f>
        <v>https://raw.githubusercontent.com/PatrickVibild/TellusAmazonPictures/master/pictures/DELL/E4300/RG/BE/6.jpg</v>
      </c>
      <c r="T20" s="0" t="str">
        <f aca="false">IF(ISBLANK(L20),"",IF(M20, "https://raw.githubusercontent.com/PatrickVibild/TellusAmazonPictures/master/pictures/"&amp;L20&amp;"/7.jpg", ""))</f>
        <v>https://raw.githubusercontent.com/PatrickVibild/TellusAmazonPictures/master/pictures/DELL/E4300/RG/BE/7.jpg</v>
      </c>
      <c r="U20" s="0" t="str">
        <f aca="false">IF(ISBLANK(L20),"",IF(M20, "https://raw.githubusercontent.com/PatrickVibild/TellusAmazonPictures/master/pictures/"&amp;L20&amp;"/8.jpg",""))</f>
        <v>https://raw.githubusercontent.com/PatrickVibild/TellusAmazonPictures/master/pictures/DELL/E4300/RG/BE/8.jpg</v>
      </c>
      <c r="V20" s="0" t="str">
        <f aca="false">IF(ISBLANK(L20),"",IF(M20, "https://raw.githubusercontent.com/PatrickVibild/TellusAmazonPictures/master/pictures/"&amp;L20&amp;"/9.jpg", ""))</f>
        <v>https://raw.githubusercontent.com/PatrickVibild/TellusAmazonPictures/master/pictures/DELL/E4300/RG/BE/9.jpg</v>
      </c>
      <c r="W20" s="61" t="n">
        <f aca="false">MATCH(H20,options!$D$1:$D$20,0)</f>
        <v>7</v>
      </c>
    </row>
    <row r="21" customFormat="false" ht="23.85" hidden="false" customHeight="false" outlineLevel="0" collapsed="false">
      <c r="B21" s="64"/>
      <c r="C21" s="53" t="n">
        <f aca="false">FALSE()</f>
        <v>0</v>
      </c>
      <c r="D21" s="53" t="n">
        <f aca="false">TRUE()</f>
        <v>1</v>
      </c>
      <c r="E21" s="53"/>
      <c r="F21" s="54" t="n">
        <v>5714401435082</v>
      </c>
      <c r="G21" s="54" t="s">
        <v>432</v>
      </c>
      <c r="H21" s="55"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56" t="n">
        <f aca="false">TRUE()</f>
        <v>1</v>
      </c>
      <c r="K21" s="57" t="n">
        <f aca="false">FALSE()</f>
        <v>0</v>
      </c>
      <c r="L21" s="54" t="s">
        <v>433</v>
      </c>
      <c r="M21" s="58" t="n">
        <f aca="false">TRUE()</f>
        <v>1</v>
      </c>
      <c r="N21" s="59" t="str">
        <f aca="false">IF(ISBLANK(L21),"",IF(M21, "https://raw.githubusercontent.com/PatrickVibild/TellusAmazonPictures/master/pictures/"&amp;L21&amp;"/1.jpg","https://download.lenovo.com/Images/Parts/"&amp;L21&amp;"/"&amp;L21&amp;"_A.jpg"))</f>
        <v>https://raw.githubusercontent.com/PatrickVibild/TellusAmazonPictures/master/pictures/DELL/E4300/RG/CH/1.jpg</v>
      </c>
      <c r="O21" s="59" t="str">
        <f aca="false">IF(ISBLANK(L21),"",IF(M21, "https://raw.githubusercontent.com/PatrickVibild/TellusAmazonPictures/master/pictures/"&amp;L21&amp;"/2.jpg","https://download.lenovo.com/Images/Parts/"&amp;L21&amp;"/"&amp;L21&amp;"_B.jpg"))</f>
        <v>https://raw.githubusercontent.com/PatrickVibild/TellusAmazonPictures/master/pictures/DELL/E4300/RG/CH/2.jpg</v>
      </c>
      <c r="P21" s="60" t="str">
        <f aca="false">IF(ISBLANK(L21),"",IF(M21, "https://raw.githubusercontent.com/PatrickVibild/TellusAmazonPictures/master/pictures/"&amp;L21&amp;"/3.jpg","https://download.lenovo.com/Images/Parts/"&amp;L21&amp;"/"&amp;L21&amp;"_details.jpg"))</f>
        <v>https://raw.githubusercontent.com/PatrickVibild/TellusAmazonPictures/master/pictures/DELL/E4300/RG/CH/3.jpg</v>
      </c>
      <c r="Q21" s="0" t="str">
        <f aca="false">IF(ISBLANK(L21),"",IF(M21, "https://raw.githubusercontent.com/PatrickVibild/TellusAmazonPictures/master/pictures/"&amp;L21&amp;"/4.jpg", ""))</f>
        <v>https://raw.githubusercontent.com/PatrickVibild/TellusAmazonPictures/master/pictures/DELL/E4300/RG/CH/4.jpg</v>
      </c>
      <c r="R21" s="0" t="str">
        <f aca="false">IF(ISBLANK(L21),"",IF(M21, "https://raw.githubusercontent.com/PatrickVibild/TellusAmazonPictures/master/pictures/"&amp;L21&amp;"/5.jpg", ""))</f>
        <v>https://raw.githubusercontent.com/PatrickVibild/TellusAmazonPictures/master/pictures/DELL/E4300/RG/CH/5.jpg</v>
      </c>
      <c r="S21" s="0" t="str">
        <f aca="false">IF(ISBLANK(L21),"",IF(M21, "https://raw.githubusercontent.com/PatrickVibild/TellusAmazonPictures/master/pictures/"&amp;L21&amp;"/6.jpg", ""))</f>
        <v>https://raw.githubusercontent.com/PatrickVibild/TellusAmazonPictures/master/pictures/DELL/E4300/RG/CH/6.jpg</v>
      </c>
      <c r="T21" s="0" t="str">
        <f aca="false">IF(ISBLANK(L21),"",IF(M21, "https://raw.githubusercontent.com/PatrickVibild/TellusAmazonPictures/master/pictures/"&amp;L21&amp;"/7.jpg", ""))</f>
        <v>https://raw.githubusercontent.com/PatrickVibild/TellusAmazonPictures/master/pictures/DELL/E4300/RG/CH/7.jpg</v>
      </c>
      <c r="U21" s="0" t="str">
        <f aca="false">IF(ISBLANK(L21),"",IF(M21, "https://raw.githubusercontent.com/PatrickVibild/TellusAmazonPictures/master/pictures/"&amp;L21&amp;"/8.jpg",""))</f>
        <v>https://raw.githubusercontent.com/PatrickVibild/TellusAmazonPictures/master/pictures/DELL/E4300/RG/CH/8.jpg</v>
      </c>
      <c r="V21" s="0" t="str">
        <f aca="false">IF(ISBLANK(L21),"",IF(M21, "https://raw.githubusercontent.com/PatrickVibild/TellusAmazonPictures/master/pictures/"&amp;L21&amp;"/9.jpg", ""))</f>
        <v>https://raw.githubusercontent.com/PatrickVibild/TellusAmazonPictures/master/pictures/DELL/E4300/RG/CH/9.jpg</v>
      </c>
      <c r="W21" s="61" t="n">
        <f aca="false">MATCH(H21,options!$D$1:$D$20,0)</f>
        <v>15</v>
      </c>
    </row>
    <row r="22" customFormat="false" ht="35.05" hidden="false" customHeight="false" outlineLevel="0" collapsed="false">
      <c r="B22" s="64"/>
      <c r="C22" s="53" t="n">
        <f aca="false">FALSE()</f>
        <v>0</v>
      </c>
      <c r="D22" s="53" t="n">
        <f aca="false">TRUE()</f>
        <v>1</v>
      </c>
      <c r="E22" s="53"/>
      <c r="F22" s="54" t="n">
        <v>5714401435099</v>
      </c>
      <c r="G22" s="54" t="s">
        <v>434</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56" t="n">
        <f aca="false">TRUE()</f>
        <v>1</v>
      </c>
      <c r="K22" s="57" t="n">
        <f aca="false">FALSE()</f>
        <v>0</v>
      </c>
      <c r="L22" s="54" t="s">
        <v>435</v>
      </c>
      <c r="M22" s="58" t="n">
        <f aca="false">TRUE()</f>
        <v>1</v>
      </c>
      <c r="N22" s="59" t="str">
        <f aca="false">IF(ISBLANK(L22),"",IF(M22, "https://raw.githubusercontent.com/PatrickVibild/TellusAmazonPictures/master/pictures/"&amp;L22&amp;"/1.jpg","https://download.lenovo.com/Images/Parts/"&amp;L22&amp;"/"&amp;L22&amp;"_A.jpg"))</f>
        <v>https://raw.githubusercontent.com/PatrickVibild/TellusAmazonPictures/master/pictures/DELL/E4300/RG/USI/1.jpg</v>
      </c>
      <c r="O22" s="59" t="str">
        <f aca="false">IF(ISBLANK(L22),"",IF(M22, "https://raw.githubusercontent.com/PatrickVibild/TellusAmazonPictures/master/pictures/"&amp;L22&amp;"/2.jpg","https://download.lenovo.com/Images/Parts/"&amp;L22&amp;"/"&amp;L22&amp;"_B.jpg"))</f>
        <v>https://raw.githubusercontent.com/PatrickVibild/TellusAmazonPictures/master/pictures/DELL/E4300/RG/USI/2.jpg</v>
      </c>
      <c r="P22" s="60" t="str">
        <f aca="false">IF(ISBLANK(L22),"",IF(M22, "https://raw.githubusercontent.com/PatrickVibild/TellusAmazonPictures/master/pictures/"&amp;L22&amp;"/3.jpg","https://download.lenovo.com/Images/Parts/"&amp;L22&amp;"/"&amp;L22&amp;"_details.jpg"))</f>
        <v>https://raw.githubusercontent.com/PatrickVibild/TellusAmazonPictures/master/pictures/DELL/E4300/RG/USI/3.jpg</v>
      </c>
      <c r="Q22" s="0" t="str">
        <f aca="false">IF(ISBLANK(L22),"",IF(M22, "https://raw.githubusercontent.com/PatrickVibild/TellusAmazonPictures/master/pictures/"&amp;L22&amp;"/4.jpg", ""))</f>
        <v>https://raw.githubusercontent.com/PatrickVibild/TellusAmazonPictures/master/pictures/DELL/E4300/RG/USI/4.jpg</v>
      </c>
      <c r="R22" s="0" t="str">
        <f aca="false">IF(ISBLANK(L22),"",IF(M22, "https://raw.githubusercontent.com/PatrickVibild/TellusAmazonPictures/master/pictures/"&amp;L22&amp;"/5.jpg", ""))</f>
        <v>https://raw.githubusercontent.com/PatrickVibild/TellusAmazonPictures/master/pictures/DELL/E4300/RG/USI/5.jpg</v>
      </c>
      <c r="S22" s="0" t="str">
        <f aca="false">IF(ISBLANK(L22),"",IF(M22, "https://raw.githubusercontent.com/PatrickVibild/TellusAmazonPictures/master/pictures/"&amp;L22&amp;"/6.jpg", ""))</f>
        <v>https://raw.githubusercontent.com/PatrickVibild/TellusAmazonPictures/master/pictures/DELL/E4300/RG/USI/6.jpg</v>
      </c>
      <c r="T22" s="0" t="str">
        <f aca="false">IF(ISBLANK(L22),"",IF(M22, "https://raw.githubusercontent.com/PatrickVibild/TellusAmazonPictures/master/pictures/"&amp;L22&amp;"/7.jpg", ""))</f>
        <v>https://raw.githubusercontent.com/PatrickVibild/TellusAmazonPictures/master/pictures/DELL/E4300/RG/USI/7.jpg</v>
      </c>
      <c r="U22" s="0" t="str">
        <f aca="false">IF(ISBLANK(L22),"",IF(M22, "https://raw.githubusercontent.com/PatrickVibild/TellusAmazonPictures/master/pictures/"&amp;L22&amp;"/8.jpg",""))</f>
        <v>https://raw.githubusercontent.com/PatrickVibild/TellusAmazonPictures/master/pictures/DELL/E4300/RG/USI/8.jpg</v>
      </c>
      <c r="V22" s="0" t="str">
        <f aca="false">IF(ISBLANK(L22),"",IF(M22, "https://raw.githubusercontent.com/PatrickVibild/TellusAmazonPictures/master/pictures/"&amp;L22&amp;"/9.jpg", ""))</f>
        <v>https://raw.githubusercontent.com/PatrickVibild/TellusAmazonPictures/master/pictures/DELL/E4300/RG/USI/9.jpg</v>
      </c>
      <c r="W22" s="61" t="n">
        <f aca="false">MATCH(H22,options!$D$1:$D$20,0)</f>
        <v>16</v>
      </c>
    </row>
    <row r="23" customFormat="false" ht="35.0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53" t="n">
        <f aca="false">TRUE()</f>
        <v>1</v>
      </c>
      <c r="D23" s="53" t="n">
        <f aca="false">FALSE()</f>
        <v>0</v>
      </c>
      <c r="E23" s="53"/>
      <c r="F23" s="54" t="n">
        <v>5714401435105</v>
      </c>
      <c r="G23" s="54" t="s">
        <v>437</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438</v>
      </c>
      <c r="M23" s="58" t="n">
        <f aca="false">TRUE()</f>
        <v>1</v>
      </c>
      <c r="N23" s="59" t="str">
        <f aca="false">IF(ISBLANK(L23),"",IF(M23, "https://raw.githubusercontent.com/PatrickVibild/TellusAmazonPictures/master/pictures/"&amp;L23&amp;"/1.jpg","https://download.lenovo.com/Images/Parts/"&amp;L23&amp;"/"&amp;L23&amp;"_A.jpg"))</f>
        <v>https://raw.githubusercontent.com/PatrickVibild/TellusAmazonPictures/master/pictures/DELL/E4300/RG/US/1.jpg</v>
      </c>
      <c r="O23" s="59" t="str">
        <f aca="false">IF(ISBLANK(L23),"",IF(M23, "https://raw.githubusercontent.com/PatrickVibild/TellusAmazonPictures/master/pictures/"&amp;L23&amp;"/2.jpg","https://download.lenovo.com/Images/Parts/"&amp;L23&amp;"/"&amp;L23&amp;"_B.jpg"))</f>
        <v>https://raw.githubusercontent.com/PatrickVibild/TellusAmazonPictures/master/pictures/DELL/E4300/RG/US/2.jpg</v>
      </c>
      <c r="P23" s="60" t="str">
        <f aca="false">IF(ISBLANK(L23),"",IF(M23, "https://raw.githubusercontent.com/PatrickVibild/TellusAmazonPictures/master/pictures/"&amp;L23&amp;"/3.jpg","https://download.lenovo.com/Images/Parts/"&amp;L23&amp;"/"&amp;L23&amp;"_details.jpg"))</f>
        <v>https://raw.githubusercontent.com/PatrickVibild/TellusAmazonPictures/master/pictures/DELL/E4300/RG/US/3.jpg</v>
      </c>
      <c r="Q23" s="0" t="str">
        <f aca="false">IF(ISBLANK(L23),"",IF(M23, "https://raw.githubusercontent.com/PatrickVibild/TellusAmazonPictures/master/pictures/"&amp;L23&amp;"/4.jpg", ""))</f>
        <v>https://raw.githubusercontent.com/PatrickVibild/TellusAmazonPictures/master/pictures/DELL/E4300/RG/US/4.jpg</v>
      </c>
      <c r="R23" s="0" t="str">
        <f aca="false">IF(ISBLANK(L23),"",IF(M23, "https://raw.githubusercontent.com/PatrickVibild/TellusAmazonPictures/master/pictures/"&amp;L23&amp;"/5.jpg", ""))</f>
        <v>https://raw.githubusercontent.com/PatrickVibild/TellusAmazonPictures/master/pictures/DELL/E4300/RG/US/5.jpg</v>
      </c>
      <c r="S23" s="0" t="str">
        <f aca="false">IF(ISBLANK(L23),"",IF(M23, "https://raw.githubusercontent.com/PatrickVibild/TellusAmazonPictures/master/pictures/"&amp;L23&amp;"/6.jpg", ""))</f>
        <v>https://raw.githubusercontent.com/PatrickVibild/TellusAmazonPictures/master/pictures/DELL/E4300/RG/US/6.jpg</v>
      </c>
      <c r="T23" s="0" t="str">
        <f aca="false">IF(ISBLANK(L23),"",IF(M23, "https://raw.githubusercontent.com/PatrickVibild/TellusAmazonPictures/master/pictures/"&amp;L23&amp;"/7.jpg", ""))</f>
        <v>https://raw.githubusercontent.com/PatrickVibild/TellusAmazonPictures/master/pictures/DELL/E4300/RG/US/7.jpg</v>
      </c>
      <c r="U23" s="0" t="str">
        <f aca="false">IF(ISBLANK(L23),"",IF(M23, "https://raw.githubusercontent.com/PatrickVibild/TellusAmazonPictures/master/pictures/"&amp;L23&amp;"/8.jpg",""))</f>
        <v>https://raw.githubusercontent.com/PatrickVibild/TellusAmazonPictures/master/pictures/DELL/E4300/RG/US/8.jpg</v>
      </c>
      <c r="V23" s="0" t="str">
        <f aca="false">IF(ISBLANK(L23),"",IF(M23, "https://raw.githubusercontent.com/PatrickVibild/TellusAmazonPictures/master/pictures/"&amp;L23&amp;"/9.jpg", ""))</f>
        <v>https://raw.githubusercontent.com/PatrickVibild/TellusAmazonPictures/master/pictures/DELL/E4300/RG/US/9.jpg</v>
      </c>
      <c r="W23" s="61" t="n">
        <f aca="false">MATCH(H23,options!$D$1:$D$20,0)</f>
        <v>18</v>
      </c>
    </row>
    <row r="24" customFormat="false" ht="46.2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6" t="n">
        <f aca="false">TRUE()</f>
        <v>1</v>
      </c>
      <c r="K24" s="57" t="n">
        <f aca="false">TRUE()</f>
        <v>1</v>
      </c>
      <c r="L24" s="54" t="s">
        <v>374</v>
      </c>
      <c r="M24" s="58" t="n">
        <f aca="false">TRUE()</f>
        <v>1</v>
      </c>
      <c r="N24" s="59"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9"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60"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1" t="n">
        <f aca="false">MATCH(H24,options!$D$1:$D$20,0)</f>
        <v>1</v>
      </c>
    </row>
    <row r="25" customFormat="false" ht="35.0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6" t="n">
        <f aca="false">TRUE()</f>
        <v>1</v>
      </c>
      <c r="K25" s="57" t="n">
        <f aca="false">TRUE()</f>
        <v>1</v>
      </c>
      <c r="L25" s="54" t="s">
        <v>374</v>
      </c>
      <c r="M25" s="58" t="n">
        <f aca="false">TRUE()</f>
        <v>1</v>
      </c>
      <c r="N25" s="59"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9"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60"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1" t="n">
        <f aca="false">MATCH(H25,options!$D$1:$D$20,0)</f>
        <v>2</v>
      </c>
    </row>
    <row r="26" customFormat="false" ht="23.85"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n">
        <f aca="false">TRUE()</f>
        <v>1</v>
      </c>
      <c r="K26" s="57" t="n">
        <f aca="false">TRUE()</f>
        <v>1</v>
      </c>
      <c r="L26" s="54" t="s">
        <v>374</v>
      </c>
      <c r="M26" s="58" t="n">
        <f aca="false">TRUE()</f>
        <v>1</v>
      </c>
      <c r="N26" s="59"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9"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60"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1" t="n">
        <f aca="false">MATCH(H26,options!$D$1:$D$20,0)</f>
        <v>3</v>
      </c>
    </row>
    <row r="27" customFormat="false" ht="35.0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6" t="n">
        <f aca="false">TRUE()</f>
        <v>1</v>
      </c>
      <c r="K27" s="57" t="n">
        <f aca="false">TRUE()</f>
        <v>1</v>
      </c>
      <c r="L27" s="54" t="s">
        <v>374</v>
      </c>
      <c r="M27" s="58" t="n">
        <f aca="false">TRUE()</f>
        <v>1</v>
      </c>
      <c r="N27" s="59"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9"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60"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1" t="n">
        <f aca="false">MATCH(H27,options!$D$1:$D$20,0)</f>
        <v>4</v>
      </c>
    </row>
    <row r="28" customFormat="false" ht="23.85" hidden="false" customHeight="false" outlineLevel="0" collapsed="false">
      <c r="B28" s="68"/>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6" t="n">
        <f aca="false">TRUE()</f>
        <v>1</v>
      </c>
      <c r="K28" s="57" t="n">
        <f aca="false">TRUE()</f>
        <v>1</v>
      </c>
      <c r="L28" s="54" t="s">
        <v>442</v>
      </c>
      <c r="M28" s="58" t="n">
        <f aca="false">TRUE()</f>
        <v>1</v>
      </c>
      <c r="N28" s="59"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9"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0"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1" t="n">
        <f aca="false">MATCH(H28,options!$D$1:$D$20,0)</f>
        <v>5</v>
      </c>
    </row>
    <row r="29" customFormat="false" ht="46.25" hidden="false" customHeight="false" outlineLevel="0" collapsed="false">
      <c r="A29" s="47" t="s">
        <v>443</v>
      </c>
      <c r="B29" s="48"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6" t="n">
        <f aca="false">TRUE()</f>
        <v>1</v>
      </c>
      <c r="K29" s="57" t="n">
        <f aca="false">TRUE()</f>
        <v>1</v>
      </c>
      <c r="L29" s="54" t="s">
        <v>444</v>
      </c>
      <c r="M29" s="58" t="n">
        <f aca="false">TRUE()</f>
        <v>1</v>
      </c>
      <c r="N29" s="59"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9"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0"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1" t="n">
        <f aca="false">MATCH(H29,options!$D$1:$D$20,0)</f>
        <v>6</v>
      </c>
    </row>
    <row r="30" customFormat="false" ht="12.8" hidden="false" customHeight="false" outlineLevel="0" collapsed="false">
      <c r="B30" s="68"/>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n">
        <f aca="false">TRUE()</f>
        <v>1</v>
      </c>
      <c r="K30" s="57" t="n">
        <f aca="false">TRUE()</f>
        <v>1</v>
      </c>
      <c r="L30" s="54" t="s">
        <v>445</v>
      </c>
      <c r="M30" s="58" t="n">
        <f aca="false">FALSE()</f>
        <v>0</v>
      </c>
      <c r="N30" s="59" t="str">
        <f aca="false">IF(ISBLANK(L30),"",IF(M30, "https://raw.githubusercontent.com/PatrickVibild/TellusAmazonPictures/master/pictures/"&amp;L30&amp;"/1.jpg","https://download.lenovo.com/Images/Parts/"&amp;L30&amp;"/"&amp;L30&amp;"_A.jpg"))</f>
        <v>https://download.lenovo.com/Images/Parts/01EN735/01EN735_A.jpg</v>
      </c>
      <c r="O30" s="59" t="str">
        <f aca="false">IF(ISBLANK(L30),"",IF(M30, "https://raw.githubusercontent.com/PatrickVibild/TellusAmazonPictures/master/pictures/"&amp;L30&amp;"/2.jpg","https://download.lenovo.com/Images/Parts/"&amp;L30&amp;"/"&amp;L30&amp;"_B.jpg"))</f>
        <v>https://download.lenovo.com/Images/Parts/01EN735/01EN735_B.jpg</v>
      </c>
      <c r="P30" s="60"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1" t="n">
        <f aca="false">MATCH(H30,options!$D$1:$D$20,0)</f>
        <v>7</v>
      </c>
    </row>
    <row r="31" customFormat="false" ht="35.05" hidden="false" customHeight="false" outlineLevel="0" collapsed="false">
      <c r="A31" s="47" t="s">
        <v>446</v>
      </c>
      <c r="B31" s="48"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c r="D31" s="53"/>
      <c r="E31" s="53"/>
      <c r="F31" s="54"/>
      <c r="G31" s="54"/>
      <c r="H31" s="55" t="s">
        <v>447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6" t="n">
        <f aca="false">TRUE()</f>
        <v>1</v>
      </c>
      <c r="K31" s="57" t="n">
        <f aca="false">TRUE()</f>
        <v>1</v>
      </c>
      <c r="L31" s="54" t="s">
        <v>448</v>
      </c>
      <c r="M31" s="58" t="n">
        <f aca="false">FALSE()</f>
        <v>0</v>
      </c>
      <c r="N31" s="59" t="str">
        <f aca="false">IF(ISBLANK(L31),"",IF(M31, "https://raw.githubusercontent.com/PatrickVibild/TellusAmazonPictures/master/pictures/"&amp;L31&amp;"/1.jpg","https://download.lenovo.com/Images/Parts/"&amp;L31&amp;"/"&amp;L31&amp;"_A.jpg"))</f>
        <v>https://download.lenovo.com/Images/Parts/01EN730/01EN730_A.jpg</v>
      </c>
      <c r="O31" s="59" t="str">
        <f aca="false">IF(ISBLANK(L31),"",IF(M31, "https://raw.githubusercontent.com/PatrickVibild/TellusAmazonPictures/master/pictures/"&amp;L31&amp;"/2.jpg","https://download.lenovo.com/Images/Parts/"&amp;L31&amp;"/"&amp;L31&amp;"_B.jpg"))</f>
        <v>https://download.lenovo.com/Images/Parts/01EN730/01EN730_B.jpg</v>
      </c>
      <c r="P31" s="60"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1" t="n">
        <f aca="false">MATCH(H31,options!$D$1:$D$20,0)</f>
        <v>8</v>
      </c>
    </row>
    <row r="32" customFormat="false" ht="12.8" hidden="false" customHeight="false" outlineLevel="0" collapsed="false">
      <c r="C32" s="53"/>
      <c r="D32" s="53"/>
      <c r="E32" s="53"/>
      <c r="F32" s="54"/>
      <c r="G32" s="54"/>
      <c r="H32" s="55" t="s">
        <v>449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6" t="n">
        <f aca="false">TRUE()</f>
        <v>1</v>
      </c>
      <c r="K32" s="57" t="n">
        <f aca="false">TRUE()</f>
        <v>1</v>
      </c>
      <c r="L32" s="54" t="s">
        <v>450</v>
      </c>
      <c r="M32" s="58" t="n">
        <f aca="false">FALSE()</f>
        <v>0</v>
      </c>
      <c r="N32" s="59" t="str">
        <f aca="false">IF(ISBLANK(L32),"",IF(M32, "https://raw.githubusercontent.com/PatrickVibild/TellusAmazonPictures/master/pictures/"&amp;L32&amp;"/1.jpg","https://download.lenovo.com/Images/Parts/"&amp;L32&amp;"/"&amp;L32&amp;"_A.jpg"))</f>
        <v>https://download.lenovo.com/Images/Parts/01EN690/01EN690_A.jpg</v>
      </c>
      <c r="O32" s="59" t="str">
        <f aca="false">IF(ISBLANK(L32),"",IF(M32, "https://raw.githubusercontent.com/PatrickVibild/TellusAmazonPictures/master/pictures/"&amp;L32&amp;"/2.jpg","https://download.lenovo.com/Images/Parts/"&amp;L32&amp;"/"&amp;L32&amp;"_B.jpg"))</f>
        <v>https://download.lenovo.com/Images/Parts/01EN690/01EN690_B.jpg</v>
      </c>
      <c r="P32" s="60"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1" t="n">
        <f aca="false">MATCH(H32,options!$D$1:$D$20,0)</f>
        <v>20</v>
      </c>
    </row>
    <row r="33" customFormat="false" ht="12.8" hidden="false" customHeight="false" outlineLevel="0" collapsed="false">
      <c r="A33" s="47" t="s">
        <v>451</v>
      </c>
      <c r="B33" s="48"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3"/>
      <c r="D33" s="53"/>
      <c r="E33" s="53"/>
      <c r="F33" s="54"/>
      <c r="G33" s="54"/>
      <c r="H33" s="55" t="s">
        <v>452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6" t="n">
        <f aca="false">TRUE()</f>
        <v>1</v>
      </c>
      <c r="K33" s="57" t="n">
        <f aca="false">TRUE()</f>
        <v>1</v>
      </c>
      <c r="L33" s="54" t="s">
        <v>453</v>
      </c>
      <c r="M33" s="58" t="n">
        <f aca="false">FALSE()</f>
        <v>0</v>
      </c>
      <c r="N33" s="59" t="str">
        <f aca="false">IF(ISBLANK(L33),"",IF(M33, "https://raw.githubusercontent.com/PatrickVibild/TellusAmazonPictures/master/pictures/"&amp;L33&amp;"/1.jpg","https://download.lenovo.com/Images/Parts/"&amp;L33&amp;"/"&amp;L33&amp;"_A.jpg"))</f>
        <v>https://download.lenovo.com/Images/Parts/01EN732/01EN732_A.jpg</v>
      </c>
      <c r="O33" s="59" t="str">
        <f aca="false">IF(ISBLANK(L33),"",IF(M33, "https://raw.githubusercontent.com/PatrickVibild/TellusAmazonPictures/master/pictures/"&amp;L33&amp;"/2.jpg","https://download.lenovo.com/Images/Parts/"&amp;L33&amp;"/"&amp;L33&amp;"_B.jpg"))</f>
        <v>https://download.lenovo.com/Images/Parts/01EN732/01EN732_B.jpg</v>
      </c>
      <c r="P33" s="60"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1" t="n">
        <f aca="false">MATCH(H33,options!$D$1:$D$20,0)</f>
        <v>9</v>
      </c>
    </row>
    <row r="34" customFormat="false" ht="12.8" hidden="false" customHeight="false" outlineLevel="0" collapsed="false">
      <c r="C34" s="53"/>
      <c r="D34" s="53"/>
      <c r="E34" s="53"/>
      <c r="F34" s="54"/>
      <c r="G34" s="54"/>
      <c r="H34" s="55" t="s">
        <v>454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6" t="n">
        <f aca="false">TRUE()</f>
        <v>1</v>
      </c>
      <c r="K34" s="57" t="n">
        <f aca="false">TRUE()</f>
        <v>1</v>
      </c>
      <c r="L34" s="54" t="s">
        <v>455</v>
      </c>
      <c r="M34" s="58" t="n">
        <f aca="false">FALSE()</f>
        <v>0</v>
      </c>
      <c r="N34" s="59" t="str">
        <f aca="false">IF(ISBLANK(L34),"",IF(M34, "https://raw.githubusercontent.com/PatrickVibild/TellusAmazonPictures/master/pictures/"&amp;L34&amp;"/1.jpg","https://download.lenovo.com/Images/Parts/"&amp;L34&amp;"/"&amp;L34&amp;"_A.jpg"))</f>
        <v>https://download.lenovo.com/Images/Parts/01EN656/01EN656_A.jpg</v>
      </c>
      <c r="O34" s="59" t="str">
        <f aca="false">IF(ISBLANK(L34),"",IF(M34, "https://raw.githubusercontent.com/PatrickVibild/TellusAmazonPictures/master/pictures/"&amp;L34&amp;"/2.jpg","https://download.lenovo.com/Images/Parts/"&amp;L34&amp;"/"&amp;L34&amp;"_B.jpg"))</f>
        <v>https://download.lenovo.com/Images/Parts/01EN656/01EN656_B.jpg</v>
      </c>
      <c r="P34" s="60"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1" t="n">
        <f aca="false">MATCH(H34,options!$D$1:$D$20,0)</f>
        <v>19</v>
      </c>
    </row>
    <row r="35" customFormat="false" ht="12.8" hidden="false" customHeight="false" outlineLevel="0" collapsed="false">
      <c r="C35" s="53"/>
      <c r="D35" s="53"/>
      <c r="E35" s="53"/>
      <c r="F35" s="54"/>
      <c r="G35" s="54"/>
      <c r="H35" s="55" t="s">
        <v>456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6" t="n">
        <f aca="false">TRUE()</f>
        <v>1</v>
      </c>
      <c r="K35" s="57" t="n">
        <f aca="false">TRUE()</f>
        <v>1</v>
      </c>
      <c r="L35" s="54" t="s">
        <v>457</v>
      </c>
      <c r="M35" s="58" t="n">
        <f aca="false">FALSE()</f>
        <v>0</v>
      </c>
      <c r="N35" s="59" t="str">
        <f aca="false">IF(ISBLANK(L35),"",IF(M35, "https://raw.githubusercontent.com/PatrickVibild/TellusAmazonPictures/master/pictures/"&amp;L35&amp;"/1.jpg","https://download.lenovo.com/Images/Parts/"&amp;L35&amp;"/"&amp;L35&amp;"_A.jpg"))</f>
        <v>https://download.lenovo.com/Images/Parts/01EN701/01EN701_A.jpg</v>
      </c>
      <c r="O35" s="59" t="str">
        <f aca="false">IF(ISBLANK(L35),"",IF(M35, "https://raw.githubusercontent.com/PatrickVibild/TellusAmazonPictures/master/pictures/"&amp;L35&amp;"/2.jpg","https://download.lenovo.com/Images/Parts/"&amp;L35&amp;"/"&amp;L35&amp;"_B.jpg"))</f>
        <v>https://download.lenovo.com/Images/Parts/01EN701/01EN701_B.jpg</v>
      </c>
      <c r="P35" s="60"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1" t="n">
        <f aca="false">MATCH(H35,options!$D$1:$D$20,0)</f>
        <v>10</v>
      </c>
    </row>
    <row r="36" customFormat="false" ht="12.8" hidden="false" customHeight="false" outlineLevel="0" collapsed="false">
      <c r="A36" s="47" t="s">
        <v>458</v>
      </c>
      <c r="B36" s="67" t="s">
        <v>386</v>
      </c>
      <c r="C36" s="53"/>
      <c r="D36" s="53"/>
      <c r="E36" s="53"/>
      <c r="F36" s="54"/>
      <c r="G36" s="54"/>
      <c r="H36" s="55" t="s">
        <v>459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6" t="n">
        <f aca="false">TRUE()</f>
        <v>1</v>
      </c>
      <c r="K36" s="57" t="n">
        <f aca="false">TRUE()</f>
        <v>1</v>
      </c>
      <c r="L36" s="54" t="s">
        <v>460</v>
      </c>
      <c r="M36" s="58" t="n">
        <f aca="false">FALSE()</f>
        <v>0</v>
      </c>
      <c r="N36" s="59" t="str">
        <f aca="false">IF(ISBLANK(L36),"",IF(M36, "https://raw.githubusercontent.com/PatrickVibild/TellusAmazonPictures/master/pictures/"&amp;L36&amp;"/1.jpg","https://download.lenovo.com/Images/Parts/"&amp;L36&amp;"/"&amp;L36&amp;"_A.jpg"))</f>
        <v>https://download.lenovo.com/Images/Parts/01EN702/01EN702_A.jpg</v>
      </c>
      <c r="O36" s="59" t="str">
        <f aca="false">IF(ISBLANK(L36),"",IF(M36, "https://raw.githubusercontent.com/PatrickVibild/TellusAmazonPictures/master/pictures/"&amp;L36&amp;"/2.jpg","https://download.lenovo.com/Images/Parts/"&amp;L36&amp;"/"&amp;L36&amp;"_B.jpg"))</f>
        <v>https://download.lenovo.com/Images/Parts/01EN702/01EN702_B.jpg</v>
      </c>
      <c r="P36" s="60"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1" t="n">
        <f aca="false">MATCH(H36,options!$D$1:$D$20,0)</f>
        <v>11</v>
      </c>
    </row>
    <row r="37" customFormat="false" ht="12.8" hidden="false" customHeight="false" outlineLevel="0" collapsed="false">
      <c r="A37" s="0" t="s">
        <v>461</v>
      </c>
      <c r="B37" s="67" t="s">
        <v>462</v>
      </c>
      <c r="C37" s="53"/>
      <c r="D37" s="53"/>
      <c r="E37" s="53"/>
      <c r="F37" s="54"/>
      <c r="G37" s="54"/>
      <c r="H37" s="55" t="s">
        <v>463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6" t="n">
        <f aca="false">TRUE()</f>
        <v>1</v>
      </c>
      <c r="K37" s="57" t="n">
        <f aca="false">TRUE()</f>
        <v>1</v>
      </c>
      <c r="L37" s="54"/>
      <c r="M37" s="58" t="n">
        <f aca="false">FALSE()</f>
        <v>0</v>
      </c>
      <c r="N37" s="59" t="str">
        <f aca="false">IF(ISBLANK(L37),"",IF(M37, "https://raw.githubusercontent.com/PatrickVibild/TellusAmazonPictures/master/pictures/"&amp;L37&amp;"/1.jpg","https://download.lenovo.com/Images/Parts/"&amp;L37&amp;"/"&amp;L37&amp;"_A.jpg"))</f>
        <v/>
      </c>
      <c r="O37" s="59" t="str">
        <f aca="false">IF(ISBLANK(L37),"",IF(M37, "https://raw.githubusercontent.com/PatrickVibild/TellusAmazonPictures/master/pictures/"&amp;L37&amp;"/2.jpg","https://download.lenovo.com/Images/Parts/"&amp;L37&amp;"/"&amp;L37&amp;"_B.jpg"))</f>
        <v/>
      </c>
      <c r="P37" s="60"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1" t="n">
        <f aca="false">MATCH(H37,options!$D$1:$D$20,0)</f>
        <v>12</v>
      </c>
    </row>
    <row r="38" customFormat="false" ht="12.8" hidden="false" customHeight="false" outlineLevel="0" collapsed="false">
      <c r="C38" s="53"/>
      <c r="D38" s="53"/>
      <c r="E38" s="53"/>
      <c r="F38" s="54"/>
      <c r="G38" s="54"/>
      <c r="H38" s="55" t="s">
        <v>464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6" t="n">
        <f aca="false">TRUE()</f>
        <v>1</v>
      </c>
      <c r="K38" s="57" t="n">
        <f aca="false">TRUE()</f>
        <v>1</v>
      </c>
      <c r="L38" s="54" t="s">
        <v>465</v>
      </c>
      <c r="M38" s="58" t="n">
        <f aca="false">FALSE()</f>
        <v>0</v>
      </c>
      <c r="N38" s="59" t="str">
        <f aca="false">IF(ISBLANK(L38),"",IF(M38, "https://raw.githubusercontent.com/PatrickVibild/TellusAmazonPictures/master/pictures/"&amp;L38&amp;"/1.jpg","https://download.lenovo.com/Images/Parts/"&amp;L38&amp;"/"&amp;L38&amp;"_A.jpg"))</f>
        <v>https://download.lenovo.com/Images/Parts/01EN704/01EN704_A.jpg</v>
      </c>
      <c r="O38" s="59" t="str">
        <f aca="false">IF(ISBLANK(L38),"",IF(M38, "https://raw.githubusercontent.com/PatrickVibild/TellusAmazonPictures/master/pictures/"&amp;L38&amp;"/2.jpg","https://download.lenovo.com/Images/Parts/"&amp;L38&amp;"/"&amp;L38&amp;"_B.jpg"))</f>
        <v>https://download.lenovo.com/Images/Parts/01EN704/01EN704_B.jpg</v>
      </c>
      <c r="P38" s="60"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1" t="n">
        <f aca="false">MATCH(H38,options!$D$1:$D$20,0)</f>
        <v>13</v>
      </c>
    </row>
    <row r="39" customFormat="false" ht="12.8" hidden="false" customHeight="false" outlineLevel="0" collapsed="false">
      <c r="C39" s="53"/>
      <c r="D39" s="53"/>
      <c r="E39" s="53"/>
      <c r="F39" s="54"/>
      <c r="G39" s="54"/>
      <c r="H39" s="55" t="s">
        <v>466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6" t="n">
        <f aca="false">TRUE()</f>
        <v>1</v>
      </c>
      <c r="K39" s="57" t="n">
        <f aca="false">TRUE()</f>
        <v>1</v>
      </c>
      <c r="L39" s="54" t="s">
        <v>467</v>
      </c>
      <c r="M39" s="58" t="n">
        <f aca="false">FALSE()</f>
        <v>0</v>
      </c>
      <c r="N39" s="59" t="str">
        <f aca="false">IF(ISBLANK(L39),"",IF(M39, "https://raw.githubusercontent.com/PatrickVibild/TellusAmazonPictures/master/pictures/"&amp;L39&amp;"/1.jpg","https://download.lenovo.com/Images/Parts/"&amp;L39&amp;"/"&amp;L39&amp;"_A.jpg"))</f>
        <v>https://download.lenovo.com/Images/Parts/01EN749/01EN749_A.jpg</v>
      </c>
      <c r="O39" s="59" t="str">
        <f aca="false">IF(ISBLANK(L39),"",IF(M39, "https://raw.githubusercontent.com/PatrickVibild/TellusAmazonPictures/master/pictures/"&amp;L39&amp;"/2.jpg","https://download.lenovo.com/Images/Parts/"&amp;L39&amp;"/"&amp;L39&amp;"_B.jpg"))</f>
        <v>https://download.lenovo.com/Images/Parts/01EN749/01EN749_B.jpg</v>
      </c>
      <c r="P39" s="60"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1"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6" t="n">
        <f aca="false">TRUE()</f>
        <v>1</v>
      </c>
      <c r="K40" s="57" t="n">
        <f aca="false">TRUE()</f>
        <v>1</v>
      </c>
      <c r="L40" s="54" t="s">
        <v>468</v>
      </c>
      <c r="M40" s="58" t="n">
        <f aca="false">FALSE()</f>
        <v>0</v>
      </c>
      <c r="N40" s="59" t="str">
        <f aca="false">IF(ISBLANK(L40),"",IF(M40, "https://raw.githubusercontent.com/PatrickVibild/TellusAmazonPictures/master/pictures/"&amp;L40&amp;"/1.jpg","https://download.lenovo.com/Images/Parts/"&amp;L40&amp;"/"&amp;L40&amp;"_A.jpg"))</f>
        <v>https://download.lenovo.com/Images/Parts/01EN712/01EN712_A.jpg</v>
      </c>
      <c r="O40" s="59" t="str">
        <f aca="false">IF(ISBLANK(L40),"",IF(M40, "https://raw.githubusercontent.com/PatrickVibild/TellusAmazonPictures/master/pictures/"&amp;L40&amp;"/2.jpg","https://download.lenovo.com/Images/Parts/"&amp;L40&amp;"/"&amp;L40&amp;"_B.jpg"))</f>
        <v>https://download.lenovo.com/Images/Parts/01EN712/01EN712_B.jpg</v>
      </c>
      <c r="P40" s="60"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1"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6" t="n">
        <f aca="false">TRUE()</f>
        <v>1</v>
      </c>
      <c r="K41" s="57" t="n">
        <f aca="false">TRUE()</f>
        <v>1</v>
      </c>
      <c r="L41" s="54" t="s">
        <v>469</v>
      </c>
      <c r="M41" s="58" t="n">
        <f aca="false">TRUE()</f>
        <v>1</v>
      </c>
      <c r="N41" s="59"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9"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0"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1" t="n">
        <f aca="false">MATCH(H41,options!$D$1:$D$20,0)</f>
        <v>16</v>
      </c>
    </row>
    <row r="42" customFormat="false" ht="12.8" hidden="false" customHeight="false" outlineLevel="0" collapsed="false">
      <c r="C42" s="53"/>
      <c r="D42" s="53"/>
      <c r="E42" s="53"/>
      <c r="F42" s="54"/>
      <c r="G42" s="54"/>
      <c r="H42" s="55" t="s">
        <v>470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6" t="n">
        <f aca="false">TRUE()</f>
        <v>1</v>
      </c>
      <c r="K42" s="57" t="n">
        <f aca="false">TRUE()</f>
        <v>1</v>
      </c>
      <c r="L42" s="54" t="s">
        <v>471</v>
      </c>
      <c r="M42" s="58" t="n">
        <f aca="false">FALSE()</f>
        <v>0</v>
      </c>
      <c r="N42" s="59" t="str">
        <f aca="false">IF(ISBLANK(L42),"",IF(M42, "https://raw.githubusercontent.com/PatrickVibild/TellusAmazonPictures/master/pictures/"&amp;L42&amp;"/1.jpg","https://download.lenovo.com/Images/Parts/"&amp;L42&amp;"/"&amp;L42&amp;"_A.jpg"))</f>
        <v>https://download.lenovo.com/Images/Parts/01EN705/01EN705_A.jpg</v>
      </c>
      <c r="O42" s="59" t="str">
        <f aca="false">IF(ISBLANK(L42),"",IF(M42, "https://raw.githubusercontent.com/PatrickVibild/TellusAmazonPictures/master/pictures/"&amp;L42&amp;"/2.jpg","https://download.lenovo.com/Images/Parts/"&amp;L42&amp;"/"&amp;L42&amp;"_B.jpg"))</f>
        <v>https://download.lenovo.com/Images/Parts/01EN705/01EN705_B.jpg</v>
      </c>
      <c r="P42" s="60"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1"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472</v>
      </c>
      <c r="M43" s="58" t="n">
        <f aca="false">TRUE()</f>
        <v>1</v>
      </c>
      <c r="N43" s="59"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9"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0"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1" t="n">
        <f aca="false">MATCH(H43,options!$D$1:$D$20,0)</f>
        <v>18</v>
      </c>
    </row>
    <row r="44" customFormat="false" ht="12.8" hidden="false" customHeight="false" outlineLevel="0" collapsed="false">
      <c r="F44" s="69"/>
      <c r="G44" s="70"/>
      <c r="H44" s="70"/>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aca="false">IF(ISBLANK(L44),"",IF(M44, "https://raw.githubusercontent.com/PatrickVibild/TellusAmazonPictures/master/pictures/"&amp;L44&amp;"/1.jpg","https://download.lenovo.com/Images/Parts/"&amp;L44&amp;"/"&amp;L44&amp;"_A.jpg"))</f>
        <v/>
      </c>
      <c r="O44" s="59" t="str">
        <f aca="false">IF(ISBLANK(L44),"",IF(M44, "https://raw.githubusercontent.com/PatrickVibild/TellusAmazonPictures/master/pictures/"&amp;L44&amp;"/2.jpg","https://download.lenovo.com/Images/Parts/"&amp;L44&amp;"/"&amp;L44&amp;"_B.jpg"))</f>
        <v/>
      </c>
      <c r="P44" s="60"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1" t="e">
        <f aca="false">MATCH(H44,options!$D$1:$D$20,0)</f>
        <v>#N/A</v>
      </c>
    </row>
    <row r="45" customFormat="false" ht="12.8" hidden="false" customHeight="false" outlineLevel="0" collapsed="false">
      <c r="F45" s="69"/>
      <c r="G45" s="70"/>
      <c r="H45" s="70"/>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aca="false">IF(ISBLANK(L45),"",IF(M45, "https://raw.githubusercontent.com/PatrickVibild/TellusAmazonPictures/master/pictures/"&amp;L45&amp;"/1.jpg","https://download.lenovo.com/Images/Parts/"&amp;L45&amp;"/"&amp;L45&amp;"_A.jpg"))</f>
        <v/>
      </c>
      <c r="O45" s="59" t="str">
        <f aca="false">IF(ISBLANK(L45),"",IF(M45, "https://raw.githubusercontent.com/PatrickVibild/TellusAmazonPictures/master/pictures/"&amp;L45&amp;"/2.jpg","https://download.lenovo.com/Images/Parts/"&amp;L45&amp;"/"&amp;L45&amp;"_B.jpg"))</f>
        <v/>
      </c>
      <c r="P45" s="60"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1" t="e">
        <f aca="false">MATCH(H45,options!$D$1:$D$20,0)</f>
        <v>#N/A</v>
      </c>
    </row>
    <row r="46" customFormat="false" ht="12.8" hidden="false" customHeight="false" outlineLevel="0" collapsed="false">
      <c r="F46" s="69"/>
      <c r="G46" s="70"/>
      <c r="H46" s="70"/>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aca="false">IF(ISBLANK(L46),"",IF(M46, "https://raw.githubusercontent.com/PatrickVibild/TellusAmazonPictures/master/pictures/"&amp;L46&amp;"/1.jpg","https://download.lenovo.com/Images/Parts/"&amp;L46&amp;"/"&amp;L46&amp;"_A.jpg"))</f>
        <v/>
      </c>
      <c r="O46" s="59" t="str">
        <f aca="false">IF(ISBLANK(L46),"",IF(M46, "https://raw.githubusercontent.com/PatrickVibild/TellusAmazonPictures/master/pictures/"&amp;L46&amp;"/2.jpg","https://download.lenovo.com/Images/Parts/"&amp;L46&amp;"/"&amp;L46&amp;"_B.jpg"))</f>
        <v/>
      </c>
      <c r="P46" s="60"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1" t="e">
        <f aca="false">MATCH(H46,options!$D$1:$D$20,0)</f>
        <v>#N/A</v>
      </c>
    </row>
    <row r="47" customFormat="false" ht="12.8" hidden="false" customHeight="false" outlineLevel="0" collapsed="false">
      <c r="F47" s="69"/>
      <c r="G47" s="70"/>
      <c r="H47" s="70"/>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aca="false">IF(ISBLANK(L47),"",IF(M47, "https://raw.githubusercontent.com/PatrickVibild/TellusAmazonPictures/master/pictures/"&amp;L47&amp;"/1.jpg","https://download.lenovo.com/Images/Parts/"&amp;L47&amp;"/"&amp;L47&amp;"_A.jpg"))</f>
        <v/>
      </c>
      <c r="O47" s="59" t="str">
        <f aca="false">IF(ISBLANK(L47),"",IF(M47, "https://raw.githubusercontent.com/PatrickVibild/TellusAmazonPictures/master/pictures/"&amp;L47&amp;"/2.jpg","https://download.lenovo.com/Images/Parts/"&amp;L47&amp;"/"&amp;L47&amp;"_B.jpg"))</f>
        <v/>
      </c>
      <c r="P47" s="60"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1" t="e">
        <f aca="false">MATCH(H47,options!$D$1:$D$20,0)</f>
        <v>#N/A</v>
      </c>
    </row>
    <row r="48" customFormat="false" ht="12.8" hidden="false" customHeight="false" outlineLevel="0" collapsed="false">
      <c r="F48" s="69"/>
      <c r="G48" s="70"/>
      <c r="H48" s="70"/>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aca="false">IF(ISBLANK(L48),"",IF(M48, "https://raw.githubusercontent.com/PatrickVibild/TellusAmazonPictures/master/pictures/"&amp;L48&amp;"/1.jpg","https://download.lenovo.com/Images/Parts/"&amp;L48&amp;"/"&amp;L48&amp;"_A.jpg"))</f>
        <v/>
      </c>
      <c r="O48" s="59" t="str">
        <f aca="false">IF(ISBLANK(L48),"",IF(M48, "https://raw.githubusercontent.com/PatrickVibild/TellusAmazonPictures/master/pictures/"&amp;L48&amp;"/2.jpg","https://download.lenovo.com/Images/Parts/"&amp;L48&amp;"/"&amp;L48&amp;"_B.jpg"))</f>
        <v/>
      </c>
      <c r="P48" s="60"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1" t="e">
        <f aca="false">MATCH(H48,options!$D$1:$D$20,0)</f>
        <v>#N/A</v>
      </c>
    </row>
    <row r="49" customFormat="false" ht="12.8" hidden="false" customHeight="false" outlineLevel="0" collapsed="false">
      <c r="F49" s="69"/>
      <c r="G49" s="70"/>
      <c r="H49" s="70"/>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aca="false">IF(ISBLANK(L49),"",IF(M49, "https://raw.githubusercontent.com/PatrickVibild/TellusAmazonPictures/master/pictures/"&amp;L49&amp;"/1.jpg","https://download.lenovo.com/Images/Parts/"&amp;L49&amp;"/"&amp;L49&amp;"_A.jpg"))</f>
        <v/>
      </c>
      <c r="O49" s="59" t="str">
        <f aca="false">IF(ISBLANK(L49),"",IF(M49, "https://raw.githubusercontent.com/PatrickVibild/TellusAmazonPictures/master/pictures/"&amp;L49&amp;"/2.jpg","https://download.lenovo.com/Images/Parts/"&amp;L49&amp;"/"&amp;L49&amp;"_B.jpg"))</f>
        <v/>
      </c>
      <c r="P49" s="60"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1" t="e">
        <f aca="false">MATCH(H49,options!$D$1:$D$20,0)</f>
        <v>#N/A</v>
      </c>
    </row>
    <row r="50" customFormat="false" ht="12.8" hidden="false" customHeight="false" outlineLevel="0" collapsed="false">
      <c r="F50" s="69"/>
      <c r="G50" s="70"/>
      <c r="H50" s="70"/>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aca="false">IF(ISBLANK(L50),"",IF(M50, "https://raw.githubusercontent.com/PatrickVibild/TellusAmazonPictures/master/pictures/"&amp;L50&amp;"/1.jpg","https://download.lenovo.com/Images/Parts/"&amp;L50&amp;"/"&amp;L50&amp;"_A.jpg"))</f>
        <v/>
      </c>
      <c r="O50" s="59" t="str">
        <f aca="false">IF(ISBLANK(L50),"",IF(M50, "https://raw.githubusercontent.com/PatrickVibild/TellusAmazonPictures/master/pictures/"&amp;L50&amp;"/2.jpg","https://download.lenovo.com/Images/Parts/"&amp;L50&amp;"/"&amp;L50&amp;"_B.jpg"))</f>
        <v/>
      </c>
      <c r="P50" s="60"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1" t="e">
        <f aca="false">MATCH(H50,options!$D$1:$D$20,0)</f>
        <v>#N/A</v>
      </c>
    </row>
    <row r="51" customFormat="false" ht="12.8" hidden="false" customHeight="false" outlineLevel="0" collapsed="false">
      <c r="F51" s="69"/>
      <c r="G51" s="70"/>
      <c r="H51" s="70"/>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aca="false">IF(ISBLANK(L51),"",IF(M51, "https://raw.githubusercontent.com/PatrickVibild/TellusAmazonPictures/master/pictures/"&amp;L51&amp;"/1.jpg","https://download.lenovo.com/Images/Parts/"&amp;L51&amp;"/"&amp;L51&amp;"_A.jpg"))</f>
        <v/>
      </c>
      <c r="O51" s="59" t="str">
        <f aca="false">IF(ISBLANK(L51),"",IF(M51, "https://raw.githubusercontent.com/PatrickVibild/TellusAmazonPictures/master/pictures/"&amp;L51&amp;"/2.jpg","https://download.lenovo.com/Images/Parts/"&amp;L51&amp;"/"&amp;L51&amp;"_B.jpg"))</f>
        <v/>
      </c>
      <c r="P51" s="60"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1" t="e">
        <f aca="false">MATCH(H51,options!$D$1:$D$20,0)</f>
        <v>#N/A</v>
      </c>
    </row>
    <row r="52" customFormat="false" ht="12.8" hidden="false" customHeight="false" outlineLevel="0" collapsed="false">
      <c r="F52" s="69"/>
      <c r="G52" s="70"/>
      <c r="H52" s="70"/>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aca="false">IF(ISBLANK(L52),"",IF(M52, "https://raw.githubusercontent.com/PatrickVibild/TellusAmazonPictures/master/pictures/"&amp;L52&amp;"/1.jpg","https://download.lenovo.com/Images/Parts/"&amp;L52&amp;"/"&amp;L52&amp;"_A.jpg"))</f>
        <v/>
      </c>
      <c r="O52" s="59" t="str">
        <f aca="false">IF(ISBLANK(L52),"",IF(M52, "https://raw.githubusercontent.com/PatrickVibild/TellusAmazonPictures/master/pictures/"&amp;L52&amp;"/2.jpg","https://download.lenovo.com/Images/Parts/"&amp;L52&amp;"/"&amp;L52&amp;"_B.jpg"))</f>
        <v/>
      </c>
      <c r="P52" s="60"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1" t="e">
        <f aca="false">MATCH(H52,options!$D$1:$D$20,0)</f>
        <v>#N/A</v>
      </c>
    </row>
    <row r="53" customFormat="false" ht="12.8" hidden="false" customHeight="false" outlineLevel="0" collapsed="false">
      <c r="F53" s="69"/>
      <c r="G53" s="70"/>
      <c r="H53" s="70"/>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aca="false">IF(ISBLANK(L53),"",IF(M53, "https://raw.githubusercontent.com/PatrickVibild/TellusAmazonPictures/master/pictures/"&amp;L53&amp;"/1.jpg","https://download.lenovo.com/Images/Parts/"&amp;L53&amp;"/"&amp;L53&amp;"_A.jpg"))</f>
        <v/>
      </c>
      <c r="O53" s="59" t="str">
        <f aca="false">IF(ISBLANK(L53),"",IF(M53, "https://raw.githubusercontent.com/PatrickVibild/TellusAmazonPictures/master/pictures/"&amp;L53&amp;"/2.jpg","https://download.lenovo.com/Images/Parts/"&amp;L53&amp;"/"&amp;L53&amp;"_B.jpg"))</f>
        <v/>
      </c>
      <c r="P53" s="60"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1" t="e">
        <f aca="false">MATCH(H53,options!$D$1:$D$20,0)</f>
        <v>#N/A</v>
      </c>
    </row>
    <row r="54" customFormat="false" ht="12.8" hidden="false" customHeight="false" outlineLevel="0" collapsed="false">
      <c r="F54" s="69"/>
      <c r="G54" s="70"/>
      <c r="H54" s="70"/>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aca="false">IF(ISBLANK(L54),"",IF(M54, "https://raw.githubusercontent.com/PatrickVibild/TellusAmazonPictures/master/pictures/"&amp;L54&amp;"/1.jpg","https://download.lenovo.com/Images/Parts/"&amp;L54&amp;"/"&amp;L54&amp;"_A.jpg"))</f>
        <v/>
      </c>
      <c r="O54" s="59" t="str">
        <f aca="false">IF(ISBLANK(L54),"",IF(M54, "https://raw.githubusercontent.com/PatrickVibild/TellusAmazonPictures/master/pictures/"&amp;L54&amp;"/2.jpg","https://download.lenovo.com/Images/Parts/"&amp;L54&amp;"/"&amp;L54&amp;"_B.jpg"))</f>
        <v/>
      </c>
      <c r="P54" s="60"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1" t="e">
        <f aca="false">MATCH(H54,options!$D$1:$D$20,0)</f>
        <v>#N/A</v>
      </c>
    </row>
    <row r="55" customFormat="false" ht="12.8" hidden="false" customHeight="false" outlineLevel="0" collapsed="false">
      <c r="F55" s="69"/>
      <c r="G55" s="70"/>
      <c r="H55" s="70"/>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aca="false">IF(ISBLANK(L55),"",IF(M55, "https://raw.githubusercontent.com/PatrickVibild/TellusAmazonPictures/master/pictures/"&amp;L55&amp;"/1.jpg","https://download.lenovo.com/Images/Parts/"&amp;L55&amp;"/"&amp;L55&amp;"_A.jpg"))</f>
        <v/>
      </c>
      <c r="O55" s="59" t="str">
        <f aca="false">IF(ISBLANK(L55),"",IF(M55, "https://raw.githubusercontent.com/PatrickVibild/TellusAmazonPictures/master/pictures/"&amp;L55&amp;"/2.jpg","https://download.lenovo.com/Images/Parts/"&amp;L55&amp;"/"&amp;L55&amp;"_B.jpg"))</f>
        <v/>
      </c>
      <c r="P55" s="60"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1" t="e">
        <f aca="false">MATCH(H55,options!$D$1:$D$20,0)</f>
        <v>#N/A</v>
      </c>
    </row>
    <row r="56" customFormat="false" ht="12.8" hidden="false" customHeight="false" outlineLevel="0" collapsed="false">
      <c r="F56" s="69"/>
      <c r="G56" s="70"/>
      <c r="H56" s="70"/>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aca="false">IF(ISBLANK(L56),"",IF(M56, "https://raw.githubusercontent.com/PatrickVibild/TellusAmazonPictures/master/pictures/"&amp;L56&amp;"/1.jpg","https://download.lenovo.com/Images/Parts/"&amp;L56&amp;"/"&amp;L56&amp;"_A.jpg"))</f>
        <v/>
      </c>
      <c r="O56" s="59" t="str">
        <f aca="false">IF(ISBLANK(L56),"",IF(M56, "https://raw.githubusercontent.com/PatrickVibild/TellusAmazonPictures/master/pictures/"&amp;L56&amp;"/2.jpg","https://download.lenovo.com/Images/Parts/"&amp;L56&amp;"/"&amp;L56&amp;"_B.jpg"))</f>
        <v/>
      </c>
      <c r="P56" s="60"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1" t="e">
        <f aca="false">MATCH(H56,options!$D$1:$D$20,0)</f>
        <v>#N/A</v>
      </c>
    </row>
    <row r="57" customFormat="false" ht="12.8" hidden="false" customHeight="false" outlineLevel="0" collapsed="false">
      <c r="F57" s="69"/>
      <c r="G57" s="70"/>
      <c r="H57" s="70"/>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aca="false">IF(ISBLANK(L57),"",IF(M57, "https://raw.githubusercontent.com/PatrickVibild/TellusAmazonPictures/master/pictures/"&amp;L57&amp;"/1.jpg","https://download.lenovo.com/Images/Parts/"&amp;L57&amp;"/"&amp;L57&amp;"_A.jpg"))</f>
        <v/>
      </c>
      <c r="O57" s="59" t="str">
        <f aca="false">IF(ISBLANK(L57),"",IF(M57, "https://raw.githubusercontent.com/PatrickVibild/TellusAmazonPictures/master/pictures/"&amp;L57&amp;"/2.jpg","https://download.lenovo.com/Images/Parts/"&amp;L57&amp;"/"&amp;L57&amp;"_B.jpg"))</f>
        <v/>
      </c>
      <c r="P57" s="60"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1" t="e">
        <f aca="false">MATCH(H57,options!$D$1:$D$20,0)</f>
        <v>#N/A</v>
      </c>
    </row>
    <row r="58" customFormat="false" ht="12.8" hidden="false" customHeight="false" outlineLevel="0" collapsed="false">
      <c r="F58" s="69"/>
      <c r="G58" s="70"/>
      <c r="H58" s="70"/>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aca="false">IF(ISBLANK(L58),"",IF(M58, "https://raw.githubusercontent.com/PatrickVibild/TellusAmazonPictures/master/pictures/"&amp;L58&amp;"/1.jpg","https://download.lenovo.com/Images/Parts/"&amp;L58&amp;"/"&amp;L58&amp;"_A.jpg"))</f>
        <v/>
      </c>
      <c r="O58" s="59" t="str">
        <f aca="false">IF(ISBLANK(L58),"",IF(M58, "https://raw.githubusercontent.com/PatrickVibild/TellusAmazonPictures/master/pictures/"&amp;L58&amp;"/2.jpg","https://download.lenovo.com/Images/Parts/"&amp;L58&amp;"/"&amp;L58&amp;"_B.jpg"))</f>
        <v/>
      </c>
      <c r="P58" s="60"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1" t="e">
        <f aca="false">MATCH(H58,options!$D$1:$D$20,0)</f>
        <v>#N/A</v>
      </c>
    </row>
    <row r="59" customFormat="false" ht="12.8" hidden="false" customHeight="false" outlineLevel="0" collapsed="false">
      <c r="F59" s="69"/>
      <c r="G59" s="70"/>
      <c r="H59" s="70"/>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aca="false">IF(ISBLANK(L59),"",IF(M59, "https://raw.githubusercontent.com/PatrickVibild/TellusAmazonPictures/master/pictures/"&amp;L59&amp;"/1.jpg","https://download.lenovo.com/Images/Parts/"&amp;L59&amp;"/"&amp;L59&amp;"_A.jpg"))</f>
        <v/>
      </c>
      <c r="O59" s="59" t="str">
        <f aca="false">IF(ISBLANK(L59),"",IF(M59, "https://raw.githubusercontent.com/PatrickVibild/TellusAmazonPictures/master/pictures/"&amp;L59&amp;"/2.jpg","https://download.lenovo.com/Images/Parts/"&amp;L59&amp;"/"&amp;L59&amp;"_B.jpg"))</f>
        <v/>
      </c>
      <c r="P59" s="60"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1" t="e">
        <f aca="false">MATCH(H59,options!$D$1:$D$20,0)</f>
        <v>#N/A</v>
      </c>
    </row>
    <row r="60" customFormat="false" ht="12.8" hidden="false" customHeight="false" outlineLevel="0" collapsed="false">
      <c r="F60" s="69"/>
      <c r="G60" s="70"/>
      <c r="H60" s="70"/>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aca="false">IF(ISBLANK(L60),"",IF(M60, "https://raw.githubusercontent.com/PatrickVibild/TellusAmazonPictures/master/pictures/"&amp;L60&amp;"/1.jpg","https://download.lenovo.com/Images/Parts/"&amp;L60&amp;"/"&amp;L60&amp;"_A.jpg"))</f>
        <v/>
      </c>
      <c r="O60" s="59" t="str">
        <f aca="false">IF(ISBLANK(L60),"",IF(M60, "https://raw.githubusercontent.com/PatrickVibild/TellusAmazonPictures/master/pictures/"&amp;L60&amp;"/2.jpg","https://download.lenovo.com/Images/Parts/"&amp;L60&amp;"/"&amp;L60&amp;"_B.jpg"))</f>
        <v/>
      </c>
      <c r="P60" s="60"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1" t="e">
        <f aca="false">MATCH(H60,options!$D$1:$D$20,0)</f>
        <v>#N/A</v>
      </c>
    </row>
    <row r="61" customFormat="false" ht="12.8" hidden="false" customHeight="false" outlineLevel="0" collapsed="false">
      <c r="F61" s="69"/>
      <c r="G61" s="70"/>
      <c r="H61" s="70"/>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aca="false">IF(ISBLANK(L61),"",IF(M61, "https://raw.githubusercontent.com/PatrickVibild/TellusAmazonPictures/master/pictures/"&amp;L61&amp;"/1.jpg","https://download.lenovo.com/Images/Parts/"&amp;L61&amp;"/"&amp;L61&amp;"_A.jpg"))</f>
        <v/>
      </c>
      <c r="O61" s="59" t="str">
        <f aca="false">IF(ISBLANK(L61),"",IF(M61, "https://raw.githubusercontent.com/PatrickVibild/TellusAmazonPictures/master/pictures/"&amp;L61&amp;"/2.jpg","https://download.lenovo.com/Images/Parts/"&amp;L61&amp;"/"&amp;L61&amp;"_B.jpg"))</f>
        <v/>
      </c>
      <c r="P61" s="60"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1" t="e">
        <f aca="false">MATCH(H61,options!$D$1:$D$20,0)</f>
        <v>#N/A</v>
      </c>
    </row>
    <row r="62" customFormat="false" ht="12.8" hidden="false" customHeight="false" outlineLevel="0" collapsed="false">
      <c r="F62" s="69"/>
      <c r="G62" s="70"/>
      <c r="H62" s="70"/>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aca="false">IF(ISBLANK(L62),"",IF(M62, "https://raw.githubusercontent.com/PatrickVibild/TellusAmazonPictures/master/pictures/"&amp;L62&amp;"/1.jpg","https://download.lenovo.com/Images/Parts/"&amp;L62&amp;"/"&amp;L62&amp;"_A.jpg"))</f>
        <v/>
      </c>
      <c r="O62" s="59" t="str">
        <f aca="false">IF(ISBLANK(L62),"",IF(M62, "https://raw.githubusercontent.com/PatrickVibild/TellusAmazonPictures/master/pictures/"&amp;L62&amp;"/2.jpg","https://download.lenovo.com/Images/Parts/"&amp;L62&amp;"/"&amp;L62&amp;"_B.jpg"))</f>
        <v/>
      </c>
      <c r="P62" s="60"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1" t="e">
        <f aca="false">MATCH(H62,options!$D$1:$D$20,0)</f>
        <v>#N/A</v>
      </c>
    </row>
    <row r="63" customFormat="false" ht="12.8" hidden="false" customHeight="false" outlineLevel="0" collapsed="false">
      <c r="F63" s="69"/>
      <c r="G63" s="70"/>
      <c r="H63" s="70"/>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aca="false">IF(ISBLANK(L63),"",IF(M63, "https://raw.githubusercontent.com/PatrickVibild/TellusAmazonPictures/master/pictures/"&amp;L63&amp;"/1.jpg","https://download.lenovo.com/Images/Parts/"&amp;L63&amp;"/"&amp;L63&amp;"_A.jpg"))</f>
        <v/>
      </c>
      <c r="O63" s="59" t="str">
        <f aca="false">IF(ISBLANK(L63),"",IF(M63, "https://raw.githubusercontent.com/PatrickVibild/TellusAmazonPictures/master/pictures/"&amp;L63&amp;"/2.jpg","https://download.lenovo.com/Images/Parts/"&amp;L63&amp;"/"&amp;L63&amp;"_B.jpg"))</f>
        <v/>
      </c>
      <c r="P63" s="60"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1" t="e">
        <f aca="false">MATCH(H63,options!$D$1:$D$20,0)</f>
        <v>#N/A</v>
      </c>
    </row>
    <row r="64" customFormat="false" ht="12.8" hidden="false" customHeight="false" outlineLevel="0" collapsed="false">
      <c r="F64" s="69"/>
      <c r="G64" s="70"/>
      <c r="H64" s="70"/>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aca="false">IF(ISBLANK(L64),"",IF(M64, "https://raw.githubusercontent.com/PatrickVibild/TellusAmazonPictures/master/pictures/"&amp;L64&amp;"/1.jpg","https://download.lenovo.com/Images/Parts/"&amp;L64&amp;"/"&amp;L64&amp;"_A.jpg"))</f>
        <v/>
      </c>
      <c r="O64" s="59" t="str">
        <f aca="false">IF(ISBLANK(L64),"",IF(M64, "https://raw.githubusercontent.com/PatrickVibild/TellusAmazonPictures/master/pictures/"&amp;L64&amp;"/2.jpg","https://download.lenovo.com/Images/Parts/"&amp;L64&amp;"/"&amp;L64&amp;"_B.jpg"))</f>
        <v/>
      </c>
      <c r="P64" s="60"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1" t="e">
        <f aca="false">MATCH(H64,options!$D$1:$D$20,0)</f>
        <v>#N/A</v>
      </c>
    </row>
    <row r="65" customFormat="false" ht="12.8" hidden="false" customHeight="false" outlineLevel="0" collapsed="false">
      <c r="F65" s="69"/>
      <c r="G65" s="70"/>
      <c r="H65" s="70"/>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aca="false">IF(ISBLANK(L65),"",IF(M65, "https://raw.githubusercontent.com/PatrickVibild/TellusAmazonPictures/master/pictures/"&amp;L65&amp;"/1.jpg","https://download.lenovo.com/Images/Parts/"&amp;L65&amp;"/"&amp;L65&amp;"_A.jpg"))</f>
        <v/>
      </c>
      <c r="O65" s="59" t="str">
        <f aca="false">IF(ISBLANK(L65),"",IF(M65, "https://raw.githubusercontent.com/PatrickVibild/TellusAmazonPictures/master/pictures/"&amp;L65&amp;"/2.jpg","https://download.lenovo.com/Images/Parts/"&amp;L65&amp;"/"&amp;L65&amp;"_B.jpg"))</f>
        <v/>
      </c>
      <c r="P65" s="60"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1" t="e">
        <f aca="false">MATCH(H65,options!$D$1:$D$20,0)</f>
        <v>#N/A</v>
      </c>
    </row>
    <row r="66" customFormat="false" ht="12.8" hidden="false" customHeight="false" outlineLevel="0" collapsed="false">
      <c r="F66" s="69"/>
      <c r="G66" s="70"/>
      <c r="H66" s="70"/>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aca="false">IF(ISBLANK(L66),"",IF(M66, "https://raw.githubusercontent.com/PatrickVibild/TellusAmazonPictures/master/pictures/"&amp;L66&amp;"/1.jpg","https://download.lenovo.com/Images/Parts/"&amp;L66&amp;"/"&amp;L66&amp;"_A.jpg"))</f>
        <v/>
      </c>
      <c r="O66" s="59" t="str">
        <f aca="false">IF(ISBLANK(L66),"",IF(M66, "https://raw.githubusercontent.com/PatrickVibild/TellusAmazonPictures/master/pictures/"&amp;L66&amp;"/2.jpg","https://download.lenovo.com/Images/Parts/"&amp;L66&amp;"/"&amp;L66&amp;"_B.jpg"))</f>
        <v/>
      </c>
      <c r="P66" s="60"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1" t="e">
        <f aca="false">MATCH(H66,options!$D$1:$D$20,0)</f>
        <v>#N/A</v>
      </c>
    </row>
    <row r="67" customFormat="false" ht="12.8" hidden="false" customHeight="false" outlineLevel="0" collapsed="false">
      <c r="F67" s="69"/>
      <c r="G67" s="70"/>
      <c r="H67" s="70"/>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aca="false">IF(ISBLANK(L67),"",IF(M67, "https://raw.githubusercontent.com/PatrickVibild/TellusAmazonPictures/master/pictures/"&amp;L67&amp;"/1.jpg","https://download.lenovo.com/Images/Parts/"&amp;L67&amp;"/"&amp;L67&amp;"_A.jpg"))</f>
        <v/>
      </c>
      <c r="O67" s="59" t="str">
        <f aca="false">IF(ISBLANK(L67),"",IF(M67, "https://raw.githubusercontent.com/PatrickVibild/TellusAmazonPictures/master/pictures/"&amp;L67&amp;"/2.jpg","https://download.lenovo.com/Images/Parts/"&amp;L67&amp;"/"&amp;L67&amp;"_B.jpg"))</f>
        <v/>
      </c>
      <c r="P67" s="60"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1" t="e">
        <f aca="false">MATCH(H67,options!$D$1:$D$20,0)</f>
        <v>#N/A</v>
      </c>
    </row>
    <row r="68" customFormat="false" ht="12.8" hidden="false" customHeight="false" outlineLevel="0" collapsed="false">
      <c r="F68" s="69"/>
      <c r="G68" s="70"/>
      <c r="H68" s="70"/>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aca="false">IF(ISBLANK(L68),"",IF(M68, "https://raw.githubusercontent.com/PatrickVibild/TellusAmazonPictures/master/pictures/"&amp;L68&amp;"/1.jpg","https://download.lenovo.com/Images/Parts/"&amp;L68&amp;"/"&amp;L68&amp;"_A.jpg"))</f>
        <v/>
      </c>
      <c r="O68" s="59" t="str">
        <f aca="false">IF(ISBLANK(L68),"",IF(M68, "https://raw.githubusercontent.com/PatrickVibild/TellusAmazonPictures/master/pictures/"&amp;L68&amp;"/2.jpg","https://download.lenovo.com/Images/Parts/"&amp;L68&amp;"/"&amp;L68&amp;"_B.jpg"))</f>
        <v/>
      </c>
      <c r="P68" s="60"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1" t="e">
        <f aca="false">MATCH(H68,options!$D$1:$D$20,0)</f>
        <v>#N/A</v>
      </c>
    </row>
    <row r="69" customFormat="false" ht="12.8" hidden="false" customHeight="false" outlineLevel="0" collapsed="false">
      <c r="F69" s="69"/>
      <c r="G69" s="70"/>
      <c r="H69" s="70"/>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aca="false">IF(ISBLANK(L69),"",IF(M69, "https://raw.githubusercontent.com/PatrickVibild/TellusAmazonPictures/master/pictures/"&amp;L69&amp;"/1.jpg","https://download.lenovo.com/Images/Parts/"&amp;L69&amp;"/"&amp;L69&amp;"_A.jpg"))</f>
        <v/>
      </c>
      <c r="O69" s="59" t="str">
        <f aca="false">IF(ISBLANK(L69),"",IF(M69, "https://raw.githubusercontent.com/PatrickVibild/TellusAmazonPictures/master/pictures/"&amp;L69&amp;"/2.jpg","https://download.lenovo.com/Images/Parts/"&amp;L69&amp;"/"&amp;L69&amp;"_B.jpg"))</f>
        <v/>
      </c>
      <c r="P69" s="60"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1" t="e">
        <f aca="false">MATCH(H69,options!$D$1:$D$20,0)</f>
        <v>#N/A</v>
      </c>
    </row>
    <row r="70" customFormat="false" ht="12.8" hidden="false" customHeight="false" outlineLevel="0" collapsed="false">
      <c r="F70" s="69"/>
      <c r="G70" s="70"/>
      <c r="H70" s="70"/>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aca="false">IF(ISBLANK(L70),"",IF(M70, "https://raw.githubusercontent.com/PatrickVibild/TellusAmazonPictures/master/pictures/"&amp;L70&amp;"/1.jpg","https://download.lenovo.com/Images/Parts/"&amp;L70&amp;"/"&amp;L70&amp;"_A.jpg"))</f>
        <v/>
      </c>
      <c r="O70" s="59" t="str">
        <f aca="false">IF(ISBLANK(L70),"",IF(M70, "https://raw.githubusercontent.com/PatrickVibild/TellusAmazonPictures/master/pictures/"&amp;L70&amp;"/2.jpg","https://download.lenovo.com/Images/Parts/"&amp;L70&amp;"/"&amp;L70&amp;"_B.jpg"))</f>
        <v/>
      </c>
      <c r="P70" s="60"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1" t="e">
        <f aca="false">MATCH(H70,options!$D$1:$D$20,0)</f>
        <v>#N/A</v>
      </c>
    </row>
    <row r="71" customFormat="false" ht="12.8" hidden="false" customHeight="false" outlineLevel="0" collapsed="false">
      <c r="F71" s="69"/>
      <c r="G71" s="70"/>
      <c r="H71" s="70"/>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aca="false">IF(ISBLANK(L71),"",IF(M71, "https://raw.githubusercontent.com/PatrickVibild/TellusAmazonPictures/master/pictures/"&amp;L71&amp;"/1.jpg","https://download.lenovo.com/Images/Parts/"&amp;L71&amp;"/"&amp;L71&amp;"_A.jpg"))</f>
        <v/>
      </c>
      <c r="O71" s="59" t="str">
        <f aca="false">IF(ISBLANK(L71),"",IF(M71, "https://raw.githubusercontent.com/PatrickVibild/TellusAmazonPictures/master/pictures/"&amp;L71&amp;"/2.jpg","https://download.lenovo.com/Images/Parts/"&amp;L71&amp;"/"&amp;L71&amp;"_B.jpg"))</f>
        <v/>
      </c>
      <c r="P71" s="60"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1" t="e">
        <f aca="false">MATCH(H71,options!$D$1:$D$20,0)</f>
        <v>#N/A</v>
      </c>
    </row>
    <row r="72" customFormat="false" ht="12.8" hidden="false" customHeight="false" outlineLevel="0" collapsed="false">
      <c r="F72" s="69"/>
      <c r="G72" s="70"/>
      <c r="H72" s="70"/>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aca="false">IF(ISBLANK(L72),"",IF(M72, "https://raw.githubusercontent.com/PatrickVibild/TellusAmazonPictures/master/pictures/"&amp;L72&amp;"/1.jpg","https://download.lenovo.com/Images/Parts/"&amp;L72&amp;"/"&amp;L72&amp;"_A.jpg"))</f>
        <v/>
      </c>
      <c r="O72" s="59" t="str">
        <f aca="false">IF(ISBLANK(L72),"",IF(M72, "https://raw.githubusercontent.com/PatrickVibild/TellusAmazonPictures/master/pictures/"&amp;L72&amp;"/2.jpg","https://download.lenovo.com/Images/Parts/"&amp;L72&amp;"/"&amp;L72&amp;"_B.jpg"))</f>
        <v/>
      </c>
      <c r="P72" s="60"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1" t="e">
        <f aca="false">MATCH(H72,options!$D$1:$D$20,0)</f>
        <v>#N/A</v>
      </c>
    </row>
    <row r="73" customFormat="false" ht="12.8" hidden="false" customHeight="false" outlineLevel="0" collapsed="false">
      <c r="F73" s="69"/>
      <c r="G73" s="70"/>
      <c r="H73" s="70"/>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aca="false">IF(ISBLANK(L73),"",IF(M73, "https://raw.githubusercontent.com/PatrickVibild/TellusAmazonPictures/master/pictures/"&amp;L73&amp;"/1.jpg","https://download.lenovo.com/Images/Parts/"&amp;L73&amp;"/"&amp;L73&amp;"_A.jpg"))</f>
        <v/>
      </c>
      <c r="O73" s="59" t="str">
        <f aca="false">IF(ISBLANK(L73),"",IF(M73, "https://raw.githubusercontent.com/PatrickVibild/TellusAmazonPictures/master/pictures/"&amp;L73&amp;"/2.jpg","https://download.lenovo.com/Images/Parts/"&amp;L73&amp;"/"&amp;L73&amp;"_B.jpg"))</f>
        <v/>
      </c>
      <c r="P73" s="60"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1" t="e">
        <f aca="false">MATCH(H73,options!$D$1:$D$20,0)</f>
        <v>#N/A</v>
      </c>
    </row>
    <row r="74" customFormat="false" ht="12.8" hidden="false" customHeight="false" outlineLevel="0" collapsed="false">
      <c r="F74" s="69"/>
      <c r="G74" s="70"/>
      <c r="H74" s="70"/>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aca="false">IF(ISBLANK(L74),"",IF(M74, "https://raw.githubusercontent.com/PatrickVibild/TellusAmazonPictures/master/pictures/"&amp;L74&amp;"/1.jpg","https://download.lenovo.com/Images/Parts/"&amp;L74&amp;"/"&amp;L74&amp;"_A.jpg"))</f>
        <v/>
      </c>
      <c r="O74" s="59" t="str">
        <f aca="false">IF(ISBLANK(L74),"",IF(M74, "https://raw.githubusercontent.com/PatrickVibild/TellusAmazonPictures/master/pictures/"&amp;L74&amp;"/2.jpg","https://download.lenovo.com/Images/Parts/"&amp;L74&amp;"/"&amp;L74&amp;"_B.jpg"))</f>
        <v/>
      </c>
      <c r="P74" s="60"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1" t="e">
        <f aca="false">MATCH(H74,options!$D$1:$D$20,0)</f>
        <v>#N/A</v>
      </c>
    </row>
    <row r="75" customFormat="false" ht="12.8" hidden="false" customHeight="false" outlineLevel="0" collapsed="false">
      <c r="F75" s="69"/>
      <c r="G75" s="70"/>
      <c r="H75" s="70"/>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aca="false">IF(ISBLANK(L75),"",IF(M75, "https://raw.githubusercontent.com/PatrickVibild/TellusAmazonPictures/master/pictures/"&amp;L75&amp;"/1.jpg","https://download.lenovo.com/Images/Parts/"&amp;L75&amp;"/"&amp;L75&amp;"_A.jpg"))</f>
        <v/>
      </c>
      <c r="O75" s="59" t="str">
        <f aca="false">IF(ISBLANK(L75),"",IF(M75, "https://raw.githubusercontent.com/PatrickVibild/TellusAmazonPictures/master/pictures/"&amp;L75&amp;"/2.jpg","https://download.lenovo.com/Images/Parts/"&amp;L75&amp;"/"&amp;L75&amp;"_B.jpg"))</f>
        <v/>
      </c>
      <c r="P75" s="60"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1" t="e">
        <f aca="false">MATCH(H75,options!$D$1:$D$20,0)</f>
        <v>#N/A</v>
      </c>
    </row>
    <row r="76" customFormat="false" ht="12.8" hidden="false" customHeight="false" outlineLevel="0" collapsed="false">
      <c r="F76" s="69"/>
      <c r="G76" s="70"/>
      <c r="H76" s="70"/>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aca="false">IF(ISBLANK(L76),"",IF(M76, "https://raw.githubusercontent.com/PatrickVibild/TellusAmazonPictures/master/pictures/"&amp;L76&amp;"/1.jpg","https://download.lenovo.com/Images/Parts/"&amp;L76&amp;"/"&amp;L76&amp;"_A.jpg"))</f>
        <v/>
      </c>
      <c r="O76" s="59" t="str">
        <f aca="false">IF(ISBLANK(L76),"",IF(M76, "https://raw.githubusercontent.com/PatrickVibild/TellusAmazonPictures/master/pictures/"&amp;L76&amp;"/2.jpg","https://download.lenovo.com/Images/Parts/"&amp;L76&amp;"/"&amp;L76&amp;"_B.jpg"))</f>
        <v/>
      </c>
      <c r="P76" s="60"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1" t="e">
        <f aca="false">MATCH(H76,options!$D$1:$D$20,0)</f>
        <v>#N/A</v>
      </c>
    </row>
    <row r="77" customFormat="false" ht="12.8" hidden="false" customHeight="false" outlineLevel="0" collapsed="false">
      <c r="F77" s="69"/>
      <c r="G77" s="70"/>
      <c r="H77" s="70"/>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aca="false">IF(ISBLANK(L77),"",IF(M77, "https://raw.githubusercontent.com/PatrickVibild/TellusAmazonPictures/master/pictures/"&amp;L77&amp;"/1.jpg","https://download.lenovo.com/Images/Parts/"&amp;L77&amp;"/"&amp;L77&amp;"_A.jpg"))</f>
        <v/>
      </c>
      <c r="O77" s="59" t="str">
        <f aca="false">IF(ISBLANK(L77),"",IF(M77, "https://raw.githubusercontent.com/PatrickVibild/TellusAmazonPictures/master/pictures/"&amp;L77&amp;"/2.jpg","https://download.lenovo.com/Images/Parts/"&amp;L77&amp;"/"&amp;L77&amp;"_B.jpg"))</f>
        <v/>
      </c>
      <c r="P77" s="60"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1" t="e">
        <f aca="false">MATCH(H77,options!$D$1:$D$20,0)</f>
        <v>#N/A</v>
      </c>
    </row>
    <row r="78" customFormat="false" ht="12.8" hidden="false" customHeight="false" outlineLevel="0" collapsed="false">
      <c r="F78" s="69"/>
      <c r="G78" s="70"/>
      <c r="H78" s="70"/>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aca="false">IF(ISBLANK(L78),"",IF(M78, "https://raw.githubusercontent.com/PatrickVibild/TellusAmazonPictures/master/pictures/"&amp;L78&amp;"/1.jpg","https://download.lenovo.com/Images/Parts/"&amp;L78&amp;"/"&amp;L78&amp;"_A.jpg"))</f>
        <v/>
      </c>
      <c r="O78" s="59" t="str">
        <f aca="false">IF(ISBLANK(L78),"",IF(M78, "https://raw.githubusercontent.com/PatrickVibild/TellusAmazonPictures/master/pictures/"&amp;L78&amp;"/2.jpg","https://download.lenovo.com/Images/Parts/"&amp;L78&amp;"/"&amp;L78&amp;"_B.jpg"))</f>
        <v/>
      </c>
      <c r="P78" s="60"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1" t="e">
        <f aca="false">MATCH(H78,options!$D$1:$D$20,0)</f>
        <v>#N/A</v>
      </c>
    </row>
    <row r="79" customFormat="false" ht="12.8" hidden="false" customHeight="false" outlineLevel="0" collapsed="false">
      <c r="F79" s="69"/>
      <c r="G79" s="70"/>
      <c r="H79" s="70"/>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aca="false">IF(ISBLANK(L79),"",IF(M79, "https://raw.githubusercontent.com/PatrickVibild/TellusAmazonPictures/master/pictures/"&amp;L79&amp;"/1.jpg","https://download.lenovo.com/Images/Parts/"&amp;L79&amp;"/"&amp;L79&amp;"_A.jpg"))</f>
        <v/>
      </c>
      <c r="O79" s="59" t="str">
        <f aca="false">IF(ISBLANK(L79),"",IF(M79, "https://raw.githubusercontent.com/PatrickVibild/TellusAmazonPictures/master/pictures/"&amp;L79&amp;"/2.jpg","https://download.lenovo.com/Images/Parts/"&amp;L79&amp;"/"&amp;L79&amp;"_B.jpg"))</f>
        <v/>
      </c>
      <c r="P79" s="60"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1" t="e">
        <f aca="false">MATCH(H79,options!$D$1:$D$20,0)</f>
        <v>#N/A</v>
      </c>
    </row>
    <row r="80" customFormat="false" ht="12.8" hidden="false" customHeight="false" outlineLevel="0" collapsed="false">
      <c r="F80" s="69"/>
      <c r="G80" s="70"/>
      <c r="H80" s="70"/>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aca="false">IF(ISBLANK(L80),"",IF(M80, "https://raw.githubusercontent.com/PatrickVibild/TellusAmazonPictures/master/pictures/"&amp;L80&amp;"/1.jpg","https://download.lenovo.com/Images/Parts/"&amp;L80&amp;"/"&amp;L80&amp;"_A.jpg"))</f>
        <v/>
      </c>
      <c r="O80" s="59" t="str">
        <f aca="false">IF(ISBLANK(L80),"",IF(M80, "https://raw.githubusercontent.com/PatrickVibild/TellusAmazonPictures/master/pictures/"&amp;L80&amp;"/2.jpg","https://download.lenovo.com/Images/Parts/"&amp;L80&amp;"/"&amp;L80&amp;"_B.jpg"))</f>
        <v/>
      </c>
      <c r="P80" s="60"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1" t="e">
        <f aca="false">MATCH(H80,options!$D$1:$D$20,0)</f>
        <v>#N/A</v>
      </c>
    </row>
    <row r="81" customFormat="false" ht="12.8" hidden="false" customHeight="false" outlineLevel="0" collapsed="false">
      <c r="F81" s="69"/>
      <c r="G81" s="70"/>
      <c r="H81" s="70"/>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aca="false">IF(ISBLANK(L81),"",IF(M81, "https://raw.githubusercontent.com/PatrickVibild/TellusAmazonPictures/master/pictures/"&amp;L81&amp;"/1.jpg","https://download.lenovo.com/Images/Parts/"&amp;L81&amp;"/"&amp;L81&amp;"_A.jpg"))</f>
        <v/>
      </c>
      <c r="O81" s="59" t="str">
        <f aca="false">IF(ISBLANK(L81),"",IF(M81, "https://raw.githubusercontent.com/PatrickVibild/TellusAmazonPictures/master/pictures/"&amp;L81&amp;"/2.jpg","https://download.lenovo.com/Images/Parts/"&amp;L81&amp;"/"&amp;L81&amp;"_B.jpg"))</f>
        <v/>
      </c>
      <c r="P81" s="60"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1" t="e">
        <f aca="false">MATCH(H81,options!$D$1:$D$20,0)</f>
        <v>#N/A</v>
      </c>
    </row>
    <row r="82" customFormat="false" ht="12.8" hidden="false" customHeight="false" outlineLevel="0" collapsed="false">
      <c r="F82" s="69"/>
      <c r="G82" s="70"/>
      <c r="H82" s="70"/>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aca="false">IF(ISBLANK(L82),"",IF(M82, "https://raw.githubusercontent.com/PatrickVibild/TellusAmazonPictures/master/pictures/"&amp;L82&amp;"/1.jpg","https://download.lenovo.com/Images/Parts/"&amp;L82&amp;"/"&amp;L82&amp;"_A.jpg"))</f>
        <v/>
      </c>
      <c r="O82" s="59" t="str">
        <f aca="false">IF(ISBLANK(L82),"",IF(M82, "https://raw.githubusercontent.com/PatrickVibild/TellusAmazonPictures/master/pictures/"&amp;L82&amp;"/2.jpg","https://download.lenovo.com/Images/Parts/"&amp;L82&amp;"/"&amp;L82&amp;"_B.jpg"))</f>
        <v/>
      </c>
      <c r="P82" s="60"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1" t="e">
        <f aca="false">MATCH(H82,options!$D$1:$D$20,0)</f>
        <v>#N/A</v>
      </c>
    </row>
    <row r="83" customFormat="false" ht="12.8" hidden="false" customHeight="false" outlineLevel="0" collapsed="false">
      <c r="F83" s="69"/>
      <c r="G83" s="70"/>
      <c r="H83" s="70"/>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aca="false">IF(ISBLANK(L83),"",IF(M83, "https://raw.githubusercontent.com/PatrickVibild/TellusAmazonPictures/master/pictures/"&amp;L83&amp;"/1.jpg","https://download.lenovo.com/Images/Parts/"&amp;L83&amp;"/"&amp;L83&amp;"_A.jpg"))</f>
        <v/>
      </c>
      <c r="O83" s="59" t="str">
        <f aca="false">IF(ISBLANK(L83),"",IF(M83, "https://raw.githubusercontent.com/PatrickVibild/TellusAmazonPictures/master/pictures/"&amp;L83&amp;"/2.jpg","https://download.lenovo.com/Images/Parts/"&amp;L83&amp;"/"&amp;L83&amp;"_B.jpg"))</f>
        <v/>
      </c>
      <c r="P83" s="60"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1" t="e">
        <f aca="false">MATCH(H83,options!$D$1:$D$20,0)</f>
        <v>#N/A</v>
      </c>
    </row>
    <row r="84" customFormat="false" ht="12.8" hidden="false" customHeight="false" outlineLevel="0" collapsed="false">
      <c r="F84" s="69"/>
      <c r="G84" s="70"/>
      <c r="H84" s="70"/>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aca="false">IF(ISBLANK(L84),"",IF(M84, "https://raw.githubusercontent.com/PatrickVibild/TellusAmazonPictures/master/pictures/"&amp;L84&amp;"/1.jpg","https://download.lenovo.com/Images/Parts/"&amp;L84&amp;"/"&amp;L84&amp;"_A.jpg"))</f>
        <v/>
      </c>
      <c r="O84" s="59" t="str">
        <f aca="false">IF(ISBLANK(L84),"",IF(M84, "https://raw.githubusercontent.com/PatrickVibild/TellusAmazonPictures/master/pictures/"&amp;L84&amp;"/2.jpg","https://download.lenovo.com/Images/Parts/"&amp;L84&amp;"/"&amp;L84&amp;"_B.jpg"))</f>
        <v/>
      </c>
      <c r="P84" s="60"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1" t="e">
        <f aca="false">MATCH(H84,options!$D$1:$D$20,0)</f>
        <v>#N/A</v>
      </c>
    </row>
    <row r="85" customFormat="false" ht="12.8" hidden="false" customHeight="false" outlineLevel="0" collapsed="false">
      <c r="F85" s="69"/>
      <c r="G85" s="70"/>
      <c r="H85" s="70"/>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aca="false">IF(ISBLANK(L85),"",IF(M85, "https://raw.githubusercontent.com/PatrickVibild/TellusAmazonPictures/master/pictures/"&amp;L85&amp;"/1.jpg","https://download.lenovo.com/Images/Parts/"&amp;L85&amp;"/"&amp;L85&amp;"_A.jpg"))</f>
        <v/>
      </c>
      <c r="O85" s="59" t="str">
        <f aca="false">IF(ISBLANK(L85),"",IF(M85, "https://raw.githubusercontent.com/PatrickVibild/TellusAmazonPictures/master/pictures/"&amp;L85&amp;"/2.jpg","https://download.lenovo.com/Images/Parts/"&amp;L85&amp;"/"&amp;L85&amp;"_B.jpg"))</f>
        <v/>
      </c>
      <c r="P85" s="60"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1" t="e">
        <f aca="false">MATCH(H85,options!$D$1:$D$20,0)</f>
        <v>#N/A</v>
      </c>
    </row>
    <row r="86" customFormat="false" ht="12.8" hidden="false" customHeight="false" outlineLevel="0" collapsed="false">
      <c r="F86" s="69"/>
      <c r="G86" s="70"/>
      <c r="H86" s="70"/>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aca="false">IF(ISBLANK(L86),"",IF(M86, "https://raw.githubusercontent.com/PatrickVibild/TellusAmazonPictures/master/pictures/"&amp;L86&amp;"/1.jpg","https://download.lenovo.com/Images/Parts/"&amp;L86&amp;"/"&amp;L86&amp;"_A.jpg"))</f>
        <v/>
      </c>
      <c r="O86" s="59" t="str">
        <f aca="false">IF(ISBLANK(L86),"",IF(M86, "https://raw.githubusercontent.com/PatrickVibild/TellusAmazonPictures/master/pictures/"&amp;L86&amp;"/2.jpg","https://download.lenovo.com/Images/Parts/"&amp;L86&amp;"/"&amp;L86&amp;"_B.jpg"))</f>
        <v/>
      </c>
      <c r="P86" s="60"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1" t="e">
        <f aca="false">MATCH(H86,options!$D$1:$D$20,0)</f>
        <v>#N/A</v>
      </c>
    </row>
    <row r="87" customFormat="false" ht="12.8" hidden="false" customHeight="false" outlineLevel="0" collapsed="false">
      <c r="F87" s="69"/>
      <c r="G87" s="70"/>
      <c r="H87" s="70"/>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aca="false">IF(ISBLANK(L87),"",IF(M87, "https://raw.githubusercontent.com/PatrickVibild/TellusAmazonPictures/master/pictures/"&amp;L87&amp;"/1.jpg","https://download.lenovo.com/Images/Parts/"&amp;L87&amp;"/"&amp;L87&amp;"_A.jpg"))</f>
        <v/>
      </c>
      <c r="O87" s="59" t="str">
        <f aca="false">IF(ISBLANK(L87),"",IF(M87, "https://raw.githubusercontent.com/PatrickVibild/TellusAmazonPictures/master/pictures/"&amp;L87&amp;"/2.jpg","https://download.lenovo.com/Images/Parts/"&amp;L87&amp;"/"&amp;L87&amp;"_B.jpg"))</f>
        <v/>
      </c>
      <c r="P87" s="60"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1" t="e">
        <f aca="false">MATCH(H87,options!$D$1:$D$20,0)</f>
        <v>#N/A</v>
      </c>
    </row>
    <row r="88" customFormat="false" ht="12.8" hidden="false" customHeight="false" outlineLevel="0" collapsed="false">
      <c r="F88" s="69"/>
      <c r="G88" s="70"/>
      <c r="H88" s="70"/>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aca="false">IF(ISBLANK(L88),"",IF(M88, "https://raw.githubusercontent.com/PatrickVibild/TellusAmazonPictures/master/pictures/"&amp;L88&amp;"/1.jpg","https://download.lenovo.com/Images/Parts/"&amp;L88&amp;"/"&amp;L88&amp;"_A.jpg"))</f>
        <v/>
      </c>
      <c r="O88" s="59" t="str">
        <f aca="false">IF(ISBLANK(L88),"",IF(M88, "https://raw.githubusercontent.com/PatrickVibild/TellusAmazonPictures/master/pictures/"&amp;L88&amp;"/2.jpg","https://download.lenovo.com/Images/Parts/"&amp;L88&amp;"/"&amp;L88&amp;"_B.jpg"))</f>
        <v/>
      </c>
      <c r="P88" s="60"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1" t="e">
        <f aca="false">MATCH(H88,options!$D$1:$D$20,0)</f>
        <v>#N/A</v>
      </c>
    </row>
    <row r="89" customFormat="false" ht="12.8" hidden="false" customHeight="false" outlineLevel="0" collapsed="false">
      <c r="F89" s="69"/>
      <c r="G89" s="70"/>
      <c r="H89" s="70"/>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aca="false">IF(ISBLANK(L89),"",IF(M89, "https://raw.githubusercontent.com/PatrickVibild/TellusAmazonPictures/master/pictures/"&amp;L89&amp;"/1.jpg","https://download.lenovo.com/Images/Parts/"&amp;L89&amp;"/"&amp;L89&amp;"_A.jpg"))</f>
        <v/>
      </c>
      <c r="O89" s="59" t="str">
        <f aca="false">IF(ISBLANK(L89),"",IF(M89, "https://raw.githubusercontent.com/PatrickVibild/TellusAmazonPictures/master/pictures/"&amp;L89&amp;"/2.jpg","https://download.lenovo.com/Images/Parts/"&amp;L89&amp;"/"&amp;L89&amp;"_B.jpg"))</f>
        <v/>
      </c>
      <c r="P89" s="60"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1" t="e">
        <f aca="false">MATCH(H89,options!$D$1:$D$20,0)</f>
        <v>#N/A</v>
      </c>
    </row>
    <row r="90" customFormat="false" ht="12.8" hidden="false" customHeight="false" outlineLevel="0" collapsed="false">
      <c r="F90" s="69"/>
      <c r="G90" s="70"/>
      <c r="H90" s="70"/>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aca="false">IF(ISBLANK(L90),"",IF(M90, "https://raw.githubusercontent.com/PatrickVibild/TellusAmazonPictures/master/pictures/"&amp;L90&amp;"/1.jpg","https://download.lenovo.com/Images/Parts/"&amp;L90&amp;"/"&amp;L90&amp;"_A.jpg"))</f>
        <v/>
      </c>
      <c r="O90" s="59" t="str">
        <f aca="false">IF(ISBLANK(L90),"",IF(M90, "https://raw.githubusercontent.com/PatrickVibild/TellusAmazonPictures/master/pictures/"&amp;L90&amp;"/2.jpg","https://download.lenovo.com/Images/Parts/"&amp;L90&amp;"/"&amp;L90&amp;"_B.jpg"))</f>
        <v/>
      </c>
      <c r="P90" s="60"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1" t="e">
        <f aca="false">MATCH(H90,options!$D$1:$D$20,0)</f>
        <v>#N/A</v>
      </c>
    </row>
    <row r="91" customFormat="false" ht="12.8" hidden="false" customHeight="false" outlineLevel="0" collapsed="false">
      <c r="F91" s="69"/>
      <c r="G91" s="70"/>
      <c r="H91" s="70"/>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aca="false">IF(ISBLANK(L91),"",IF(M91, "https://raw.githubusercontent.com/PatrickVibild/TellusAmazonPictures/master/pictures/"&amp;L91&amp;"/1.jpg","https://download.lenovo.com/Images/Parts/"&amp;L91&amp;"/"&amp;L91&amp;"_A.jpg"))</f>
        <v/>
      </c>
      <c r="O91" s="59" t="str">
        <f aca="false">IF(ISBLANK(L91),"",IF(M91, "https://raw.githubusercontent.com/PatrickVibild/TellusAmazonPictures/master/pictures/"&amp;L91&amp;"/2.jpg","https://download.lenovo.com/Images/Parts/"&amp;L91&amp;"/"&amp;L91&amp;"_B.jpg"))</f>
        <v/>
      </c>
      <c r="P91" s="60"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1" t="e">
        <f aca="false">MATCH(H91,options!$D$1:$D$20,0)</f>
        <v>#N/A</v>
      </c>
    </row>
    <row r="92" customFormat="false" ht="12.8" hidden="false" customHeight="false" outlineLevel="0" collapsed="false">
      <c r="F92" s="69"/>
      <c r="G92" s="70"/>
      <c r="H92" s="70"/>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aca="false">IF(ISBLANK(L92),"",IF(M92, "https://raw.githubusercontent.com/PatrickVibild/TellusAmazonPictures/master/pictures/"&amp;L92&amp;"/1.jpg","https://download.lenovo.com/Images/Parts/"&amp;L92&amp;"/"&amp;L92&amp;"_A.jpg"))</f>
        <v/>
      </c>
      <c r="O92" s="59" t="str">
        <f aca="false">IF(ISBLANK(L92),"",IF(M92, "https://raw.githubusercontent.com/PatrickVibild/TellusAmazonPictures/master/pictures/"&amp;L92&amp;"/2.jpg","https://download.lenovo.com/Images/Parts/"&amp;L92&amp;"/"&amp;L92&amp;"_B.jpg"))</f>
        <v/>
      </c>
      <c r="P92" s="60"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1" t="e">
        <f aca="false">MATCH(H92,options!$D$1:$D$20,0)</f>
        <v>#N/A</v>
      </c>
    </row>
    <row r="93" customFormat="false" ht="12.8" hidden="false" customHeight="false" outlineLevel="0" collapsed="false">
      <c r="F93" s="69"/>
      <c r="G93" s="70"/>
      <c r="H93" s="70"/>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aca="false">IF(ISBLANK(L93),"",IF(M93, "https://raw.githubusercontent.com/PatrickVibild/TellusAmazonPictures/master/pictures/"&amp;L93&amp;"/1.jpg","https://download.lenovo.com/Images/Parts/"&amp;L93&amp;"/"&amp;L93&amp;"_A.jpg"))</f>
        <v/>
      </c>
      <c r="O93" s="59" t="str">
        <f aca="false">IF(ISBLANK(L93),"",IF(M93, "https://raw.githubusercontent.com/PatrickVibild/TellusAmazonPictures/master/pictures/"&amp;L93&amp;"/2.jpg","https://download.lenovo.com/Images/Parts/"&amp;L93&amp;"/"&amp;L93&amp;"_B.jpg"))</f>
        <v/>
      </c>
      <c r="P93" s="60"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1" t="e">
        <f aca="false">MATCH(H93,options!$D$1:$D$20,0)</f>
        <v>#N/A</v>
      </c>
    </row>
    <row r="94" customFormat="false" ht="12.8" hidden="false" customHeight="false" outlineLevel="0" collapsed="false">
      <c r="F94" s="69"/>
      <c r="G94" s="70"/>
      <c r="H94" s="70"/>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aca="false">IF(ISBLANK(L94),"",IF(M94, "https://raw.githubusercontent.com/PatrickVibild/TellusAmazonPictures/master/pictures/"&amp;L94&amp;"/1.jpg","https://download.lenovo.com/Images/Parts/"&amp;L94&amp;"/"&amp;L94&amp;"_A.jpg"))</f>
        <v/>
      </c>
      <c r="O94" s="59" t="str">
        <f aca="false">IF(ISBLANK(L94),"",IF(M94, "https://raw.githubusercontent.com/PatrickVibild/TellusAmazonPictures/master/pictures/"&amp;L94&amp;"/2.jpg","https://download.lenovo.com/Images/Parts/"&amp;L94&amp;"/"&amp;L94&amp;"_B.jpg"))</f>
        <v/>
      </c>
      <c r="P94" s="60"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1" t="e">
        <f aca="false">MATCH(H94,options!$D$1:$D$20,0)</f>
        <v>#N/A</v>
      </c>
    </row>
    <row r="95" customFormat="false" ht="12.8" hidden="false" customHeight="false" outlineLevel="0" collapsed="false">
      <c r="F95" s="69"/>
      <c r="G95" s="70"/>
      <c r="H95" s="70"/>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aca="false">IF(ISBLANK(L95),"",IF(M95, "https://raw.githubusercontent.com/PatrickVibild/TellusAmazonPictures/master/pictures/"&amp;L95&amp;"/1.jpg","https://download.lenovo.com/Images/Parts/"&amp;L95&amp;"/"&amp;L95&amp;"_A.jpg"))</f>
        <v/>
      </c>
      <c r="O95" s="59" t="str">
        <f aca="false">IF(ISBLANK(L95),"",IF(M95, "https://raw.githubusercontent.com/PatrickVibild/TellusAmazonPictures/master/pictures/"&amp;L95&amp;"/2.jpg","https://download.lenovo.com/Images/Parts/"&amp;L95&amp;"/"&amp;L95&amp;"_B.jpg"))</f>
        <v/>
      </c>
      <c r="P95" s="60"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1" t="e">
        <f aca="false">MATCH(H95,options!$D$1:$D$20,0)</f>
        <v>#N/A</v>
      </c>
    </row>
    <row r="96" customFormat="false" ht="12.8" hidden="false" customHeight="false" outlineLevel="0" collapsed="false">
      <c r="F96" s="69"/>
      <c r="G96" s="70"/>
      <c r="H96" s="70"/>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aca="false">IF(ISBLANK(L96),"",IF(M96, "https://raw.githubusercontent.com/PatrickVibild/TellusAmazonPictures/master/pictures/"&amp;L96&amp;"/1.jpg","https://download.lenovo.com/Images/Parts/"&amp;L96&amp;"/"&amp;L96&amp;"_A.jpg"))</f>
        <v/>
      </c>
      <c r="O96" s="59" t="str">
        <f aca="false">IF(ISBLANK(L96),"",IF(M96, "https://raw.githubusercontent.com/PatrickVibild/TellusAmazonPictures/master/pictures/"&amp;L96&amp;"/2.jpg","https://download.lenovo.com/Images/Parts/"&amp;L96&amp;"/"&amp;L96&amp;"_B.jpg"))</f>
        <v/>
      </c>
      <c r="P96" s="60"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1" t="e">
        <f aca="false">MATCH(H96,options!$D$1:$D$20,0)</f>
        <v>#N/A</v>
      </c>
    </row>
    <row r="97" customFormat="false" ht="12.8" hidden="false" customHeight="false" outlineLevel="0" collapsed="false">
      <c r="F97" s="69"/>
      <c r="G97" s="70"/>
      <c r="H97" s="70"/>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aca="false">IF(ISBLANK(L97),"",IF(M97, "https://raw.githubusercontent.com/PatrickVibild/TellusAmazonPictures/master/pictures/"&amp;L97&amp;"/1.jpg","https://download.lenovo.com/Images/Parts/"&amp;L97&amp;"/"&amp;L97&amp;"_A.jpg"))</f>
        <v/>
      </c>
      <c r="O97" s="59" t="str">
        <f aca="false">IF(ISBLANK(L97),"",IF(M97, "https://raw.githubusercontent.com/PatrickVibild/TellusAmazonPictures/master/pictures/"&amp;L97&amp;"/2.jpg","https://download.lenovo.com/Images/Parts/"&amp;L97&amp;"/"&amp;L97&amp;"_B.jpg"))</f>
        <v/>
      </c>
      <c r="P97" s="60"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1" t="e">
        <f aca="false">MATCH(H97,options!$D$1:$D$20,0)</f>
        <v>#N/A</v>
      </c>
    </row>
    <row r="98" customFormat="false" ht="12.8" hidden="false" customHeight="false" outlineLevel="0" collapsed="false">
      <c r="F98" s="69"/>
      <c r="G98" s="70"/>
      <c r="H98" s="70"/>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aca="false">IF(ISBLANK(L98),"",IF(M98, "https://raw.githubusercontent.com/PatrickVibild/TellusAmazonPictures/master/pictures/"&amp;L98&amp;"/1.jpg","https://download.lenovo.com/Images/Parts/"&amp;L98&amp;"/"&amp;L98&amp;"_A.jpg"))</f>
        <v/>
      </c>
      <c r="O98" s="59" t="str">
        <f aca="false">IF(ISBLANK(L98),"",IF(M98, "https://raw.githubusercontent.com/PatrickVibild/TellusAmazonPictures/master/pictures/"&amp;L98&amp;"/2.jpg","https://download.lenovo.com/Images/Parts/"&amp;L98&amp;"/"&amp;L98&amp;"_B.jpg"))</f>
        <v/>
      </c>
      <c r="P98" s="60"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1" t="e">
        <f aca="false">MATCH(H98,options!$D$1:$D$20,0)</f>
        <v>#N/A</v>
      </c>
    </row>
    <row r="99" customFormat="false" ht="12.8" hidden="false" customHeight="false" outlineLevel="0" collapsed="false">
      <c r="F99" s="69"/>
      <c r="G99" s="70"/>
      <c r="H99" s="70"/>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aca="false">IF(ISBLANK(L99),"",IF(M99, "https://raw.githubusercontent.com/PatrickVibild/TellusAmazonPictures/master/pictures/"&amp;L99&amp;"/1.jpg","https://download.lenovo.com/Images/Parts/"&amp;L99&amp;"/"&amp;L99&amp;"_A.jpg"))</f>
        <v/>
      </c>
      <c r="O99" s="59" t="str">
        <f aca="false">IF(ISBLANK(L99),"",IF(M99, "https://raw.githubusercontent.com/PatrickVibild/TellusAmazonPictures/master/pictures/"&amp;L99&amp;"/2.jpg","https://download.lenovo.com/Images/Parts/"&amp;L99&amp;"/"&amp;L99&amp;"_B.jpg"))</f>
        <v/>
      </c>
      <c r="P99" s="60"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1" t="e">
        <f aca="false">MATCH(H99,options!$D$1:$D$20,0)</f>
        <v>#N/A</v>
      </c>
    </row>
    <row r="100" customFormat="false" ht="12.8" hidden="false" customHeight="false" outlineLevel="0" collapsed="false">
      <c r="F100" s="69"/>
      <c r="G100" s="70"/>
      <c r="H100" s="70"/>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aca="false">IF(ISBLANK(L100),"",IF(M100, "https://raw.githubusercontent.com/PatrickVibild/TellusAmazonPictures/master/pictures/"&amp;L100&amp;"/1.jpg","https://download.lenovo.com/Images/Parts/"&amp;L100&amp;"/"&amp;L100&amp;"_A.jpg"))</f>
        <v/>
      </c>
      <c r="O100" s="59" t="str">
        <f aca="false">IF(ISBLANK(L100),"",IF(M100, "https://raw.githubusercontent.com/PatrickVibild/TellusAmazonPictures/master/pictures/"&amp;L100&amp;"/2.jpg","https://download.lenovo.com/Images/Parts/"&amp;L100&amp;"/"&amp;L100&amp;"_B.jpg"))</f>
        <v/>
      </c>
      <c r="P100" s="60"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1" t="e">
        <f aca="false">MATCH(H100,options!$D$1:$D$20,0)</f>
        <v>#N/A</v>
      </c>
    </row>
    <row r="101" customFormat="false" ht="12.8" hidden="false" customHeight="false" outlineLevel="0" collapsed="false">
      <c r="F101" s="69"/>
      <c r="G101" s="70"/>
      <c r="H101" s="70"/>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aca="false">IF(ISBLANK(L101),"",IF(M101, "https://raw.githubusercontent.com/PatrickVibild/TellusAmazonPictures/master/pictures/"&amp;L101&amp;"/1.jpg","https://download.lenovo.com/Images/Parts/"&amp;L101&amp;"/"&amp;L101&amp;"_A.jpg"))</f>
        <v/>
      </c>
      <c r="O101" s="59" t="str">
        <f aca="false">IF(ISBLANK(L101),"",IF(M101, "https://raw.githubusercontent.com/PatrickVibild/TellusAmazonPictures/master/pictures/"&amp;L101&amp;"/2.jpg","https://download.lenovo.com/Images/Parts/"&amp;L101&amp;"/"&amp;L101&amp;"_B.jpg"))</f>
        <v/>
      </c>
      <c r="P101" s="60"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1" t="e">
        <f aca="false">MATCH(H101,options!$D$1:$D$20,0)</f>
        <v>#N/A</v>
      </c>
    </row>
    <row r="102" customFormat="false" ht="12.8" hidden="false" customHeight="false" outlineLevel="0" collapsed="false">
      <c r="F102" s="69"/>
      <c r="G102" s="70"/>
      <c r="H102" s="70"/>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aca="false">IF(ISBLANK(L102),"",IF(M102, "https://raw.githubusercontent.com/PatrickVibild/TellusAmazonPictures/master/pictures/"&amp;L102&amp;"/1.jpg","https://download.lenovo.com/Images/Parts/"&amp;L102&amp;"/"&amp;L102&amp;"_A.jpg"))</f>
        <v/>
      </c>
      <c r="O102" s="59" t="str">
        <f aca="false">IF(ISBLANK(L102),"",IF(M102, "https://raw.githubusercontent.com/PatrickVibild/TellusAmazonPictures/master/pictures/"&amp;L102&amp;"/2.jpg","https://download.lenovo.com/Images/Parts/"&amp;L102&amp;"/"&amp;L102&amp;"_B.jpg"))</f>
        <v/>
      </c>
      <c r="P102" s="60"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1" t="e">
        <f aca="false">MATCH(H102,options!$D$1:$D$20,0)</f>
        <v>#N/A</v>
      </c>
    </row>
    <row r="103" customFormat="false" ht="12.8" hidden="false" customHeight="false" outlineLevel="0" collapsed="false">
      <c r="F103" s="69"/>
      <c r="G103" s="70"/>
      <c r="H103" s="70"/>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aca="false">IF(ISBLANK(L103),"",IF(M103, "https://raw.githubusercontent.com/PatrickVibild/TellusAmazonPictures/master/pictures/"&amp;L103&amp;"/1.jpg","https://download.lenovo.com/Images/Parts/"&amp;L103&amp;"/"&amp;L103&amp;"_A.jpg"))</f>
        <v/>
      </c>
      <c r="O103" s="59" t="str">
        <f aca="false">IF(ISBLANK(L103),"",IF(M103, "https://raw.githubusercontent.com/PatrickVibild/TellusAmazonPictures/master/pictures/"&amp;L103&amp;"/2.jpg","https://download.lenovo.com/Images/Parts/"&amp;L103&amp;"/"&amp;L103&amp;"_B.jpg"))</f>
        <v/>
      </c>
      <c r="P103" s="60"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1" t="e">
        <f aca="false">MATCH(H103,options!$D$1:$D$20,0)</f>
        <v>#N/A</v>
      </c>
    </row>
    <row r="104" customFormat="false" ht="12.8" hidden="false" customHeight="false" outlineLevel="0" collapsed="false">
      <c r="F104" s="69"/>
      <c r="G104" s="70"/>
      <c r="H104" s="70"/>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 aca="false">IF(ISBLANK(L104),"","https://download.lenovo.com/Images/Parts/"&amp;L104&amp;"/"&amp;L104&amp;"_A.jpg")</f>
        <v/>
      </c>
      <c r="O104" s="59" t="str">
        <f aca="false">IF(ISBLANK(L104),"","https://download.lenovo.com/Images/Parts/"&amp;L104&amp;"/"&amp;L104&amp;"_B.jpg")</f>
        <v/>
      </c>
      <c r="P104" s="60" t="str">
        <f aca="false">IF(ISBLANK(L104),"","https://download.lenovo.com/Images/Parts/"&amp;L104&amp;"/"&amp;L104&amp;"_details.jpg")</f>
        <v/>
      </c>
      <c r="W104" s="61"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473</v>
      </c>
      <c r="B1" s="53" t="n">
        <f aca="false">TRUE()</f>
        <v>1</v>
      </c>
      <c r="C1" s="0" t="s">
        <v>474</v>
      </c>
      <c r="D1" s="55" t="s">
        <v>373</v>
      </c>
      <c r="E1" s="0" t="s">
        <v>475</v>
      </c>
      <c r="F1" s="0" t="s">
        <v>476</v>
      </c>
      <c r="G1" s="0" t="s">
        <v>462</v>
      </c>
    </row>
    <row r="2" customFormat="false" ht="12.8" hidden="false" customHeight="false" outlineLevel="0" collapsed="false">
      <c r="A2" s="0" t="s">
        <v>429</v>
      </c>
      <c r="B2" s="53" t="n">
        <f aca="false">FALSE()</f>
        <v>0</v>
      </c>
      <c r="C2" s="0" t="s">
        <v>380</v>
      </c>
      <c r="D2" s="55" t="s">
        <v>377</v>
      </c>
      <c r="E2" s="0" t="s">
        <v>477</v>
      </c>
      <c r="F2" s="0" t="s">
        <v>377</v>
      </c>
      <c r="G2" s="0" t="s">
        <v>410</v>
      </c>
    </row>
    <row r="3" customFormat="false" ht="12.8" hidden="false" customHeight="false" outlineLevel="0" collapsed="false">
      <c r="A3" s="0" t="s">
        <v>478</v>
      </c>
      <c r="D3" s="55" t="s">
        <v>382</v>
      </c>
      <c r="E3" s="0" t="s">
        <v>479</v>
      </c>
      <c r="F3" s="0" t="s">
        <v>373</v>
      </c>
    </row>
    <row r="4" customFormat="false" ht="12.8" hidden="false" customHeight="false" outlineLevel="0" collapsed="false">
      <c r="D4" s="55" t="s">
        <v>386</v>
      </c>
      <c r="E4" s="0" t="s">
        <v>480</v>
      </c>
      <c r="F4" s="0" t="s">
        <v>382</v>
      </c>
    </row>
    <row r="5" customFormat="false" ht="12.8" hidden="false" customHeight="false" outlineLevel="0" collapsed="false">
      <c r="D5" s="55" t="s">
        <v>390</v>
      </c>
      <c r="E5" s="0" t="s">
        <v>481</v>
      </c>
      <c r="F5" s="0" t="s">
        <v>386</v>
      </c>
    </row>
    <row r="6" customFormat="false" ht="12.8" hidden="false" customHeight="false" outlineLevel="0" collapsed="false">
      <c r="D6" s="55" t="s">
        <v>394</v>
      </c>
      <c r="E6" s="0" t="s">
        <v>482</v>
      </c>
      <c r="F6" s="0" t="s">
        <v>456</v>
      </c>
    </row>
    <row r="7" customFormat="false" ht="12.8" hidden="false" customHeight="false" outlineLevel="0" collapsed="false">
      <c r="D7" s="55" t="s">
        <v>398</v>
      </c>
      <c r="E7" s="0" t="s">
        <v>483</v>
      </c>
    </row>
    <row r="8" customFormat="false" ht="12.8" hidden="false" customHeight="false" outlineLevel="0" collapsed="false">
      <c r="D8" s="55" t="s">
        <v>447</v>
      </c>
      <c r="E8" s="0" t="s">
        <v>484</v>
      </c>
    </row>
    <row r="9" customFormat="false" ht="12.8" hidden="false" customHeight="false" outlineLevel="0" collapsed="false">
      <c r="D9" s="55" t="s">
        <v>452</v>
      </c>
      <c r="E9" s="0" t="s">
        <v>485</v>
      </c>
    </row>
    <row r="10" customFormat="false" ht="12.8" hidden="false" customHeight="false" outlineLevel="0" collapsed="false">
      <c r="D10" s="55" t="s">
        <v>456</v>
      </c>
      <c r="E10" s="0" t="s">
        <v>486</v>
      </c>
    </row>
    <row r="11" customFormat="false" ht="12.8" hidden="false" customHeight="false" outlineLevel="0" collapsed="false">
      <c r="D11" s="55" t="s">
        <v>459</v>
      </c>
      <c r="E11" s="0" t="s">
        <v>487</v>
      </c>
    </row>
    <row r="12" customFormat="false" ht="12.8" hidden="false" customHeight="false" outlineLevel="0" collapsed="false">
      <c r="D12" s="55" t="s">
        <v>463</v>
      </c>
      <c r="E12" s="0" t="s">
        <v>488</v>
      </c>
    </row>
    <row r="13" customFormat="false" ht="12.8" hidden="false" customHeight="false" outlineLevel="0" collapsed="false">
      <c r="D13" s="55" t="s">
        <v>464</v>
      </c>
      <c r="E13" s="0" t="s">
        <v>489</v>
      </c>
    </row>
    <row r="14" customFormat="false" ht="12.8" hidden="false" customHeight="false" outlineLevel="0" collapsed="false">
      <c r="D14" s="55" t="s">
        <v>466</v>
      </c>
      <c r="E14" s="0" t="s">
        <v>490</v>
      </c>
    </row>
    <row r="15" customFormat="false" ht="12.8" hidden="false" customHeight="false" outlineLevel="0" collapsed="false">
      <c r="D15" s="55" t="s">
        <v>402</v>
      </c>
      <c r="E15" s="0" t="s">
        <v>491</v>
      </c>
    </row>
    <row r="16" customFormat="false" ht="12.8" hidden="false" customHeight="false" outlineLevel="0" collapsed="false">
      <c r="D16" s="55" t="s">
        <v>405</v>
      </c>
      <c r="E16" s="72" t="s">
        <v>492</v>
      </c>
    </row>
    <row r="17" customFormat="false" ht="12.8" hidden="false" customHeight="false" outlineLevel="0" collapsed="false">
      <c r="D17" s="55" t="s">
        <v>470</v>
      </c>
      <c r="E17" s="0" t="s">
        <v>493</v>
      </c>
    </row>
    <row r="18" customFormat="false" ht="12.8" hidden="false" customHeight="false" outlineLevel="0" collapsed="false">
      <c r="D18" s="55" t="s">
        <v>410</v>
      </c>
      <c r="E18" s="0" t="s">
        <v>494</v>
      </c>
    </row>
    <row r="19" customFormat="false" ht="12.8" hidden="false" customHeight="false" outlineLevel="0" collapsed="false">
      <c r="D19" s="55" t="s">
        <v>454</v>
      </c>
      <c r="E19" s="0" t="s">
        <v>495</v>
      </c>
    </row>
    <row r="20" customFormat="false" ht="12.8" hidden="false" customHeight="false" outlineLevel="0" collapsed="false">
      <c r="D20" s="55" t="s">
        <v>449</v>
      </c>
      <c r="E20" s="0" t="s">
        <v>496</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476</v>
      </c>
    </row>
    <row r="3" customFormat="false" ht="14.9" hidden="false" customHeight="false" outlineLevel="0" collapsed="false">
      <c r="B3" s="51" t="s">
        <v>497</v>
      </c>
    </row>
    <row r="4" customFormat="false" ht="14.9" hidden="false" customHeight="false" outlineLevel="0" collapsed="false">
      <c r="B4" s="51" t="s">
        <v>498</v>
      </c>
    </row>
    <row r="5" customFormat="false" ht="14.9" hidden="false" customHeight="false" outlineLevel="0" collapsed="false">
      <c r="B5" s="51" t="s">
        <v>499</v>
      </c>
    </row>
    <row r="6" customFormat="false" ht="14.9" hidden="false" customHeight="false" outlineLevel="0" collapsed="false">
      <c r="A6" s="0" t="s">
        <v>500</v>
      </c>
      <c r="B6" s="51" t="s">
        <v>501</v>
      </c>
    </row>
    <row r="7" customFormat="false" ht="14.9" hidden="false" customHeight="false" outlineLevel="0" collapsed="false">
      <c r="B7" s="51" t="s">
        <v>502</v>
      </c>
    </row>
    <row r="8" customFormat="false" ht="12.8" hidden="false" customHeight="false" outlineLevel="0" collapsed="false">
      <c r="A8" s="0" t="s">
        <v>40</v>
      </c>
      <c r="B8" s="51" t="s">
        <v>503</v>
      </c>
    </row>
    <row r="9" customFormat="false" ht="12.8" hidden="false" customHeight="false" outlineLevel="0" collapsed="false">
      <c r="A9" s="0" t="s">
        <v>504</v>
      </c>
      <c r="B9" s="51" t="s">
        <v>505</v>
      </c>
    </row>
    <row r="10" customFormat="false" ht="12.8" hidden="false" customHeight="false" outlineLevel="0" collapsed="false">
      <c r="B10" s="0" t="s">
        <v>506</v>
      </c>
    </row>
    <row r="11" customFormat="false" ht="12.8" hidden="false" customHeight="false" outlineLevel="0" collapsed="false">
      <c r="B11" s="0" t="s">
        <v>507</v>
      </c>
    </row>
    <row r="14" customFormat="false" ht="12.8" hidden="false" customHeight="false" outlineLevel="0" collapsed="false">
      <c r="B14" s="51" t="s">
        <v>508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447</v>
      </c>
    </row>
    <row r="28" customFormat="false" ht="12.8" hidden="false" customHeight="false" outlineLevel="0" collapsed="false">
      <c r="B28" s="55" t="s">
        <v>452</v>
      </c>
    </row>
    <row r="29" customFormat="false" ht="12.8" hidden="false" customHeight="false" outlineLevel="0" collapsed="false">
      <c r="B29" s="55" t="s">
        <v>456</v>
      </c>
    </row>
    <row r="30" customFormat="false" ht="12.8" hidden="false" customHeight="false" outlineLevel="0" collapsed="false">
      <c r="B30" s="55" t="s">
        <v>459</v>
      </c>
    </row>
    <row r="31" customFormat="false" ht="12.8" hidden="false" customHeight="false" outlineLevel="0" collapsed="false">
      <c r="B31" s="55" t="s">
        <v>463</v>
      </c>
    </row>
    <row r="32" customFormat="false" ht="12.8" hidden="false" customHeight="false" outlineLevel="0" collapsed="false">
      <c r="B32" s="55" t="s">
        <v>464</v>
      </c>
    </row>
    <row r="33" customFormat="false" ht="12.8" hidden="false" customHeight="false" outlineLevel="0" collapsed="false">
      <c r="B33" s="55" t="s">
        <v>466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470</v>
      </c>
      <c r="D36" s="51"/>
    </row>
    <row r="37" customFormat="false" ht="12.8" hidden="false" customHeight="false" outlineLevel="0" collapsed="false">
      <c r="B37" s="55" t="s">
        <v>410</v>
      </c>
      <c r="D37" s="51"/>
    </row>
    <row r="38" customFormat="false" ht="12.8" hidden="false" customHeight="false" outlineLevel="0" collapsed="false">
      <c r="B38" s="55" t="s">
        <v>454</v>
      </c>
      <c r="D38" s="51"/>
    </row>
    <row r="39" customFormat="false" ht="12.8" hidden="false" customHeight="false" outlineLevel="0" collapsed="false">
      <c r="B39" s="55" t="s">
        <v>449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509</v>
      </c>
    </row>
    <row r="4" customFormat="false" ht="15" hidden="false" customHeight="false" outlineLevel="0" collapsed="false">
      <c r="B4" s="73" t="s">
        <v>510</v>
      </c>
    </row>
    <row r="5" customFormat="false" ht="15" hidden="false" customHeight="false" outlineLevel="0" collapsed="false">
      <c r="B5" s="73" t="s">
        <v>511</v>
      </c>
    </row>
    <row r="6" customFormat="false" ht="15" hidden="false" customHeight="false" outlineLevel="0" collapsed="false">
      <c r="B6" s="73" t="s">
        <v>512</v>
      </c>
    </row>
    <row r="7" customFormat="false" ht="15" hidden="false" customHeight="false" outlineLevel="0" collapsed="false">
      <c r="B7" s="73" t="s">
        <v>513</v>
      </c>
    </row>
    <row r="8" customFormat="false" ht="12.8" hidden="false" customHeight="false" outlineLevel="0" collapsed="false">
      <c r="A8" s="0" t="s">
        <v>514</v>
      </c>
      <c r="B8" s="0" t="s">
        <v>515</v>
      </c>
    </row>
    <row r="9" customFormat="false" ht="12.8" hidden="false" customHeight="false" outlineLevel="0" collapsed="false">
      <c r="A9" s="0" t="s">
        <v>516</v>
      </c>
      <c r="B9" s="0"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0" t="s">
        <v>520</v>
      </c>
    </row>
    <row r="20" customFormat="false" ht="12.8" hidden="false" customHeight="false" outlineLevel="0" collapsed="false">
      <c r="B20" s="0" t="s">
        <v>521</v>
      </c>
    </row>
    <row r="21" customFormat="false" ht="12.8" hidden="false" customHeight="false" outlineLevel="0" collapsed="false">
      <c r="B21" s="0" t="s">
        <v>522</v>
      </c>
    </row>
    <row r="22" customFormat="false" ht="12.8" hidden="false" customHeight="false" outlineLevel="0" collapsed="false">
      <c r="B22" s="0" t="s">
        <v>523</v>
      </c>
    </row>
    <row r="23" customFormat="false" ht="12.8" hidden="false" customHeight="false" outlineLevel="0" collapsed="false">
      <c r="B23" s="0" t="s">
        <v>524</v>
      </c>
    </row>
    <row r="24" customFormat="false" ht="12.8" hidden="false" customHeight="false" outlineLevel="0" collapsed="false">
      <c r="B24" s="0" t="s">
        <v>390</v>
      </c>
    </row>
    <row r="25" customFormat="false" ht="12.8" hidden="false" customHeight="false" outlineLevel="0" collapsed="false">
      <c r="B25" s="0" t="s">
        <v>525</v>
      </c>
    </row>
    <row r="26" customFormat="false" ht="12.8" hidden="false" customHeight="false" outlineLevel="0" collapsed="false">
      <c r="B26" s="0" t="s">
        <v>526</v>
      </c>
    </row>
    <row r="27" customFormat="false" ht="12.8" hidden="false" customHeight="false" outlineLevel="0" collapsed="false">
      <c r="B27" s="0" t="s">
        <v>527</v>
      </c>
    </row>
    <row r="28" customFormat="false" ht="12.8" hidden="false" customHeight="false" outlineLevel="0" collapsed="false">
      <c r="B28" s="0" t="s">
        <v>528</v>
      </c>
    </row>
    <row r="29" customFormat="false" ht="12.8" hidden="false" customHeight="false" outlineLevel="0" collapsed="false">
      <c r="B29" s="0" t="s">
        <v>529</v>
      </c>
    </row>
    <row r="30" customFormat="false" ht="12.8" hidden="false" customHeight="false" outlineLevel="0" collapsed="false">
      <c r="B30" s="0" t="s">
        <v>530</v>
      </c>
    </row>
    <row r="31" customFormat="false" ht="12.8" hidden="false" customHeight="false" outlineLevel="0" collapsed="false">
      <c r="B31" s="0" t="s">
        <v>531</v>
      </c>
    </row>
    <row r="32" customFormat="false" ht="12.8" hidden="false" customHeight="false" outlineLevel="0" collapsed="false">
      <c r="B32" s="0" t="s">
        <v>532</v>
      </c>
    </row>
    <row r="33" customFormat="false" ht="12.8" hidden="false" customHeight="false" outlineLevel="0" collapsed="false">
      <c r="B33" s="0" t="s">
        <v>533</v>
      </c>
    </row>
    <row r="34" customFormat="false" ht="12.8" hidden="false" customHeight="false" outlineLevel="0" collapsed="false">
      <c r="B34" s="0" t="s">
        <v>534</v>
      </c>
    </row>
    <row r="35" customFormat="false" ht="12.8" hidden="false" customHeight="false" outlineLevel="0" collapsed="false">
      <c r="B35" s="0" t="s">
        <v>405</v>
      </c>
    </row>
    <row r="36" customFormat="false" ht="12.8" hidden="false" customHeight="false" outlineLevel="0" collapsed="false">
      <c r="B36" s="0" t="s">
        <v>535</v>
      </c>
    </row>
    <row r="37" customFormat="false" ht="12.8" hidden="false" customHeight="false" outlineLevel="0" collapsed="false">
      <c r="B37" s="0" t="s">
        <v>536</v>
      </c>
    </row>
    <row r="38" customFormat="false" ht="12.8" hidden="false" customHeight="false" outlineLevel="0" collapsed="false">
      <c r="B38" s="0" t="s">
        <v>537</v>
      </c>
    </row>
    <row r="39" customFormat="false" ht="12.8" hidden="false" customHeight="false" outlineLevel="0" collapsed="false">
      <c r="B39" s="0"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539</v>
      </c>
    </row>
    <row r="4" customFormat="false" ht="14.9" hidden="false" customHeight="false" outlineLevel="0" collapsed="false">
      <c r="B4" s="51" t="s">
        <v>540</v>
      </c>
    </row>
    <row r="5" customFormat="false" ht="14.9" hidden="false" customHeight="false" outlineLevel="0" collapsed="false">
      <c r="B5" s="51" t="s">
        <v>541</v>
      </c>
    </row>
    <row r="6" customFormat="false" ht="14.9" hidden="false" customHeight="false" outlineLevel="0" collapsed="false">
      <c r="B6" s="51" t="s">
        <v>542</v>
      </c>
    </row>
    <row r="7" customFormat="false" ht="14.9" hidden="false" customHeight="false" outlineLevel="0" collapsed="false">
      <c r="B7" s="51" t="s">
        <v>543</v>
      </c>
    </row>
    <row r="8" customFormat="false" ht="14.9" hidden="false" customHeight="false" outlineLevel="0" collapsed="false">
      <c r="A8" s="0" t="s">
        <v>514</v>
      </c>
      <c r="B8" s="51" t="s">
        <v>544</v>
      </c>
    </row>
    <row r="9" customFormat="false" ht="14.9" hidden="false" customHeight="false" outlineLevel="0" collapsed="false">
      <c r="A9" s="0" t="s">
        <v>516</v>
      </c>
      <c r="B9" s="51" t="s">
        <v>545</v>
      </c>
    </row>
    <row r="10" customFormat="false" ht="14.9" hidden="false" customHeight="false" outlineLevel="0" collapsed="false">
      <c r="B10" s="51" t="s">
        <v>546</v>
      </c>
    </row>
    <row r="11" customFormat="false" ht="14.9" hidden="false" customHeight="false" outlineLevel="0" collapsed="false">
      <c r="B11" s="51" t="s">
        <v>547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548</v>
      </c>
    </row>
    <row r="15" customFormat="false" ht="12.8" hidden="false" customHeight="false" outlineLevel="0" collapsed="false">
      <c r="B15" s="51"/>
    </row>
    <row r="20" customFormat="false" ht="12.8" hidden="false" customHeight="false" outlineLevel="0" collapsed="false">
      <c r="B20" s="0" t="s">
        <v>549</v>
      </c>
    </row>
    <row r="21" customFormat="false" ht="12.8" hidden="false" customHeight="false" outlineLevel="0" collapsed="false">
      <c r="B21" s="0" t="s">
        <v>550</v>
      </c>
    </row>
    <row r="22" customFormat="false" ht="12.8" hidden="false" customHeight="false" outlineLevel="0" collapsed="false">
      <c r="B22" s="0" t="s">
        <v>551</v>
      </c>
    </row>
    <row r="23" customFormat="false" ht="12.8" hidden="false" customHeight="false" outlineLevel="0" collapsed="false">
      <c r="B23" s="0" t="s">
        <v>552</v>
      </c>
    </row>
    <row r="24" customFormat="false" ht="12.8" hidden="false" customHeight="false" outlineLevel="0" collapsed="false">
      <c r="B24" s="0" t="s">
        <v>553</v>
      </c>
    </row>
    <row r="25" customFormat="false" ht="12.8" hidden="false" customHeight="false" outlineLevel="0" collapsed="false">
      <c r="B25" s="0" t="s">
        <v>554</v>
      </c>
    </row>
    <row r="26" customFormat="false" ht="12.8" hidden="false" customHeight="false" outlineLevel="0" collapsed="false">
      <c r="B26" s="0" t="s">
        <v>555</v>
      </c>
    </row>
    <row r="27" customFormat="false" ht="12.8" hidden="false" customHeight="false" outlineLevel="0" collapsed="false">
      <c r="B27" s="0" t="s">
        <v>556</v>
      </c>
    </row>
    <row r="28" customFormat="false" ht="12.8" hidden="false" customHeight="false" outlineLevel="0" collapsed="false">
      <c r="B28" s="0" t="s">
        <v>557</v>
      </c>
    </row>
    <row r="29" customFormat="false" ht="12.8" hidden="false" customHeight="false" outlineLevel="0" collapsed="false">
      <c r="B29" s="0" t="s">
        <v>558</v>
      </c>
    </row>
    <row r="30" customFormat="false" ht="12.8" hidden="false" customHeight="false" outlineLevel="0" collapsed="false">
      <c r="B30" s="0" t="s">
        <v>559</v>
      </c>
    </row>
    <row r="31" customFormat="false" ht="12.8" hidden="false" customHeight="false" outlineLevel="0" collapsed="false">
      <c r="B31" s="0" t="s">
        <v>560</v>
      </c>
    </row>
    <row r="32" customFormat="false" ht="12.8" hidden="false" customHeight="false" outlineLevel="0" collapsed="false">
      <c r="B32" s="0" t="s">
        <v>561</v>
      </c>
    </row>
    <row r="33" customFormat="false" ht="12.8" hidden="false" customHeight="false" outlineLevel="0" collapsed="false">
      <c r="B33" s="0" t="s">
        <v>562</v>
      </c>
    </row>
    <row r="34" customFormat="false" ht="12.8" hidden="false" customHeight="false" outlineLevel="0" collapsed="false">
      <c r="B34" s="0" t="s">
        <v>563</v>
      </c>
    </row>
    <row r="35" customFormat="false" ht="12.8" hidden="false" customHeight="false" outlineLevel="0" collapsed="false">
      <c r="B35" s="0" t="s">
        <v>564</v>
      </c>
    </row>
    <row r="36" customFormat="false" ht="12.8" hidden="false" customHeight="false" outlineLevel="0" collapsed="false">
      <c r="B36" s="0" t="s">
        <v>565</v>
      </c>
    </row>
    <row r="37" customFormat="false" ht="12.8" hidden="false" customHeight="false" outlineLevel="0" collapsed="false">
      <c r="B37" s="0" t="s">
        <v>410</v>
      </c>
    </row>
    <row r="38" customFormat="false" ht="12.8" hidden="false" customHeight="false" outlineLevel="0" collapsed="false">
      <c r="B38" s="0" t="s">
        <v>566</v>
      </c>
    </row>
    <row r="39" customFormat="false" ht="12.8" hidden="false" customHeight="false" outlineLevel="0" collapsed="false">
      <c r="B39" s="0" t="s">
        <v>567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568</v>
      </c>
    </row>
    <row r="4" customFormat="false" ht="12.8" hidden="false" customHeight="false" outlineLevel="0" collapsed="false">
      <c r="B4" s="0" t="s">
        <v>569</v>
      </c>
    </row>
    <row r="5" customFormat="false" ht="12.8" hidden="false" customHeight="false" outlineLevel="0" collapsed="false">
      <c r="B5" s="0" t="s">
        <v>570</v>
      </c>
    </row>
    <row r="6" customFormat="false" ht="12.8" hidden="false" customHeight="false" outlineLevel="0" collapsed="false">
      <c r="B6" s="0" t="s">
        <v>571</v>
      </c>
    </row>
    <row r="7" customFormat="false" ht="12.8" hidden="false" customHeight="false" outlineLevel="0" collapsed="false">
      <c r="B7" s="0" t="s">
        <v>572</v>
      </c>
    </row>
    <row r="8" customFormat="false" ht="15" hidden="false" customHeight="false" outlineLevel="0" collapsed="false">
      <c r="B8" s="73" t="s">
        <v>573</v>
      </c>
    </row>
    <row r="9" customFormat="false" ht="12.8" hidden="false" customHeight="false" outlineLevel="0" collapsed="false">
      <c r="B9" s="0" t="s">
        <v>574</v>
      </c>
    </row>
    <row r="10" customFormat="false" ht="12.8" hidden="false" customHeight="false" outlineLevel="0" collapsed="false">
      <c r="B10" s="51" t="s">
        <v>575</v>
      </c>
    </row>
    <row r="11" customFormat="false" ht="12.8" hidden="false" customHeight="false" outlineLevel="0" collapsed="false">
      <c r="B11" s="51" t="s">
        <v>576</v>
      </c>
    </row>
    <row r="14" customFormat="false" ht="12.8" hidden="false" customHeight="false" outlineLevel="0" collapsed="false">
      <c r="B14" s="0" t="s">
        <v>577</v>
      </c>
    </row>
    <row r="20" customFormat="false" ht="12.8" hidden="false" customHeight="false" outlineLevel="0" collapsed="false">
      <c r="B20" s="0" t="s">
        <v>578</v>
      </c>
    </row>
    <row r="21" customFormat="false" ht="12.8" hidden="false" customHeight="false" outlineLevel="0" collapsed="false">
      <c r="B21" s="0" t="s">
        <v>579</v>
      </c>
    </row>
    <row r="22" customFormat="false" ht="12.8" hidden="false" customHeight="false" outlineLevel="0" collapsed="false">
      <c r="B22" s="0" t="s">
        <v>580</v>
      </c>
    </row>
    <row r="23" customFormat="false" ht="12.8" hidden="false" customHeight="false" outlineLevel="0" collapsed="false">
      <c r="B23" s="0" t="s">
        <v>581</v>
      </c>
    </row>
    <row r="24" customFormat="false" ht="12.8" hidden="false" customHeight="false" outlineLevel="0" collapsed="false">
      <c r="B24" s="0" t="s">
        <v>390</v>
      </c>
    </row>
    <row r="25" customFormat="false" ht="12.8" hidden="false" customHeight="false" outlineLevel="0" collapsed="false">
      <c r="B25" s="0" t="s">
        <v>582</v>
      </c>
    </row>
    <row r="26" customFormat="false" ht="12.8" hidden="false" customHeight="false" outlineLevel="0" collapsed="false">
      <c r="B26" s="0" t="s">
        <v>583</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592</v>
      </c>
    </row>
    <row r="36" customFormat="false" ht="12.8" hidden="false" customHeight="false" outlineLevel="0" collapsed="false">
      <c r="B36" s="0" t="s">
        <v>593</v>
      </c>
    </row>
    <row r="37" customFormat="false" ht="12.8" hidden="false" customHeight="false" outlineLevel="0" collapsed="false">
      <c r="B37" s="0" t="s">
        <v>410</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596</v>
      </c>
    </row>
    <row r="4" customFormat="false" ht="15" hidden="false" customHeight="false" outlineLevel="0" collapsed="false">
      <c r="B4" s="73" t="s">
        <v>597</v>
      </c>
    </row>
    <row r="5" customFormat="false" ht="12.8" hidden="false" customHeight="false" outlineLevel="0" collapsed="false">
      <c r="B5" s="0" t="s">
        <v>598</v>
      </c>
    </row>
    <row r="6" customFormat="false" ht="15" hidden="false" customHeight="false" outlineLevel="0" collapsed="false">
      <c r="B6" s="73" t="s">
        <v>599</v>
      </c>
    </row>
    <row r="7" customFormat="false" ht="15" hidden="false" customHeight="false" outlineLevel="0" collapsed="false">
      <c r="B7" s="73" t="s">
        <v>600</v>
      </c>
    </row>
    <row r="8" customFormat="false" ht="12.8" hidden="false" customHeight="false" outlineLevel="0" collapsed="false">
      <c r="B8" s="0" t="s">
        <v>601</v>
      </c>
    </row>
    <row r="9" customFormat="false" ht="12.8" hidden="false" customHeight="false" outlineLevel="0" collapsed="false">
      <c r="B9" s="74" t="s">
        <v>602</v>
      </c>
    </row>
    <row r="10" customFormat="false" ht="12.8" hidden="false" customHeight="false" outlineLevel="0" collapsed="false">
      <c r="B10" s="0" t="s">
        <v>603</v>
      </c>
    </row>
    <row r="11" customFormat="false" ht="12.8" hidden="false" customHeight="false" outlineLevel="0" collapsed="false">
      <c r="B11" s="0" t="s">
        <v>604</v>
      </c>
    </row>
    <row r="14" customFormat="false" ht="15" hidden="false" customHeight="false" outlineLevel="0" collapsed="false">
      <c r="B14" s="73"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551</v>
      </c>
    </row>
    <row r="23" customFormat="false" ht="12.8" hidden="false" customHeight="false" outlineLevel="0" collapsed="false">
      <c r="B23" s="0" t="s">
        <v>608</v>
      </c>
    </row>
    <row r="24" customFormat="false" ht="12.8" hidden="false" customHeight="false" outlineLevel="0" collapsed="false">
      <c r="B24" s="0" t="s">
        <v>390</v>
      </c>
    </row>
    <row r="25" customFormat="false" ht="12.8" hidden="false" customHeight="false" outlineLevel="0" collapsed="false">
      <c r="B25" s="0" t="s">
        <v>609</v>
      </c>
    </row>
    <row r="26" customFormat="false" ht="12.8" hidden="false" customHeight="false" outlineLevel="0" collapsed="false">
      <c r="B26" s="0" t="s">
        <v>555</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592</v>
      </c>
    </row>
    <row r="36" customFormat="false" ht="12.8" hidden="false" customHeight="false" outlineLevel="0" collapsed="false">
      <c r="B36" s="0" t="s">
        <v>618</v>
      </c>
    </row>
    <row r="37" customFormat="false" ht="12.8" hidden="false" customHeight="false" outlineLevel="0" collapsed="false">
      <c r="B37" s="0" t="s">
        <v>536</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456</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390</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535</v>
      </c>
    </row>
    <row r="37" customFormat="false" ht="12.8" hidden="false" customHeight="false" outlineLevel="0" collapsed="false">
      <c r="B37" s="0" t="s">
        <v>410</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2021-08-29T14:06:36Z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