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<sst xmlns="http://schemas.openxmlformats.org/spreadsheetml/2006/main" count="791" uniqueCount="628">
  <si>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</si>
  <si>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</si>
  <si>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</si>
  <si>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</si>
  <si>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</si>
  <si>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</si>
  <si>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</si>
  <si>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</si>
  <si>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</si>
  <si>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</si>
  <si>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</si>
  <si>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</si>
  <si>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</si>
  <si>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</si>
  <si>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</si>
  <si>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</si>
  <si>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</si>
  <si>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</si>
  <si>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</si>
  <si>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</si>
  <si>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</si>
  <si>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</si>
  <si>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</si>
  <si>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</si>
  <si>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</si>
  <si>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</si>
  <si>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</si>
  <si>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</si>
  <si>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</si>
  <si>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</si>
  <si>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</si>
  <si>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</si>
  <si>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</si>
  <si>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</si>
  <si>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</si>
  <si>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</si>
  <si>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</si>
  <si>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</si>
  <si>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</si>
  <si>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</si>
  <si>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</si>
  <si>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</si>
  <si>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</si>
  <si>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</si>
  <si>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</si>
  <si>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</si>
  <si>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</si>
  <si>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</si>
  <si>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</si>
  <si>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</si>
  <si>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</si>
  <si>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</si>
  <si>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</si>
  <si>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</si>
  <si>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</si>
  <si>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</si>
  <si>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</si>
  <si>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</si>
  <si>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</si>
  <si>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</si>
  <si>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</si>
  <si>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</si>
  <si>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</si>
  <si>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</si>
  <si>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</si>
  <si>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</si>
  <si>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</si>
  <si>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</si>
  <si>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</si>
  <si>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</si>
  <si>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</si>
  <si>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</si>
  <si>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</si>
  <si>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</si>
  <si>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</si>
  <si>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</si>
  <si>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</si>
  <si>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</si>
  <si>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</si>
  <si>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</si>
  <si>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</si>
  <si>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</si>
  <si>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</si>
  <si>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</si>
  <si>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</si>
  <si>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</si>
  <si>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</si>
  <si>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</si>
  <si>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</si>
  <si>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</si>
  <si>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</si>
  <si>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</si>
  <si>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</si>
  <si>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</si>
  <si>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</si>
  <si>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</si>
  <si>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</si>
  <si>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</si>
  <si>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</si>
  <si>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</si>
  <si>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</si>
  <si>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</si>
  <si>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</si>
  <si>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</si>
  <si>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</si>
  <si>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</si>
  <si>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</si>
  <si>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</si>
  <si>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</si>
  <si>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</si>
  <si>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</si>
  <si>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</si>
  <si>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</si>
  <si>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</si>
  <si>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</si>
  <si>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</si>
  <si>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</si>
  <si>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</si>
  <si>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</si>
  <si>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</si>
  <si>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</si>
  <si>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</si>
  <si>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</si>
  <si>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</si>
  <si>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</si>
  <si>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</si>
  <si>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</si>
  <si>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</si>
  <si>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</si>
  <si>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</si>
  <si>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</si>
  <si>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</si>
  <si>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</si>
  <si>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</si>
  <si>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</si>
  <si>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</si>
  <si>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</si>
  <si>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</si>
  <si>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</si>
  <si>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</si>
  <si>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</si>
  <si>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</si>
  <si>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</si>
  <si>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</si>
  <si>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</si>
  <si>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</si>
  <si>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</si>
  <si>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</si>
  <si>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</si>
  <si>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</si>
  <si>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</si>
  <si>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</si>
  <si>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</si>
  <si>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</si>
  <si>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</si>
  <si>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</si>
  <si>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</si>
  <si>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</si>
  <si>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</si>
  <si>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</si>
  <si>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</si>
  <si>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</si>
  <si>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</si>
  <si>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</si>
  <si>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</si>
  <si>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</si>
  <si>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</si>
  <si>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</si>
  <si>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</si>
  <si>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</si>
  <si>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</si>
  <si>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</si>
  <si>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</si>
  <si>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</si>
  <si>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</si>
  <si>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</si>
  <si>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</si>
  <si>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</si>
  <si>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</si>
  <si>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</si>
  <si>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</si>
  <si>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</si>
  <si>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</si>
  <si>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</si>
  <si>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</si>
  <si>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</si>
  <si>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</si>
  <si>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</si>
  <si>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</si>
  <si>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</si>
  <si>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</si>
  <si>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</si>
  <si>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</si>
  <si>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</si>
  <si>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</si>
  <si>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</si>
  <si>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</si>
  <si>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</si>
  <si>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</si>
  <si>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</si>
  <si>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</si>
  <si>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</si>
  <si>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</si>
  <si>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</si>
  <si>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</si>
  <si>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</si>
  <si>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</si>
  <si>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</si>
  <si>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</si>
  <si>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</si>
  <si>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</si>
  <si>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</si>
  <si>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</si>
  <si>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</si>
  <si>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</si>
  <si>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</si>
  <si>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</si>
  <si>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</si>
  <si>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</si>
  <si>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</si>
  <si>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</si>
  <si>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</si>
  <si>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</si>
  <si>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</si>
  <si>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</si>
  <si>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</si>
  <si>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</si>
  <si>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</si>
  <si>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</si>
  <si>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</si>
  <si>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</si>
  <si>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</si>
  <si>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</si>
  <si>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</si>
  <si>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</si>
  <si>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</si>
  <si>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</si>
  <si>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</si>
  <si>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</si>
  <si>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</si>
  <si>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</si>
  <si>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</si>
  <si>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</si>
  <si>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</si>
  <si>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</si>
  <si>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</si>
  <si>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</si>
  <si>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</si>
  <si>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</si>
  <si>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</si>
  <si>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</si>
  <si>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</si>
  <si>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</si>
  <si>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</si>
  <si>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</si>
  <si>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</si>
  <si>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</si>
  <si>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</si>
  <si>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</si>
  <si>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</si>
  <si>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</si>
  <si>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</si>
  <si>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</si>
  <si>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</si>
  <si>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</si>
  <si>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</si>
  <si>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</si>
  <si>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</si>
  <si>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</si>
  <si>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</si>
  <si>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</si>
  <si>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</si>
  <si>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</si>
  <si>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</si>
  <si>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</si>
  <si>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</si>
  <si>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</si>
  <si>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</si>
  <si>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</si>
  <si>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</si>
  <si>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</si>
  <si>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</si>
  <si>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</si>
  <si>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</si>
  <si>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</si>
  <si>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</si>
  <si>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</si>
  <si>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</si>
  <si>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</si>
  <si>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</si>
  <si>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</si>
  <si>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</si>
  <si>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</si>
  <si>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</si>
  <si>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</si>
  <si>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</si>
  <si>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</si>
  <si>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</si>
  <si>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</si>
  <si>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</si>
  <si>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</si>
  <si>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</si>
  <si>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</si>
  <si>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</si>
  <si>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</si>
  <si>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</si>
  <si>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</si>
  <si>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</si>
  <si>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</si>
  <si>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</si>
  <si>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</si>
  <si>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</si>
  <si>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</si>
  <si>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</si>
  <si>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</si>
  <si>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</si>
  <si>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</si>
  <si>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</si>
  <si>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</si>
  <si>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</si>
  <si>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</si>
  <si>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</si>
  <si>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</si>
  <si>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</si>
  <si>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</si>
  <si>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</si>
  <si>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</si>
  <si>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</si>
  <si>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</si>
  <si>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</si>
  <si>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</si>
  <si>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</si>
  <si>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</si>
  <si>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</si>
  <si>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</si>
  <si>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</si>
  <si>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</si>
  <si>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</si>
  <si>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</si>
  <si>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</si>
  <si>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</si>
  <si>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</si>
  <si>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</si>
  <si>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</si>
  <si>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</si>
  <si>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</si>
  <si>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</si>
  <si>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</si>
  <si>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</si>
  <si>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</si>
  <si>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</si>
  <si>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</si>
  <si>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</si>
  <si>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</si>
  <si>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</si>
  <si>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</si>
  <si>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</si>
  <si>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</si>
  <si>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</si>
  <si>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</si>
  <si>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</si>
  <si>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</si>
  <si>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</si>
  <si>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</si>
  <si>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</si>
  <si>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</si>
  <si>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</si>
  <si>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</si>
  <si>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</si>
  <si>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</si>
  <si>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</si>
  <si>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</si>
  <si>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German</t>
  </si>
  <si>
    <t xml:space="preserve">DELL/E6400/BL/DE</t>
  </si>
  <si>
    <t xml:space="preserve">Price – NON-Backlit</t>
  </si>
  <si>
    <t xml:space="preserve">French</t>
  </si>
  <si>
    <t xml:space="preserve">DELL/E6400/BL/FR</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</si>
  <si>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</si>
  <si>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</si>
  <si>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</si>
  <si>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</si>
  <si>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</si>
  <si>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</si>
  <si>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</si>
  <si>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</si>
  <si>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</si>
  <si>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</si>
  <si>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</si>
  <si>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</si>
  <si>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</si>
  <si>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</si>
  <si>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</si>
  <si>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</si>
  <si>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</si>
  <si>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</si>
  <si>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</si>
  <si>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US International</t>
  </si>
  <si>
    <t xml:space="preserve">DELL/E6400/BL/USI</t>
  </si>
  <si>
    <t xml:space="preserve">Parent sku</t>
  </si>
  <si>
    <t xml:space="preserve">Dell E6400</t>
  </si>
  <si>
    <t xml:space="preserve">US</t>
  </si>
  <si>
    <t xml:space="preserve">DELL/E6400/BL/US</t>
  </si>
  <si>
    <t xml:space="preserve">Parent EAN</t>
  </si>
  <si>
    <t xml:space="preserve">Dell e6400 - Reg DE</t>
  </si>
  <si>
    <t xml:space="preserve">DELL/E6400/RG/DE</t>
  </si>
  <si>
    <t xml:space="preserve">Dell e6400 - Reg FR</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</si>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</sst>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E6400</v>
      </c>
      <c r="C4" s="29" t="s">
        <v>345</v>
      </c>
      <c r="D4" s="30" t="n">
        <f aca="false">Values!B14</f>
        <v>5714401641995</v>
      </c>
      <c r="E4" s="31" t="s">
        <v>346</v>
      </c>
      <c r="F4" s="28" t="str">
        <f aca="false">SUBSTITUTE(Values!B1, "{language}", "") &amp; " " &amp; Values!B3</f>
        <v>replacement  backlit keyboard for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
      </c>
      <c r="B5" s="38" t="str">
        <f aca="false">IF(ISBLANK(Values!F4),"",Values!G4)</f>
        <v/>
      </c>
      <c r="C5" s="32" t="str">
        <f aca="false">IF(ISBLANK(Values!F4),"","TellusRem")</f>
        <v/>
      </c>
      <c r="D5" s="30" t="str">
        <f aca="false">IF(ISBLANK(Values!F4),"",Values!F4)</f>
        <v/>
      </c>
      <c r="E5" s="31" t="str">
        <f aca="false">IF(ISBLANK(Values!F4),"","EAN")</f>
        <v/>
      </c>
      <c r="F5" s="28" t="str">
        <f aca="false">IF(ISBLANK(Values!F4),"",IF(Values!K4, SUBSTITUTE(Values!$B$1, "{language}", Values!I4) &amp; " " &amp;Values!$B$3, SUBSTITUTE(Values!$B$2, "{language}", Values!$I4) &amp; " " &amp;Values!$B$3))</f>
        <v/>
      </c>
      <c r="G5" s="32" t="str">
        <f aca="false">IF(ISBLANK(Values!F4),"","TellusRem")</f>
        <v/>
      </c>
      <c r="H5" s="27" t="str">
        <f aca="false">IF(ISBLANK(Values!F4),"",Values!$B$16)</f>
        <v/>
      </c>
      <c r="I5" s="27" t="str">
        <f aca="false">IF(ISBLANK(Values!F4),"","4730574031")</f>
        <v/>
      </c>
      <c r="J5" s="39" t="str">
        <f aca="false">IF(ISBLANK(Values!F4),"",Values!G4 )</f>
        <v/>
      </c>
      <c r="K5" s="28" t="str">
        <f aca="false">IF(ISBLANK(Values!F4),"",IF(Values!K4, Values!$B$4, Values!$B$5))</f>
        <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
      </c>
      <c r="X5" s="32" t="str">
        <f aca="false">IF(ISBLANK(Values!F4),"",Values!$B$13)</f>
        <v/>
      </c>
      <c r="Y5" s="39" t="str">
        <f aca="false">IF(ISBLANK(Values!F4),"","Size-Color")</f>
        <v/>
      </c>
      <c r="Z5" s="32" t="str">
        <f aca="false">IF(ISBLANK(Values!F4),"","variation")</f>
        <v/>
      </c>
      <c r="AA5" s="36" t="str">
        <f aca="false">IF(ISBLANK(Values!F4),"",Values!$B$20)</f>
        <v/>
      </c>
      <c r="AB5" s="1" t="str">
        <f aca="false">IF(ISBLANK(Values!F4),"",Values!$B$29)</f>
        <v/>
      </c>
      <c r="AI5" s="41" t="str">
        <f aca="false">IF(ISBLANK(Values!F4),"",IF(Values!J4,Values!$B$23,Values!$B$33))</f>
        <v/>
      </c>
      <c r="AJ5" s="42" t="str">
        <f aca="false">IF(ISBLANK(Values!F4),"",Values!$B$24 &amp;" "&amp;Values!$B$3)</f>
        <v/>
      </c>
      <c r="AK5" s="1" t="str">
        <f aca="false">IF(ISBLANK(Values!F4),"",Values!$B$25)</f>
        <v/>
      </c>
      <c r="AL5" s="1" t="str">
        <f aca="false">IF(ISBLANK(Values!F4),"",SUBSTITUTE(SUBSTITUTE(IF(Values!$K4, Values!$B$26, Values!$B$33), "{language}", Values!$I4), "{flag}", INDEX(options!$E$1:$E$20, Values!$W4)))</f>
        <v/>
      </c>
      <c r="AM5" s="1" t="str">
        <f aca="false">SUBSTITUTE(IF(ISBLANK(Values!F4),"",Values!$B$27), "{model}", Values!$B$3)</f>
        <v/>
      </c>
      <c r="AT5" s="28" t="str">
        <f aca="false">IF(ISBLANK(Values!F4),"",Values!I4)</f>
        <v/>
      </c>
      <c r="AV5" s="1" t="str">
        <f aca="false">IF(ISBLANK(Values!F4),"",IF(Values!K4,"Backlit", "Non-Backlit"))</f>
        <v/>
      </c>
      <c r="AW5" s="0"/>
      <c r="BE5" s="27" t="str">
        <f aca="false">IF(ISBLANK(Values!F4),"","Professional Audience")</f>
        <v/>
      </c>
      <c r="BF5" s="27" t="str">
        <f aca="false">IF(ISBLANK(Values!F4),"","Consumer Audience")</f>
        <v/>
      </c>
      <c r="BG5" s="27" t="str">
        <f aca="false">IF(ISBLANK(Values!F4),"","Adults")</f>
        <v/>
      </c>
      <c r="BH5" s="27" t="str">
        <f aca="false">IF(ISBLANK(Values!F4),"","People")</f>
        <v/>
      </c>
      <c r="CG5" s="1" t="str">
        <f aca="false">IF(ISBLANK(Values!F4),"",Values!$B$11)</f>
        <v/>
      </c>
      <c r="CH5" s="1" t="str">
        <f aca="false">IF(ISBLANK(Values!F4),"","GR")</f>
        <v/>
      </c>
      <c r="CI5" s="1" t="str">
        <f aca="false">IF(ISBLANK(Values!F4),"",Values!$B$7)</f>
        <v/>
      </c>
      <c r="CJ5" s="1" t="str">
        <f aca="false">IF(ISBLANK(Values!F4),"",Values!$B$8)</f>
        <v/>
      </c>
      <c r="CK5" s="1" t="str">
        <f aca="false">IF(ISBLANK(Values!F4),"",Values!$B$9)</f>
        <v/>
      </c>
      <c r="CL5" s="1" t="str">
        <f aca="false">IF(ISBLANK(Values!F4),"","CM")</f>
        <v/>
      </c>
      <c r="CO5" s="1" t="str">
        <f aca="false">IF(ISBLANK(Values!F4), "", IF(AND(Values!$B$37=options!$G$2, Values!$C4), "AMAZON_NA", IF(AND(Values!$B$37=options!$G$1, Values!$D4), "AMAZON_EU", "DEFAULT")))</f>
        <v/>
      </c>
      <c r="CP5" s="1" t="str">
        <f aca="false">IF(ISBLANK(Values!F4),"",Values!$B$7)</f>
        <v/>
      </c>
      <c r="CQ5" s="1" t="str">
        <f aca="false">IF(ISBLANK(Values!F4),"",Values!$B$8)</f>
        <v/>
      </c>
      <c r="CR5" s="1" t="str">
        <f aca="false">IF(ISBLANK(Values!F4),"",Values!$B$9)</f>
        <v/>
      </c>
      <c r="CS5" s="1" t="str">
        <f aca="false">IF(ISBLANK(Values!F4),"",Values!$B$11)</f>
        <v/>
      </c>
      <c r="CT5" s="1" t="str">
        <f aca="false">IF(ISBLANK(Values!F4),"","GR")</f>
        <v/>
      </c>
      <c r="CU5" s="1" t="str">
        <f aca="false">IF(ISBLANK(Values!F4),"","CM")</f>
        <v/>
      </c>
      <c r="CV5" s="1" t="str">
        <f aca="false">IF(ISBLANK(Values!F4),"",IF(Values!$B$36=options!$F$1,"Denmark", IF(Values!$B$36=options!$F$2, "Danemark",IF(Values!$B$36=options!$F$3, "Dänemark",IF(Values!$B$36=options!$F$4, "Danimarca",IF(Values!$B$36=options!$F$5, "Dinamarca",IF(Values!$B$36=options!$F$6, "Denemarken","" ) ) ) ) )))</f>
        <v/>
      </c>
      <c r="CZ5" s="1" t="str">
        <f aca="false">IF(ISBLANK(Values!F4),"","No")</f>
        <v/>
      </c>
      <c r="DA5" s="1" t="str">
        <f aca="false">IF(ISBLANK(Values!F4),"","No")</f>
        <v/>
      </c>
      <c r="DO5" s="27" t="str">
        <f aca="false">IF(ISBLANK(Values!F4),"","Parts")</f>
        <v/>
      </c>
      <c r="DP5" s="27" t="str">
        <f aca="false">IF(ISBLANK(Values!F4),"",Values!$B$31)</f>
        <v/>
      </c>
      <c r="DS5" s="31"/>
      <c r="DY5" s="0" t="str">
        <f aca="false">IF(ISBLANK(Values!$F4), "", "not_applicable")</f>
        <v/>
      </c>
      <c r="DZ5" s="31"/>
      <c r="EA5" s="31"/>
      <c r="EB5" s="31"/>
      <c r="EC5" s="31"/>
      <c r="EI5" s="1" t="str">
        <f aca="false">IF(ISBLANK(Values!F4),"",Values!$B$31)</f>
        <v/>
      </c>
      <c r="ES5" s="1" t="str">
        <f aca="false">IF(ISBLANK(Values!F4),"","Amazon Tellus UPS")</f>
        <v/>
      </c>
      <c r="EV5" s="31" t="str">
        <f aca="false">IF(ISBLANK(Values!F4),"","New")</f>
        <v/>
      </c>
      <c r="FE5" s="1" t="str">
        <f aca="false">IF(ISBLANK(Values!F4),"",IF(CO5&lt;&gt;"DEFAULT", "", 3))</f>
        <v/>
      </c>
      <c r="FH5" s="1" t="str">
        <f aca="false">IF(ISBLANK(Values!F4),"","FALSE")</f>
        <v/>
      </c>
      <c r="FI5" s="1" t="str">
        <f aca="false">IF(ISBLANK(Values!F4),"","FALSE")</f>
        <v/>
      </c>
      <c r="FJ5" s="1" t="str">
        <f aca="false">IF(ISBLANK(Values!F4),"","FALSE")</f>
        <v/>
      </c>
      <c r="FM5" s="1" t="str">
        <f aca="false">IF(ISBLANK(Values!F4),"","1")</f>
        <v/>
      </c>
      <c r="FO5" s="28" t="str">
        <f aca="false">IF(ISBLANK(Values!F4),"",IF(Values!K4, Values!$B$4, Values!$B$5))</f>
        <v/>
      </c>
      <c r="FP5" s="1" t="str">
        <f aca="false">IF(ISBLANK(Values!F4),"","Percent")</f>
        <v/>
      </c>
      <c r="FQ5" s="1" t="str">
        <f aca="false">IF(ISBLANK(Values!F4),"","2")</f>
        <v/>
      </c>
      <c r="FR5" s="1" t="str">
        <f aca="false">IF(ISBLANK(Values!F4),"","3")</f>
        <v/>
      </c>
      <c r="FS5" s="1" t="str">
        <f aca="false">IF(ISBLANK(Values!F4),"","5")</f>
        <v/>
      </c>
      <c r="FT5" s="1" t="str">
        <f aca="false">IF(ISBLANK(Values!F4),"","6")</f>
        <v/>
      </c>
      <c r="FU5" s="1" t="str">
        <f aca="false">IF(ISBLANK(Values!F4),"","10")</f>
        <v/>
      </c>
      <c r="FV5" s="1" t="str">
        <f aca="false">IF(ISBLANK(Values!F4),"","10")</f>
        <v/>
      </c>
    </row>
    <row r="6" customFormat="false" ht="55.2" hidden="false" customHeight="false" outlineLevel="0" collapsed="false">
      <c r="A6" s="27" t="str">
        <f aca="false">IF(ISBLANK(Values!F5),"",IF(Values!$B$37="EU","computercomponent","computer"))</f>
        <v/>
      </c>
      <c r="B6" s="38" t="str">
        <f aca="false">IF(ISBLANK(Values!F5),"",Values!G5)</f>
        <v/>
      </c>
      <c r="C6" s="32" t="str">
        <f aca="false">IF(ISBLANK(Values!F5),"","TellusRem")</f>
        <v/>
      </c>
      <c r="D6" s="30" t="str">
        <f aca="false">IF(ISBLANK(Values!F5),"",Values!F5)</f>
        <v/>
      </c>
      <c r="E6" s="31" t="str">
        <f aca="false">IF(ISBLANK(Values!F5),"","EAN")</f>
        <v/>
      </c>
      <c r="F6" s="28" t="str">
        <f aca="false">IF(ISBLANK(Values!F5),"",IF(Values!K5, SUBSTITUTE(Values!$B$1, "{language}", Values!I5) &amp; " " &amp;Values!$B$3, SUBSTITUTE(Values!$B$2, "{language}", Values!$I5) &amp; " " &amp;Values!$B$3))</f>
        <v/>
      </c>
      <c r="G6" s="32" t="str">
        <f aca="false">IF(ISBLANK(Values!F5),"","TellusRem")</f>
        <v/>
      </c>
      <c r="H6" s="27" t="str">
        <f aca="false">IF(ISBLANK(Values!F5),"",Values!$B$16)</f>
        <v/>
      </c>
      <c r="I6" s="27" t="str">
        <f aca="false">IF(ISBLANK(Values!F5),"","4730574031")</f>
        <v/>
      </c>
      <c r="J6" s="39" t="str">
        <f aca="false">IF(ISBLANK(Values!F5),"",Values!G5 )</f>
        <v/>
      </c>
      <c r="K6" s="28" t="str">
        <f aca="false">IF(ISBLANK(Values!F5),"",IF(Values!K5, Values!$B$4, Values!$B$5))</f>
        <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
      </c>
      <c r="X6" s="32" t="str">
        <f aca="false">IF(ISBLANK(Values!F5),"",Values!$B$13)</f>
        <v/>
      </c>
      <c r="Y6" s="39" t="str">
        <f aca="false">IF(ISBLANK(Values!F5),"","Size-Color")</f>
        <v/>
      </c>
      <c r="Z6" s="32" t="str">
        <f aca="false">IF(ISBLANK(Values!F5),"","variation")</f>
        <v/>
      </c>
      <c r="AA6" s="36" t="str">
        <f aca="false">IF(ISBLANK(Values!F5),"",Values!$B$20)</f>
        <v/>
      </c>
      <c r="AB6" s="1" t="str">
        <f aca="false">IF(ISBLANK(Values!F5),"",Values!$B$29)</f>
        <v/>
      </c>
      <c r="AI6" s="41" t="str">
        <f aca="false">IF(ISBLANK(Values!F5),"",IF(Values!J5,Values!$B$23,Values!$B$33))</f>
        <v/>
      </c>
      <c r="AJ6" s="42" t="str">
        <f aca="false">IF(ISBLANK(Values!F5),"",Values!$B$24 &amp;" "&amp;Values!$B$3)</f>
        <v/>
      </c>
      <c r="AK6" s="1" t="str">
        <f aca="false">IF(ISBLANK(Values!F5),"",Values!$B$25)</f>
        <v/>
      </c>
      <c r="AL6" s="1" t="str">
        <f aca="false">IF(ISBLANK(Values!F5),"",SUBSTITUTE(SUBSTITUTE(IF(Values!$K5, Values!$B$26, Values!$B$33), "{language}", Values!$I5), "{flag}", INDEX(options!$E$1:$E$20, Values!$W5)))</f>
        <v/>
      </c>
      <c r="AM6" s="1" t="str">
        <f aca="false">SUBSTITUTE(IF(ISBLANK(Values!F5),"",Values!$B$27), "{model}", Values!$B$3)</f>
        <v/>
      </c>
      <c r="AT6" s="28" t="str">
        <f aca="false">IF(ISBLANK(Values!F5),"",Values!I5)</f>
        <v/>
      </c>
      <c r="AV6" s="1" t="str">
        <f aca="false">IF(ISBLANK(Values!F5),"",IF(Values!K5,"Backlit", "Non-Backlit"))</f>
        <v/>
      </c>
      <c r="BE6" s="27" t="str">
        <f aca="false">IF(ISBLANK(Values!F5),"","Professional Audience")</f>
        <v/>
      </c>
      <c r="BF6" s="27" t="str">
        <f aca="false">IF(ISBLANK(Values!F5),"","Consumer Audience")</f>
        <v/>
      </c>
      <c r="BG6" s="27" t="str">
        <f aca="false">IF(ISBLANK(Values!F5),"","Adults")</f>
        <v/>
      </c>
      <c r="BH6" s="27" t="str">
        <f aca="false">IF(ISBLANK(Values!F5),"","People")</f>
        <v/>
      </c>
      <c r="CG6" s="1" t="str">
        <f aca="false">IF(ISBLANK(Values!F5),"",Values!$B$11)</f>
        <v/>
      </c>
      <c r="CH6" s="1" t="str">
        <f aca="false">IF(ISBLANK(Values!F5),"","GR")</f>
        <v/>
      </c>
      <c r="CI6" s="1" t="str">
        <f aca="false">IF(ISBLANK(Values!F5),"",Values!$B$7)</f>
        <v/>
      </c>
      <c r="CJ6" s="1" t="str">
        <f aca="false">IF(ISBLANK(Values!F5),"",Values!$B$8)</f>
        <v/>
      </c>
      <c r="CK6" s="1" t="str">
        <f aca="false">IF(ISBLANK(Values!F5),"",Values!$B$9)</f>
        <v/>
      </c>
      <c r="CL6" s="1" t="str">
        <f aca="false">IF(ISBLANK(Values!F5),"","CM")</f>
        <v/>
      </c>
      <c r="CO6" s="1" t="str">
        <f aca="false">IF(ISBLANK(Values!F5), "", IF(AND(Values!$B$37=options!$G$2, Values!$C5), "AMAZON_NA", IF(AND(Values!$B$37=options!$G$1, Values!$D5), "AMAZON_EU", "DEFAULT")))</f>
        <v/>
      </c>
      <c r="CP6" s="1" t="str">
        <f aca="false">IF(ISBLANK(Values!F5),"",Values!$B$7)</f>
        <v/>
      </c>
      <c r="CQ6" s="1" t="str">
        <f aca="false">IF(ISBLANK(Values!F5),"",Values!$B$8)</f>
        <v/>
      </c>
      <c r="CR6" s="1" t="str">
        <f aca="false">IF(ISBLANK(Values!F5),"",Values!$B$9)</f>
        <v/>
      </c>
      <c r="CS6" s="1" t="str">
        <f aca="false">IF(ISBLANK(Values!F5),"",Values!$B$11)</f>
        <v/>
      </c>
      <c r="CT6" s="1" t="str">
        <f aca="false">IF(ISBLANK(Values!F5),"","GR")</f>
        <v/>
      </c>
      <c r="CU6" s="1" t="str">
        <f aca="false">IF(ISBLANK(Values!F5),"","CM")</f>
        <v/>
      </c>
      <c r="CV6" s="1" t="str">
        <f aca="false">IF(ISBLANK(Values!F5),"",IF(Values!$B$36=options!$F$1,"Denmark", IF(Values!$B$36=options!$F$2, "Danemark",IF(Values!$B$36=options!$F$3, "Dänemark",IF(Values!$B$36=options!$F$4, "Danimarca",IF(Values!$B$36=options!$F$5, "Dinamarca",IF(Values!$B$36=options!$F$6, "Denemarken","" ) ) ) ) )))</f>
        <v/>
      </c>
      <c r="CZ6" s="1" t="str">
        <f aca="false">IF(ISBLANK(Values!F5),"","No")</f>
        <v/>
      </c>
      <c r="DA6" s="1" t="str">
        <f aca="false">IF(ISBLANK(Values!F5),"","No")</f>
        <v/>
      </c>
      <c r="DO6" s="27" t="str">
        <f aca="false">IF(ISBLANK(Values!F5),"","Parts")</f>
        <v/>
      </c>
      <c r="DP6" s="27" t="str">
        <f aca="false">IF(ISBLANK(Values!F5),"",Values!$B$31)</f>
        <v/>
      </c>
      <c r="DS6" s="31"/>
      <c r="DY6" s="0" t="str">
        <f aca="false">IF(ISBLANK(Values!$F5), "", "not_applicable")</f>
        <v/>
      </c>
      <c r="DZ6" s="31"/>
      <c r="EA6" s="31"/>
      <c r="EB6" s="31"/>
      <c r="EC6" s="31"/>
      <c r="EI6" s="1" t="str">
        <f aca="false">IF(ISBLANK(Values!F5),"",Values!$B$31)</f>
        <v/>
      </c>
      <c r="ES6" s="1" t="str">
        <f aca="false">IF(ISBLANK(Values!F5),"","Amazon Tellus UPS")</f>
        <v/>
      </c>
      <c r="EV6" s="31" t="str">
        <f aca="false">IF(ISBLANK(Values!F5),"","New")</f>
        <v/>
      </c>
      <c r="FE6" s="1" t="str">
        <f aca="false">IF(ISBLANK(Values!F5),"",IF(CO6&lt;&gt;"DEFAULT", "", 3))</f>
        <v/>
      </c>
      <c r="FH6" s="1" t="str">
        <f aca="false">IF(ISBLANK(Values!F5),"","FALSE")</f>
        <v/>
      </c>
      <c r="FI6" s="1" t="str">
        <f aca="false">IF(ISBLANK(Values!F5),"","FALSE")</f>
        <v/>
      </c>
      <c r="FJ6" s="1" t="str">
        <f aca="false">IF(ISBLANK(Values!F5),"","FALSE")</f>
        <v/>
      </c>
      <c r="FM6" s="1" t="str">
        <f aca="false">IF(ISBLANK(Values!F5),"","1")</f>
        <v/>
      </c>
      <c r="FO6" s="28" t="str">
        <f aca="false">IF(ISBLANK(Values!F5),"",IF(Values!K5, Values!$B$4, Values!$B$5))</f>
        <v/>
      </c>
      <c r="FP6" s="1" t="str">
        <f aca="false">IF(ISBLANK(Values!F5),"","Percent")</f>
        <v/>
      </c>
      <c r="FQ6" s="1" t="str">
        <f aca="false">IF(ISBLANK(Values!F5),"","2")</f>
        <v/>
      </c>
      <c r="FR6" s="1" t="str">
        <f aca="false">IF(ISBLANK(Values!F5),"","3")</f>
        <v/>
      </c>
      <c r="FS6" s="1" t="str">
        <f aca="false">IF(ISBLANK(Values!F5),"","5")</f>
        <v/>
      </c>
      <c r="FT6" s="1" t="str">
        <f aca="false">IF(ISBLANK(Values!F5),"","6")</f>
        <v/>
      </c>
      <c r="FU6" s="1" t="str">
        <f aca="false">IF(ISBLANK(Values!F5),"","10")</f>
        <v/>
      </c>
      <c r="FV6" s="1" t="str">
        <f aca="false">IF(ISBLANK(Values!F5),"","10")</f>
        <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computercomponent</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str">
        <f aca="false">IF(ISBLANK(Values!F14),"",IF($CO15="DEFAULT", Values!$B$18, ""))</f>
        <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str">
        <f aca="false">IF(ISBLANK(Values!F15),"",IF($CO16="DEFAULT", Values!$B$18, ""))</f>
        <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str">
        <f aca="false">IF(ISBLANK(Values!F16),"",IF($CO17="DEFAULT", Values!$B$18, ""))</f>
        <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str">
        <f aca="false">IF(ISBLANK(Values!F17),"",IF($CO18="DEFAULT", Values!$B$18, ""))</f>
        <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str">
        <f aca="false">IF(ISBLANK(Values!F18),"",IF($CO19="DEFAULT", Values!$B$18, ""))</f>
        <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str">
        <f aca="false">IF(ISBLANK(Values!F19),"",IF($CO20="DEFAULT", Values!$B$18, ""))</f>
        <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replacement Swiss non-backlit keyboard for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str">
        <f aca="false">IF(ISBLANK(Values!F20),"",IF($CO21="DEFAULT", Values!$B$18, ""))</f>
        <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1" s="28" t="str">
        <f aca="false">IF(ISBLANK(Values!F20),"",Values!I20)</f>
        <v>Swiss</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replacement Belgian non-backlit keyboard for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str">
        <f aca="false">IF(ISBLANK(Values!F21),"",IF($CO22="DEFAULT", Values!$B$18, ""))</f>
        <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Belgian NO backlit.</v>
      </c>
      <c r="AM22" s="1" t="str">
        <f aca="false">SUBSTITUTE(IF(ISBLANK(Values!F21),"",Values!$B$27),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2" s="28" t="str">
        <f aca="false">IF(ISBLANK(Values!F21),"",Values!I21)</f>
        <v>Belgian</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replacement US non-backlit keyboard for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n">
        <f aca="false">IF(ISBLANK(Values!F22),"",IF($CO23="DEFAULT", Values!$B$18, ""))</f>
        <v>5</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US NO backlit.</v>
      </c>
      <c r="AM23" s="1" t="str">
        <f aca="false">SUBSTITUTE(IF(ISBLANK(Values!F22),"",Values!$B$27),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c r="D4" s="53"/>
      <c r="E4" s="53"/>
      <c r="F4" s="54"/>
      <c r="G4" s="54"/>
      <c r="H4" s="55" t="s">
        <v>372</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8" t="s">
        <v>373</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https://raw.githubusercontent.com/PatrickVibild/TellusAmazonPictures/master/pictures/DELL/E6400/BL/DE/1.jpg</v>
      </c>
      <c r="O4" s="60" t="str">
        <f aca="false">IF(ISBLANK(L4),"",IF(M4, "https://raw.githubusercontent.com/PatrickVibild/TellusAmazonPictures/master/pictures/"&amp;L4&amp;"/2.jpg","https://download.lenovo.com/Images/Parts/"&amp;L4&amp;"/"&amp;L4&amp;"_B.jpg"))</f>
        <v>https://raw.githubusercontent.com/PatrickVibild/TellusAmazonPictures/master/pictures/DELL/E6400/BL/DE/2.jpg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https://raw.githubusercontent.com/PatrickVibild/TellusAmazonPictures/master/pictures/DELL/E6400/BL/DE/3.jpg</v>
      </c>
      <c r="Q4" s="0" t="str">
        <f aca="false">IF(ISBLANK(L4),"",IF(M4, "https://raw.githubusercontent.com/PatrickVibild/TellusAmazonPictures/master/pictures/"&amp;L4&amp;"/4.jpg", ""))</f>
        <v>https://raw.githubusercontent.com/PatrickVibild/TellusAmazonPictures/master/pictures/DELL/E6400/BL/DE/4.jpg</v>
      </c>
      <c r="R4" s="0" t="str">
        <f aca="false">IF(ISBLANK(L4),"",IF(M4, "https://raw.githubusercontent.com/PatrickVibild/TellusAmazonPictures/master/pictures/"&amp;L4&amp;"/5.jpg", ""))</f>
        <v>https://raw.githubusercontent.com/PatrickVibild/TellusAmazonPictures/master/pictures/DELL/E6400/BL/DE/5.jpg</v>
      </c>
      <c r="S4" s="0" t="str">
        <f aca="false">IF(ISBLANK(L4),"",IF(M4, "https://raw.githubusercontent.com/PatrickVibild/TellusAmazonPictures/master/pictures/"&amp;L4&amp;"/6.jpg", ""))</f>
        <v>https://raw.githubusercontent.com/PatrickVibild/TellusAmazonPictures/master/pictures/DELL/E6400/BL/DE/6.jpg</v>
      </c>
      <c r="T4" s="0" t="str">
        <f aca="false">IF(ISBLANK(L4),"",IF(M4, "https://raw.githubusercontent.com/PatrickVibild/TellusAmazonPictures/master/pictures/"&amp;L4&amp;"/7.jpg", ""))</f>
        <v>https://raw.githubusercontent.com/PatrickVibild/TellusAmazonPictures/master/pictures/DELL/E6400/BL/DE/7.jpg</v>
      </c>
      <c r="U4" s="0" t="str">
        <f aca="false">IF(ISBLANK(L4),"",IF(M4, "https://raw.githubusercontent.com/PatrickVibild/TellusAmazonPictures/master/pictures/"&amp;L4&amp;"/8.jpg",""))</f>
        <v>https://raw.githubusercontent.com/PatrickVibild/TellusAmazonPictures/master/pictures/DELL/E6400/BL/DE/8.jpg</v>
      </c>
      <c r="V4" s="0" t="str">
        <f aca="false">IF(ISBLANK(L4),"",IF(M4, "https://raw.githubusercontent.com/PatrickVibild/TellusAmazonPictures/master/pictures/"&amp;L4&amp;"/9.jpg", ""))</f>
        <v>https://raw.githubusercontent.com/PatrickVibild/TellusAmazonPictures/master/pictures/DELL/E6400/BL/DE/9.jpg</v>
      </c>
      <c r="W4" s="62" t="n">
        <f aca="false">MATCH(H4,options!$D$1:$D$20,0)</f>
        <v>1</v>
      </c>
    </row>
    <row r="5" customFormat="false" ht="23.85" hidden="false" customHeight="false" outlineLevel="0" collapsed="false">
      <c r="A5" s="47" t="s">
        <v>374</v>
      </c>
      <c r="B5" s="52" t="n">
        <v>27.99</v>
      </c>
      <c r="C5" s="53"/>
      <c r="D5" s="53"/>
      <c r="E5" s="53"/>
      <c r="F5" s="54"/>
      <c r="G5" s="54"/>
      <c r="H5" s="55" t="s">
        <v>375</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376</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https://raw.githubusercontent.com/PatrickVibild/TellusAmazonPictures/master/pictures/DELL/E6400/BL/FR/1.jpg</v>
      </c>
      <c r="O5" s="60" t="str">
        <f aca="false">IF(ISBLANK(L5),"",IF(M5, "https://raw.githubusercontent.com/PatrickVibild/TellusAmazonPictures/master/pictures/"&amp;L5&amp;"/2.jpg","https://download.lenovo.com/Images/Parts/"&amp;L5&amp;"/"&amp;L5&amp;"_B.jpg"))</f>
        <v>https://raw.githubusercontent.com/PatrickVibild/TellusAmazonPictures/master/pictures/DELL/E6400/BL/FR/2.jpg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https://raw.githubusercontent.com/PatrickVibild/TellusAmazonPictures/master/pictures/DELL/E6400/BL/FR/3.jpg</v>
      </c>
      <c r="Q5" s="0" t="str">
        <f aca="false">IF(ISBLANK(L5),"",IF(M5, "https://raw.githubusercontent.com/PatrickVibild/TellusAmazonPictures/master/pictures/"&amp;L5&amp;"/4.jpg", ""))</f>
        <v>https://raw.githubusercontent.com/PatrickVibild/TellusAmazonPictures/master/pictures/DELL/E6400/BL/FR/4.jpg</v>
      </c>
      <c r="R5" s="0" t="str">
        <f aca="false">IF(ISBLANK(L5),"",IF(M5, "https://raw.githubusercontent.com/PatrickVibild/TellusAmazonPictures/master/pictures/"&amp;L5&amp;"/5.jpg", ""))</f>
        <v>https://raw.githubusercontent.com/PatrickVibild/TellusAmazonPictures/master/pictures/DELL/E6400/BL/FR/5.jpg</v>
      </c>
      <c r="S5" s="0" t="str">
        <f aca="false">IF(ISBLANK(L5),"",IF(M5, "https://raw.githubusercontent.com/PatrickVibild/TellusAmazonPictures/master/pictures/"&amp;L5&amp;"/6.jpg", ""))</f>
        <v>https://raw.githubusercontent.com/PatrickVibild/TellusAmazonPictures/master/pictures/DELL/E6400/BL/FR/6.jpg</v>
      </c>
      <c r="T5" s="0" t="str">
        <f aca="false">IF(ISBLANK(L5),"",IF(M5, "https://raw.githubusercontent.com/PatrickVibild/TellusAmazonPictures/master/pictures/"&amp;L5&amp;"/7.jpg", ""))</f>
        <v>https://raw.githubusercontent.com/PatrickVibild/TellusAmazonPictures/master/pictures/DELL/E6400/BL/FR/7.jpg</v>
      </c>
      <c r="U5" s="0" t="str">
        <f aca="false">IF(ISBLANK(L5),"",IF(M5, "https://raw.githubusercontent.com/PatrickVibild/TellusAmazonPictures/master/pictures/"&amp;L5&amp;"/8.jpg",""))</f>
        <v>https://raw.githubusercontent.com/PatrickVibild/TellusAmazonPictures/master/pictures/DELL/E6400/BL/FR/8.jpg</v>
      </c>
      <c r="V5" s="0" t="str">
        <f aca="false">IF(ISBLANK(L5),"",IF(M5, "https://raw.githubusercontent.com/PatrickVibild/TellusAmazonPictures/master/pictures/"&amp;L5&amp;"/9.jpg", ""))</f>
        <v>https://raw.githubusercontent.com/PatrickVibild/TellusAmazonPictures/master/pictures/DELL/E6400/BL/FR/9.jpg</v>
      </c>
      <c r="W5" s="62" t="n">
        <f aca="false">MATCH(H5,options!$D$1:$D$20,0)</f>
        <v>2</v>
      </c>
    </row>
    <row r="6" customFormat="false" ht="23.85" hidden="false" customHeight="false" outlineLevel="0" collapsed="false">
      <c r="A6" s="47" t="s">
        <v>377</v>
      </c>
      <c r="B6" s="63" t="s">
        <v>378</v>
      </c>
      <c r="C6" s="53"/>
      <c r="D6" s="53"/>
      <c r="E6" s="53"/>
      <c r="F6" s="54"/>
      <c r="G6" s="54"/>
      <c r="H6" s="55" t="s">
        <v>379</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380</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381</v>
      </c>
      <c r="B7" s="64" t="str">
        <f aca="false">IF(B6=options!C1,"41","41")</f>
        <v>41</v>
      </c>
      <c r="C7" s="53"/>
      <c r="D7" s="53"/>
      <c r="E7" s="53"/>
      <c r="F7" s="54"/>
      <c r="G7" s="54"/>
      <c r="H7" s="55" t="s">
        <v>382</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383</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384</v>
      </c>
      <c r="B8" s="64" t="str">
        <f aca="false">IF(B6=options!C1,"17","17")</f>
        <v>17</v>
      </c>
      <c r="C8" s="53"/>
      <c r="D8" s="53"/>
      <c r="E8" s="53"/>
      <c r="F8" s="54"/>
      <c r="G8" s="54"/>
      <c r="H8" s="55" t="s">
        <v>385</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386</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387</v>
      </c>
      <c r="B9" s="64" t="str">
        <f aca="false">IF(B6=options!C1,"5","5")</f>
        <v>5</v>
      </c>
      <c r="C9" s="53"/>
      <c r="D9" s="53"/>
      <c r="E9" s="53"/>
      <c r="F9" s="54"/>
      <c r="G9" s="54"/>
      <c r="H9" s="55" t="s">
        <v>388</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389</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390</v>
      </c>
      <c r="B10" s="65"/>
      <c r="C10" s="53"/>
      <c r="D10" s="53"/>
      <c r="E10" s="53"/>
      <c r="F10" s="54"/>
      <c r="G10" s="54"/>
      <c r="H10" s="55" t="s">
        <v>391</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392</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393</v>
      </c>
      <c r="B11" s="66" t="n">
        <v>100</v>
      </c>
      <c r="C11" s="53"/>
      <c r="D11" s="53"/>
      <c r="E11" s="53"/>
      <c r="F11" s="54"/>
      <c r="G11" s="54"/>
      <c r="H11" s="55" t="s">
        <v>394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395</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396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397</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400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401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402</v>
      </c>
      <c r="B14" s="54" t="n">
        <v>5714401641995</v>
      </c>
      <c r="C14" s="53" t="n">
        <f aca="false">FALSE()</f>
        <v>0</v>
      </c>
      <c r="D14" s="53" t="n">
        <f aca="false">TRUE()</f>
        <v>1</v>
      </c>
      <c r="E14" s="53"/>
      <c r="F14" s="54" t="n">
        <v>5714401640103</v>
      </c>
      <c r="G14" s="54" t="s">
        <v>403</v>
      </c>
      <c r="H14" s="55" t="s">
        <v>372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404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405</v>
      </c>
      <c r="H15" s="55" t="s">
        <v>375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404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379</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404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382</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404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404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388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404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404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404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400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400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404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373</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379</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373</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382</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385</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388</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391</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439</v>
      </c>
      <c r="C36" s="53"/>
      <c r="D36" s="53"/>
      <c r="E36" s="53"/>
      <c r="F36" s="54"/>
      <c r="G36" s="54"/>
      <c r="H36" s="55" t="s">
        <v>440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441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442</v>
      </c>
      <c r="B37" s="68" t="s">
        <v>443</v>
      </c>
      <c r="C37" s="53"/>
      <c r="D37" s="53"/>
      <c r="E37" s="53"/>
      <c r="F37" s="54"/>
      <c r="G37" s="54"/>
      <c r="H37" s="55" t="s">
        <v>444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446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448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449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396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450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452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400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454</v>
      </c>
      <c r="B1" s="53" t="n">
        <f aca="false">TRUE()</f>
        <v>1</v>
      </c>
      <c r="C1" s="0" t="s">
        <v>455</v>
      </c>
      <c r="D1" s="55" t="s">
        <v>372</v>
      </c>
      <c r="E1" s="0" t="s">
        <v>456</v>
      </c>
      <c r="F1" s="0" t="s">
        <v>439</v>
      </c>
      <c r="G1" s="0" t="s">
        <v>443</v>
      </c>
    </row>
    <row r="2" customFormat="false" ht="12.8" hidden="false" customHeight="false" outlineLevel="0" collapsed="false">
      <c r="A2" s="0" t="s">
        <v>414</v>
      </c>
      <c r="B2" s="53" t="n">
        <f aca="false">FALSE()</f>
        <v>0</v>
      </c>
      <c r="C2" s="0" t="s">
        <v>378</v>
      </c>
      <c r="D2" s="55" t="s">
        <v>375</v>
      </c>
      <c r="E2" s="0" t="s">
        <v>457</v>
      </c>
      <c r="F2" s="0" t="s">
        <v>375</v>
      </c>
      <c r="G2" s="0" t="s">
        <v>400</v>
      </c>
    </row>
    <row r="3" customFormat="false" ht="12.8" hidden="false" customHeight="false" outlineLevel="0" collapsed="false">
      <c r="A3" s="0" t="s">
        <v>458</v>
      </c>
      <c r="D3" s="55" t="s">
        <v>379</v>
      </c>
      <c r="E3" s="0" t="s">
        <v>459</v>
      </c>
      <c r="F3" s="0" t="s">
        <v>372</v>
      </c>
    </row>
    <row r="4" customFormat="false" ht="12.8" hidden="false" customHeight="false" outlineLevel="0" collapsed="false">
      <c r="D4" s="55" t="s">
        <v>382</v>
      </c>
      <c r="E4" s="0" t="s">
        <v>460</v>
      </c>
      <c r="F4" s="0" t="s">
        <v>379</v>
      </c>
    </row>
    <row r="5" customFormat="false" ht="12.8" hidden="false" customHeight="false" outlineLevel="0" collapsed="false">
      <c r="D5" s="55" t="s">
        <v>385</v>
      </c>
      <c r="E5" s="0" t="s">
        <v>461</v>
      </c>
      <c r="F5" s="0" t="s">
        <v>382</v>
      </c>
    </row>
    <row r="6" customFormat="false" ht="12.8" hidden="false" customHeight="false" outlineLevel="0" collapsed="false">
      <c r="D6" s="55" t="s">
        <v>388</v>
      </c>
      <c r="E6" s="0" t="s">
        <v>462</v>
      </c>
      <c r="F6" s="0" t="s">
        <v>436</v>
      </c>
    </row>
    <row r="7" customFormat="false" ht="12.8" hidden="false" customHeight="false" outlineLevel="0" collapsed="false">
      <c r="D7" s="55" t="s">
        <v>391</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440</v>
      </c>
      <c r="E11" s="0" t="s">
        <v>467</v>
      </c>
    </row>
    <row r="12" customFormat="false" ht="12.8" hidden="false" customHeight="false" outlineLevel="0" collapsed="false">
      <c r="D12" s="55" t="s">
        <v>444</v>
      </c>
      <c r="E12" s="0" t="s">
        <v>468</v>
      </c>
    </row>
    <row r="13" customFormat="false" ht="12.8" hidden="false" customHeight="false" outlineLevel="0" collapsed="false">
      <c r="D13" s="55" t="s">
        <v>445</v>
      </c>
      <c r="E13" s="0" t="s">
        <v>469</v>
      </c>
    </row>
    <row r="14" customFormat="false" ht="12.8" hidden="false" customHeight="false" outlineLevel="0" collapsed="false">
      <c r="D14" s="55" t="s">
        <v>447</v>
      </c>
      <c r="E14" s="0" t="s">
        <v>470</v>
      </c>
    </row>
    <row r="15" customFormat="false" ht="12.8" hidden="false" customHeight="false" outlineLevel="0" collapsed="false">
      <c r="D15" s="55" t="s">
        <v>394</v>
      </c>
      <c r="E15" s="0" t="s">
        <v>471</v>
      </c>
    </row>
    <row r="16" customFormat="false" ht="12.8" hidden="false" customHeight="false" outlineLevel="0" collapsed="false">
      <c r="D16" s="55" t="s">
        <v>396</v>
      </c>
      <c r="E16" s="73" t="s">
        <v>472</v>
      </c>
    </row>
    <row r="17" customFormat="false" ht="12.8" hidden="false" customHeight="false" outlineLevel="0" collapsed="false">
      <c r="D17" s="55" t="s">
        <v>451</v>
      </c>
      <c r="E17" s="0" t="s">
        <v>473</v>
      </c>
    </row>
    <row r="18" customFormat="false" ht="12.8" hidden="false" customHeight="false" outlineLevel="0" collapsed="false">
      <c r="D18" s="55" t="s">
        <v>400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372</v>
      </c>
    </row>
    <row r="21" customFormat="false" ht="12.8" hidden="false" customHeight="false" outlineLevel="0" collapsed="false">
      <c r="B21" s="55" t="s">
        <v>375</v>
      </c>
    </row>
    <row r="22" customFormat="false" ht="12.8" hidden="false" customHeight="false" outlineLevel="0" collapsed="false">
      <c r="B22" s="55" t="s">
        <v>379</v>
      </c>
    </row>
    <row r="23" customFormat="false" ht="12.8" hidden="false" customHeight="false" outlineLevel="0" collapsed="false">
      <c r="B23" s="55" t="s">
        <v>382</v>
      </c>
    </row>
    <row r="24" customFormat="false" ht="12.8" hidden="false" customHeight="false" outlineLevel="0" collapsed="false">
      <c r="B24" s="55" t="s">
        <v>385</v>
      </c>
    </row>
    <row r="25" customFormat="false" ht="12.8" hidden="false" customHeight="false" outlineLevel="0" collapsed="false">
      <c r="B25" s="55" t="s">
        <v>388</v>
      </c>
    </row>
    <row r="26" customFormat="false" ht="12.8" hidden="false" customHeight="false" outlineLevel="0" collapsed="false">
      <c r="B26" s="55" t="s">
        <v>391</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440</v>
      </c>
    </row>
    <row r="31" customFormat="false" ht="12.8" hidden="false" customHeight="false" outlineLevel="0" collapsed="false">
      <c r="B31" s="55" t="s">
        <v>444</v>
      </c>
    </row>
    <row r="32" customFormat="false" ht="12.8" hidden="false" customHeight="false" outlineLevel="0" collapsed="false">
      <c r="B32" s="55" t="s">
        <v>445</v>
      </c>
    </row>
    <row r="33" customFormat="false" ht="12.8" hidden="false" customHeight="false" outlineLevel="0" collapsed="false">
      <c r="B33" s="55" t="s">
        <v>447</v>
      </c>
    </row>
    <row r="34" customFormat="false" ht="12.8" hidden="false" customHeight="false" outlineLevel="0" collapsed="false">
      <c r="B34" s="55" t="s">
        <v>394</v>
      </c>
      <c r="D34" s="51"/>
    </row>
    <row r="35" customFormat="false" ht="12.8" hidden="false" customHeight="false" outlineLevel="0" collapsed="false">
      <c r="B35" s="55" t="s">
        <v>396</v>
      </c>
      <c r="D35" s="51"/>
    </row>
    <row r="36" customFormat="false" ht="12.8" hidden="false" customHeight="false" outlineLevel="0" collapsed="false">
      <c r="B36" s="55" t="s">
        <v>451</v>
      </c>
      <c r="D36" s="51"/>
    </row>
    <row r="37" customFormat="false" ht="12.8" hidden="false" customHeight="false" outlineLevel="0" collapsed="false">
      <c r="B37" s="55" t="s">
        <v>400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385</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396</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382</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400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375</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385</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400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385</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385</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400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2021-07-11T22:27:25Z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