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<sst xmlns="http://schemas.openxmlformats.org/spreadsheetml/2006/main" count="792" uniqueCount="628">
  <si>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</si>
  <si>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</si>
  <si>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</si>
  <si>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</si>
  <si>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</si>
  <si>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</si>
  <si>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</si>
  <si>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</si>
  <si>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</si>
  <si>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</si>
  <si>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</si>
  <si>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</si>
  <si>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</si>
  <si>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</si>
  <si>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</si>
  <si>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</si>
  <si>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</si>
  <si>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</si>
  <si>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</si>
  <si>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</si>
  <si>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</si>
  <si>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</si>
  <si>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</si>
  <si>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</si>
  <si>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</si>
  <si>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</si>
  <si>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</si>
  <si>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</si>
  <si>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</si>
  <si>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</si>
  <si>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</si>
  <si>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</si>
  <si>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</si>
  <si>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</si>
  <si>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</si>
  <si>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</si>
  <si>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</si>
  <si>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</si>
  <si>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</si>
  <si>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</si>
  <si>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</si>
  <si>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</si>
  <si>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</si>
  <si>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</si>
  <si>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</si>
  <si>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</si>
  <si>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</si>
  <si>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</si>
  <si>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</si>
  <si>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</si>
  <si>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</si>
  <si>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</si>
  <si>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</si>
  <si>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</si>
  <si>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</si>
  <si>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</si>
  <si>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</si>
  <si>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</si>
  <si>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</si>
  <si>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</si>
  <si>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</si>
  <si>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</si>
  <si>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</si>
  <si>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</si>
  <si>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</si>
  <si>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</si>
  <si>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</si>
  <si>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</si>
  <si>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</si>
  <si>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</si>
  <si>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</si>
  <si>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</si>
  <si>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</si>
  <si>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</si>
  <si>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</si>
  <si>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</si>
  <si>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</si>
  <si>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</si>
  <si>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</si>
  <si>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</si>
  <si>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</si>
  <si>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</si>
  <si>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</si>
  <si>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</si>
  <si>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</si>
  <si>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</si>
  <si>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</si>
  <si>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</si>
  <si>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</si>
  <si>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</si>
  <si>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</si>
  <si>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</si>
  <si>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</si>
  <si>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</si>
  <si>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</si>
  <si>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</si>
  <si>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</si>
  <si>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</si>
  <si>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</si>
  <si>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</si>
  <si>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</si>
  <si>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</si>
  <si>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</si>
  <si>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</si>
  <si>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</si>
  <si>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</si>
  <si>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</si>
  <si>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</si>
  <si>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</si>
  <si>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</si>
  <si>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</si>
  <si>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</si>
  <si>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</si>
  <si>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</si>
  <si>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</si>
  <si>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</si>
  <si>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</si>
  <si>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</si>
  <si>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</si>
  <si>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</si>
  <si>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</si>
  <si>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</si>
  <si>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</si>
  <si>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</si>
  <si>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</si>
  <si>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</si>
  <si>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</si>
  <si>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</si>
  <si>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</si>
  <si>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</si>
  <si>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</si>
  <si>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</si>
  <si>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</si>
  <si>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</si>
  <si>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</si>
  <si>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</si>
  <si>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</si>
  <si>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</si>
  <si>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</si>
  <si>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</si>
  <si>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</si>
  <si>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</si>
  <si>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</si>
  <si>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</si>
  <si>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</si>
  <si>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</si>
  <si>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</si>
  <si>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</si>
  <si>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</si>
  <si>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</si>
  <si>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</si>
  <si>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</si>
  <si>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</si>
  <si>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</si>
  <si>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</si>
  <si>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</si>
  <si>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</si>
  <si>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</si>
  <si>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</si>
  <si>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</si>
  <si>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</si>
  <si>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</si>
  <si>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</si>
  <si>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</si>
  <si>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</si>
  <si>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</si>
  <si>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</si>
  <si>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</si>
  <si>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</si>
  <si>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</si>
  <si>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</si>
  <si>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</si>
  <si>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</si>
  <si>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</si>
  <si>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</si>
  <si>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</si>
  <si>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</si>
  <si>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</si>
  <si>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</si>
  <si>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</si>
  <si>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</si>
  <si>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</si>
  <si>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</si>
  <si>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</si>
  <si>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</si>
  <si>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</si>
  <si>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</si>
  <si>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</si>
  <si>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</si>
  <si>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</si>
  <si>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</si>
  <si>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</si>
  <si>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</si>
  <si>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</si>
  <si>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</si>
  <si>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</si>
  <si>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</si>
  <si>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</si>
  <si>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</si>
  <si>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</si>
  <si>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</si>
  <si>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</si>
  <si>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</si>
  <si>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</si>
  <si>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</si>
  <si>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</si>
  <si>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</si>
  <si>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</si>
  <si>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</si>
  <si>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</si>
  <si>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</si>
  <si>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</si>
  <si>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</si>
  <si>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</si>
  <si>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</si>
  <si>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</si>
  <si>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</si>
  <si>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</si>
  <si>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</si>
  <si>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</si>
  <si>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</si>
  <si>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</si>
  <si>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</si>
  <si>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</si>
  <si>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</si>
  <si>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</si>
  <si>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</si>
  <si>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</si>
  <si>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</si>
  <si>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</si>
  <si>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</si>
  <si>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</si>
  <si>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</si>
  <si>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</si>
  <si>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</si>
  <si>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</si>
  <si>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</si>
  <si>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</si>
  <si>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</si>
  <si>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</si>
  <si>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</si>
  <si>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</si>
  <si>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</si>
  <si>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</si>
  <si>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</si>
  <si>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</si>
  <si>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</si>
  <si>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</si>
  <si>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</si>
  <si>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</si>
  <si>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</si>
  <si>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</si>
  <si>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</si>
  <si>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</si>
  <si>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</si>
  <si>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</si>
  <si>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</si>
  <si>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</si>
  <si>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</si>
  <si>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</si>
  <si>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</si>
  <si>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</si>
  <si>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</si>
  <si>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</si>
  <si>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</si>
  <si>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</si>
  <si>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</si>
  <si>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</si>
  <si>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</si>
  <si>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</si>
  <si>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</si>
  <si>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</si>
  <si>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</si>
  <si>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</si>
  <si>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</si>
  <si>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</si>
  <si>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</si>
  <si>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</si>
  <si>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</si>
  <si>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</si>
  <si>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</si>
  <si>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</si>
  <si>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</si>
  <si>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</si>
  <si>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</si>
  <si>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</si>
  <si>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</si>
  <si>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</si>
  <si>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</si>
  <si>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</si>
  <si>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</si>
  <si>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</si>
  <si>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</si>
  <si>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</si>
  <si>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</si>
  <si>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</si>
  <si>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</si>
  <si>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</si>
  <si>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</si>
  <si>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</si>
  <si>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</si>
  <si>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</si>
  <si>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</si>
  <si>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</si>
  <si>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</si>
  <si>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</si>
  <si>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</si>
  <si>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</si>
  <si>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</si>
  <si>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</si>
  <si>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</si>
  <si>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</si>
  <si>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</si>
  <si>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</si>
  <si>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</si>
  <si>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</si>
  <si>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</si>
  <si>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</si>
  <si>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</si>
  <si>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</si>
  <si>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</si>
  <si>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</si>
  <si>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</si>
  <si>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</si>
  <si>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</si>
  <si>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</si>
  <si>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</si>
  <si>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</si>
  <si>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</si>
  <si>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</si>
  <si>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</si>
  <si>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</si>
  <si>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</si>
  <si>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</si>
  <si>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</si>
  <si>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</si>
  <si>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</si>
  <si>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</si>
  <si>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</si>
  <si>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</si>
  <si>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</si>
  <si>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</si>
  <si>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</si>
  <si>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</si>
  <si>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</si>
  <si>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</si>
  <si>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</si>
  <si>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</si>
  <si>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</si>
  <si>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</si>
  <si>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</si>
  <si>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</si>
  <si>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</si>
  <si>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</si>
  <si>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</si>
  <si>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E7250. Latitude E5250, Latitude E5270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</si>
  <si>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</si>
  <si>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</si>
  <si>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</si>
  <si>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</si>
  <si>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</si>
  <si>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</si>
  <si>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</si>
  <si>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</si>
  <si>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</si>
  <si>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</si>
  <si>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</si>
  <si>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</si>
  <si>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</si>
  <si>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</si>
  <si>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</si>
  <si>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</si>
  <si>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7250 - DE</t>
  </si>
  <si>
    <t xml:space="preserve">German</t>
  </si>
  <si>
    <t xml:space="preserve">DELL/E7250/BL/DE</t>
  </si>
  <si>
    <t xml:space="preserve">Price – NON-Backlit</t>
  </si>
  <si>
    <t xml:space="preserve">Dell 7250 - FR</t>
  </si>
  <si>
    <t xml:space="preserve">French</t>
  </si>
  <si>
    <t xml:space="preserve">DELL/E7250/BL/FR</t>
  </si>
  <si>
    <t xml:space="preserve">Packing size</t>
  </si>
  <si>
    <t xml:space="preserve">Big</t>
  </si>
  <si>
    <t xml:space="preserve">Dell 7250 - IT</t>
  </si>
  <si>
    <t xml:space="preserve">Italian</t>
  </si>
  <si>
    <t xml:space="preserve">DELL/E7250/BL/IT</t>
  </si>
  <si>
    <t xml:space="preserve">Package height (CM)</t>
  </si>
  <si>
    <t xml:space="preserve">Dell 7250 - ES</t>
  </si>
  <si>
    <t xml:space="preserve">Spanish</t>
  </si>
  <si>
    <t xml:space="preserve">DELL/E7250/BL/ES</t>
  </si>
  <si>
    <t xml:space="preserve">Package width (CM)</t>
  </si>
  <si>
    <t xml:space="preserve">Dell 7250 - UK</t>
  </si>
  <si>
    <t xml:space="preserve">UK</t>
  </si>
  <si>
    <t xml:space="preserve">DELL/E7250/BL/UK</t>
  </si>
  <si>
    <t xml:space="preserve">Package length (CM)</t>
  </si>
  <si>
    <t xml:space="preserve">Dell 7250 - NOR</t>
  </si>
  <si>
    <t xml:space="preserve">Scandinavian – Nordic</t>
  </si>
  <si>
    <t xml:space="preserve">DELL/E7250/BL/NOR</t>
  </si>
  <si>
    <t xml:space="preserve">Origin of Product</t>
  </si>
  <si>
    <t xml:space="preserve">Dell 7250 - BE</t>
  </si>
  <si>
    <t xml:space="preserve">Belgian</t>
  </si>
  <si>
    <t xml:space="preserve">DELL/E7250/BL/BE</t>
  </si>
  <si>
    <t xml:space="preserve">Package weight (GR)</t>
  </si>
  <si>
    <t xml:space="preserve">Dell 7250 - CH</t>
  </si>
  <si>
    <t xml:space="preserve">Swiss</t>
  </si>
  <si>
    <t xml:space="preserve">DELL/E7250/BL/CH</t>
  </si>
  <si>
    <t xml:space="preserve">Dell 7250 - US INT</t>
  </si>
  <si>
    <t xml:space="preserve">US International</t>
  </si>
  <si>
    <t xml:space="preserve">DELL/E7250/BL/USI</t>
  </si>
  <si>
    <t xml:space="preserve">Parent sku</t>
  </si>
  <si>
    <t xml:space="preserve">Dell 7250</t>
  </si>
  <si>
    <t xml:space="preserve">Dell 7250 - US</t>
  </si>
  <si>
    <t xml:space="preserve">US</t>
  </si>
  <si>
    <t xml:space="preserve">DELL/E7250/BL/US</t>
  </si>
  <si>
    <t xml:space="preserve">Parent EAN</t>
  </si>
  <si>
    <t xml:space="preserve">Item_type</t>
  </si>
  <si>
    <t xml:space="preserve">laptop-computer-replacement-parts</t>
  </si>
  <si>
    <t xml:space="preserve">Default quantity</t>
  </si>
  <si>
    <t xml:space="preserve">Format</t>
  </si>
  <si>
    <t xml:space="preserve">PartialUpdate</t>
  </si>
  <si>
    <t xml:space="preserve">Bullet Point 1:</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</si>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</sst>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v>
      </c>
      <c r="B4" s="28" t="str">
        <f aca="false">Values!B13</f>
        <v>Dell 7250</v>
      </c>
      <c r="C4" s="29" t="s">
        <v>345</v>
      </c>
      <c r="D4" s="30" t="n">
        <f aca="false">Values!B14</f>
        <v>5714401725992</v>
      </c>
      <c r="E4" s="31" t="s">
        <v>346</v>
      </c>
      <c r="F4" s="28" t="str">
        <f aca="false">SUBSTITUTE(Values!B1, "{language}", "") &amp; " " &amp; Values!B3</f>
        <v>replacement  backlit keyboard for Dell   Latitude E7250. Latitude E5250, Latitude E5270</v>
      </c>
      <c r="G4" s="29" t="s">
        <v>345</v>
      </c>
      <c r="H4" s="27" t="str">
        <f aca="false">Values!B16</f>
        <v>laptop-computer-replacement-parts</v>
      </c>
      <c r="I4" s="27" t="str">
        <f aca="false">IF(ISBLANK(Values!F3),"","4730574031")</f>
        <v>4730574031</v>
      </c>
      <c r="J4" s="32" t="str">
        <f aca="false">Values!B13</f>
        <v>Dell 7250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v>
      </c>
      <c r="B5" s="38" t="str">
        <f aca="false">IF(ISBLANK(Values!F4),"",Values!G4)</f>
        <v>Dell 7250 - DE</v>
      </c>
      <c r="C5" s="32" t="str">
        <f aca="false">IF(ISBLANK(Values!F4),"","TellusRem")</f>
        <v>TellusRem</v>
      </c>
      <c r="D5" s="30" t="n">
        <f aca="false">IF(ISBLANK(Values!F4),"",Values!F4)</f>
        <v>5714401725015</v>
      </c>
      <c r="E5" s="31" t="str">
        <f aca="false">IF(ISBLANK(Values!F4),"","EAN")</f>
        <v>EAN</v>
      </c>
      <c r="F5" s="28" t="str">
        <f aca="false">IF(ISBLANK(Values!F4),"",IF(Values!K4, SUBSTITUTE(Values!$B$1, "{language}", Values!I4) &amp; " " &amp;Values!$B$3, SUBSTITUTE(Values!$B$2, "{language}", Values!$I4) &amp; " " &amp;Values!$B$3))</f>
        <v>replacement German backlit keyboard for Dell   Latitude E7250. Latitude E5250, Latitude E5270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7250 - DE</v>
      </c>
      <c r="K5" s="28" t="n">
        <f aca="false">IF(ISBLANK(Values!F4),"",IF(Values!K4, Values!$B$4, Values!$B$5))</f>
        <v>42.99</v>
      </c>
      <c r="L5" s="40" t="n">
        <f aca="false">IF(ISBLANK(Values!F4),"",IF($CO5="DEFAULT", Values!$B$18, ""))</f>
        <v>5</v>
      </c>
      <c r="M5" s="28" t="str">
        <f aca="false">IF(ISBLANK(Values!F4),"",Values!$N4)</f>
        <v>https://raw.githubusercontent.com/PatrickVibild/TellusAmazonPictures/master/pictures/DELL/E7250/BL/DE/1.jpg</v>
      </c>
      <c r="N5" s="28" t="str">
        <f aca="false">IF(ISBLANK(Values!$G4),"",Values!O4)</f>
        <v>https://raw.githubusercontent.com/PatrickVibild/TellusAmazonPictures/master/pictures/DELL/E7250/BL/DE/2.jpg</v>
      </c>
      <c r="O5" s="28" t="str">
        <f aca="false">IF(ISBLANK(Values!$G4),"",Values!P4)</f>
        <v>https://raw.githubusercontent.com/PatrickVibild/TellusAmazonPictures/master/pictures/DELL/E7250/BL/DE/3.jpg</v>
      </c>
      <c r="P5" s="28" t="str">
        <f aca="false">IF(ISBLANK(Values!$G4),"",Values!Q4)</f>
        <v>https://raw.githubusercontent.com/PatrickVibild/TellusAmazonPictures/master/pictures/DELL/E7250/BL/DE/4.jpg</v>
      </c>
      <c r="Q5" s="28" t="str">
        <f aca="false">IF(ISBLANK(Values!$G4),"",Values!R4)</f>
        <v>https://raw.githubusercontent.com/PatrickVibild/TellusAmazonPictures/master/pictures/DELL/E7250/BL/DE/5.jpg</v>
      </c>
      <c r="R5" s="28" t="str">
        <f aca="false">IF(ISBLANK(Values!$G4),"",Values!S4)</f>
        <v>https://raw.githubusercontent.com/PatrickVibild/TellusAmazonPictures/master/pictures/DELL/E7250/BL/DE/6.jpg</v>
      </c>
      <c r="S5" s="28" t="str">
        <f aca="false">IF(ISBLANK(Values!$G4),"",Values!T4)</f>
        <v>https://raw.githubusercontent.com/PatrickVibild/TellusAmazonPictures/master/pictures/DELL/E7250/BL/DE/7.jpg</v>
      </c>
      <c r="T5" s="28" t="str">
        <f aca="false">IF(ISBLANK(Values!$G4),"",Values!U4)</f>
        <v>https://raw.githubusercontent.com/PatrickVibild/TellusAmazonPictures/master/pictures/DELL/E7250/BL/DE/8.jpg</v>
      </c>
      <c r="U5" s="28" t="str">
        <f aca="false">IF(ISBLANK(Values!$G4),"",Values!V4)</f>
        <v>https://raw.githubusercontent.com/PatrickVibild/TellusAmazonPictures/master/pictures/DELL/E7250/BL/DE/9.jpg</v>
      </c>
      <c r="W5" s="32" t="str">
        <f aca="false">IF(ISBLANK(Values!F4),"","Child")</f>
        <v>Child</v>
      </c>
      <c r="X5" s="32" t="str">
        <f aca="false">IF(ISBLANK(Values!F4),"",Values!$B$13)</f>
        <v>Dell 7250</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IF(ISBLANK(Values!F4),"",IF(Values!J4,Values!$B$23,Values!$B$33))</f>
        <v>👉 REFURBISHED:  SAVE MONEY -  Replacement Dell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backlit.</v>
      </c>
      <c r="AM5" s="1" t="str">
        <f aca="false">SUBSTITUTE(IF(ISBLANK(Values!F4),"",Values!$B$27),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DEFAULT</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n">
        <f aca="false">IF(ISBLANK(Values!F4),"",IF(CO5&lt;&gt;"DEFAULT", "", 3))</f>
        <v>3</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v>
      </c>
      <c r="B6" s="38" t="str">
        <f aca="false">IF(ISBLANK(Values!F5),"",Values!G5)</f>
        <v>Dell 7250 - FR</v>
      </c>
      <c r="C6" s="32" t="str">
        <f aca="false">IF(ISBLANK(Values!F5),"","TellusRem")</f>
        <v>TellusRem</v>
      </c>
      <c r="D6" s="30" t="n">
        <f aca="false">IF(ISBLANK(Values!F5),"",Values!F5)</f>
        <v>5714401725022</v>
      </c>
      <c r="E6" s="31" t="str">
        <f aca="false">IF(ISBLANK(Values!F5),"","EAN")</f>
        <v>EAN</v>
      </c>
      <c r="F6" s="28" t="str">
        <f aca="false">IF(ISBLANK(Values!F5),"",IF(Values!K5, SUBSTITUTE(Values!$B$1, "{language}", Values!I5) &amp; " " &amp;Values!$B$3, SUBSTITUTE(Values!$B$2, "{language}", Values!$I5) &amp; " " &amp;Values!$B$3))</f>
        <v>replacement French backlit keyboard for Dell   Latitude E7250. Latitude E5250, Latitude E5270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7250 - FR</v>
      </c>
      <c r="K6" s="28" t="n">
        <f aca="false">IF(ISBLANK(Values!F5),"",IF(Values!K5, Values!$B$4, Values!$B$5))</f>
        <v>42.99</v>
      </c>
      <c r="L6" s="40" t="n">
        <f aca="false">IF(ISBLANK(Values!F5),"",IF($CO6="DEFAULT", Values!$B$18, ""))</f>
        <v>5</v>
      </c>
      <c r="M6" s="28" t="str">
        <f aca="false">IF(ISBLANK(Values!F5),"",Values!$N5)</f>
        <v>https://raw.githubusercontent.com/PatrickVibild/TellusAmazonPictures/master/pictures/DELL/E7250/BL/FR/1.jpg</v>
      </c>
      <c r="N6" s="28" t="str">
        <f aca="false">IF(ISBLANK(Values!$G5),"",Values!O5)</f>
        <v>https://raw.githubusercontent.com/PatrickVibild/TellusAmazonPictures/master/pictures/DELL/E7250/BL/FR/2.jpg</v>
      </c>
      <c r="O6" s="28" t="str">
        <f aca="false">IF(ISBLANK(Values!$G5),"",Values!P5)</f>
        <v>https://raw.githubusercontent.com/PatrickVibild/TellusAmazonPictures/master/pictures/DELL/E7250/BL/FR/3.jpg</v>
      </c>
      <c r="P6" s="28" t="str">
        <f aca="false">IF(ISBLANK(Values!$G5),"",Values!Q5)</f>
        <v>https://raw.githubusercontent.com/PatrickVibild/TellusAmazonPictures/master/pictures/DELL/E7250/BL/FR/4.jpg</v>
      </c>
      <c r="Q6" s="28" t="str">
        <f aca="false">IF(ISBLANK(Values!$G5),"",Values!R5)</f>
        <v>https://raw.githubusercontent.com/PatrickVibild/TellusAmazonPictures/master/pictures/DELL/E7250/BL/FR/5.jpg</v>
      </c>
      <c r="R6" s="28" t="str">
        <f aca="false">IF(ISBLANK(Values!$G5),"",Values!S5)</f>
        <v>https://raw.githubusercontent.com/PatrickVibild/TellusAmazonPictures/master/pictures/DELL/E7250/BL/FR/6.jpg</v>
      </c>
      <c r="S6" s="28" t="str">
        <f aca="false">IF(ISBLANK(Values!$G5),"",Values!T5)</f>
        <v>https://raw.githubusercontent.com/PatrickVibild/TellusAmazonPictures/master/pictures/DELL/E7250/BL/FR/7.jpg</v>
      </c>
      <c r="T6" s="28" t="str">
        <f aca="false">IF(ISBLANK(Values!$G5),"",Values!U5)</f>
        <v>https://raw.githubusercontent.com/PatrickVibild/TellusAmazonPictures/master/pictures/DELL/E7250/BL/FR/8.jpg</v>
      </c>
      <c r="U6" s="28" t="str">
        <f aca="false">IF(ISBLANK(Values!$G5),"",Values!V5)</f>
        <v>https://raw.githubusercontent.com/PatrickVibild/TellusAmazonPictures/master/pictures/DELL/E7250/BL/FR/9.jpg</v>
      </c>
      <c r="W6" s="32" t="str">
        <f aca="false">IF(ISBLANK(Values!F5),"","Child")</f>
        <v>Child</v>
      </c>
      <c r="X6" s="32" t="str">
        <f aca="false">IF(ISBLANK(Values!F5),"",Values!$B$13)</f>
        <v>Dell 7250</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IF(ISBLANK(Values!F5),"",IF(Values!J5,Values!$B$23,Values!$B$33))</f>
        <v>👉 REFURBISHED:  SAVE MONEY -  Replacement Dell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backlit.</v>
      </c>
      <c r="AM6" s="1" t="str">
        <f aca="false">SUBSTITUTE(IF(ISBLANK(Values!F5),"",Values!$B$27),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DEFAULT</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n">
        <f aca="false">IF(ISBLANK(Values!F5),"",IF(CO6&lt;&gt;"DEFAULT", "", 3))</f>
        <v>3</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v>
      </c>
      <c r="B7" s="38" t="str">
        <f aca="false">IF(ISBLANK(Values!F6),"",Values!G6)</f>
        <v>Dell 7250 - IT</v>
      </c>
      <c r="C7" s="32" t="str">
        <f aca="false">IF(ISBLANK(Values!F6),"","TellusRem")</f>
        <v>TellusRem</v>
      </c>
      <c r="D7" s="30" t="n">
        <f aca="false">IF(ISBLANK(Values!F6),"",Values!F6)</f>
        <v>5714401725039</v>
      </c>
      <c r="E7" s="31" t="str">
        <f aca="false">IF(ISBLANK(Values!F6),"","EAN")</f>
        <v>EAN</v>
      </c>
      <c r="F7" s="28" t="str">
        <f aca="false">IF(ISBLANK(Values!F6),"",IF(Values!K6, SUBSTITUTE(Values!$B$1, "{language}", Values!I6) &amp; " " &amp;Values!$B$3, SUBSTITUTE(Values!$B$2, "{language}", Values!$I6) &amp; " " &amp;Values!$B$3))</f>
        <v>replacement Italian backlit keyboard for Dell   Latitude E7250. Latitude E5250, Latitude E5270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7250 - IT</v>
      </c>
      <c r="K7" s="28" t="n">
        <f aca="false">IF(ISBLANK(Values!F6),"",IF(Values!K6, Values!$B$4, Values!$B$5))</f>
        <v>42.99</v>
      </c>
      <c r="L7" s="40" t="n">
        <f aca="false">IF(ISBLANK(Values!F6),"",IF($CO7="DEFAULT", Values!$B$18, ""))</f>
        <v>5</v>
      </c>
      <c r="M7" s="28" t="str">
        <f aca="false">IF(ISBLANK(Values!F6),"",Values!$N6)</f>
        <v>https://raw.githubusercontent.com/PatrickVibild/TellusAmazonPictures/master/pictures/DELL/E7250/BL/IT/1.jpg</v>
      </c>
      <c r="N7" s="28" t="str">
        <f aca="false">IF(ISBLANK(Values!$G6),"",Values!O6)</f>
        <v>https://raw.githubusercontent.com/PatrickVibild/TellusAmazonPictures/master/pictures/DELL/E7250/BL/IT/2.jpg</v>
      </c>
      <c r="O7" s="28" t="str">
        <f aca="false">IF(ISBLANK(Values!$G6),"",Values!P6)</f>
        <v>https://raw.githubusercontent.com/PatrickVibild/TellusAmazonPictures/master/pictures/DELL/E7250/BL/IT/3.jpg</v>
      </c>
      <c r="P7" s="28" t="str">
        <f aca="false">IF(ISBLANK(Values!$G6),"",Values!Q6)</f>
        <v>https://raw.githubusercontent.com/PatrickVibild/TellusAmazonPictures/master/pictures/DELL/E7250/BL/IT/4.jpg</v>
      </c>
      <c r="Q7" s="28" t="str">
        <f aca="false">IF(ISBLANK(Values!$G6),"",Values!R6)</f>
        <v>https://raw.githubusercontent.com/PatrickVibild/TellusAmazonPictures/master/pictures/DELL/E7250/BL/IT/5.jpg</v>
      </c>
      <c r="R7" s="28" t="str">
        <f aca="false">IF(ISBLANK(Values!$G6),"",Values!S6)</f>
        <v>https://raw.githubusercontent.com/PatrickVibild/TellusAmazonPictures/master/pictures/DELL/E7250/BL/IT/6.jpg</v>
      </c>
      <c r="S7" s="28" t="str">
        <f aca="false">IF(ISBLANK(Values!$G6),"",Values!T6)</f>
        <v>https://raw.githubusercontent.com/PatrickVibild/TellusAmazonPictures/master/pictures/DELL/E7250/BL/IT/7.jpg</v>
      </c>
      <c r="T7" s="28" t="str">
        <f aca="false">IF(ISBLANK(Values!$G6),"",Values!U6)</f>
        <v>https://raw.githubusercontent.com/PatrickVibild/TellusAmazonPictures/master/pictures/DELL/E7250/BL/IT/8.jpg</v>
      </c>
      <c r="U7" s="28" t="str">
        <f aca="false">IF(ISBLANK(Values!$G6),"",Values!V6)</f>
        <v>https://raw.githubusercontent.com/PatrickVibild/TellusAmazonPictures/master/pictures/DELL/E7250/BL/IT/9.jpg</v>
      </c>
      <c r="W7" s="32" t="str">
        <f aca="false">IF(ISBLANK(Values!F6),"","Child")</f>
        <v>Child</v>
      </c>
      <c r="X7" s="32" t="str">
        <f aca="false">IF(ISBLANK(Values!F6),"",Values!$B$13)</f>
        <v>Dell 7250</v>
      </c>
      <c r="Y7" s="39" t="str">
        <f aca="false">IF(ISBLANK(Values!F6),"","Size-Color")</f>
        <v>Size-Color</v>
      </c>
      <c r="Z7" s="32" t="str">
        <f aca="false">IF(ISBLANK(Values!F6),"","variation")</f>
        <v>variation</v>
      </c>
      <c r="AA7" s="36" t="str">
        <f aca="false">IF(ISBLANK(Values!F6),"",Values!$B$20)</f>
        <v>PartialUpdate</v>
      </c>
      <c r="AB7" s="36" t="str">
        <f aca="false">IF(ISBLANK(Values!F6),"",Values!$B$29)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IF(ISBLANK(Values!F6),"",IF(Values!J6,Values!$B$23,Values!$B$33))</f>
        <v>👉 REFURBISHED:  SAVE MONEY -  Replacement Dell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backlit.</v>
      </c>
      <c r="AM7" s="1" t="str">
        <f aca="false">SUBSTITUTE(IF(ISBLANK(Values!F6),"",Values!$B$27),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7" s="28" t="str">
        <f aca="false">IF(ISBLANK(Values!F6),"",Values!I6)</f>
        <v>Italian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DEFAULT</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3"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n">
        <f aca="false">IF(ISBLANK(Values!F6),"",IF(CO7&lt;&gt;"DEFAULT", "", 3))</f>
        <v>3</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v>
      </c>
      <c r="B8" s="38" t="str">
        <f aca="false">IF(ISBLANK(Values!F7),"",Values!G7)</f>
        <v>Dell 7250 - ES</v>
      </c>
      <c r="C8" s="32" t="str">
        <f aca="false">IF(ISBLANK(Values!F7),"","TellusRem")</f>
        <v>TellusRem</v>
      </c>
      <c r="D8" s="30" t="n">
        <f aca="false">IF(ISBLANK(Values!F7),"",Values!F7)</f>
        <v>5714401725046</v>
      </c>
      <c r="E8" s="31" t="str">
        <f aca="false">IF(ISBLANK(Values!F7),"","EAN")</f>
        <v>EAN</v>
      </c>
      <c r="F8" s="28" t="str">
        <f aca="false">IF(ISBLANK(Values!F7),"",IF(Values!K7, SUBSTITUTE(Values!$B$1, "{language}", Values!I7) &amp; " " &amp;Values!$B$3, SUBSTITUTE(Values!$B$2, "{language}", Values!$I7) &amp; " " &amp;Values!$B$3))</f>
        <v>replacement Spanish backlit keyboard for Dell   Latitude E7250. Latitude E5250, Latitude E5270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7250 - ES</v>
      </c>
      <c r="K8" s="28" t="n">
        <f aca="false">IF(ISBLANK(Values!F7),"",IF(Values!K7, Values!$B$4, Values!$B$5))</f>
        <v>42.99</v>
      </c>
      <c r="L8" s="40" t="n">
        <f aca="false">IF(ISBLANK(Values!F7),"",IF($CO8="DEFAULT", Values!$B$18, ""))</f>
        <v>5</v>
      </c>
      <c r="M8" s="28" t="str">
        <f aca="false">IF(ISBLANK(Values!F7),"",Values!$N7)</f>
        <v>https://raw.githubusercontent.com/PatrickVibild/TellusAmazonPictures/master/pictures/DELL/E7250/BL/ES/1.jpg</v>
      </c>
      <c r="N8" s="28" t="str">
        <f aca="false">IF(ISBLANK(Values!$G7),"",Values!O7)</f>
        <v>https://raw.githubusercontent.com/PatrickVibild/TellusAmazonPictures/master/pictures/DELL/E7250/BL/ES/2.jpg</v>
      </c>
      <c r="O8" s="28" t="str">
        <f aca="false">IF(ISBLANK(Values!$G7),"",Values!P7)</f>
        <v>https://raw.githubusercontent.com/PatrickVibild/TellusAmazonPictures/master/pictures/DELL/E7250/BL/ES/3.jpg</v>
      </c>
      <c r="P8" s="28" t="str">
        <f aca="false">IF(ISBLANK(Values!$G7),"",Values!Q7)</f>
        <v>https://raw.githubusercontent.com/PatrickVibild/TellusAmazonPictures/master/pictures/DELL/E7250/BL/ES/4.jpg</v>
      </c>
      <c r="Q8" s="28" t="str">
        <f aca="false">IF(ISBLANK(Values!$G7),"",Values!R7)</f>
        <v>https://raw.githubusercontent.com/PatrickVibild/TellusAmazonPictures/master/pictures/DELL/E7250/BL/ES/5.jpg</v>
      </c>
      <c r="R8" s="28" t="str">
        <f aca="false">IF(ISBLANK(Values!$G7),"",Values!S7)</f>
        <v>https://raw.githubusercontent.com/PatrickVibild/TellusAmazonPictures/master/pictures/DELL/E7250/BL/ES/6.jpg</v>
      </c>
      <c r="S8" s="28" t="str">
        <f aca="false">IF(ISBLANK(Values!$G7),"",Values!T7)</f>
        <v>https://raw.githubusercontent.com/PatrickVibild/TellusAmazonPictures/master/pictures/DELL/E7250/BL/ES/7.jpg</v>
      </c>
      <c r="T8" s="28" t="str">
        <f aca="false">IF(ISBLANK(Values!$G7),"",Values!U7)</f>
        <v>https://raw.githubusercontent.com/PatrickVibild/TellusAmazonPictures/master/pictures/DELL/E7250/BL/ES/8.jpg</v>
      </c>
      <c r="U8" s="28" t="str">
        <f aca="false">IF(ISBLANK(Values!$G7),"",Values!V7)</f>
        <v>https://raw.githubusercontent.com/PatrickVibild/TellusAmazonPictures/master/pictures/DELL/E7250/BL/ES/9.jpg</v>
      </c>
      <c r="W8" s="32" t="str">
        <f aca="false">IF(ISBLANK(Values!F7),"","Child")</f>
        <v>Child</v>
      </c>
      <c r="X8" s="32" t="str">
        <f aca="false">IF(ISBLANK(Values!F7),"",Values!$B$13)</f>
        <v>Dell 7250</v>
      </c>
      <c r="Y8" s="39" t="str">
        <f aca="false">IF(ISBLANK(Values!F7),"","Size-Color")</f>
        <v>Size-Color</v>
      </c>
      <c r="Z8" s="32" t="str">
        <f aca="false">IF(ISBLANK(Values!F7),"","variation")</f>
        <v>variation</v>
      </c>
      <c r="AA8" s="36" t="str">
        <f aca="false">IF(ISBLANK(Values!F7),"",Values!$B$20)</f>
        <v>PartialUpdate</v>
      </c>
      <c r="AB8" s="36" t="str">
        <f aca="false">IF(ISBLANK(Values!F7),"",Values!$B$29)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IF(ISBLANK(Values!F7),"",IF(Values!J7,Values!$B$23,Values!$B$33))</f>
        <v>👉 REFURBISHED:  SAVE MONEY -  Replacement Dell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backlit.</v>
      </c>
      <c r="AM8" s="1" t="str">
        <f aca="false">SUBSTITUTE(IF(ISBLANK(Values!F7),"",Values!$B$27),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8" s="28" t="str">
        <f aca="false">IF(ISBLANK(Values!F7),"",Values!I7)</f>
        <v>Spanish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DEFAULT</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3"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n">
        <f aca="false">IF(ISBLANK(Values!F7),"",IF(CO8&lt;&gt;"DEFAULT", "", 3))</f>
        <v>3</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v>
      </c>
      <c r="B9" s="38" t="str">
        <f aca="false">IF(ISBLANK(Values!F8),"",Values!G8)</f>
        <v>Dell 7250 - UK</v>
      </c>
      <c r="C9" s="32" t="str">
        <f aca="false">IF(ISBLANK(Values!F8),"","TellusRem")</f>
        <v>TellusRem</v>
      </c>
      <c r="D9" s="30" t="n">
        <f aca="false">IF(ISBLANK(Values!F8),"",Values!F8)</f>
        <v>5714401725053</v>
      </c>
      <c r="E9" s="31" t="str">
        <f aca="false">IF(ISBLANK(Values!F8),"","EAN")</f>
        <v>EAN</v>
      </c>
      <c r="F9" s="28" t="str">
        <f aca="false">IF(ISBLANK(Values!F8),"",IF(Values!K8, SUBSTITUTE(Values!$B$1, "{language}", Values!I8) &amp; " " &amp;Values!$B$3, SUBSTITUTE(Values!$B$2, "{language}", Values!$I8) &amp; " " &amp;Values!$B$3))</f>
        <v>replacement UK backlit keyboard for Dell   Latitude E7250. Latitude E5250, Latitude E5270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7250 - UK</v>
      </c>
      <c r="K9" s="28" t="n">
        <f aca="false">IF(ISBLANK(Values!F8),"",IF(Values!K8, Values!$B$4, Values!$B$5))</f>
        <v>42.99</v>
      </c>
      <c r="L9" s="40" t="n">
        <f aca="false">IF(ISBLANK(Values!F8),"",IF($CO9="DEFAULT", Values!$B$18, ""))</f>
        <v>5</v>
      </c>
      <c r="M9" s="28" t="str">
        <f aca="false">IF(ISBLANK(Values!F8),"",Values!$N8)</f>
        <v>https://raw.githubusercontent.com/PatrickVibild/TellusAmazonPictures/master/pictures/DELL/E7250/BL/UK/1.jpg</v>
      </c>
      <c r="N9" s="28" t="str">
        <f aca="false">IF(ISBLANK(Values!$G8),"",Values!O8)</f>
        <v>https://raw.githubusercontent.com/PatrickVibild/TellusAmazonPictures/master/pictures/DELL/E7250/BL/UK/2.jpg</v>
      </c>
      <c r="O9" s="28" t="str">
        <f aca="false">IF(ISBLANK(Values!$G8),"",Values!P8)</f>
        <v>https://raw.githubusercontent.com/PatrickVibild/TellusAmazonPictures/master/pictures/DELL/E7250/BL/UK/3.jpg</v>
      </c>
      <c r="P9" s="28" t="str">
        <f aca="false">IF(ISBLANK(Values!$G8),"",Values!Q8)</f>
        <v>https://raw.githubusercontent.com/PatrickVibild/TellusAmazonPictures/master/pictures/DELL/E7250/BL/UK/4.jpg</v>
      </c>
      <c r="Q9" s="28" t="str">
        <f aca="false">IF(ISBLANK(Values!$G8),"",Values!R8)</f>
        <v>https://raw.githubusercontent.com/PatrickVibild/TellusAmazonPictures/master/pictures/DELL/E7250/BL/UK/5.jpg</v>
      </c>
      <c r="R9" s="28" t="str">
        <f aca="false">IF(ISBLANK(Values!$G8),"",Values!S8)</f>
        <v>https://raw.githubusercontent.com/PatrickVibild/TellusAmazonPictures/master/pictures/DELL/E7250/BL/UK/6.jpg</v>
      </c>
      <c r="S9" s="28" t="str">
        <f aca="false">IF(ISBLANK(Values!$G8),"",Values!T8)</f>
        <v>https://raw.githubusercontent.com/PatrickVibild/TellusAmazonPictures/master/pictures/DELL/E7250/BL/UK/7.jpg</v>
      </c>
      <c r="T9" s="28" t="str">
        <f aca="false">IF(ISBLANK(Values!$G8),"",Values!U8)</f>
        <v>https://raw.githubusercontent.com/PatrickVibild/TellusAmazonPictures/master/pictures/DELL/E7250/BL/UK/8.jpg</v>
      </c>
      <c r="U9" s="28" t="str">
        <f aca="false">IF(ISBLANK(Values!$G8),"",Values!V8)</f>
        <v>https://raw.githubusercontent.com/PatrickVibild/TellusAmazonPictures/master/pictures/DELL/E7250/BL/UK/9.jpg</v>
      </c>
      <c r="W9" s="32" t="str">
        <f aca="false">IF(ISBLANK(Values!F8),"","Child")</f>
        <v>Child</v>
      </c>
      <c r="X9" s="32" t="str">
        <f aca="false">IF(ISBLANK(Values!F8),"",Values!$B$13)</f>
        <v>Dell 7250</v>
      </c>
      <c r="Y9" s="39" t="str">
        <f aca="false">IF(ISBLANK(Values!F8),"","Size-Color")</f>
        <v>Size-Color</v>
      </c>
      <c r="Z9" s="32" t="str">
        <f aca="false">IF(ISBLANK(Values!F8),"","variation")</f>
        <v>variation</v>
      </c>
      <c r="AA9" s="36" t="str">
        <f aca="false">IF(ISBLANK(Values!F8),"",Values!$B$20)</f>
        <v>PartialUpdate</v>
      </c>
      <c r="AB9" s="36" t="str">
        <f aca="false">IF(ISBLANK(Values!F8),"",Values!$B$29)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IF(ISBLANK(Values!F8),"",IF(Values!J8,Values!$B$23,Values!$B$33))</f>
        <v>👉 REFURBISHED:  SAVE MONEY -  Replacement Dell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backlit.</v>
      </c>
      <c r="AM9" s="1" t="str">
        <f aca="false">SUBSTITUTE(IF(ISBLANK(Values!F8),"",Values!$B$27),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3"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v>
      </c>
      <c r="B10" s="38" t="str">
        <f aca="false">IF(ISBLANK(Values!F9),"",Values!G9)</f>
        <v>Dell 7250 - NOR</v>
      </c>
      <c r="C10" s="32" t="str">
        <f aca="false">IF(ISBLANK(Values!F9),"","TellusRem")</f>
        <v>TellusRem</v>
      </c>
      <c r="D10" s="30" t="n">
        <f aca="false">IF(ISBLANK(Values!F9),"",Values!F9)</f>
        <v>5714401725060</v>
      </c>
      <c r="E10" s="31" t="str">
        <f aca="false">IF(ISBLANK(Values!F9),"","EAN")</f>
        <v>EAN</v>
      </c>
      <c r="F10" s="28" t="str">
        <f aca="false">IF(ISBLANK(Values!F9),"",IF(Values!K9, SUBSTITUTE(Values!$B$1, "{language}", Values!I9) &amp; " " &amp;Values!$B$3, SUBSTITUTE(Values!$B$2, "{language}", Values!$I9) &amp; " " &amp;Values!$B$3))</f>
        <v>replacement Scandinavian – Nordic backlit keyboard for Dell   Latitude E7250. Latitude E5250, Latitude E5270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7250 - NOR</v>
      </c>
      <c r="K10" s="28" t="n">
        <f aca="false">IF(ISBLANK(Values!F9),"",IF(Values!K9, Values!$B$4, Values!$B$5))</f>
        <v>42.99</v>
      </c>
      <c r="L10" s="40" t="n">
        <f aca="false">IF(ISBLANK(Values!F9),"",IF($CO10="DEFAULT", Values!$B$18, ""))</f>
        <v>5</v>
      </c>
      <c r="M10" s="28" t="str">
        <f aca="false">IF(ISBLANK(Values!F9),"",Values!$N9)</f>
        <v>https://raw.githubusercontent.com/PatrickVibild/TellusAmazonPictures/master/pictures/DELL/E7250/BL/NOR/1.jpg</v>
      </c>
      <c r="N10" s="28" t="str">
        <f aca="false">IF(ISBLANK(Values!$G9),"",Values!O9)</f>
        <v>https://raw.githubusercontent.com/PatrickVibild/TellusAmazonPictures/master/pictures/DELL/E7250/BL/NOR/2.jpg</v>
      </c>
      <c r="O10" s="28" t="str">
        <f aca="false">IF(ISBLANK(Values!$G9),"",Values!P9)</f>
        <v>https://raw.githubusercontent.com/PatrickVibild/TellusAmazonPictures/master/pictures/DELL/E7250/BL/NOR/3.jpg</v>
      </c>
      <c r="P10" s="28" t="str">
        <f aca="false">IF(ISBLANK(Values!$G9),"",Values!Q9)</f>
        <v>https://raw.githubusercontent.com/PatrickVibild/TellusAmazonPictures/master/pictures/DELL/E7250/BL/NOR/4.jpg</v>
      </c>
      <c r="Q10" s="28" t="str">
        <f aca="false">IF(ISBLANK(Values!$G9),"",Values!R9)</f>
        <v>https://raw.githubusercontent.com/PatrickVibild/TellusAmazonPictures/master/pictures/DELL/E7250/BL/NOR/5.jpg</v>
      </c>
      <c r="R10" s="28" t="str">
        <f aca="false">IF(ISBLANK(Values!$G9),"",Values!S9)</f>
        <v>https://raw.githubusercontent.com/PatrickVibild/TellusAmazonPictures/master/pictures/DELL/E7250/BL/NOR/6.jpg</v>
      </c>
      <c r="S10" s="28" t="str">
        <f aca="false">IF(ISBLANK(Values!$G9),"",Values!T9)</f>
        <v>https://raw.githubusercontent.com/PatrickVibild/TellusAmazonPictures/master/pictures/DELL/E7250/BL/NOR/7.jpg</v>
      </c>
      <c r="T10" s="28" t="str">
        <f aca="false">IF(ISBLANK(Values!$G9),"",Values!U9)</f>
        <v>https://raw.githubusercontent.com/PatrickVibild/TellusAmazonPictures/master/pictures/DELL/E7250/BL/NOR/8.jpg</v>
      </c>
      <c r="U10" s="28" t="str">
        <f aca="false">IF(ISBLANK(Values!$G9),"",Values!V9)</f>
        <v>https://raw.githubusercontent.com/PatrickVibild/TellusAmazonPictures/master/pictures/DELL/E7250/BL/NOR/9.jpg</v>
      </c>
      <c r="W10" s="32" t="str">
        <f aca="false">IF(ISBLANK(Values!F9),"","Child")</f>
        <v>Child</v>
      </c>
      <c r="X10" s="32" t="str">
        <f aca="false">IF(ISBLANK(Values!F9),"",Values!$B$13)</f>
        <v>Dell 7250</v>
      </c>
      <c r="Y10" s="39" t="str">
        <f aca="false">IF(ISBLANK(Values!F9),"","Size-Color")</f>
        <v>Size-Color</v>
      </c>
      <c r="Z10" s="32" t="str">
        <f aca="false">IF(ISBLANK(Values!F9),"","variation")</f>
        <v>variation</v>
      </c>
      <c r="AA10" s="36" t="str">
        <f aca="false">IF(ISBLANK(Values!F9),"",Values!$B$20)</f>
        <v>PartialUpdate</v>
      </c>
      <c r="AB10" s="36" t="str">
        <f aca="false">IF(ISBLANK(Values!F9),"",Values!$B$29)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IF(ISBLANK(Values!F9),"",IF(Values!J9,Values!$B$23,Values!$B$33))</f>
        <v>👉 REFURBISHED:  SAVE MONEY -  Replacement Dell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backlit.</v>
      </c>
      <c r="AM10" s="1" t="str">
        <f aca="false">SUBSTITUTE(IF(ISBLANK(Values!F9),"",Values!$B$27),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0" s="28" t="str">
        <f aca="false">IF(ISBLANK(Values!F9),"",Values!I9)</f>
        <v>Scandinavian – Nordic</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DEFAULT</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3"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n">
        <f aca="false">IF(ISBLANK(Values!F9),"",IF(CO10&lt;&gt;"DEFAULT", "", 3))</f>
        <v>3</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v>
      </c>
      <c r="B11" s="38" t="str">
        <f aca="false">IF(ISBLANK(Values!F10),"",Values!G10)</f>
        <v>Dell 7250 - BE</v>
      </c>
      <c r="C11" s="32" t="str">
        <f aca="false">IF(ISBLANK(Values!F10),"","TellusRem")</f>
        <v>TellusRem</v>
      </c>
      <c r="D11" s="30" t="n">
        <f aca="false">IF(ISBLANK(Values!F10),"",Values!F10)</f>
        <v>5714401725077</v>
      </c>
      <c r="E11" s="31" t="str">
        <f aca="false">IF(ISBLANK(Values!F10),"","EAN")</f>
        <v>EAN</v>
      </c>
      <c r="F11" s="28" t="str">
        <f aca="false">IF(ISBLANK(Values!F10),"",IF(Values!K10, SUBSTITUTE(Values!$B$1, "{language}", Values!I10) &amp; " " &amp;Values!$B$3, SUBSTITUTE(Values!$B$2, "{language}", Values!$I10) &amp; " " &amp;Values!$B$3))</f>
        <v>replacement Belgian backlit keyboard for Dell   Latitude E7250. Latitude E5250, Latitude E5270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7250 - BE</v>
      </c>
      <c r="K11" s="28" t="n">
        <f aca="false">IF(ISBLANK(Values!F10),"",IF(Values!K10, Values!$B$4, Values!$B$5))</f>
        <v>42.99</v>
      </c>
      <c r="L11" s="40" t="n">
        <f aca="false">IF(ISBLANK(Values!F10),"",IF($CO11="DEFAULT", Values!$B$18, ""))</f>
        <v>5</v>
      </c>
      <c r="M11" s="28" t="str">
        <f aca="false">IF(ISBLANK(Values!F10),"",Values!$N10)</f>
        <v>https://raw.githubusercontent.com/PatrickVibild/TellusAmazonPictures/master/pictures/DELL/E7250/BL/BE/1.jpg</v>
      </c>
      <c r="N11" s="28" t="str">
        <f aca="false">IF(ISBLANK(Values!$G10),"",Values!O10)</f>
        <v>https://raw.githubusercontent.com/PatrickVibild/TellusAmazonPictures/master/pictures/DELL/E7250/BL/BE/2.jpg</v>
      </c>
      <c r="O11" s="28" t="str">
        <f aca="false">IF(ISBLANK(Values!$G10),"",Values!P10)</f>
        <v>https://raw.githubusercontent.com/PatrickVibild/TellusAmazonPictures/master/pictures/DELL/E7250/BL/BE/3.jpg</v>
      </c>
      <c r="P11" s="28" t="str">
        <f aca="false">IF(ISBLANK(Values!$G10),"",Values!Q10)</f>
        <v>https://raw.githubusercontent.com/PatrickVibild/TellusAmazonPictures/master/pictures/DELL/E7250/BL/BE/4.jpg</v>
      </c>
      <c r="Q11" s="28" t="str">
        <f aca="false">IF(ISBLANK(Values!$G10),"",Values!R10)</f>
        <v>https://raw.githubusercontent.com/PatrickVibild/TellusAmazonPictures/master/pictures/DELL/E7250/BL/BE/5.jpg</v>
      </c>
      <c r="R11" s="28" t="str">
        <f aca="false">IF(ISBLANK(Values!$G10),"",Values!S10)</f>
        <v>https://raw.githubusercontent.com/PatrickVibild/TellusAmazonPictures/master/pictures/DELL/E7250/BL/BE/6.jpg</v>
      </c>
      <c r="S11" s="28" t="str">
        <f aca="false">IF(ISBLANK(Values!$G10),"",Values!T10)</f>
        <v>https://raw.githubusercontent.com/PatrickVibild/TellusAmazonPictures/master/pictures/DELL/E7250/BL/BE/7.jpg</v>
      </c>
      <c r="T11" s="28" t="str">
        <f aca="false">IF(ISBLANK(Values!$G10),"",Values!U10)</f>
        <v>https://raw.githubusercontent.com/PatrickVibild/TellusAmazonPictures/master/pictures/DELL/E7250/BL/BE/8.jpg</v>
      </c>
      <c r="U11" s="28" t="str">
        <f aca="false">IF(ISBLANK(Values!$G10),"",Values!V10)</f>
        <v>https://raw.githubusercontent.com/PatrickVibild/TellusAmazonPictures/master/pictures/DELL/E7250/BL/BE/9.jpg</v>
      </c>
      <c r="W11" s="32" t="str">
        <f aca="false">IF(ISBLANK(Values!F10),"","Child")</f>
        <v>Child</v>
      </c>
      <c r="X11" s="32" t="str">
        <f aca="false">IF(ISBLANK(Values!F10),"",Values!$B$13)</f>
        <v>Dell 7250</v>
      </c>
      <c r="Y11" s="39" t="str">
        <f aca="false">IF(ISBLANK(Values!F10),"","Size-Color")</f>
        <v>Size-Color</v>
      </c>
      <c r="Z11" s="32" t="str">
        <f aca="false">IF(ISBLANK(Values!F10),"","variation")</f>
        <v>variation</v>
      </c>
      <c r="AA11" s="36" t="str">
        <f aca="false">IF(ISBLANK(Values!F10),"",Values!$B$20)</f>
        <v>PartialUpdate</v>
      </c>
      <c r="AB11" s="36"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IF(ISBLANK(Values!F10),"",IF(Values!J10,Values!$B$23,Values!$B$33))</f>
        <v>👉 REFURBISHED:  SAVE MONEY -  Replacement Dell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backlit.</v>
      </c>
      <c r="AM11" s="1" t="str">
        <f aca="false">SUBSTITUTE(IF(ISBLANK(Values!F10),"",Values!$B$27),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1" s="28" t="str">
        <f aca="false">IF(ISBLANK(Values!F10),"",Values!I10)</f>
        <v>Belgian</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DEFAULT</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n">
        <f aca="false">IF(ISBLANK(Values!F10),"",IF(CO11&lt;&gt;"DEFAULT", "", 3))</f>
        <v>3</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v>
      </c>
      <c r="B12" s="38" t="str">
        <f aca="false">IF(ISBLANK(Values!F11),"",Values!G11)</f>
        <v>Dell 7250 - CH</v>
      </c>
      <c r="C12" s="32" t="str">
        <f aca="false">IF(ISBLANK(Values!F11),"","TellusRem")</f>
        <v>TellusRem</v>
      </c>
      <c r="D12" s="30" t="n">
        <f aca="false">IF(ISBLANK(Values!F11),"",Values!F11)</f>
        <v>5714401725084</v>
      </c>
      <c r="E12" s="31" t="str">
        <f aca="false">IF(ISBLANK(Values!F11),"","EAN")</f>
        <v>EAN</v>
      </c>
      <c r="F12" s="28" t="str">
        <f aca="false">IF(ISBLANK(Values!F11),"",IF(Values!K11, SUBSTITUTE(Values!$B$1, "{language}", Values!I11) &amp; " " &amp;Values!$B$3, SUBSTITUTE(Values!$B$2, "{language}", Values!$I11) &amp; " " &amp;Values!$B$3))</f>
        <v>replacement Swiss backlit keyboard for Dell   Latitude E7250. Latitude E5250, Latitude E5270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7250 - CH</v>
      </c>
      <c r="K12" s="28" t="n">
        <f aca="false">IF(ISBLANK(Values!F11),"",IF(Values!K11, Values!$B$4, Values!$B$5))</f>
        <v>42.99</v>
      </c>
      <c r="L12" s="40" t="n">
        <f aca="false">IF(ISBLANK(Values!F11),"",IF($CO12="DEFAULT", Values!$B$18, ""))</f>
        <v>5</v>
      </c>
      <c r="M12" s="28" t="str">
        <f aca="false">IF(ISBLANK(Values!F11),"",Values!$N11)</f>
        <v>https://raw.githubusercontent.com/PatrickVibild/TellusAmazonPictures/master/pictures/DELL/E7250/BL/CH/1.jpg</v>
      </c>
      <c r="N12" s="28" t="str">
        <f aca="false">IF(ISBLANK(Values!$G11),"",Values!O11)</f>
        <v>https://raw.githubusercontent.com/PatrickVibild/TellusAmazonPictures/master/pictures/DELL/E7250/BL/CH/2.jpg</v>
      </c>
      <c r="O12" s="28" t="str">
        <f aca="false">IF(ISBLANK(Values!$G11),"",Values!P11)</f>
        <v>https://raw.githubusercontent.com/PatrickVibild/TellusAmazonPictures/master/pictures/DELL/E7250/BL/CH/3.jpg</v>
      </c>
      <c r="P12" s="28" t="str">
        <f aca="false">IF(ISBLANK(Values!$G11),"",Values!Q11)</f>
        <v>https://raw.githubusercontent.com/PatrickVibild/TellusAmazonPictures/master/pictures/DELL/E7250/BL/CH/4.jpg</v>
      </c>
      <c r="Q12" s="28" t="str">
        <f aca="false">IF(ISBLANK(Values!$G11),"",Values!R11)</f>
        <v>https://raw.githubusercontent.com/PatrickVibild/TellusAmazonPictures/master/pictures/DELL/E7250/BL/CH/5.jpg</v>
      </c>
      <c r="R12" s="28" t="str">
        <f aca="false">IF(ISBLANK(Values!$G11),"",Values!S11)</f>
        <v>https://raw.githubusercontent.com/PatrickVibild/TellusAmazonPictures/master/pictures/DELL/E7250/BL/CH/6.jpg</v>
      </c>
      <c r="S12" s="28" t="str">
        <f aca="false">IF(ISBLANK(Values!$G11),"",Values!T11)</f>
        <v>https://raw.githubusercontent.com/PatrickVibild/TellusAmazonPictures/master/pictures/DELL/E7250/BL/CH/7.jpg</v>
      </c>
      <c r="T12" s="28" t="str">
        <f aca="false">IF(ISBLANK(Values!$G11),"",Values!U11)</f>
        <v>https://raw.githubusercontent.com/PatrickVibild/TellusAmazonPictures/master/pictures/DELL/E7250/BL/CH/8.jpg</v>
      </c>
      <c r="U12" s="28" t="str">
        <f aca="false">IF(ISBLANK(Values!$G11),"",Values!V11)</f>
        <v>https://raw.githubusercontent.com/PatrickVibild/TellusAmazonPictures/master/pictures/DELL/E7250/BL/CH/9.jpg</v>
      </c>
      <c r="W12" s="32" t="str">
        <f aca="false">IF(ISBLANK(Values!F11),"","Child")</f>
        <v>Child</v>
      </c>
      <c r="X12" s="32" t="str">
        <f aca="false">IF(ISBLANK(Values!F11),"",Values!$B$13)</f>
        <v>Dell 7250</v>
      </c>
      <c r="Y12" s="39" t="str">
        <f aca="false">IF(ISBLANK(Values!F11),"","Size-Color")</f>
        <v>Size-Color</v>
      </c>
      <c r="Z12" s="32" t="str">
        <f aca="false">IF(ISBLANK(Values!F11),"","variation")</f>
        <v>variation</v>
      </c>
      <c r="AA12" s="36" t="str">
        <f aca="false">IF(ISBLANK(Values!F11),"",Values!$B$20)</f>
        <v>PartialUpdate</v>
      </c>
      <c r="AB12" s="36"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IF(ISBLANK(Values!F11),"",IF(Values!J11,Values!$B$23,Values!$B$33))</f>
        <v>👉 REFURBISHED:  SAVE MONEY -  Replacement Dell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backlit.</v>
      </c>
      <c r="AM12" s="1" t="str">
        <f aca="false">SUBSTITUTE(IF(ISBLANK(Values!F11),"",Values!$B$27),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2" s="28" t="str">
        <f aca="false">IF(ISBLANK(Values!F11),"",Values!I11)</f>
        <v>Swiss</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v>
      </c>
      <c r="B13" s="38" t="str">
        <f aca="false">IF(ISBLANK(Values!F12),"",Values!G12)</f>
        <v>Dell 7250 - US INT</v>
      </c>
      <c r="C13" s="32" t="str">
        <f aca="false">IF(ISBLANK(Values!F12),"","TellusRem")</f>
        <v>TellusRem</v>
      </c>
      <c r="D13" s="30" t="n">
        <f aca="false">IF(ISBLANK(Values!F12),"",Values!F12)</f>
        <v>5714401725091</v>
      </c>
      <c r="E13" s="31" t="str">
        <f aca="false">IF(ISBLANK(Values!F12),"","EAN")</f>
        <v>EAN</v>
      </c>
      <c r="F13" s="28" t="str">
        <f aca="false">IF(ISBLANK(Values!F12),"",IF(Values!K12, SUBSTITUTE(Values!$B$1, "{language}", Values!I12) &amp; " " &amp;Values!$B$3, SUBSTITUTE(Values!$B$2, "{language}", Values!$I12) &amp; " " &amp;Values!$B$3))</f>
        <v>replacement US International backlit keyboard for Dell   Latitude E7250. Latitude E5250, Latitude E5270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7250 - US INT</v>
      </c>
      <c r="K13" s="28" t="n">
        <f aca="false">IF(ISBLANK(Values!F12),"",IF(Values!K12, Values!$B$4, Values!$B$5))</f>
        <v>42.99</v>
      </c>
      <c r="L13" s="40" t="n">
        <f aca="false">IF(ISBLANK(Values!F12),"",IF($CO13="DEFAULT", Values!$B$18, ""))</f>
        <v>5</v>
      </c>
      <c r="M13" s="28" t="str">
        <f aca="false">IF(ISBLANK(Values!F12),"",Values!$N12)</f>
        <v>https://raw.githubusercontent.com/PatrickVibild/TellusAmazonPictures/master/pictures/DELL/E7250/BL/USI/1.jpg</v>
      </c>
      <c r="N13" s="28" t="str">
        <f aca="false">IF(ISBLANK(Values!$G12),"",Values!O12)</f>
        <v>https://raw.githubusercontent.com/PatrickVibild/TellusAmazonPictures/master/pictures/DELL/E7250/BL/USI/2.jpg</v>
      </c>
      <c r="O13" s="28" t="str">
        <f aca="false">IF(ISBLANK(Values!$G12),"",Values!P12)</f>
        <v>https://raw.githubusercontent.com/PatrickVibild/TellusAmazonPictures/master/pictures/DELL/E7250/BL/USI/3.jpg</v>
      </c>
      <c r="P13" s="28" t="str">
        <f aca="false">IF(ISBLANK(Values!$G12),"",Values!Q12)</f>
        <v>https://raw.githubusercontent.com/PatrickVibild/TellusAmazonPictures/master/pictures/DELL/E7250/BL/USI/4.jpg</v>
      </c>
      <c r="Q13" s="28" t="str">
        <f aca="false">IF(ISBLANK(Values!$G12),"",Values!R12)</f>
        <v>https://raw.githubusercontent.com/PatrickVibild/TellusAmazonPictures/master/pictures/DELL/E7250/BL/USI/5.jpg</v>
      </c>
      <c r="R13" s="28" t="str">
        <f aca="false">IF(ISBLANK(Values!$G12),"",Values!S12)</f>
        <v>https://raw.githubusercontent.com/PatrickVibild/TellusAmazonPictures/master/pictures/DELL/E7250/BL/USI/6.jpg</v>
      </c>
      <c r="S13" s="28" t="str">
        <f aca="false">IF(ISBLANK(Values!$G12),"",Values!T12)</f>
        <v>https://raw.githubusercontent.com/PatrickVibild/TellusAmazonPictures/master/pictures/DELL/E7250/BL/USI/7.jpg</v>
      </c>
      <c r="T13" s="28" t="str">
        <f aca="false">IF(ISBLANK(Values!$G12),"",Values!U12)</f>
        <v>https://raw.githubusercontent.com/PatrickVibild/TellusAmazonPictures/master/pictures/DELL/E7250/BL/USI/8.jpg</v>
      </c>
      <c r="U13" s="28" t="str">
        <f aca="false">IF(ISBLANK(Values!$G12),"",Values!V12)</f>
        <v>https://raw.githubusercontent.com/PatrickVibild/TellusAmazonPictures/master/pictures/DELL/E7250/BL/USI/9.jpg</v>
      </c>
      <c r="W13" s="32" t="str">
        <f aca="false">IF(ISBLANK(Values!F12),"","Child")</f>
        <v>Child</v>
      </c>
      <c r="X13" s="32" t="str">
        <f aca="false">IF(ISBLANK(Values!F12),"",Values!$B$13)</f>
        <v>Dell 7250</v>
      </c>
      <c r="Y13" s="39" t="str">
        <f aca="false">IF(ISBLANK(Values!F12),"","Size-Color")</f>
        <v>Size-Color</v>
      </c>
      <c r="Z13" s="32" t="str">
        <f aca="false">IF(ISBLANK(Values!F12),"","variation")</f>
        <v>variation</v>
      </c>
      <c r="AA13" s="36" t="str">
        <f aca="false">IF(ISBLANK(Values!F12),"",Values!$B$20)</f>
        <v>PartialUpdate</v>
      </c>
      <c r="AB13" s="36"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IF(ISBLANK(Values!F12),"",IF(Values!J12,Values!$B$23,Values!$B$33))</f>
        <v>👉 REFURBISHED:  SAVE MONEY -  Replacement Dell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backlit.</v>
      </c>
      <c r="AM13" s="1" t="str">
        <f aca="false">SUBSTITUTE(IF(ISBLANK(Values!F12),"",Values!$B$27),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v>
      </c>
      <c r="B14" s="38" t="str">
        <f aca="false">IF(ISBLANK(Values!F13),"",Values!G13)</f>
        <v>Dell 7250 - US</v>
      </c>
      <c r="C14" s="32" t="str">
        <f aca="false">IF(ISBLANK(Values!F13),"","TellusRem")</f>
        <v>TellusRem</v>
      </c>
      <c r="D14" s="30" t="n">
        <f aca="false">IF(ISBLANK(Values!F13),"",Values!F13)</f>
        <v>5714401725107</v>
      </c>
      <c r="E14" s="31" t="str">
        <f aca="false">IF(ISBLANK(Values!F13),"","EAN")</f>
        <v>EAN</v>
      </c>
      <c r="F14" s="28" t="str">
        <f aca="false">IF(ISBLANK(Values!F13),"",IF(Values!K13, SUBSTITUTE(Values!$B$1, "{language}", Values!I13) &amp; " " &amp;Values!$B$3, SUBSTITUTE(Values!$B$2, "{language}", Values!$I13) &amp; " " &amp;Values!$B$3))</f>
        <v>replacement US backlit keyboard for Dell   Latitude E7250. Latitude E5250, Latitude E5270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7250 - US</v>
      </c>
      <c r="K14" s="28" t="n">
        <f aca="false">IF(ISBLANK(Values!F13),"",IF(Values!K13, Values!$B$4, Values!$B$5))</f>
        <v>42.99</v>
      </c>
      <c r="L14" s="40" t="str">
        <f aca="false">IF(ISBLANK(Values!F13),"",IF($CO14="DEFAULT", Values!$B$18, ""))</f>
        <v/>
      </c>
      <c r="M14" s="28" t="str">
        <f aca="false">IF(ISBLANK(Values!F13),"",Values!$N13)</f>
        <v>https://raw.githubusercontent.com/PatrickVibild/TellusAmazonPictures/master/pictures/DELL/E7250/BL/US/1.jpg</v>
      </c>
      <c r="N14" s="28" t="str">
        <f aca="false">IF(ISBLANK(Values!$G13),"",Values!O13)</f>
        <v>https://raw.githubusercontent.com/PatrickVibild/TellusAmazonPictures/master/pictures/DELL/E7250/BL/US/2.jpg</v>
      </c>
      <c r="O14" s="28" t="str">
        <f aca="false">IF(ISBLANK(Values!$G13),"",Values!P13)</f>
        <v>https://raw.githubusercontent.com/PatrickVibild/TellusAmazonPictures/master/pictures/DELL/E7250/BL/US/3.jpg</v>
      </c>
      <c r="P14" s="28" t="str">
        <f aca="false">IF(ISBLANK(Values!$G13),"",Values!Q13)</f>
        <v>https://raw.githubusercontent.com/PatrickVibild/TellusAmazonPictures/master/pictures/DELL/E7250/BL/US/4.jpg</v>
      </c>
      <c r="Q14" s="28" t="str">
        <f aca="false">IF(ISBLANK(Values!$G13),"",Values!R13)</f>
        <v>https://raw.githubusercontent.com/PatrickVibild/TellusAmazonPictures/master/pictures/DELL/E7250/BL/US/5.jpg</v>
      </c>
      <c r="R14" s="28" t="str">
        <f aca="false">IF(ISBLANK(Values!$G13),"",Values!S13)</f>
        <v>https://raw.githubusercontent.com/PatrickVibild/TellusAmazonPictures/master/pictures/DELL/E7250/BL/US/6.jpg</v>
      </c>
      <c r="S14" s="28" t="str">
        <f aca="false">IF(ISBLANK(Values!$G13),"",Values!T13)</f>
        <v>https://raw.githubusercontent.com/PatrickVibild/TellusAmazonPictures/master/pictures/DELL/E7250/BL/US/7.jpg</v>
      </c>
      <c r="T14" s="28" t="str">
        <f aca="false">IF(ISBLANK(Values!$G13),"",Values!U13)</f>
        <v>https://raw.githubusercontent.com/PatrickVibild/TellusAmazonPictures/master/pictures/DELL/E7250/BL/US/8.jpg</v>
      </c>
      <c r="U14" s="28" t="str">
        <f aca="false">IF(ISBLANK(Values!$G13),"",Values!V13)</f>
        <v>https://raw.githubusercontent.com/PatrickVibild/TellusAmazonPictures/master/pictures/DELL/E7250/BL/US/9.jpg</v>
      </c>
      <c r="W14" s="32" t="str">
        <f aca="false">IF(ISBLANK(Values!F13),"","Child")</f>
        <v>Child</v>
      </c>
      <c r="X14" s="32" t="str">
        <f aca="false">IF(ISBLANK(Values!F13),"",Values!$B$13)</f>
        <v>Dell 7250</v>
      </c>
      <c r="Y14" s="39" t="str">
        <f aca="false">IF(ISBLANK(Values!F13),"","Size-Color")</f>
        <v>Size-Color</v>
      </c>
      <c r="Z14" s="32" t="str">
        <f aca="false">IF(ISBLANK(Values!F13),"","variation")</f>
        <v>variation</v>
      </c>
      <c r="AA14" s="36" t="str">
        <f aca="false">IF(ISBLANK(Values!F13),"",Values!$B$20)</f>
        <v>PartialUpdate</v>
      </c>
      <c r="AB14" s="36"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IF(ISBLANK(Values!F13),"",IF(Values!J13,Values!$B$23,Values!$B$33))</f>
        <v>👉 REFURBISHED:  SAVE MONEY -  Replacement Dell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backlit.</v>
      </c>
      <c r="AM14" s="1" t="str">
        <f aca="false">SUBSTITUTE(IF(ISBLANK(Values!F13),"",Values!$B$27),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AMAZON_NA</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str">
        <f aca="false">IF(ISBLANK(Values!F13),"",IF(CO14&lt;&gt;"DEFAULT", "", 3))</f>
        <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
      </c>
      <c r="B15" s="38" t="str">
        <f aca="false">IF(ISBLANK(Values!F14),"",Values!G14)</f>
        <v/>
      </c>
      <c r="C15" s="32" t="str">
        <f aca="false">IF(ISBLANK(Values!F14),"","TellusRem")</f>
        <v/>
      </c>
      <c r="D15" s="30" t="str">
        <f aca="false">IF(ISBLANK(Values!F14),"",Values!F14)</f>
        <v/>
      </c>
      <c r="E15" s="31" t="str">
        <f aca="false">IF(ISBLANK(Values!F14),"","EAN")</f>
        <v/>
      </c>
      <c r="F15" s="28" t="str">
        <f aca="false">IF(ISBLANK(Values!F14),"",IF(Values!K14, SUBSTITUTE(Values!$B$1, "{language}", Values!I14) &amp; " " &amp;Values!$B$3, SUBSTITUTE(Values!$B$2, "{language}", Values!$I14) &amp; " " &amp;Values!$B$3))</f>
        <v/>
      </c>
      <c r="G15" s="32" t="str">
        <f aca="false">IF(ISBLANK(Values!F14),"","TellusRem")</f>
        <v/>
      </c>
      <c r="H15" s="27" t="str">
        <f aca="false">IF(ISBLANK(Values!F14),"",Values!$B$16)</f>
        <v/>
      </c>
      <c r="I15" s="27" t="str">
        <f aca="false">IF(ISBLANK(Values!F14),"","4730574031")</f>
        <v/>
      </c>
      <c r="J15" s="39" t="str">
        <f aca="false">IF(ISBLANK(Values!F14),"",Values!G14 )</f>
        <v/>
      </c>
      <c r="K15" s="28" t="str">
        <f aca="false">IF(ISBLANK(Values!F14),"",IF(Values!K14, Values!$B$4, Values!$B$5))</f>
        <v/>
      </c>
      <c r="L15" s="40" t="str">
        <f aca="false">IF(ISBLANK(Values!F14),"",IF($CO15="DEFAULT", Values!$B$18, ""))</f>
        <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
      </c>
      <c r="X15" s="32" t="str">
        <f aca="false">IF(ISBLANK(Values!F14),"",Values!$B$13)</f>
        <v/>
      </c>
      <c r="Y15" s="39" t="str">
        <f aca="false">IF(ISBLANK(Values!F14),"","Size-Color")</f>
        <v/>
      </c>
      <c r="Z15" s="32" t="str">
        <f aca="false">IF(ISBLANK(Values!F14),"","variation")</f>
        <v/>
      </c>
      <c r="AA15" s="36" t="str">
        <f aca="false">IF(ISBLANK(Values!F14),"",Values!$B$20)</f>
        <v/>
      </c>
      <c r="AB15" s="36" t="str">
        <f aca="false">IF(ISBLANK(Values!F14),"",Values!$B$29)</f>
        <v/>
      </c>
      <c r="AI15" s="41" t="str">
        <f aca="false">IF(ISBLANK(Values!F14),"",IF(Values!J14,Values!$B$23,Values!$B$33))</f>
        <v/>
      </c>
      <c r="AJ15" s="42" t="str">
        <f aca="false">IF(ISBLANK(Values!F14),"",Values!$B$24 &amp;" "&amp;Values!$B$3)</f>
        <v/>
      </c>
      <c r="AK15" s="1" t="str">
        <f aca="false">IF(ISBLANK(Values!F14),"",Values!$B$25)</f>
        <v/>
      </c>
      <c r="AL15" s="1" t="str">
        <f aca="false">IF(ISBLANK(Values!F14),"",SUBSTITUTE(SUBSTITUTE(IF(Values!$K14, Values!$B$26, Values!$B$33), "{language}", Values!$I14), "{flag}", INDEX(options!$E$1:$E$20, Values!$W14)))</f>
        <v/>
      </c>
      <c r="AM15" s="1" t="str">
        <f aca="false">SUBSTITUTE(IF(ISBLANK(Values!F14),"",Values!$B$27), "{model}", Values!$B$3)</f>
        <v/>
      </c>
      <c r="AT15" s="28" t="str">
        <f aca="false">IF(ISBLANK(Values!F14),"",Values!I14)</f>
        <v/>
      </c>
      <c r="AV15" s="36" t="str">
        <f aca="false">IF(ISBLANK(Values!F14),"",IF(Values!K14,"Backlit", "Non-Backlit"))</f>
        <v/>
      </c>
      <c r="BE15" s="27" t="str">
        <f aca="false">IF(ISBLANK(Values!F14),"","Professional Audience")</f>
        <v/>
      </c>
      <c r="BF15" s="27" t="str">
        <f aca="false">IF(ISBLANK(Values!F14),"","Consumer Audience")</f>
        <v/>
      </c>
      <c r="BG15" s="27" t="str">
        <f aca="false">IF(ISBLANK(Values!F14),"","Adults")</f>
        <v/>
      </c>
      <c r="BH15" s="27" t="str">
        <f aca="false">IF(ISBLANK(Values!F14),"","People")</f>
        <v/>
      </c>
      <c r="CG15" s="1" t="str">
        <f aca="false">IF(ISBLANK(Values!F14),"",Values!$B$11)</f>
        <v/>
      </c>
      <c r="CH15" s="1" t="str">
        <f aca="false">IF(ISBLANK(Values!F14),"","GR")</f>
        <v/>
      </c>
      <c r="CI15" s="1" t="str">
        <f aca="false">IF(ISBLANK(Values!F14),"",Values!$B$7)</f>
        <v/>
      </c>
      <c r="CJ15" s="1" t="str">
        <f aca="false">IF(ISBLANK(Values!F14),"",Values!$B$8)</f>
        <v/>
      </c>
      <c r="CK15" s="1" t="str">
        <f aca="false">IF(ISBLANK(Values!F14),"",Values!$B$9)</f>
        <v/>
      </c>
      <c r="CL15" s="1" t="str">
        <f aca="false">IF(ISBLANK(Values!F14),"","CM")</f>
        <v/>
      </c>
      <c r="CO15" s="1" t="str">
        <f aca="false">IF(ISBLANK(Values!F14), "", IF(AND(Values!$B$37=options!$G$2, Values!$C14), "AMAZON_NA", IF(AND(Values!$B$37=options!$G$1, Values!$D14), "AMAZON_EU", "DEFAULT")))</f>
        <v/>
      </c>
      <c r="CP15" s="36" t="str">
        <f aca="false">IF(ISBLANK(Values!F14),"",Values!$B$7)</f>
        <v/>
      </c>
      <c r="CQ15" s="36" t="str">
        <f aca="false">IF(ISBLANK(Values!F14),"",Values!$B$8)</f>
        <v/>
      </c>
      <c r="CR15" s="36" t="str">
        <f aca="false">IF(ISBLANK(Values!F14),"",Values!$B$9)</f>
        <v/>
      </c>
      <c r="CS15" s="1" t="str">
        <f aca="false">IF(ISBLANK(Values!F14),"",Values!$B$11)</f>
        <v/>
      </c>
      <c r="CT15" s="1" t="str">
        <f aca="false">IF(ISBLANK(Values!F14),"","GR")</f>
        <v/>
      </c>
      <c r="CU15" s="1" t="str">
        <f aca="false">IF(ISBLANK(Values!F14),"","CM")</f>
        <v/>
      </c>
      <c r="CV15" s="1" t="str">
        <f aca="false">IF(ISBLANK(Values!F14),"",IF(Values!$B$36=options!$F$1,"Denmark", IF(Values!$B$36=options!$F$2, "Danemark",IF(Values!$B$36=options!$F$3, "Dänemark",IF(Values!$B$36=options!$F$4, "Danimarca",IF(Values!$B$36=options!$F$5, "Dinamarca",IF(Values!$B$36=options!$F$6, "Denemarken","" ) ) ) ) )))</f>
        <v/>
      </c>
      <c r="CZ15" s="1" t="str">
        <f aca="false">IF(ISBLANK(Values!F14),"","No")</f>
        <v/>
      </c>
      <c r="DA15" s="1" t="str">
        <f aca="false">IF(ISBLANK(Values!F14),"","No")</f>
        <v/>
      </c>
      <c r="DO15" s="27" t="str">
        <f aca="false">IF(ISBLANK(Values!F14),"","Parts")</f>
        <v/>
      </c>
      <c r="DP15" s="27" t="str">
        <f aca="false">IF(ISBLANK(Values!F14),"",Values!$B$31)</f>
        <v/>
      </c>
      <c r="DS15" s="31"/>
      <c r="DY15" s="43" t="str">
        <f aca="false">IF(ISBLANK(Values!$F14), "", "not_applicable")</f>
        <v/>
      </c>
      <c r="DZ15" s="31"/>
      <c r="EA15" s="31"/>
      <c r="EB15" s="31"/>
      <c r="EC15" s="31"/>
      <c r="EI15" s="1" t="str">
        <f aca="false">IF(ISBLANK(Values!F14),"",Values!$B$31)</f>
        <v/>
      </c>
      <c r="ES15" s="1" t="str">
        <f aca="false">IF(ISBLANK(Values!F14),"","Amazon Tellus UPS")</f>
        <v/>
      </c>
      <c r="EV15" s="31" t="str">
        <f aca="false">IF(ISBLANK(Values!F14),"","New")</f>
        <v/>
      </c>
      <c r="FE15" s="1" t="str">
        <f aca="false">IF(ISBLANK(Values!F14),"",IF(CO15&lt;&gt;"DEFAULT", "", 3))</f>
        <v/>
      </c>
      <c r="FH15" s="1" t="str">
        <f aca="false">IF(ISBLANK(Values!F14),"","FALSE")</f>
        <v/>
      </c>
      <c r="FI15" s="36" t="str">
        <f aca="false">IF(ISBLANK(Values!F14),"","FALSE")</f>
        <v/>
      </c>
      <c r="FJ15" s="36" t="str">
        <f aca="false">IF(ISBLANK(Values!F14),"","FALSE")</f>
        <v/>
      </c>
      <c r="FM15" s="1" t="str">
        <f aca="false">IF(ISBLANK(Values!F14),"","1")</f>
        <v/>
      </c>
      <c r="FO15" s="28" t="str">
        <f aca="false">IF(ISBLANK(Values!F14),"",IF(Values!K14, Values!$B$4, Values!$B$5))</f>
        <v/>
      </c>
      <c r="FP15" s="1" t="str">
        <f aca="false">IF(ISBLANK(Values!F14),"","Percent")</f>
        <v/>
      </c>
      <c r="FQ15" s="1" t="str">
        <f aca="false">IF(ISBLANK(Values!F14),"","2")</f>
        <v/>
      </c>
      <c r="FR15" s="1" t="str">
        <f aca="false">IF(ISBLANK(Values!F14),"","3")</f>
        <v/>
      </c>
      <c r="FS15" s="1" t="str">
        <f aca="false">IF(ISBLANK(Values!F14),"","5")</f>
        <v/>
      </c>
      <c r="FT15" s="1" t="str">
        <f aca="false">IF(ISBLANK(Values!F14),"","6")</f>
        <v/>
      </c>
      <c r="FU15" s="1" t="str">
        <f aca="false">IF(ISBLANK(Values!F14),"","10")</f>
        <v/>
      </c>
      <c r="FV15" s="1" t="str">
        <f aca="false">IF(ISBLANK(Values!F14),"","10")</f>
        <v/>
      </c>
    </row>
    <row r="16" customFormat="false" ht="68.65" hidden="false" customHeight="false" outlineLevel="0" collapsed="false">
      <c r="A16" s="27" t="str">
        <f aca="false">IF(ISBLANK(Values!F15),"",IF(Values!$B$37="EU","computercomponent","computer"))</f>
        <v/>
      </c>
      <c r="B16" s="38" t="str">
        <f aca="false">IF(ISBLANK(Values!F15),"",Values!G15)</f>
        <v/>
      </c>
      <c r="C16" s="32" t="str">
        <f aca="false">IF(ISBLANK(Values!F15),"","TellusRem")</f>
        <v/>
      </c>
      <c r="D16" s="30" t="str">
        <f aca="false">IF(ISBLANK(Values!F15),"",Values!F15)</f>
        <v/>
      </c>
      <c r="E16" s="31" t="str">
        <f aca="false">IF(ISBLANK(Values!F15),"","EAN")</f>
        <v/>
      </c>
      <c r="F16" s="28" t="str">
        <f aca="false">IF(ISBLANK(Values!F15),"",IF(Values!K15, SUBSTITUTE(Values!$B$1, "{language}", Values!I15) &amp; " " &amp;Values!$B$3, SUBSTITUTE(Values!$B$2, "{language}", Values!$I15) &amp; " " &amp;Values!$B$3))</f>
        <v/>
      </c>
      <c r="G16" s="32" t="str">
        <f aca="false">IF(ISBLANK(Values!F15),"","TellusRem")</f>
        <v/>
      </c>
      <c r="H16" s="27" t="str">
        <f aca="false">IF(ISBLANK(Values!F15),"",Values!$B$16)</f>
        <v/>
      </c>
      <c r="I16" s="27" t="str">
        <f aca="false">IF(ISBLANK(Values!F15),"","4730574031")</f>
        <v/>
      </c>
      <c r="J16" s="39" t="str">
        <f aca="false">IF(ISBLANK(Values!F15),"",Values!G15 )</f>
        <v/>
      </c>
      <c r="K16" s="28" t="str">
        <f aca="false">IF(ISBLANK(Values!F15),"",IF(Values!K15, Values!$B$4, Values!$B$5))</f>
        <v/>
      </c>
      <c r="L16" s="40" t="str">
        <f aca="false">IF(ISBLANK(Values!F15),"",IF($CO16="DEFAULT", Values!$B$18, ""))</f>
        <v/>
      </c>
      <c r="M16" s="28" t="str">
        <f aca="false">IF(ISBLANK(Values!F15),"",Values!$N15)</f>
        <v/>
      </c>
      <c r="N16" s="28" t="str">
        <f aca="false">IF(ISBLANK(Values!$G15),"",Values!O15)</f>
        <v/>
      </c>
      <c r="O16" s="28" t="str">
        <f aca="false">IF(ISBLANK(Values!$G15),"",Values!P15)</f>
        <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
      </c>
      <c r="X16" s="32" t="str">
        <f aca="false">IF(ISBLANK(Values!F15),"",Values!$B$13)</f>
        <v/>
      </c>
      <c r="Y16" s="39" t="str">
        <f aca="false">IF(ISBLANK(Values!F15),"","Size-Color")</f>
        <v/>
      </c>
      <c r="Z16" s="32" t="str">
        <f aca="false">IF(ISBLANK(Values!F15),"","variation")</f>
        <v/>
      </c>
      <c r="AA16" s="36" t="str">
        <f aca="false">IF(ISBLANK(Values!F15),"",Values!$B$20)</f>
        <v/>
      </c>
      <c r="AB16" s="36" t="str">
        <f aca="false">IF(ISBLANK(Values!F15),"",Values!$B$29)</f>
        <v/>
      </c>
      <c r="AI16" s="41" t="str">
        <f aca="false">IF(ISBLANK(Values!F15),"",IF(Values!J15,Values!$B$23,Values!$B$33))</f>
        <v/>
      </c>
      <c r="AJ16" s="42" t="str">
        <f aca="false">IF(ISBLANK(Values!F15),"",Values!$B$24 &amp;" "&amp;Values!$B$3)</f>
        <v/>
      </c>
      <c r="AK16" s="1" t="str">
        <f aca="false">IF(ISBLANK(Values!F15),"",Values!$B$25)</f>
        <v/>
      </c>
      <c r="AL16" s="1" t="str">
        <f aca="false">IF(ISBLANK(Values!F15),"",SUBSTITUTE(SUBSTITUTE(IF(Values!$K15, Values!$B$26, Values!$B$33), "{language}", Values!$I15), "{flag}", INDEX(options!$E$1:$E$20, Values!$W15)))</f>
        <v/>
      </c>
      <c r="AM16" s="1" t="str">
        <f aca="false">SUBSTITUTE(IF(ISBLANK(Values!F15),"",Values!$B$27), "{model}", Values!$B$3)</f>
        <v/>
      </c>
      <c r="AT16" s="28" t="str">
        <f aca="false">IF(ISBLANK(Values!F15),"",Values!I15)</f>
        <v/>
      </c>
      <c r="AV16" s="36" t="str">
        <f aca="false">IF(ISBLANK(Values!F15),"",IF(Values!K15,"Backlit", "Non-Backlit"))</f>
        <v/>
      </c>
      <c r="BE16" s="27" t="str">
        <f aca="false">IF(ISBLANK(Values!F15),"","Professional Audience")</f>
        <v/>
      </c>
      <c r="BF16" s="27" t="str">
        <f aca="false">IF(ISBLANK(Values!F15),"","Consumer Audience")</f>
        <v/>
      </c>
      <c r="BG16" s="27" t="str">
        <f aca="false">IF(ISBLANK(Values!F15),"","Adults")</f>
        <v/>
      </c>
      <c r="BH16" s="27" t="str">
        <f aca="false">IF(ISBLANK(Values!F15),"","People")</f>
        <v/>
      </c>
      <c r="CG16" s="1" t="str">
        <f aca="false">IF(ISBLANK(Values!F15),"",Values!$B$11)</f>
        <v/>
      </c>
      <c r="CH16" s="1" t="str">
        <f aca="false">IF(ISBLANK(Values!F15),"","GR")</f>
        <v/>
      </c>
      <c r="CI16" s="1" t="str">
        <f aca="false">IF(ISBLANK(Values!F15),"",Values!$B$7)</f>
        <v/>
      </c>
      <c r="CJ16" s="1" t="str">
        <f aca="false">IF(ISBLANK(Values!F15),"",Values!$B$8)</f>
        <v/>
      </c>
      <c r="CK16" s="1" t="str">
        <f aca="false">IF(ISBLANK(Values!F15),"",Values!$B$9)</f>
        <v/>
      </c>
      <c r="CL16" s="1" t="str">
        <f aca="false">IF(ISBLANK(Values!F15),"","CM")</f>
        <v/>
      </c>
      <c r="CO16" s="1" t="str">
        <f aca="false">IF(ISBLANK(Values!F15), "", IF(AND(Values!$B$37=options!$G$2, Values!$C15), "AMAZON_NA", IF(AND(Values!$B$37=options!$G$1, Values!$D15), "AMAZON_EU", "DEFAULT")))</f>
        <v/>
      </c>
      <c r="CP16" s="36" t="str">
        <f aca="false">IF(ISBLANK(Values!F15),"",Values!$B$7)</f>
        <v/>
      </c>
      <c r="CQ16" s="36" t="str">
        <f aca="false">IF(ISBLANK(Values!F15),"",Values!$B$8)</f>
        <v/>
      </c>
      <c r="CR16" s="36" t="str">
        <f aca="false">IF(ISBLANK(Values!F15),"",Values!$B$9)</f>
        <v/>
      </c>
      <c r="CS16" s="1" t="str">
        <f aca="false">IF(ISBLANK(Values!F15),"",Values!$B$11)</f>
        <v/>
      </c>
      <c r="CT16" s="1" t="str">
        <f aca="false">IF(ISBLANK(Values!F15),"","GR")</f>
        <v/>
      </c>
      <c r="CU16" s="1" t="str">
        <f aca="false">IF(ISBLANK(Values!F15),"","CM")</f>
        <v/>
      </c>
      <c r="CV16" s="1" t="str">
        <f aca="false">IF(ISBLANK(Values!F15),"",IF(Values!$B$36=options!$F$1,"Denmark", IF(Values!$B$36=options!$F$2, "Danemark",IF(Values!$B$36=options!$F$3, "Dänemark",IF(Values!$B$36=options!$F$4, "Danimarca",IF(Values!$B$36=options!$F$5, "Dinamarca",IF(Values!$B$36=options!$F$6, "Denemarken","" ) ) ) ) )))</f>
        <v/>
      </c>
      <c r="CZ16" s="1" t="str">
        <f aca="false">IF(ISBLANK(Values!F15),"","No")</f>
        <v/>
      </c>
      <c r="DA16" s="1" t="str">
        <f aca="false">IF(ISBLANK(Values!F15),"","No")</f>
        <v/>
      </c>
      <c r="DO16" s="27" t="str">
        <f aca="false">IF(ISBLANK(Values!F15),"","Parts")</f>
        <v/>
      </c>
      <c r="DP16" s="27" t="str">
        <f aca="false">IF(ISBLANK(Values!F15),"",Values!$B$31)</f>
        <v/>
      </c>
      <c r="DS16" s="31"/>
      <c r="DY16" s="43" t="str">
        <f aca="false">IF(ISBLANK(Values!$F15), "", "not_applicable")</f>
        <v/>
      </c>
      <c r="DZ16" s="31"/>
      <c r="EA16" s="31"/>
      <c r="EB16" s="31"/>
      <c r="EC16" s="31"/>
      <c r="EI16" s="1" t="str">
        <f aca="false">IF(ISBLANK(Values!F15),"",Values!$B$31)</f>
        <v/>
      </c>
      <c r="ES16" s="1" t="str">
        <f aca="false">IF(ISBLANK(Values!F15),"","Amazon Tellus UPS")</f>
        <v/>
      </c>
      <c r="EV16" s="31" t="str">
        <f aca="false">IF(ISBLANK(Values!F15),"","New")</f>
        <v/>
      </c>
      <c r="FE16" s="1" t="str">
        <f aca="false">IF(ISBLANK(Values!F15),"",IF(CO16&lt;&gt;"DEFAULT", "", 3))</f>
        <v/>
      </c>
      <c r="FH16" s="1" t="str">
        <f aca="false">IF(ISBLANK(Values!F15),"","FALSE")</f>
        <v/>
      </c>
      <c r="FI16" s="36" t="str">
        <f aca="false">IF(ISBLANK(Values!F15),"","FALSE")</f>
        <v/>
      </c>
      <c r="FJ16" s="36" t="str">
        <f aca="false">IF(ISBLANK(Values!F15),"","FALSE")</f>
        <v/>
      </c>
      <c r="FM16" s="1" t="str">
        <f aca="false">IF(ISBLANK(Values!F15),"","1")</f>
        <v/>
      </c>
      <c r="FO16" s="28" t="str">
        <f aca="false">IF(ISBLANK(Values!F15),"",IF(Values!K15, Values!$B$4, Values!$B$5))</f>
        <v/>
      </c>
      <c r="FP16" s="1" t="str">
        <f aca="false">IF(ISBLANK(Values!F15),"","Percent")</f>
        <v/>
      </c>
      <c r="FQ16" s="1" t="str">
        <f aca="false">IF(ISBLANK(Values!F15),"","2")</f>
        <v/>
      </c>
      <c r="FR16" s="1" t="str">
        <f aca="false">IF(ISBLANK(Values!F15),"","3")</f>
        <v/>
      </c>
      <c r="FS16" s="1" t="str">
        <f aca="false">IF(ISBLANK(Values!F15),"","5")</f>
        <v/>
      </c>
      <c r="FT16" s="1" t="str">
        <f aca="false">IF(ISBLANK(Values!F15),"","6")</f>
        <v/>
      </c>
      <c r="FU16" s="1" t="str">
        <f aca="false">IF(ISBLANK(Values!F15),"","10")</f>
        <v/>
      </c>
      <c r="FV16" s="1" t="str">
        <f aca="false">IF(ISBLANK(Values!F15),"","10")</f>
        <v/>
      </c>
    </row>
    <row r="17" customFormat="false" ht="68.65" hidden="false" customHeight="false" outlineLevel="0" collapsed="false">
      <c r="A17" s="27" t="str">
        <f aca="false">IF(ISBLANK(Values!F16),"",IF(Values!$B$37="EU","computercomponent","computer"))</f>
        <v/>
      </c>
      <c r="B17" s="38" t="str">
        <f aca="false">IF(ISBLANK(Values!F16),"",Values!G16)</f>
        <v/>
      </c>
      <c r="C17" s="32" t="str">
        <f aca="false">IF(ISBLANK(Values!F16),"","TellusRem")</f>
        <v/>
      </c>
      <c r="D17" s="30" t="str">
        <f aca="false">IF(ISBLANK(Values!F16),"",Values!F16)</f>
        <v/>
      </c>
      <c r="E17" s="31" t="str">
        <f aca="false">IF(ISBLANK(Values!F16),"","EAN")</f>
        <v/>
      </c>
      <c r="F17" s="28" t="str">
        <f aca="false">IF(ISBLANK(Values!F16),"",IF(Values!K16, SUBSTITUTE(Values!$B$1, "{language}", Values!I16) &amp; " " &amp;Values!$B$3, SUBSTITUTE(Values!$B$2, "{language}", Values!$I16) &amp; " " &amp;Values!$B$3))</f>
        <v/>
      </c>
      <c r="G17" s="32" t="str">
        <f aca="false">IF(ISBLANK(Values!F16),"","TellusRem")</f>
        <v/>
      </c>
      <c r="H17" s="27" t="str">
        <f aca="false">IF(ISBLANK(Values!F16),"",Values!$B$16)</f>
        <v/>
      </c>
      <c r="I17" s="27" t="str">
        <f aca="false">IF(ISBLANK(Values!F16),"","4730574031")</f>
        <v/>
      </c>
      <c r="J17" s="39" t="str">
        <f aca="false">IF(ISBLANK(Values!F16),"",Values!G16 )</f>
        <v/>
      </c>
      <c r="K17" s="28" t="str">
        <f aca="false">IF(ISBLANK(Values!F16),"",IF(Values!K16, Values!$B$4, Values!$B$5))</f>
        <v/>
      </c>
      <c r="L17" s="40" t="str">
        <f aca="false">IF(ISBLANK(Values!F16),"",IF($CO17="DEFAULT", Values!$B$18, ""))</f>
        <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
      </c>
      <c r="X17" s="32" t="str">
        <f aca="false">IF(ISBLANK(Values!F16),"",Values!$B$13)</f>
        <v/>
      </c>
      <c r="Y17" s="39" t="str">
        <f aca="false">IF(ISBLANK(Values!F16),"","Size-Color")</f>
        <v/>
      </c>
      <c r="Z17" s="32" t="str">
        <f aca="false">IF(ISBLANK(Values!F16),"","variation")</f>
        <v/>
      </c>
      <c r="AA17" s="36" t="str">
        <f aca="false">IF(ISBLANK(Values!F16),"",Values!$B$20)</f>
        <v/>
      </c>
      <c r="AB17" s="36" t="str">
        <f aca="false">IF(ISBLANK(Values!F16),"",Values!$B$29)</f>
        <v/>
      </c>
      <c r="AI17" s="41" t="str">
        <f aca="false">IF(ISBLANK(Values!F16),"",IF(Values!J16,Values!$B$23,Values!$B$33))</f>
        <v/>
      </c>
      <c r="AJ17" s="42" t="str">
        <f aca="false">IF(ISBLANK(Values!F16),"",Values!$B$24 &amp;" "&amp;Values!$B$3)</f>
        <v/>
      </c>
      <c r="AK17" s="1" t="str">
        <f aca="false">IF(ISBLANK(Values!F16),"",Values!$B$25)</f>
        <v/>
      </c>
      <c r="AL17" s="1" t="str">
        <f aca="false">IF(ISBLANK(Values!F16),"",SUBSTITUTE(SUBSTITUTE(IF(Values!$K16, Values!$B$26, Values!$B$33), "{language}", Values!$I16), "{flag}", INDEX(options!$E$1:$E$20, Values!$W16)))</f>
        <v/>
      </c>
      <c r="AM17" s="1" t="str">
        <f aca="false">SUBSTITUTE(IF(ISBLANK(Values!F16),"",Values!$B$27), "{model}", Values!$B$3)</f>
        <v/>
      </c>
      <c r="AT17" s="28" t="str">
        <f aca="false">IF(ISBLANK(Values!F16),"",Values!I16)</f>
        <v/>
      </c>
      <c r="AV17" s="36" t="str">
        <f aca="false">IF(ISBLANK(Values!F16),"",IF(Values!K16,"Backlit", "Non-Backlit"))</f>
        <v/>
      </c>
      <c r="BE17" s="27" t="str">
        <f aca="false">IF(ISBLANK(Values!F16),"","Professional Audience")</f>
        <v/>
      </c>
      <c r="BF17" s="27" t="str">
        <f aca="false">IF(ISBLANK(Values!F16),"","Consumer Audience")</f>
        <v/>
      </c>
      <c r="BG17" s="27" t="str">
        <f aca="false">IF(ISBLANK(Values!F16),"","Adults")</f>
        <v/>
      </c>
      <c r="BH17" s="27" t="str">
        <f aca="false">IF(ISBLANK(Values!F16),"","People")</f>
        <v/>
      </c>
      <c r="CG17" s="1" t="str">
        <f aca="false">IF(ISBLANK(Values!F16),"",Values!$B$11)</f>
        <v/>
      </c>
      <c r="CH17" s="1" t="str">
        <f aca="false">IF(ISBLANK(Values!F16),"","GR")</f>
        <v/>
      </c>
      <c r="CI17" s="1" t="str">
        <f aca="false">IF(ISBLANK(Values!F16),"",Values!$B$7)</f>
        <v/>
      </c>
      <c r="CJ17" s="1" t="str">
        <f aca="false">IF(ISBLANK(Values!F16),"",Values!$B$8)</f>
        <v/>
      </c>
      <c r="CK17" s="1" t="str">
        <f aca="false">IF(ISBLANK(Values!F16),"",Values!$B$9)</f>
        <v/>
      </c>
      <c r="CL17" s="1" t="str">
        <f aca="false">IF(ISBLANK(Values!F16),"","CM")</f>
        <v/>
      </c>
      <c r="CO17" s="1" t="str">
        <f aca="false">IF(ISBLANK(Values!F16), "", IF(AND(Values!$B$37=options!$G$2, Values!$C16), "AMAZON_NA", IF(AND(Values!$B$37=options!$G$1, Values!$D16), "AMAZON_EU", "DEFAULT")))</f>
        <v/>
      </c>
      <c r="CP17" s="36" t="str">
        <f aca="false">IF(ISBLANK(Values!F16),"",Values!$B$7)</f>
        <v/>
      </c>
      <c r="CQ17" s="36" t="str">
        <f aca="false">IF(ISBLANK(Values!F16),"",Values!$B$8)</f>
        <v/>
      </c>
      <c r="CR17" s="36" t="str">
        <f aca="false">IF(ISBLANK(Values!F16),"",Values!$B$9)</f>
        <v/>
      </c>
      <c r="CS17" s="1" t="str">
        <f aca="false">IF(ISBLANK(Values!F16),"",Values!$B$11)</f>
        <v/>
      </c>
      <c r="CT17" s="1" t="str">
        <f aca="false">IF(ISBLANK(Values!F16),"","GR")</f>
        <v/>
      </c>
      <c r="CU17" s="1" t="str">
        <f aca="false">IF(ISBLANK(Values!F16),"","CM")</f>
        <v/>
      </c>
      <c r="CV17" s="1" t="str">
        <f aca="false">IF(ISBLANK(Values!F16),"",IF(Values!$B$36=options!$F$1,"Denmark", IF(Values!$B$36=options!$F$2, "Danemark",IF(Values!$B$36=options!$F$3, "Dänemark",IF(Values!$B$36=options!$F$4, "Danimarca",IF(Values!$B$36=options!$F$5, "Dinamarca",IF(Values!$B$36=options!$F$6, "Denemarken","" ) ) ) ) )))</f>
        <v/>
      </c>
      <c r="CZ17" s="1" t="str">
        <f aca="false">IF(ISBLANK(Values!F16),"","No")</f>
        <v/>
      </c>
      <c r="DA17" s="1" t="str">
        <f aca="false">IF(ISBLANK(Values!F16),"","No")</f>
        <v/>
      </c>
      <c r="DO17" s="27" t="str">
        <f aca="false">IF(ISBLANK(Values!F16),"","Parts")</f>
        <v/>
      </c>
      <c r="DP17" s="27" t="str">
        <f aca="false">IF(ISBLANK(Values!F16),"",Values!$B$31)</f>
        <v/>
      </c>
      <c r="DS17" s="31"/>
      <c r="DY17" s="43" t="str">
        <f aca="false">IF(ISBLANK(Values!$F16), "", "not_applicable")</f>
        <v/>
      </c>
      <c r="DZ17" s="31"/>
      <c r="EA17" s="31"/>
      <c r="EB17" s="31"/>
      <c r="EC17" s="31"/>
      <c r="EI17" s="1" t="str">
        <f aca="false">IF(ISBLANK(Values!F16),"",Values!$B$31)</f>
        <v/>
      </c>
      <c r="ES17" s="1" t="str">
        <f aca="false">IF(ISBLANK(Values!F16),"","Amazon Tellus UPS")</f>
        <v/>
      </c>
      <c r="EV17" s="31" t="str">
        <f aca="false">IF(ISBLANK(Values!F16),"","New")</f>
        <v/>
      </c>
      <c r="FE17" s="1" t="str">
        <f aca="false">IF(ISBLANK(Values!F16),"",IF(CO17&lt;&gt;"DEFAULT", "", 3))</f>
        <v/>
      </c>
      <c r="FH17" s="1" t="str">
        <f aca="false">IF(ISBLANK(Values!F16),"","FALSE")</f>
        <v/>
      </c>
      <c r="FI17" s="36" t="str">
        <f aca="false">IF(ISBLANK(Values!F16),"","FALSE")</f>
        <v/>
      </c>
      <c r="FJ17" s="36" t="str">
        <f aca="false">IF(ISBLANK(Values!F16),"","FALSE")</f>
        <v/>
      </c>
      <c r="FM17" s="1" t="str">
        <f aca="false">IF(ISBLANK(Values!F16),"","1")</f>
        <v/>
      </c>
      <c r="FO17" s="28" t="str">
        <f aca="false">IF(ISBLANK(Values!F16),"",IF(Values!K16, Values!$B$4, Values!$B$5))</f>
        <v/>
      </c>
      <c r="FP17" s="1" t="str">
        <f aca="false">IF(ISBLANK(Values!F16),"","Percent")</f>
        <v/>
      </c>
      <c r="FQ17" s="1" t="str">
        <f aca="false">IF(ISBLANK(Values!F16),"","2")</f>
        <v/>
      </c>
      <c r="FR17" s="1" t="str">
        <f aca="false">IF(ISBLANK(Values!F16),"","3")</f>
        <v/>
      </c>
      <c r="FS17" s="1" t="str">
        <f aca="false">IF(ISBLANK(Values!F16),"","5")</f>
        <v/>
      </c>
      <c r="FT17" s="1" t="str">
        <f aca="false">IF(ISBLANK(Values!F16),"","6")</f>
        <v/>
      </c>
      <c r="FU17" s="1" t="str">
        <f aca="false">IF(ISBLANK(Values!F16),"","10")</f>
        <v/>
      </c>
      <c r="FV17" s="1" t="str">
        <f aca="false">IF(ISBLANK(Values!F16),"","10")</f>
        <v/>
      </c>
    </row>
    <row r="18" customFormat="false" ht="68.65" hidden="false" customHeight="false" outlineLevel="0" collapsed="false">
      <c r="A18" s="27" t="str">
        <f aca="false">IF(ISBLANK(Values!F17),"",IF(Values!$B$37="EU","computercomponent","computer"))</f>
        <v/>
      </c>
      <c r="B18" s="38" t="str">
        <f aca="false">IF(ISBLANK(Values!F17),"",Values!G17)</f>
        <v/>
      </c>
      <c r="C18" s="32" t="str">
        <f aca="false">IF(ISBLANK(Values!F17),"","TellusRem")</f>
        <v/>
      </c>
      <c r="D18" s="30" t="str">
        <f aca="false">IF(ISBLANK(Values!F17),"",Values!F17)</f>
        <v/>
      </c>
      <c r="E18" s="31" t="str">
        <f aca="false">IF(ISBLANK(Values!F17),"","EAN")</f>
        <v/>
      </c>
      <c r="F18" s="28" t="str">
        <f aca="false">IF(ISBLANK(Values!F17),"",IF(Values!K17, SUBSTITUTE(Values!$B$1, "{language}", Values!I17) &amp; " " &amp;Values!$B$3, SUBSTITUTE(Values!$B$2, "{language}", Values!$I17) &amp; " " &amp;Values!$B$3))</f>
        <v/>
      </c>
      <c r="G18" s="32" t="str">
        <f aca="false">IF(ISBLANK(Values!F17),"","TellusRem")</f>
        <v/>
      </c>
      <c r="H18" s="27" t="str">
        <f aca="false">IF(ISBLANK(Values!F17),"",Values!$B$16)</f>
        <v/>
      </c>
      <c r="I18" s="27" t="str">
        <f aca="false">IF(ISBLANK(Values!F17),"","4730574031")</f>
        <v/>
      </c>
      <c r="J18" s="39" t="str">
        <f aca="false">IF(ISBLANK(Values!F17),"",Values!G17 )</f>
        <v/>
      </c>
      <c r="K18" s="28" t="str">
        <f aca="false">IF(ISBLANK(Values!F17),"",IF(Values!K17, Values!$B$4, Values!$B$5))</f>
        <v/>
      </c>
      <c r="L18" s="40" t="str">
        <f aca="false">IF(ISBLANK(Values!F17),"",IF($CO18="DEFAULT", Values!$B$18, ""))</f>
        <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
      </c>
      <c r="X18" s="32" t="str">
        <f aca="false">IF(ISBLANK(Values!F17),"",Values!$B$13)</f>
        <v/>
      </c>
      <c r="Y18" s="39" t="str">
        <f aca="false">IF(ISBLANK(Values!F17),"","Size-Color")</f>
        <v/>
      </c>
      <c r="Z18" s="32" t="str">
        <f aca="false">IF(ISBLANK(Values!F17),"","variation")</f>
        <v/>
      </c>
      <c r="AA18" s="36" t="str">
        <f aca="false">IF(ISBLANK(Values!F17),"",Values!$B$20)</f>
        <v/>
      </c>
      <c r="AB18" s="36" t="str">
        <f aca="false">IF(ISBLANK(Values!F17),"",Values!$B$29)</f>
        <v/>
      </c>
      <c r="AI18" s="41" t="str">
        <f aca="false">IF(ISBLANK(Values!F17),"",IF(Values!J17,Values!$B$23,Values!$B$33))</f>
        <v/>
      </c>
      <c r="AJ18" s="42" t="str">
        <f aca="false">IF(ISBLANK(Values!F17),"",Values!$B$24 &amp;" "&amp;Values!$B$3)</f>
        <v/>
      </c>
      <c r="AK18" s="1" t="str">
        <f aca="false">IF(ISBLANK(Values!F17),"",Values!$B$25)</f>
        <v/>
      </c>
      <c r="AL18" s="1" t="str">
        <f aca="false">IF(ISBLANK(Values!F17),"",SUBSTITUTE(SUBSTITUTE(IF(Values!$K17, Values!$B$26, Values!$B$33), "{language}", Values!$I17), "{flag}", INDEX(options!$E$1:$E$20, Values!$W17)))</f>
        <v/>
      </c>
      <c r="AM18" s="1" t="str">
        <f aca="false">SUBSTITUTE(IF(ISBLANK(Values!F17),"",Values!$B$27), "{model}", Values!$B$3)</f>
        <v/>
      </c>
      <c r="AT18" s="28" t="str">
        <f aca="false">IF(ISBLANK(Values!F17),"",Values!I17)</f>
        <v/>
      </c>
      <c r="AV18" s="36" t="str">
        <f aca="false">IF(ISBLANK(Values!F17),"",IF(Values!K17,"Backlit", "Non-Backlit"))</f>
        <v/>
      </c>
      <c r="BE18" s="27" t="str">
        <f aca="false">IF(ISBLANK(Values!F17),"","Professional Audience")</f>
        <v/>
      </c>
      <c r="BF18" s="27" t="str">
        <f aca="false">IF(ISBLANK(Values!F17),"","Consumer Audience")</f>
        <v/>
      </c>
      <c r="BG18" s="27" t="str">
        <f aca="false">IF(ISBLANK(Values!F17),"","Adults")</f>
        <v/>
      </c>
      <c r="BH18" s="27" t="str">
        <f aca="false">IF(ISBLANK(Values!F17),"","People")</f>
        <v/>
      </c>
      <c r="CG18" s="1" t="str">
        <f aca="false">IF(ISBLANK(Values!F17),"",Values!$B$11)</f>
        <v/>
      </c>
      <c r="CH18" s="1" t="str">
        <f aca="false">IF(ISBLANK(Values!F17),"","GR")</f>
        <v/>
      </c>
      <c r="CI18" s="1" t="str">
        <f aca="false">IF(ISBLANK(Values!F17),"",Values!$B$7)</f>
        <v/>
      </c>
      <c r="CJ18" s="1" t="str">
        <f aca="false">IF(ISBLANK(Values!F17),"",Values!$B$8)</f>
        <v/>
      </c>
      <c r="CK18" s="1" t="str">
        <f aca="false">IF(ISBLANK(Values!F17),"",Values!$B$9)</f>
        <v/>
      </c>
      <c r="CL18" s="1" t="str">
        <f aca="false">IF(ISBLANK(Values!F17),"","CM")</f>
        <v/>
      </c>
      <c r="CO18" s="1" t="str">
        <f aca="false">IF(ISBLANK(Values!F17), "", IF(AND(Values!$B$37=options!$G$2, Values!$C17), "AMAZON_NA", IF(AND(Values!$B$37=options!$G$1, Values!$D17), "AMAZON_EU", "DEFAULT")))</f>
        <v/>
      </c>
      <c r="CP18" s="36" t="str">
        <f aca="false">IF(ISBLANK(Values!F17),"",Values!$B$7)</f>
        <v/>
      </c>
      <c r="CQ18" s="36" t="str">
        <f aca="false">IF(ISBLANK(Values!F17),"",Values!$B$8)</f>
        <v/>
      </c>
      <c r="CR18" s="36" t="str">
        <f aca="false">IF(ISBLANK(Values!F17),"",Values!$B$9)</f>
        <v/>
      </c>
      <c r="CS18" s="1" t="str">
        <f aca="false">IF(ISBLANK(Values!F17),"",Values!$B$11)</f>
        <v/>
      </c>
      <c r="CT18" s="1" t="str">
        <f aca="false">IF(ISBLANK(Values!F17),"","GR")</f>
        <v/>
      </c>
      <c r="CU18" s="1" t="str">
        <f aca="false">IF(ISBLANK(Values!F17),"","CM")</f>
        <v/>
      </c>
      <c r="CV18" s="1" t="str">
        <f aca="false">IF(ISBLANK(Values!F17),"",IF(Values!$B$36=options!$F$1,"Denmark", IF(Values!$B$36=options!$F$2, "Danemark",IF(Values!$B$36=options!$F$3, "Dänemark",IF(Values!$B$36=options!$F$4, "Danimarca",IF(Values!$B$36=options!$F$5, "Dinamarca",IF(Values!$B$36=options!$F$6, "Denemarken","" ) ) ) ) )))</f>
        <v/>
      </c>
      <c r="CZ18" s="1" t="str">
        <f aca="false">IF(ISBLANK(Values!F17),"","No")</f>
        <v/>
      </c>
      <c r="DA18" s="1" t="str">
        <f aca="false">IF(ISBLANK(Values!F17),"","No")</f>
        <v/>
      </c>
      <c r="DO18" s="27" t="str">
        <f aca="false">IF(ISBLANK(Values!F17),"","Parts")</f>
        <v/>
      </c>
      <c r="DP18" s="27" t="str">
        <f aca="false">IF(ISBLANK(Values!F17),"",Values!$B$31)</f>
        <v/>
      </c>
      <c r="DS18" s="31"/>
      <c r="DY18" s="43" t="str">
        <f aca="false">IF(ISBLANK(Values!$F17), "", "not_applicable")</f>
        <v/>
      </c>
      <c r="DZ18" s="31"/>
      <c r="EA18" s="31"/>
      <c r="EB18" s="31"/>
      <c r="EC18" s="31"/>
      <c r="EI18" s="1" t="str">
        <f aca="false">IF(ISBLANK(Values!F17),"",Values!$B$31)</f>
        <v/>
      </c>
      <c r="ES18" s="1" t="str">
        <f aca="false">IF(ISBLANK(Values!F17),"","Amazon Tellus UPS")</f>
        <v/>
      </c>
      <c r="EV18" s="31" t="str">
        <f aca="false">IF(ISBLANK(Values!F17),"","New")</f>
        <v/>
      </c>
      <c r="FE18" s="1" t="str">
        <f aca="false">IF(ISBLANK(Values!F17),"",IF(CO18&lt;&gt;"DEFAULT", "", 3))</f>
        <v/>
      </c>
      <c r="FH18" s="1" t="str">
        <f aca="false">IF(ISBLANK(Values!F17),"","FALSE")</f>
        <v/>
      </c>
      <c r="FI18" s="36" t="str">
        <f aca="false">IF(ISBLANK(Values!F17),"","FALSE")</f>
        <v/>
      </c>
      <c r="FJ18" s="36" t="str">
        <f aca="false">IF(ISBLANK(Values!F17),"","FALSE")</f>
        <v/>
      </c>
      <c r="FM18" s="1" t="str">
        <f aca="false">IF(ISBLANK(Values!F17),"","1")</f>
        <v/>
      </c>
      <c r="FO18" s="28" t="str">
        <f aca="false">IF(ISBLANK(Values!F17),"",IF(Values!K17, Values!$B$4, Values!$B$5))</f>
        <v/>
      </c>
      <c r="FP18" s="1" t="str">
        <f aca="false">IF(ISBLANK(Values!F17),"","Percent")</f>
        <v/>
      </c>
      <c r="FQ18" s="1" t="str">
        <f aca="false">IF(ISBLANK(Values!F17),"","2")</f>
        <v/>
      </c>
      <c r="FR18" s="1" t="str">
        <f aca="false">IF(ISBLANK(Values!F17),"","3")</f>
        <v/>
      </c>
      <c r="FS18" s="1" t="str">
        <f aca="false">IF(ISBLANK(Values!F17),"","5")</f>
        <v/>
      </c>
      <c r="FT18" s="1" t="str">
        <f aca="false">IF(ISBLANK(Values!F17),"","6")</f>
        <v/>
      </c>
      <c r="FU18" s="1" t="str">
        <f aca="false">IF(ISBLANK(Values!F17),"","10")</f>
        <v/>
      </c>
      <c r="FV18" s="1" t="str">
        <f aca="false">IF(ISBLANK(Values!F17),"","10")</f>
        <v/>
      </c>
    </row>
    <row r="19" customFormat="false" ht="68.65" hidden="false" customHeight="false" outlineLevel="0" collapsed="false">
      <c r="A19" s="27" t="str">
        <f aca="false">IF(ISBLANK(Values!F18),"",IF(Values!$B$37="EU","computercomponent","computer"))</f>
        <v/>
      </c>
      <c r="B19" s="38" t="str">
        <f aca="false">IF(ISBLANK(Values!F18),"",Values!G18)</f>
        <v/>
      </c>
      <c r="C19" s="32" t="str">
        <f aca="false">IF(ISBLANK(Values!F18),"","TellusRem")</f>
        <v/>
      </c>
      <c r="D19" s="30" t="str">
        <f aca="false">IF(ISBLANK(Values!F18),"",Values!F18)</f>
        <v/>
      </c>
      <c r="E19" s="31" t="str">
        <f aca="false">IF(ISBLANK(Values!F18),"","EAN")</f>
        <v/>
      </c>
      <c r="F19" s="28" t="str">
        <f aca="false">IF(ISBLANK(Values!F18),"",IF(Values!K18, SUBSTITUTE(Values!$B$1, "{language}", Values!I18) &amp; " " &amp;Values!$B$3, SUBSTITUTE(Values!$B$2, "{language}", Values!$I18) &amp; " " &amp;Values!$B$3))</f>
        <v/>
      </c>
      <c r="G19" s="32" t="str">
        <f aca="false">IF(ISBLANK(Values!F18),"","TellusRem")</f>
        <v/>
      </c>
      <c r="H19" s="27" t="str">
        <f aca="false">IF(ISBLANK(Values!F18),"",Values!$B$16)</f>
        <v/>
      </c>
      <c r="I19" s="27" t="str">
        <f aca="false">IF(ISBLANK(Values!F18),"","4730574031")</f>
        <v/>
      </c>
      <c r="J19" s="39" t="str">
        <f aca="false">IF(ISBLANK(Values!F18),"",Values!G18 )</f>
        <v/>
      </c>
      <c r="K19" s="28" t="str">
        <f aca="false">IF(ISBLANK(Values!F18),"",IF(Values!K18, Values!$B$4, Values!$B$5))</f>
        <v/>
      </c>
      <c r="L19" s="40" t="str">
        <f aca="false">IF(ISBLANK(Values!F18),"",IF($CO19="DEFAULT", Values!$B$18, ""))</f>
        <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
      </c>
      <c r="X19" s="32" t="str">
        <f aca="false">IF(ISBLANK(Values!F18),"",Values!$B$13)</f>
        <v/>
      </c>
      <c r="Y19" s="39" t="str">
        <f aca="false">IF(ISBLANK(Values!F18),"","Size-Color")</f>
        <v/>
      </c>
      <c r="Z19" s="32" t="str">
        <f aca="false">IF(ISBLANK(Values!F18),"","variation")</f>
        <v/>
      </c>
      <c r="AA19" s="36" t="str">
        <f aca="false">IF(ISBLANK(Values!F18),"",Values!$B$20)</f>
        <v/>
      </c>
      <c r="AB19" s="36" t="str">
        <f aca="false">IF(ISBLANK(Values!F18),"",Values!$B$29)</f>
        <v/>
      </c>
      <c r="AI19" s="41" t="str">
        <f aca="false">IF(ISBLANK(Values!F18),"",IF(Values!J18,Values!$B$23,Values!$B$33))</f>
        <v/>
      </c>
      <c r="AJ19" s="42" t="str">
        <f aca="false">IF(ISBLANK(Values!F18),"",Values!$B$24 &amp;" "&amp;Values!$B$3)</f>
        <v/>
      </c>
      <c r="AK19" s="1" t="str">
        <f aca="false">IF(ISBLANK(Values!F18),"",Values!$B$25)</f>
        <v/>
      </c>
      <c r="AL19" s="1" t="str">
        <f aca="false">IF(ISBLANK(Values!F18),"",SUBSTITUTE(SUBSTITUTE(IF(Values!$K18, Values!$B$26, Values!$B$33), "{language}", Values!$I18), "{flag}", INDEX(options!$E$1:$E$20, Values!$W18)))</f>
        <v/>
      </c>
      <c r="AM19" s="1" t="str">
        <f aca="false">SUBSTITUTE(IF(ISBLANK(Values!F18),"",Values!$B$27), "{model}", Values!$B$3)</f>
        <v/>
      </c>
      <c r="AT19" s="28" t="str">
        <f aca="false">IF(ISBLANK(Values!F18),"",Values!I18)</f>
        <v/>
      </c>
      <c r="AV19" s="36" t="str">
        <f aca="false">IF(ISBLANK(Values!F18),"",IF(Values!K18,"Backlit", "Non-Backlit"))</f>
        <v/>
      </c>
      <c r="BE19" s="27" t="str">
        <f aca="false">IF(ISBLANK(Values!F18),"","Professional Audience")</f>
        <v/>
      </c>
      <c r="BF19" s="27" t="str">
        <f aca="false">IF(ISBLANK(Values!F18),"","Consumer Audience")</f>
        <v/>
      </c>
      <c r="BG19" s="27" t="str">
        <f aca="false">IF(ISBLANK(Values!F18),"","Adults")</f>
        <v/>
      </c>
      <c r="BH19" s="27" t="str">
        <f aca="false">IF(ISBLANK(Values!F18),"","People")</f>
        <v/>
      </c>
      <c r="CG19" s="1" t="str">
        <f aca="false">IF(ISBLANK(Values!F18),"",Values!$B$11)</f>
        <v/>
      </c>
      <c r="CH19" s="1" t="str">
        <f aca="false">IF(ISBLANK(Values!F18),"","GR")</f>
        <v/>
      </c>
      <c r="CI19" s="1" t="str">
        <f aca="false">IF(ISBLANK(Values!F18),"",Values!$B$7)</f>
        <v/>
      </c>
      <c r="CJ19" s="1" t="str">
        <f aca="false">IF(ISBLANK(Values!F18),"",Values!$B$8)</f>
        <v/>
      </c>
      <c r="CK19" s="1" t="str">
        <f aca="false">IF(ISBLANK(Values!F18),"",Values!$B$9)</f>
        <v/>
      </c>
      <c r="CL19" s="1" t="str">
        <f aca="false">IF(ISBLANK(Values!F18),"","CM")</f>
        <v/>
      </c>
      <c r="CO19" s="1" t="str">
        <f aca="false">IF(ISBLANK(Values!F18), "", IF(AND(Values!$B$37=options!$G$2, Values!$C18), "AMAZON_NA", IF(AND(Values!$B$37=options!$G$1, Values!$D18), "AMAZON_EU", "DEFAULT")))</f>
        <v/>
      </c>
      <c r="CP19" s="36" t="str">
        <f aca="false">IF(ISBLANK(Values!F18),"",Values!$B$7)</f>
        <v/>
      </c>
      <c r="CQ19" s="36" t="str">
        <f aca="false">IF(ISBLANK(Values!F18),"",Values!$B$8)</f>
        <v/>
      </c>
      <c r="CR19" s="36" t="str">
        <f aca="false">IF(ISBLANK(Values!F18),"",Values!$B$9)</f>
        <v/>
      </c>
      <c r="CS19" s="1" t="str">
        <f aca="false">IF(ISBLANK(Values!F18),"",Values!$B$11)</f>
        <v/>
      </c>
      <c r="CT19" s="1" t="str">
        <f aca="false">IF(ISBLANK(Values!F18),"","GR")</f>
        <v/>
      </c>
      <c r="CU19" s="1" t="str">
        <f aca="false">IF(ISBLANK(Values!F18),"","CM")</f>
        <v/>
      </c>
      <c r="CV19" s="1" t="str">
        <f aca="false">IF(ISBLANK(Values!F18),"",IF(Values!$B$36=options!$F$1,"Denmark", IF(Values!$B$36=options!$F$2, "Danemark",IF(Values!$B$36=options!$F$3, "Dänemark",IF(Values!$B$36=options!$F$4, "Danimarca",IF(Values!$B$36=options!$F$5, "Dinamarca",IF(Values!$B$36=options!$F$6, "Denemarken","" ) ) ) ) )))</f>
        <v/>
      </c>
      <c r="CZ19" s="1" t="str">
        <f aca="false">IF(ISBLANK(Values!F18),"","No")</f>
        <v/>
      </c>
      <c r="DA19" s="1" t="str">
        <f aca="false">IF(ISBLANK(Values!F18),"","No")</f>
        <v/>
      </c>
      <c r="DO19" s="27" t="str">
        <f aca="false">IF(ISBLANK(Values!F18),"","Parts")</f>
        <v/>
      </c>
      <c r="DP19" s="27" t="str">
        <f aca="false">IF(ISBLANK(Values!F18),"",Values!$B$31)</f>
        <v/>
      </c>
      <c r="DS19" s="31"/>
      <c r="DY19" s="43" t="str">
        <f aca="false">IF(ISBLANK(Values!$F18), "", "not_applicable")</f>
        <v/>
      </c>
      <c r="DZ19" s="31"/>
      <c r="EA19" s="31"/>
      <c r="EB19" s="31"/>
      <c r="EC19" s="31"/>
      <c r="EI19" s="1" t="str">
        <f aca="false">IF(ISBLANK(Values!F18),"",Values!$B$31)</f>
        <v/>
      </c>
      <c r="ES19" s="1" t="str">
        <f aca="false">IF(ISBLANK(Values!F18),"","Amazon Tellus UPS")</f>
        <v/>
      </c>
      <c r="EV19" s="31" t="str">
        <f aca="false">IF(ISBLANK(Values!F18),"","New")</f>
        <v/>
      </c>
      <c r="FE19" s="1" t="str">
        <f aca="false">IF(ISBLANK(Values!F18),"",IF(CO19&lt;&gt;"DEFAULT", "", 3))</f>
        <v/>
      </c>
      <c r="FH19" s="1" t="str">
        <f aca="false">IF(ISBLANK(Values!F18),"","FALSE")</f>
        <v/>
      </c>
      <c r="FI19" s="36" t="str">
        <f aca="false">IF(ISBLANK(Values!F18),"","FALSE")</f>
        <v/>
      </c>
      <c r="FJ19" s="36" t="str">
        <f aca="false">IF(ISBLANK(Values!F18),"","FALSE")</f>
        <v/>
      </c>
      <c r="FM19" s="1" t="str">
        <f aca="false">IF(ISBLANK(Values!F18),"","1")</f>
        <v/>
      </c>
      <c r="FO19" s="28" t="str">
        <f aca="false">IF(ISBLANK(Values!F18),"",IF(Values!K18, Values!$B$4, Values!$B$5))</f>
        <v/>
      </c>
      <c r="FP19" s="1" t="str">
        <f aca="false">IF(ISBLANK(Values!F18),"","Percent")</f>
        <v/>
      </c>
      <c r="FQ19" s="1" t="str">
        <f aca="false">IF(ISBLANK(Values!F18),"","2")</f>
        <v/>
      </c>
      <c r="FR19" s="1" t="str">
        <f aca="false">IF(ISBLANK(Values!F18),"","3")</f>
        <v/>
      </c>
      <c r="FS19" s="1" t="str">
        <f aca="false">IF(ISBLANK(Values!F18),"","5")</f>
        <v/>
      </c>
      <c r="FT19" s="1" t="str">
        <f aca="false">IF(ISBLANK(Values!F18),"","6")</f>
        <v/>
      </c>
      <c r="FU19" s="1" t="str">
        <f aca="false">IF(ISBLANK(Values!F18),"","10")</f>
        <v/>
      </c>
      <c r="FV19" s="1" t="str">
        <f aca="false">IF(ISBLANK(Values!F18),"","10")</f>
        <v/>
      </c>
    </row>
    <row r="20" customFormat="false" ht="68.65" hidden="false" customHeight="false" outlineLevel="0" collapsed="false">
      <c r="A20" s="27" t="str">
        <f aca="false">IF(ISBLANK(Values!F19),"",IF(Values!$B$37="EU","computercomponent","computer"))</f>
        <v/>
      </c>
      <c r="B20" s="38" t="str">
        <f aca="false">IF(ISBLANK(Values!F19),"",Values!G19)</f>
        <v/>
      </c>
      <c r="C20" s="32" t="str">
        <f aca="false">IF(ISBLANK(Values!F19),"","TellusRem")</f>
        <v/>
      </c>
      <c r="D20" s="30" t="str">
        <f aca="false">IF(ISBLANK(Values!F19),"",Values!F19)</f>
        <v/>
      </c>
      <c r="E20" s="31" t="str">
        <f aca="false">IF(ISBLANK(Values!F19),"","EAN")</f>
        <v/>
      </c>
      <c r="F20" s="28" t="str">
        <f aca="false">IF(ISBLANK(Values!F19),"",IF(Values!K19, SUBSTITUTE(Values!$B$1, "{language}", Values!I19) &amp; " " &amp;Values!$B$3, SUBSTITUTE(Values!$B$2, "{language}", Values!$I19) &amp; " " &amp;Values!$B$3))</f>
        <v/>
      </c>
      <c r="G20" s="32" t="str">
        <f aca="false">IF(ISBLANK(Values!F19),"","TellusRem")</f>
        <v/>
      </c>
      <c r="H20" s="27" t="str">
        <f aca="false">IF(ISBLANK(Values!F19),"",Values!$B$16)</f>
        <v/>
      </c>
      <c r="I20" s="27" t="str">
        <f aca="false">IF(ISBLANK(Values!F19),"","4730574031")</f>
        <v/>
      </c>
      <c r="J20" s="39" t="str">
        <f aca="false">IF(ISBLANK(Values!F19),"",Values!G19 )</f>
        <v/>
      </c>
      <c r="K20" s="28" t="str">
        <f aca="false">IF(ISBLANK(Values!F19),"",IF(Values!K19, Values!$B$4, Values!$B$5))</f>
        <v/>
      </c>
      <c r="L20" s="40" t="str">
        <f aca="false">IF(ISBLANK(Values!F19),"",IF($CO20="DEFAULT", Values!$B$18, ""))</f>
        <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
      </c>
      <c r="X20" s="32" t="str">
        <f aca="false">IF(ISBLANK(Values!F19),"",Values!$B$13)</f>
        <v/>
      </c>
      <c r="Y20" s="39" t="str">
        <f aca="false">IF(ISBLANK(Values!F19),"","Size-Color")</f>
        <v/>
      </c>
      <c r="Z20" s="32" t="str">
        <f aca="false">IF(ISBLANK(Values!F19),"","variation")</f>
        <v/>
      </c>
      <c r="AA20" s="36" t="str">
        <f aca="false">IF(ISBLANK(Values!F19),"",Values!$B$20)</f>
        <v/>
      </c>
      <c r="AB20" s="36" t="str">
        <f aca="false">IF(ISBLANK(Values!F19),"",Values!$B$29)</f>
        <v/>
      </c>
      <c r="AI20" s="41" t="str">
        <f aca="false">IF(ISBLANK(Values!F19),"",IF(Values!J19,Values!$B$23,Values!$B$33))</f>
        <v/>
      </c>
      <c r="AJ20" s="42" t="str">
        <f aca="false">IF(ISBLANK(Values!F19),"",Values!$B$24 &amp;" "&amp;Values!$B$3)</f>
        <v/>
      </c>
      <c r="AK20" s="1" t="str">
        <f aca="false">IF(ISBLANK(Values!F19),"",Values!$B$25)</f>
        <v/>
      </c>
      <c r="AL20" s="1" t="str">
        <f aca="false">IF(ISBLANK(Values!F19),"",SUBSTITUTE(SUBSTITUTE(IF(Values!$K19, Values!$B$26, Values!$B$33), "{language}", Values!$I19), "{flag}", INDEX(options!$E$1:$E$20, Values!$W19)))</f>
        <v/>
      </c>
      <c r="AM20" s="1" t="str">
        <f aca="false">SUBSTITUTE(IF(ISBLANK(Values!F19),"",Values!$B$27), "{model}", Values!$B$3)</f>
        <v/>
      </c>
      <c r="AT20" s="28" t="str">
        <f aca="false">IF(ISBLANK(Values!F19),"",Values!I19)</f>
        <v/>
      </c>
      <c r="AV20" s="36" t="str">
        <f aca="false">IF(ISBLANK(Values!F19),"",IF(Values!K19,"Backlit", "Non-Backlit"))</f>
        <v/>
      </c>
      <c r="BE20" s="27" t="str">
        <f aca="false">IF(ISBLANK(Values!F19),"","Professional Audience")</f>
        <v/>
      </c>
      <c r="BF20" s="27" t="str">
        <f aca="false">IF(ISBLANK(Values!F19),"","Consumer Audience")</f>
        <v/>
      </c>
      <c r="BG20" s="27" t="str">
        <f aca="false">IF(ISBLANK(Values!F19),"","Adults")</f>
        <v/>
      </c>
      <c r="BH20" s="27" t="str">
        <f aca="false">IF(ISBLANK(Values!F19),"","People")</f>
        <v/>
      </c>
      <c r="CG20" s="1" t="str">
        <f aca="false">IF(ISBLANK(Values!F19),"",Values!$B$11)</f>
        <v/>
      </c>
      <c r="CH20" s="1" t="str">
        <f aca="false">IF(ISBLANK(Values!F19),"","GR")</f>
        <v/>
      </c>
      <c r="CI20" s="1" t="str">
        <f aca="false">IF(ISBLANK(Values!F19),"",Values!$B$7)</f>
        <v/>
      </c>
      <c r="CJ20" s="1" t="str">
        <f aca="false">IF(ISBLANK(Values!F19),"",Values!$B$8)</f>
        <v/>
      </c>
      <c r="CK20" s="1" t="str">
        <f aca="false">IF(ISBLANK(Values!F19),"",Values!$B$9)</f>
        <v/>
      </c>
      <c r="CL20" s="1" t="str">
        <f aca="false">IF(ISBLANK(Values!F19),"","CM")</f>
        <v/>
      </c>
      <c r="CO20" s="1" t="str">
        <f aca="false">IF(ISBLANK(Values!F19), "", IF(AND(Values!$B$37=options!$G$2, Values!$C19), "AMAZON_NA", IF(AND(Values!$B$37=options!$G$1, Values!$D19), "AMAZON_EU", "DEFAULT")))</f>
        <v/>
      </c>
      <c r="CP20" s="36" t="str">
        <f aca="false">IF(ISBLANK(Values!F19),"",Values!$B$7)</f>
        <v/>
      </c>
      <c r="CQ20" s="36" t="str">
        <f aca="false">IF(ISBLANK(Values!F19),"",Values!$B$8)</f>
        <v/>
      </c>
      <c r="CR20" s="36" t="str">
        <f aca="false">IF(ISBLANK(Values!F19),"",Values!$B$9)</f>
        <v/>
      </c>
      <c r="CS20" s="1" t="str">
        <f aca="false">IF(ISBLANK(Values!F19),"",Values!$B$11)</f>
        <v/>
      </c>
      <c r="CT20" s="1" t="str">
        <f aca="false">IF(ISBLANK(Values!F19),"","GR")</f>
        <v/>
      </c>
      <c r="CU20" s="1" t="str">
        <f aca="false">IF(ISBLANK(Values!F19),"","CM")</f>
        <v/>
      </c>
      <c r="CV20" s="1" t="str">
        <f aca="false">IF(ISBLANK(Values!F19),"",IF(Values!$B$36=options!$F$1,"Denmark", IF(Values!$B$36=options!$F$2, "Danemark",IF(Values!$B$36=options!$F$3, "Dänemark",IF(Values!$B$36=options!$F$4, "Danimarca",IF(Values!$B$36=options!$F$5, "Dinamarca",IF(Values!$B$36=options!$F$6, "Denemarken","" ) ) ) ) )))</f>
        <v/>
      </c>
      <c r="CZ20" s="1" t="str">
        <f aca="false">IF(ISBLANK(Values!F19),"","No")</f>
        <v/>
      </c>
      <c r="DA20" s="1" t="str">
        <f aca="false">IF(ISBLANK(Values!F19),"","No")</f>
        <v/>
      </c>
      <c r="DO20" s="27" t="str">
        <f aca="false">IF(ISBLANK(Values!F19),"","Parts")</f>
        <v/>
      </c>
      <c r="DP20" s="27" t="str">
        <f aca="false">IF(ISBLANK(Values!F19),"",Values!$B$31)</f>
        <v/>
      </c>
      <c r="DS20" s="31"/>
      <c r="DY20" s="43" t="str">
        <f aca="false">IF(ISBLANK(Values!$F19), "", "not_applicable")</f>
        <v/>
      </c>
      <c r="DZ20" s="31"/>
      <c r="EA20" s="31"/>
      <c r="EB20" s="31"/>
      <c r="EC20" s="31"/>
      <c r="EI20" s="1" t="str">
        <f aca="false">IF(ISBLANK(Values!F19),"",Values!$B$31)</f>
        <v/>
      </c>
      <c r="ES20" s="1" t="str">
        <f aca="false">IF(ISBLANK(Values!F19),"","Amazon Tellus UPS")</f>
        <v/>
      </c>
      <c r="EV20" s="31" t="str">
        <f aca="false">IF(ISBLANK(Values!F19),"","New")</f>
        <v/>
      </c>
      <c r="FE20" s="1" t="str">
        <f aca="false">IF(ISBLANK(Values!F19),"",IF(CO20&lt;&gt;"DEFAULT", "", 3))</f>
        <v/>
      </c>
      <c r="FH20" s="1" t="str">
        <f aca="false">IF(ISBLANK(Values!F19),"","FALSE")</f>
        <v/>
      </c>
      <c r="FI20" s="36" t="str">
        <f aca="false">IF(ISBLANK(Values!F19),"","FALSE")</f>
        <v/>
      </c>
      <c r="FJ20" s="36" t="str">
        <f aca="false">IF(ISBLANK(Values!F19),"","FALSE")</f>
        <v/>
      </c>
      <c r="FM20" s="1" t="str">
        <f aca="false">IF(ISBLANK(Values!F19),"","1")</f>
        <v/>
      </c>
      <c r="FO20" s="28" t="str">
        <f aca="false">IF(ISBLANK(Values!F19),"",IF(Values!K19, Values!$B$4, Values!$B$5))</f>
        <v/>
      </c>
      <c r="FP20" s="1" t="str">
        <f aca="false">IF(ISBLANK(Values!F19),"","Percent")</f>
        <v/>
      </c>
      <c r="FQ20" s="1" t="str">
        <f aca="false">IF(ISBLANK(Values!F19),"","2")</f>
        <v/>
      </c>
      <c r="FR20" s="1" t="str">
        <f aca="false">IF(ISBLANK(Values!F19),"","3")</f>
        <v/>
      </c>
      <c r="FS20" s="1" t="str">
        <f aca="false">IF(ISBLANK(Values!F19),"","5")</f>
        <v/>
      </c>
      <c r="FT20" s="1" t="str">
        <f aca="false">IF(ISBLANK(Values!F19),"","6")</f>
        <v/>
      </c>
      <c r="FU20" s="1" t="str">
        <f aca="false">IF(ISBLANK(Values!F19),"","10")</f>
        <v/>
      </c>
      <c r="FV20" s="1" t="str">
        <f aca="false">IF(ISBLANK(Values!F19),"","10")</f>
        <v/>
      </c>
    </row>
    <row r="21" customFormat="false" ht="68.65" hidden="false" customHeight="false" outlineLevel="0" collapsed="false">
      <c r="A21" s="27" t="str">
        <f aca="false">IF(ISBLANK(Values!F20),"",IF(Values!$B$37="EU","computercomponent","computer"))</f>
        <v/>
      </c>
      <c r="B21" s="38" t="str">
        <f aca="false">IF(ISBLANK(Values!F20),"",Values!G20)</f>
        <v/>
      </c>
      <c r="C21" s="32" t="str">
        <f aca="false">IF(ISBLANK(Values!F20),"","TellusRem")</f>
        <v/>
      </c>
      <c r="D21" s="30" t="str">
        <f aca="false">IF(ISBLANK(Values!F20),"",Values!F20)</f>
        <v/>
      </c>
      <c r="E21" s="31" t="str">
        <f aca="false">IF(ISBLANK(Values!F20),"","EAN")</f>
        <v/>
      </c>
      <c r="F21" s="28" t="str">
        <f aca="false">IF(ISBLANK(Values!F20),"",IF(Values!K20, SUBSTITUTE(Values!$B$1, "{language}", Values!I20) &amp; " " &amp;Values!$B$3, SUBSTITUTE(Values!$B$2, "{language}", Values!$I20) &amp; " " &amp;Values!$B$3))</f>
        <v/>
      </c>
      <c r="G21" s="32" t="str">
        <f aca="false">IF(ISBLANK(Values!F20),"","TellusRem")</f>
        <v/>
      </c>
      <c r="H21" s="27" t="str">
        <f aca="false">IF(ISBLANK(Values!F20),"",Values!$B$16)</f>
        <v/>
      </c>
      <c r="I21" s="27" t="str">
        <f aca="false">IF(ISBLANK(Values!F20),"","4730574031")</f>
        <v/>
      </c>
      <c r="J21" s="39" t="str">
        <f aca="false">IF(ISBLANK(Values!F20),"",Values!G20 )</f>
        <v/>
      </c>
      <c r="K21" s="28" t="str">
        <f aca="false">IF(ISBLANK(Values!F20),"",IF(Values!K20, Values!$B$4, Values!$B$5))</f>
        <v/>
      </c>
      <c r="L21" s="40" t="str">
        <f aca="false">IF(ISBLANK(Values!F20),"",IF($CO21="DEFAULT", Values!$B$18, ""))</f>
        <v/>
      </c>
      <c r="M21" s="28" t="str">
        <f aca="false">IF(ISBLANK(Values!F20),"",Values!$N20)</f>
        <v/>
      </c>
      <c r="N21" s="28" t="str">
        <f aca="false">IF(ISBLANK(Values!$G20),"",Values!O20)</f>
        <v/>
      </c>
      <c r="O21" s="28" t="str">
        <f aca="false">IF(ISBLANK(Values!$G20),"",Values!P20)</f>
        <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
      </c>
      <c r="X21" s="32" t="str">
        <f aca="false">IF(ISBLANK(Values!F20),"",Values!$B$13)</f>
        <v/>
      </c>
      <c r="Y21" s="39" t="str">
        <f aca="false">IF(ISBLANK(Values!F20),"","Size-Color")</f>
        <v/>
      </c>
      <c r="Z21" s="32" t="str">
        <f aca="false">IF(ISBLANK(Values!F20),"","variation")</f>
        <v/>
      </c>
      <c r="AA21" s="36" t="str">
        <f aca="false">IF(ISBLANK(Values!F20),"",Values!$B$20)</f>
        <v/>
      </c>
      <c r="AB21" s="36" t="str">
        <f aca="false">IF(ISBLANK(Values!F20),"",Values!$B$29)</f>
        <v/>
      </c>
      <c r="AI21" s="41" t="str">
        <f aca="false">IF(ISBLANK(Values!F20),"",IF(Values!J20,Values!$B$23,Values!$B$33))</f>
        <v/>
      </c>
      <c r="AJ21" s="42" t="str">
        <f aca="false">IF(ISBLANK(Values!F20),"",Values!$B$24 &amp;" "&amp;Values!$B$3)</f>
        <v/>
      </c>
      <c r="AK21" s="1" t="str">
        <f aca="false">IF(ISBLANK(Values!F20),"",Values!$B$25)</f>
        <v/>
      </c>
      <c r="AL21" s="1" t="str">
        <f aca="false">IF(ISBLANK(Values!F20),"",SUBSTITUTE(SUBSTITUTE(IF(Values!$K20, Values!$B$26, Values!$B$33), "{language}", Values!$I20), "{flag}", INDEX(options!$E$1:$E$20, Values!$W20)))</f>
        <v/>
      </c>
      <c r="AM21" s="1" t="str">
        <f aca="false">SUBSTITUTE(IF(ISBLANK(Values!F20),"",Values!$B$27), "{model}", Values!$B$3)</f>
        <v/>
      </c>
      <c r="AT21" s="28" t="str">
        <f aca="false">IF(ISBLANK(Values!F20),"",Values!I20)</f>
        <v/>
      </c>
      <c r="AV21" s="36" t="str">
        <f aca="false">IF(ISBLANK(Values!F20),"",IF(Values!K20,"Backlit", "Non-Backlit"))</f>
        <v/>
      </c>
      <c r="BE21" s="27" t="str">
        <f aca="false">IF(ISBLANK(Values!F20),"","Professional Audience")</f>
        <v/>
      </c>
      <c r="BF21" s="27" t="str">
        <f aca="false">IF(ISBLANK(Values!F20),"","Consumer Audience")</f>
        <v/>
      </c>
      <c r="BG21" s="27" t="str">
        <f aca="false">IF(ISBLANK(Values!F20),"","Adults")</f>
        <v/>
      </c>
      <c r="BH21" s="27" t="str">
        <f aca="false">IF(ISBLANK(Values!F20),"","People")</f>
        <v/>
      </c>
      <c r="CG21" s="1" t="str">
        <f aca="false">IF(ISBLANK(Values!F20),"",Values!$B$11)</f>
        <v/>
      </c>
      <c r="CH21" s="1" t="str">
        <f aca="false">IF(ISBLANK(Values!F20),"","GR")</f>
        <v/>
      </c>
      <c r="CI21" s="1" t="str">
        <f aca="false">IF(ISBLANK(Values!F20),"",Values!$B$7)</f>
        <v/>
      </c>
      <c r="CJ21" s="1" t="str">
        <f aca="false">IF(ISBLANK(Values!F20),"",Values!$B$8)</f>
        <v/>
      </c>
      <c r="CK21" s="1" t="str">
        <f aca="false">IF(ISBLANK(Values!F20),"",Values!$B$9)</f>
        <v/>
      </c>
      <c r="CL21" s="1" t="str">
        <f aca="false">IF(ISBLANK(Values!F20),"","CM")</f>
        <v/>
      </c>
      <c r="CO21" s="1" t="str">
        <f aca="false">IF(ISBLANK(Values!F20), "", IF(AND(Values!$B$37=options!$G$2, Values!$C20), "AMAZON_NA", IF(AND(Values!$B$37=options!$G$1, Values!$D20), "AMAZON_EU", "DEFAULT")))</f>
        <v/>
      </c>
      <c r="CP21" s="36" t="str">
        <f aca="false">IF(ISBLANK(Values!F20),"",Values!$B$7)</f>
        <v/>
      </c>
      <c r="CQ21" s="36" t="str">
        <f aca="false">IF(ISBLANK(Values!F20),"",Values!$B$8)</f>
        <v/>
      </c>
      <c r="CR21" s="36" t="str">
        <f aca="false">IF(ISBLANK(Values!F20),"",Values!$B$9)</f>
        <v/>
      </c>
      <c r="CS21" s="1" t="str">
        <f aca="false">IF(ISBLANK(Values!F20),"",Values!$B$11)</f>
        <v/>
      </c>
      <c r="CT21" s="1" t="str">
        <f aca="false">IF(ISBLANK(Values!F20),"","GR")</f>
        <v/>
      </c>
      <c r="CU21" s="1" t="str">
        <f aca="false">IF(ISBLANK(Values!F20),"","CM")</f>
        <v/>
      </c>
      <c r="CV21" s="1" t="str">
        <f aca="false">IF(ISBLANK(Values!F20),"",IF(Values!$B$36=options!$F$1,"Denmark", IF(Values!$B$36=options!$F$2, "Danemark",IF(Values!$B$36=options!$F$3, "Dänemark",IF(Values!$B$36=options!$F$4, "Danimarca",IF(Values!$B$36=options!$F$5, "Dinamarca",IF(Values!$B$36=options!$F$6, "Denemarken","" ) ) ) ) )))</f>
        <v/>
      </c>
      <c r="CZ21" s="1" t="str">
        <f aca="false">IF(ISBLANK(Values!F20),"","No")</f>
        <v/>
      </c>
      <c r="DA21" s="1" t="str">
        <f aca="false">IF(ISBLANK(Values!F20),"","No")</f>
        <v/>
      </c>
      <c r="DO21" s="27" t="str">
        <f aca="false">IF(ISBLANK(Values!F20),"","Parts")</f>
        <v/>
      </c>
      <c r="DP21" s="27" t="str">
        <f aca="false">IF(ISBLANK(Values!F20),"",Values!$B$31)</f>
        <v/>
      </c>
      <c r="DS21" s="31"/>
      <c r="DY21" s="43" t="str">
        <f aca="false">IF(ISBLANK(Values!$F20), "", "not_applicable")</f>
        <v/>
      </c>
      <c r="DZ21" s="31"/>
      <c r="EA21" s="31"/>
      <c r="EB21" s="31"/>
      <c r="EC21" s="31"/>
      <c r="EI21" s="1" t="str">
        <f aca="false">IF(ISBLANK(Values!F20),"",Values!$B$31)</f>
        <v/>
      </c>
      <c r="ES21" s="1" t="str">
        <f aca="false">IF(ISBLANK(Values!F20),"","Amazon Tellus UPS")</f>
        <v/>
      </c>
      <c r="EV21" s="31" t="str">
        <f aca="false">IF(ISBLANK(Values!F20),"","New")</f>
        <v/>
      </c>
      <c r="FE21" s="1" t="str">
        <f aca="false">IF(ISBLANK(Values!F20),"",IF(CO21&lt;&gt;"DEFAULT", "", 3))</f>
        <v/>
      </c>
      <c r="FH21" s="1" t="str">
        <f aca="false">IF(ISBLANK(Values!F20),"","FALSE")</f>
        <v/>
      </c>
      <c r="FI21" s="36" t="str">
        <f aca="false">IF(ISBLANK(Values!F20),"","FALSE")</f>
        <v/>
      </c>
      <c r="FJ21" s="36" t="str">
        <f aca="false">IF(ISBLANK(Values!F20),"","FALSE")</f>
        <v/>
      </c>
      <c r="FM21" s="1" t="str">
        <f aca="false">IF(ISBLANK(Values!F20),"","1")</f>
        <v/>
      </c>
      <c r="FO21" s="28" t="str">
        <f aca="false">IF(ISBLANK(Values!F20),"",IF(Values!K20, Values!$B$4, Values!$B$5))</f>
        <v/>
      </c>
      <c r="FP21" s="1" t="str">
        <f aca="false">IF(ISBLANK(Values!F20),"","Percent")</f>
        <v/>
      </c>
      <c r="FQ21" s="1" t="str">
        <f aca="false">IF(ISBLANK(Values!F20),"","2")</f>
        <v/>
      </c>
      <c r="FR21" s="1" t="str">
        <f aca="false">IF(ISBLANK(Values!F20),"","3")</f>
        <v/>
      </c>
      <c r="FS21" s="1" t="str">
        <f aca="false">IF(ISBLANK(Values!F20),"","5")</f>
        <v/>
      </c>
      <c r="FT21" s="1" t="str">
        <f aca="false">IF(ISBLANK(Values!F20),"","6")</f>
        <v/>
      </c>
      <c r="FU21" s="1" t="str">
        <f aca="false">IF(ISBLANK(Values!F20),"","10")</f>
        <v/>
      </c>
      <c r="FV21" s="1" t="str">
        <f aca="false">IF(ISBLANK(Values!F20),"","10")</f>
        <v/>
      </c>
    </row>
    <row r="22" customFormat="false" ht="68.65" hidden="false" customHeight="false" outlineLevel="0" collapsed="false">
      <c r="A22" s="27" t="str">
        <f aca="false">IF(ISBLANK(Values!F21),"",IF(Values!$B$37="EU","computercomponent","computer"))</f>
        <v/>
      </c>
      <c r="B22" s="38" t="str">
        <f aca="false">IF(ISBLANK(Values!F21),"",Values!G21)</f>
        <v/>
      </c>
      <c r="C22" s="32" t="str">
        <f aca="false">IF(ISBLANK(Values!F21),"","TellusRem")</f>
        <v/>
      </c>
      <c r="D22" s="30" t="str">
        <f aca="false">IF(ISBLANK(Values!F21),"",Values!F21)</f>
        <v/>
      </c>
      <c r="E22" s="31" t="str">
        <f aca="false">IF(ISBLANK(Values!F21),"","EAN")</f>
        <v/>
      </c>
      <c r="F22" s="28" t="str">
        <f aca="false">IF(ISBLANK(Values!F21),"",IF(Values!K21, SUBSTITUTE(Values!$B$1, "{language}", Values!I21) &amp; " " &amp;Values!$B$3, SUBSTITUTE(Values!$B$2, "{language}", Values!$I21) &amp; " " &amp;Values!$B$3))</f>
        <v/>
      </c>
      <c r="G22" s="32" t="str">
        <f aca="false">IF(ISBLANK(Values!F21),"","TellusRem")</f>
        <v/>
      </c>
      <c r="H22" s="27" t="str">
        <f aca="false">IF(ISBLANK(Values!F21),"",Values!$B$16)</f>
        <v/>
      </c>
      <c r="I22" s="27" t="str">
        <f aca="false">IF(ISBLANK(Values!F21),"","4730574031")</f>
        <v/>
      </c>
      <c r="J22" s="39" t="str">
        <f aca="false">IF(ISBLANK(Values!F21),"",Values!G21 )</f>
        <v/>
      </c>
      <c r="K22" s="28" t="str">
        <f aca="false">IF(ISBLANK(Values!F21),"",IF(Values!K21, Values!$B$4, Values!$B$5))</f>
        <v/>
      </c>
      <c r="L22" s="40" t="str">
        <f aca="false">IF(ISBLANK(Values!F21),"",IF($CO22="DEFAULT", Values!$B$18, ""))</f>
        <v/>
      </c>
      <c r="M22" s="28" t="str">
        <f aca="false">IF(ISBLANK(Values!F21),"",Values!$N21)</f>
        <v/>
      </c>
      <c r="N22" s="28" t="str">
        <f aca="false">IF(ISBLANK(Values!$G21),"",Values!O21)</f>
        <v/>
      </c>
      <c r="O22" s="28" t="str">
        <f aca="false">IF(ISBLANK(Values!$G21),"",Values!P21)</f>
        <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
      </c>
      <c r="X22" s="32" t="str">
        <f aca="false">IF(ISBLANK(Values!F21),"",Values!$B$13)</f>
        <v/>
      </c>
      <c r="Y22" s="39" t="str">
        <f aca="false">IF(ISBLANK(Values!F21),"","Size-Color")</f>
        <v/>
      </c>
      <c r="Z22" s="32" t="str">
        <f aca="false">IF(ISBLANK(Values!F21),"","variation")</f>
        <v/>
      </c>
      <c r="AA22" s="36" t="str">
        <f aca="false">IF(ISBLANK(Values!F21),"",Values!$B$20)</f>
        <v/>
      </c>
      <c r="AB22" s="36" t="str">
        <f aca="false">IF(ISBLANK(Values!F21),"",Values!$B$29)</f>
        <v/>
      </c>
      <c r="AI22" s="41" t="str">
        <f aca="false">IF(ISBLANK(Values!F21),"",IF(Values!J21,Values!$B$23,Values!$B$33))</f>
        <v/>
      </c>
      <c r="AJ22" s="42" t="str">
        <f aca="false">IF(ISBLANK(Values!F21),"",Values!$B$24 &amp;" "&amp;Values!$B$3)</f>
        <v/>
      </c>
      <c r="AK22" s="1" t="str">
        <f aca="false">IF(ISBLANK(Values!F21),"",Values!$B$25)</f>
        <v/>
      </c>
      <c r="AL22" s="1" t="str">
        <f aca="false">IF(ISBLANK(Values!F21),"",SUBSTITUTE(SUBSTITUTE(IF(Values!$K21, Values!$B$26, Values!$B$33), "{language}", Values!$I21), "{flag}", INDEX(options!$E$1:$E$20, Values!$W21)))</f>
        <v/>
      </c>
      <c r="AM22" s="1" t="str">
        <f aca="false">SUBSTITUTE(IF(ISBLANK(Values!F21),"",Values!$B$27), "{model}", Values!$B$3)</f>
        <v/>
      </c>
      <c r="AT22" s="28" t="str">
        <f aca="false">IF(ISBLANK(Values!F21),"",Values!I21)</f>
        <v/>
      </c>
      <c r="AV22" s="36" t="str">
        <f aca="false">IF(ISBLANK(Values!F21),"",IF(Values!K21,"Backlit", "Non-Backlit"))</f>
        <v/>
      </c>
      <c r="BE22" s="27" t="str">
        <f aca="false">IF(ISBLANK(Values!F21),"","Professional Audience")</f>
        <v/>
      </c>
      <c r="BF22" s="27" t="str">
        <f aca="false">IF(ISBLANK(Values!F21),"","Consumer Audience")</f>
        <v/>
      </c>
      <c r="BG22" s="27" t="str">
        <f aca="false">IF(ISBLANK(Values!F21),"","Adults")</f>
        <v/>
      </c>
      <c r="BH22" s="27" t="str">
        <f aca="false">IF(ISBLANK(Values!F21),"","People")</f>
        <v/>
      </c>
      <c r="CG22" s="1" t="str">
        <f aca="false">IF(ISBLANK(Values!F21),"",Values!$B$11)</f>
        <v/>
      </c>
      <c r="CH22" s="1" t="str">
        <f aca="false">IF(ISBLANK(Values!F21),"","GR")</f>
        <v/>
      </c>
      <c r="CI22" s="1" t="str">
        <f aca="false">IF(ISBLANK(Values!F21),"",Values!$B$7)</f>
        <v/>
      </c>
      <c r="CJ22" s="1" t="str">
        <f aca="false">IF(ISBLANK(Values!F21),"",Values!$B$8)</f>
        <v/>
      </c>
      <c r="CK22" s="1" t="str">
        <f aca="false">IF(ISBLANK(Values!F21),"",Values!$B$9)</f>
        <v/>
      </c>
      <c r="CL22" s="1" t="str">
        <f aca="false">IF(ISBLANK(Values!F21),"","CM")</f>
        <v/>
      </c>
      <c r="CO22" s="1" t="str">
        <f aca="false">IF(ISBLANK(Values!F21), "", IF(AND(Values!$B$37=options!$G$2, Values!$C21), "AMAZON_NA", IF(AND(Values!$B$37=options!$G$1, Values!$D21), "AMAZON_EU", "DEFAULT")))</f>
        <v/>
      </c>
      <c r="CP22" s="36" t="str">
        <f aca="false">IF(ISBLANK(Values!F21),"",Values!$B$7)</f>
        <v/>
      </c>
      <c r="CQ22" s="36" t="str">
        <f aca="false">IF(ISBLANK(Values!F21),"",Values!$B$8)</f>
        <v/>
      </c>
      <c r="CR22" s="36" t="str">
        <f aca="false">IF(ISBLANK(Values!F21),"",Values!$B$9)</f>
        <v/>
      </c>
      <c r="CS22" s="1" t="str">
        <f aca="false">IF(ISBLANK(Values!F21),"",Values!$B$11)</f>
        <v/>
      </c>
      <c r="CT22" s="1" t="str">
        <f aca="false">IF(ISBLANK(Values!F21),"","GR")</f>
        <v/>
      </c>
      <c r="CU22" s="1" t="str">
        <f aca="false">IF(ISBLANK(Values!F21),"","CM")</f>
        <v/>
      </c>
      <c r="CV22" s="1" t="str">
        <f aca="false">IF(ISBLANK(Values!F21),"",IF(Values!$B$36=options!$F$1,"Denmark", IF(Values!$B$36=options!$F$2, "Danemark",IF(Values!$B$36=options!$F$3, "Dänemark",IF(Values!$B$36=options!$F$4, "Danimarca",IF(Values!$B$36=options!$F$5, "Dinamarca",IF(Values!$B$36=options!$F$6, "Denemarken","" ) ) ) ) )))</f>
        <v/>
      </c>
      <c r="CZ22" s="1" t="str">
        <f aca="false">IF(ISBLANK(Values!F21),"","No")</f>
        <v/>
      </c>
      <c r="DA22" s="1" t="str">
        <f aca="false">IF(ISBLANK(Values!F21),"","No")</f>
        <v/>
      </c>
      <c r="DO22" s="27" t="str">
        <f aca="false">IF(ISBLANK(Values!F21),"","Parts")</f>
        <v/>
      </c>
      <c r="DP22" s="27" t="str">
        <f aca="false">IF(ISBLANK(Values!F21),"",Values!$B$31)</f>
        <v/>
      </c>
      <c r="DS22" s="31"/>
      <c r="DY22" s="43" t="str">
        <f aca="false">IF(ISBLANK(Values!$F21), "", "not_applicable")</f>
        <v/>
      </c>
      <c r="DZ22" s="31"/>
      <c r="EA22" s="31"/>
      <c r="EB22" s="31"/>
      <c r="EC22" s="31"/>
      <c r="EI22" s="1" t="str">
        <f aca="false">IF(ISBLANK(Values!F21),"",Values!$B$31)</f>
        <v/>
      </c>
      <c r="ES22" s="1" t="str">
        <f aca="false">IF(ISBLANK(Values!F21),"","Amazon Tellus UPS")</f>
        <v/>
      </c>
      <c r="EV22" s="31" t="str">
        <f aca="false">IF(ISBLANK(Values!F21),"","New")</f>
        <v/>
      </c>
      <c r="FE22" s="1" t="str">
        <f aca="false">IF(ISBLANK(Values!F21),"",IF(CO22&lt;&gt;"DEFAULT", "", 3))</f>
        <v/>
      </c>
      <c r="FH22" s="1" t="str">
        <f aca="false">IF(ISBLANK(Values!F21),"","FALSE")</f>
        <v/>
      </c>
      <c r="FI22" s="36" t="str">
        <f aca="false">IF(ISBLANK(Values!F21),"","FALSE")</f>
        <v/>
      </c>
      <c r="FJ22" s="36" t="str">
        <f aca="false">IF(ISBLANK(Values!F21),"","FALSE")</f>
        <v/>
      </c>
      <c r="FM22" s="1" t="str">
        <f aca="false">IF(ISBLANK(Values!F21),"","1")</f>
        <v/>
      </c>
      <c r="FO22" s="28" t="str">
        <f aca="false">IF(ISBLANK(Values!F21),"",IF(Values!K21, Values!$B$4, Values!$B$5))</f>
        <v/>
      </c>
      <c r="FP22" s="1" t="str">
        <f aca="false">IF(ISBLANK(Values!F21),"","Percent")</f>
        <v/>
      </c>
      <c r="FQ22" s="1" t="str">
        <f aca="false">IF(ISBLANK(Values!F21),"","2")</f>
        <v/>
      </c>
      <c r="FR22" s="1" t="str">
        <f aca="false">IF(ISBLANK(Values!F21),"","3")</f>
        <v/>
      </c>
      <c r="FS22" s="1" t="str">
        <f aca="false">IF(ISBLANK(Values!F21),"","5")</f>
        <v/>
      </c>
      <c r="FT22" s="1" t="str">
        <f aca="false">IF(ISBLANK(Values!F21),"","6")</f>
        <v/>
      </c>
      <c r="FU22" s="1" t="str">
        <f aca="false">IF(ISBLANK(Values!F21),"","10")</f>
        <v/>
      </c>
      <c r="FV22" s="1" t="str">
        <f aca="false">IF(ISBLANK(Values!F21),"","10")</f>
        <v/>
      </c>
    </row>
    <row r="23" s="44" customFormat="true" ht="68.65" hidden="false" customHeight="false" outlineLevel="0" collapsed="false">
      <c r="A23" s="27" t="str">
        <f aca="false">IF(ISBLANK(Values!F22),"",IF(Values!$B$37="EU","computercomponent","computer"))</f>
        <v/>
      </c>
      <c r="B23" s="38" t="str">
        <f aca="false">IF(ISBLANK(Values!F22),"",Values!G22)</f>
        <v/>
      </c>
      <c r="C23" s="32" t="str">
        <f aca="false">IF(ISBLANK(Values!F22),"","TellusRem")</f>
        <v/>
      </c>
      <c r="D23" s="30" t="str">
        <f aca="false">IF(ISBLANK(Values!F22),"",Values!F22)</f>
        <v/>
      </c>
      <c r="E23" s="31" t="str">
        <f aca="false">IF(ISBLANK(Values!F22),"","EAN")</f>
        <v/>
      </c>
      <c r="F23" s="28" t="str">
        <f aca="false">IF(ISBLANK(Values!F22),"",IF(Values!K22, SUBSTITUTE(Values!$B$1, "{language}", Values!I22) &amp; " " &amp;Values!$B$3, SUBSTITUTE(Values!$B$2, "{language}", Values!$I22) &amp; " " &amp;Values!$B$3))</f>
        <v/>
      </c>
      <c r="G23" s="32" t="str">
        <f aca="false">IF(ISBLANK(Values!F22),"","TellusRem")</f>
        <v/>
      </c>
      <c r="H23" s="27" t="str">
        <f aca="false">IF(ISBLANK(Values!F22),"",Values!$B$16)</f>
        <v/>
      </c>
      <c r="I23" s="27" t="str">
        <f aca="false">IF(ISBLANK(Values!F22),"","4730574031")</f>
        <v/>
      </c>
      <c r="J23" s="39" t="str">
        <f aca="false">IF(ISBLANK(Values!F22),"",Values!G22 )</f>
        <v/>
      </c>
      <c r="K23" s="28" t="str">
        <f aca="false">IF(ISBLANK(Values!F22),"",IF(Values!K22, Values!$B$4, Values!$B$5))</f>
        <v/>
      </c>
      <c r="L23" s="40" t="str">
        <f aca="false">IF(ISBLANK(Values!F22),"",IF($CO23="DEFAULT", Values!$B$18, ""))</f>
        <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
      </c>
      <c r="X23" s="32" t="str">
        <f aca="false">IF(ISBLANK(Values!F22),"",Values!$B$13)</f>
        <v/>
      </c>
      <c r="Y23" s="39" t="str">
        <f aca="false">IF(ISBLANK(Values!F22),"","Size-Color")</f>
        <v/>
      </c>
      <c r="Z23" s="32" t="str">
        <f aca="false">IF(ISBLANK(Values!F22),"","variation")</f>
        <v/>
      </c>
      <c r="AA23" s="36" t="str">
        <f aca="false">IF(ISBLANK(Values!F22),"",Values!$B$20)</f>
        <v/>
      </c>
      <c r="AB23" s="36" t="str">
        <f aca="false">IF(ISBLANK(Values!F22),"",Values!$B$29)</f>
        <v/>
      </c>
      <c r="AC23" s="1"/>
      <c r="AD23" s="1"/>
      <c r="AE23" s="1"/>
      <c r="AF23" s="1"/>
      <c r="AG23" s="1"/>
      <c r="AH23" s="1"/>
      <c r="AI23" s="41" t="str">
        <f aca="false">IF(ISBLANK(Values!F22),"",IF(Values!J22,Values!$B$23,Values!$B$33))</f>
        <v/>
      </c>
      <c r="AJ23" s="42" t="str">
        <f aca="false">IF(ISBLANK(Values!F22),"",Values!$B$24 &amp;" "&amp;Values!$B$3)</f>
        <v/>
      </c>
      <c r="AK23" s="1" t="str">
        <f aca="false">IF(ISBLANK(Values!F22),"",Values!$B$25)</f>
        <v/>
      </c>
      <c r="AL23" s="1" t="str">
        <f aca="false">IF(ISBLANK(Values!F22),"",SUBSTITUTE(SUBSTITUTE(IF(Values!$K22, Values!$B$26, Values!$B$33), "{language}", Values!$I22), "{flag}", INDEX(options!$E$1:$E$20, Values!$W22)))</f>
        <v/>
      </c>
      <c r="AM23" s="1" t="str">
        <f aca="false">SUBSTITUTE(IF(ISBLANK(Values!F22),"",Values!$B$27), "{model}", Values!$B$3)</f>
        <v/>
      </c>
      <c r="AN23" s="1"/>
      <c r="AO23" s="1"/>
      <c r="AP23" s="1"/>
      <c r="AQ23" s="1"/>
      <c r="AR23" s="1"/>
      <c r="AS23" s="1"/>
      <c r="AT23" s="28" t="str">
        <f aca="false">IF(ISBLANK(Values!F22),"",Values!I22)</f>
        <v/>
      </c>
      <c r="AU23" s="1"/>
      <c r="AV23" s="36" t="str">
        <f aca="false">IF(ISBLANK(Values!F22),"",IF(Values!K22,"Backlit", "Non-Backlit"))</f>
        <v/>
      </c>
      <c r="AW23" s="1"/>
      <c r="AX23" s="1"/>
      <c r="AY23" s="1"/>
      <c r="AZ23" s="1"/>
      <c r="BA23" s="1"/>
      <c r="BB23" s="1"/>
      <c r="BC23" s="1"/>
      <c r="BD23" s="1"/>
      <c r="BE23" s="27" t="str">
        <f aca="false">IF(ISBLANK(Values!F22),"","Professional Audience")</f>
        <v/>
      </c>
      <c r="BF23" s="27" t="str">
        <f aca="false">IF(ISBLANK(Values!F22),"","Consumer Audience")</f>
        <v/>
      </c>
      <c r="BG23" s="27" t="str">
        <f aca="false">IF(ISBLANK(Values!F22),"","Adults")</f>
        <v/>
      </c>
      <c r="BH23" s="27" t="str">
        <f aca="false">IF(ISBLANK(Values!F22),"","People")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IF(ISBLANK(Values!F22),"",Values!$B$11)</f>
        <v/>
      </c>
      <c r="CH23" s="1" t="str">
        <f aca="false">IF(ISBLANK(Values!F22),"","GR")</f>
        <v/>
      </c>
      <c r="CI23" s="1" t="str">
        <f aca="false">IF(ISBLANK(Values!F22),"",Values!$B$7)</f>
        <v/>
      </c>
      <c r="CJ23" s="1" t="str">
        <f aca="false">IF(ISBLANK(Values!F22),"",Values!$B$8)</f>
        <v/>
      </c>
      <c r="CK23" s="1" t="str">
        <f aca="false">IF(ISBLANK(Values!F22),"",Values!$B$9)</f>
        <v/>
      </c>
      <c r="CL23" s="1" t="str">
        <f aca="false">IF(ISBLANK(Values!F22),"","CM")</f>
        <v/>
      </c>
      <c r="CM23" s="1"/>
      <c r="CN23" s="1"/>
      <c r="CO23" s="1" t="str">
        <f aca="false">IF(ISBLANK(Values!F22), "", IF(AND(Values!$B$37=options!$G$2, Values!$C22), "AMAZON_NA", IF(AND(Values!$B$37=options!$G$1, Values!$D22), "AMAZON_EU", "DEFAULT")))</f>
        <v/>
      </c>
      <c r="CP23" s="36" t="str">
        <f aca="false">IF(ISBLANK(Values!F22),"",Values!$B$7)</f>
        <v/>
      </c>
      <c r="CQ23" s="36" t="str">
        <f aca="false">IF(ISBLANK(Values!F22),"",Values!$B$8)</f>
        <v/>
      </c>
      <c r="CR23" s="36" t="str">
        <f aca="false">IF(ISBLANK(Values!F22),"",Values!$B$9)</f>
        <v/>
      </c>
      <c r="CS23" s="1" t="str">
        <f aca="false">IF(ISBLANK(Values!F22),"",Values!$B$11)</f>
        <v/>
      </c>
      <c r="CT23" s="1" t="str">
        <f aca="false">IF(ISBLANK(Values!F22),"","GR")</f>
        <v/>
      </c>
      <c r="CU23" s="1" t="str">
        <f aca="false">IF(ISBLANK(Values!F22),"","CM")</f>
        <v/>
      </c>
      <c r="CV23" s="1" t="str">
        <f aca="false">IF(ISBLANK(Values!F22),"",IF(Values!$B$36=options!$F$1,"Denmark", IF(Values!$B$36=options!$F$2, "Danemark",IF(Values!$B$36=options!$F$3, "Dänemark",IF(Values!$B$36=options!$F$4, "Danimarca",IF(Values!$B$36=options!$F$5, "Dinamarca",IF(Values!$B$36=options!$F$6, "Denemarken","" ) ) ) ) )))</f>
        <v/>
      </c>
      <c r="CW23" s="1"/>
      <c r="CX23" s="1"/>
      <c r="CY23" s="1"/>
      <c r="CZ23" s="1" t="str">
        <f aca="false">IF(ISBLANK(Values!F22),"","No")</f>
        <v/>
      </c>
      <c r="DA23" s="1" t="str">
        <f aca="false">IF(ISBLANK(Values!F22),"","No")</f>
        <v/>
      </c>
      <c r="DB23" s="1"/>
      <c r="DC23" s="1"/>
      <c r="DD23" s="1"/>
      <c r="DE23" s="1"/>
      <c r="DF23" s="1"/>
      <c r="DG23" s="1"/>
      <c r="DH23" s="1"/>
      <c r="DI23" s="1"/>
      <c r="DJ23" s="1"/>
      <c r="DK23" s="1"/>
      <c r="DL23" s="1"/>
      <c r="DM23" s="1"/>
      <c r="DN23" s="1"/>
      <c r="DO23" s="27" t="str">
        <f aca="false">IF(ISBLANK(Values!F22),"","Parts")</f>
        <v/>
      </c>
      <c r="DP23" s="27" t="str">
        <f aca="false">IF(ISBLANK(Values!F22),"",Values!$B$31)</f>
        <v/>
      </c>
      <c r="DQ23" s="1"/>
      <c r="DR23" s="1"/>
      <c r="DS23" s="31"/>
      <c r="DT23" s="1"/>
      <c r="DU23" s="1"/>
      <c r="DV23" s="1"/>
      <c r="DW23" s="1"/>
      <c r="DX23" s="1"/>
      <c r="DY23" s="43" t="str">
        <f aca="false">IF(ISBLANK(Values!$F22), "", "not_applicable")</f>
        <v/>
      </c>
      <c r="DZ23" s="31"/>
      <c r="EA23" s="31"/>
      <c r="EB23" s="31"/>
      <c r="EC23" s="31"/>
      <c r="ED23" s="1"/>
      <c r="EE23" s="1"/>
      <c r="EF23" s="1"/>
      <c r="EG23" s="1"/>
      <c r="EH23" s="1"/>
      <c r="EI23" s="1" t="str">
        <f aca="false">IF(ISBLANK(Values!F22),"",Values!$B$31)</f>
        <v/>
      </c>
      <c r="EJ23" s="1"/>
      <c r="EK23" s="1"/>
      <c r="EL23" s="1"/>
      <c r="EM23" s="1"/>
      <c r="EN23" s="1"/>
      <c r="EO23" s="1"/>
      <c r="EP23" s="1"/>
      <c r="EQ23" s="1"/>
      <c r="ER23" s="1"/>
      <c r="ES23" s="1" t="str">
        <f aca="false">IF(ISBLANK(Values!F22),"","Amazon Tellus UPS")</f>
        <v/>
      </c>
      <c r="ET23" s="1"/>
      <c r="EU23" s="1"/>
      <c r="EV23" s="31" t="str">
        <f aca="false">IF(ISBLANK(Values!F22),"","New")</f>
        <v/>
      </c>
      <c r="EW23" s="1"/>
      <c r="EX23" s="1"/>
      <c r="EY23" s="1"/>
      <c r="EZ23" s="1"/>
      <c r="FA23" s="1"/>
      <c r="FB23" s="1"/>
      <c r="FC23" s="1"/>
      <c r="FD23" s="1"/>
      <c r="FE23" s="1" t="str">
        <f aca="false">IF(ISBLANK(Values!F22),"",IF(CO23&lt;&gt;"DEFAULT", "", 3))</f>
        <v/>
      </c>
      <c r="FF23" s="1"/>
      <c r="FG23" s="1"/>
      <c r="FH23" s="1" t="str">
        <f aca="false">IF(ISBLANK(Values!F22),"","FALSE")</f>
        <v/>
      </c>
      <c r="FI23" s="36" t="str">
        <f aca="false">IF(ISBLANK(Values!F22),"","FALSE")</f>
        <v/>
      </c>
      <c r="FJ23" s="36" t="str">
        <f aca="false">IF(ISBLANK(Values!F22),"","FALSE")</f>
        <v/>
      </c>
      <c r="FK23" s="1"/>
      <c r="FL23" s="1"/>
      <c r="FM23" s="1" t="str">
        <f aca="false">IF(ISBLANK(Values!F22),"","1")</f>
        <v/>
      </c>
      <c r="FN23" s="1"/>
      <c r="FO23" s="28" t="str">
        <f aca="false">IF(ISBLANK(Values!F22),"",IF(Values!K22, Values!$B$4, Values!$B$5))</f>
        <v/>
      </c>
      <c r="FP23" s="1" t="str">
        <f aca="false">IF(ISBLANK(Values!F22),"","Percent")</f>
        <v/>
      </c>
      <c r="FQ23" s="1" t="str">
        <f aca="false">IF(ISBLANK(Values!F22),"","2")</f>
        <v/>
      </c>
      <c r="FR23" s="1" t="str">
        <f aca="false">IF(ISBLANK(Values!F22),"","3")</f>
        <v/>
      </c>
      <c r="FS23" s="1" t="str">
        <f aca="false">IF(ISBLANK(Values!F22),"","5")</f>
        <v/>
      </c>
      <c r="FT23" s="1" t="str">
        <f aca="false">IF(ISBLANK(Values!F22),"","6")</f>
        <v/>
      </c>
      <c r="FU23" s="1" t="str">
        <f aca="false">IF(ISBLANK(Values!F22),"","10")</f>
        <v/>
      </c>
      <c r="FV23" s="1" t="str">
        <f aca="false">IF(ISBLANK(Values!F22),"","10")</f>
        <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Dell</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Dell</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42.99</v>
      </c>
      <c r="C4" s="53" t="n">
        <f aca="false">FALSE()</f>
        <v>0</v>
      </c>
      <c r="D4" s="53" t="n">
        <f aca="false">TRUE()</f>
        <v>1</v>
      </c>
      <c r="E4" s="53"/>
      <c r="F4" s="54" t="n">
        <v>5714401725015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https://raw.githubusercontent.com/PatrickVibild/TellusAmazonPictures/master/pictures/DELL/E7250/BL/DE/1.jpg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https://raw.githubusercontent.com/PatrickVibild/TellusAmazonPictures/master/pictures/DELL/E7250/BL/DE/2.jpg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https://raw.githubusercontent.com/PatrickVibild/TellusAmazonPictures/master/pictures/DELL/E7250/BL/DE/3.jpg</v>
      </c>
      <c r="Q4" s="0" t="str">
        <f aca="false">IF(ISBLANK(L4),"",IF(M4, "https://raw.githubusercontent.com/PatrickVibild/TellusAmazonPictures/master/pictures/"&amp;L4&amp;"/4.jpg", ""))</f>
        <v>https://raw.githubusercontent.com/PatrickVibild/TellusAmazonPictures/master/pictures/DELL/E7250/BL/DE/4.jpg</v>
      </c>
      <c r="R4" s="0" t="str">
        <f aca="false">IF(ISBLANK(L4),"",IF(M4, "https://raw.githubusercontent.com/PatrickVibild/TellusAmazonPictures/master/pictures/"&amp;L4&amp;"/5.jpg", ""))</f>
        <v>https://raw.githubusercontent.com/PatrickVibild/TellusAmazonPictures/master/pictures/DELL/E7250/BL/DE/5.jpg</v>
      </c>
      <c r="S4" s="0" t="str">
        <f aca="false">IF(ISBLANK(L4),"",IF(M4, "https://raw.githubusercontent.com/PatrickVibild/TellusAmazonPictures/master/pictures/"&amp;L4&amp;"/6.jpg", ""))</f>
        <v>https://raw.githubusercontent.com/PatrickVibild/TellusAmazonPictures/master/pictures/DELL/E7250/BL/DE/6.jpg</v>
      </c>
      <c r="T4" s="0" t="str">
        <f aca="false">IF(ISBLANK(L4),"",IF(M4, "https://raw.githubusercontent.com/PatrickVibild/TellusAmazonPictures/master/pictures/"&amp;L4&amp;"/7.jpg", ""))</f>
        <v>https://raw.githubusercontent.com/PatrickVibild/TellusAmazonPictures/master/pictures/DELL/E7250/BL/DE/7.jpg</v>
      </c>
      <c r="U4" s="0" t="str">
        <f aca="false">IF(ISBLANK(L4),"",IF(M4, "https://raw.githubusercontent.com/PatrickVibild/TellusAmazonPictures/master/pictures/"&amp;L4&amp;"/8.jpg",""))</f>
        <v>https://raw.githubusercontent.com/PatrickVibild/TellusAmazonPictures/master/pictures/DELL/E7250/BL/DE/8.jpg</v>
      </c>
      <c r="V4" s="0" t="str">
        <f aca="false">IF(ISBLANK(L4),"",IF(M4, "https://raw.githubusercontent.com/PatrickVibild/TellusAmazonPictures/master/pictures/"&amp;L4&amp;"/9.jpg", ""))</f>
        <v>https://raw.githubusercontent.com/PatrickVibild/TellusAmazonPictures/master/pictures/DELL/E7250/BL/DE/9.jpg</v>
      </c>
      <c r="W4" s="62" t="n">
        <f aca="false">MATCH(H4,options!$D$1:$D$20,0)</f>
        <v>1</v>
      </c>
    </row>
    <row r="5" customFormat="false" ht="23.85" hidden="false" customHeight="false" outlineLevel="0" collapsed="false">
      <c r="A5" s="47" t="s">
        <v>375</v>
      </c>
      <c r="B5" s="52" t="n">
        <v>37.99</v>
      </c>
      <c r="C5" s="53" t="n">
        <f aca="false">FALSE()</f>
        <v>0</v>
      </c>
      <c r="D5" s="53" t="n">
        <f aca="false">TRUE()</f>
        <v>1</v>
      </c>
      <c r="E5" s="53"/>
      <c r="F5" s="54" t="n">
        <v>5714401725022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https://raw.githubusercontent.com/PatrickVibild/TellusAmazonPictures/master/pictures/DELL/E7250/BL/FR/1.jpg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https://raw.githubusercontent.com/PatrickVibild/TellusAmazonPictures/master/pictures/DELL/E7250/BL/FR/2.jpg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https://raw.githubusercontent.com/PatrickVibild/TellusAmazonPictures/master/pictures/DELL/E7250/BL/FR/3.jpg</v>
      </c>
      <c r="Q5" s="0" t="str">
        <f aca="false">IF(ISBLANK(L5),"",IF(M5, "https://raw.githubusercontent.com/PatrickVibild/TellusAmazonPictures/master/pictures/"&amp;L5&amp;"/4.jpg", ""))</f>
        <v>https://raw.githubusercontent.com/PatrickVibild/TellusAmazonPictures/master/pictures/DELL/E7250/BL/FR/4.jpg</v>
      </c>
      <c r="R5" s="0" t="str">
        <f aca="false">IF(ISBLANK(L5),"",IF(M5, "https://raw.githubusercontent.com/PatrickVibild/TellusAmazonPictures/master/pictures/"&amp;L5&amp;"/5.jpg", ""))</f>
        <v>https://raw.githubusercontent.com/PatrickVibild/TellusAmazonPictures/master/pictures/DELL/E7250/BL/FR/5.jpg</v>
      </c>
      <c r="S5" s="0" t="str">
        <f aca="false">IF(ISBLANK(L5),"",IF(M5, "https://raw.githubusercontent.com/PatrickVibild/TellusAmazonPictures/master/pictures/"&amp;L5&amp;"/6.jpg", ""))</f>
        <v>https://raw.githubusercontent.com/PatrickVibild/TellusAmazonPictures/master/pictures/DELL/E7250/BL/FR/6.jpg</v>
      </c>
      <c r="T5" s="0" t="str">
        <f aca="false">IF(ISBLANK(L5),"",IF(M5, "https://raw.githubusercontent.com/PatrickVibild/TellusAmazonPictures/master/pictures/"&amp;L5&amp;"/7.jpg", ""))</f>
        <v>https://raw.githubusercontent.com/PatrickVibild/TellusAmazonPictures/master/pictures/DELL/E7250/BL/FR/7.jpg</v>
      </c>
      <c r="U5" s="0" t="str">
        <f aca="false">IF(ISBLANK(L5),"",IF(M5, "https://raw.githubusercontent.com/PatrickVibild/TellusAmazonPictures/master/pictures/"&amp;L5&amp;"/8.jpg",""))</f>
        <v>https://raw.githubusercontent.com/PatrickVibild/TellusAmazonPictures/master/pictures/DELL/E7250/BL/FR/8.jpg</v>
      </c>
      <c r="V5" s="0" t="str">
        <f aca="false">IF(ISBLANK(L5),"",IF(M5, "https://raw.githubusercontent.com/PatrickVibild/TellusAmazonPictures/master/pictures/"&amp;L5&amp;"/9.jpg", ""))</f>
        <v>https://raw.githubusercontent.com/PatrickVibild/TellusAmazonPictures/master/pictures/DELL/E7250/BL/FR/9.jpg</v>
      </c>
      <c r="W5" s="62" t="n">
        <f aca="false">MATCH(H5,options!$D$1:$D$20,0)</f>
        <v>2</v>
      </c>
    </row>
    <row r="6" customFormat="false" ht="23.85" hidden="false" customHeight="false" outlineLevel="0" collapsed="false">
      <c r="A6" s="47" t="s">
        <v>379</v>
      </c>
      <c r="B6" s="63" t="s">
        <v>380</v>
      </c>
      <c r="C6" s="53" t="n">
        <f aca="false">FALSE()</f>
        <v>0</v>
      </c>
      <c r="D6" s="53" t="n">
        <f aca="false">TRUE()</f>
        <v>1</v>
      </c>
      <c r="E6" s="53"/>
      <c r="F6" s="54" t="n">
        <v>5714401725039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https://raw.githubusercontent.com/PatrickVibild/TellusAmazonPictures/master/pictures/DELL/E7250/BL/IT/1.jpg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https://raw.githubusercontent.com/PatrickVibild/TellusAmazonPictures/master/pictures/DELL/E7250/BL/IT/2.jpg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https://raw.githubusercontent.com/PatrickVibild/TellusAmazonPictures/master/pictures/DELL/E7250/BL/IT/3.jpg</v>
      </c>
      <c r="Q6" s="0" t="str">
        <f aca="false">IF(ISBLANK(L6),"",IF(M6, "https://raw.githubusercontent.com/PatrickVibild/TellusAmazonPictures/master/pictures/"&amp;L6&amp;"/4.jpg", ""))</f>
        <v>https://raw.githubusercontent.com/PatrickVibild/TellusAmazonPictures/master/pictures/DELL/E7250/BL/IT/4.jpg</v>
      </c>
      <c r="R6" s="0" t="str">
        <f aca="false">IF(ISBLANK(L6),"",IF(M6, "https://raw.githubusercontent.com/PatrickVibild/TellusAmazonPictures/master/pictures/"&amp;L6&amp;"/5.jpg", ""))</f>
        <v>https://raw.githubusercontent.com/PatrickVibild/TellusAmazonPictures/master/pictures/DELL/E7250/BL/IT/5.jpg</v>
      </c>
      <c r="S6" s="0" t="str">
        <f aca="false">IF(ISBLANK(L6),"",IF(M6, "https://raw.githubusercontent.com/PatrickVibild/TellusAmazonPictures/master/pictures/"&amp;L6&amp;"/6.jpg", ""))</f>
        <v>https://raw.githubusercontent.com/PatrickVibild/TellusAmazonPictures/master/pictures/DELL/E7250/BL/IT/6.jpg</v>
      </c>
      <c r="T6" s="0" t="str">
        <f aca="false">IF(ISBLANK(L6),"",IF(M6, "https://raw.githubusercontent.com/PatrickVibild/TellusAmazonPictures/master/pictures/"&amp;L6&amp;"/7.jpg", ""))</f>
        <v>https://raw.githubusercontent.com/PatrickVibild/TellusAmazonPictures/master/pictures/DELL/E7250/BL/IT/7.jpg</v>
      </c>
      <c r="U6" s="0" t="str">
        <f aca="false">IF(ISBLANK(L6),"",IF(M6, "https://raw.githubusercontent.com/PatrickVibild/TellusAmazonPictures/master/pictures/"&amp;L6&amp;"/8.jpg",""))</f>
        <v>https://raw.githubusercontent.com/PatrickVibild/TellusAmazonPictures/master/pictures/DELL/E7250/BL/IT/8.jpg</v>
      </c>
      <c r="V6" s="0" t="str">
        <f aca="false">IF(ISBLANK(L6),"",IF(M6, "https://raw.githubusercontent.com/PatrickVibild/TellusAmazonPictures/master/pictures/"&amp;L6&amp;"/9.jpg", ""))</f>
        <v>https://raw.githubusercontent.com/PatrickVibild/TellusAmazonPictures/master/pictures/DELL/E7250/BL/IT/9.jpg</v>
      </c>
      <c r="W6" s="62" t="n">
        <f aca="false">MATCH(H6,options!$D$1:$D$20,0)</f>
        <v>3</v>
      </c>
    </row>
    <row r="7" customFormat="false" ht="23.85" hidden="false" customHeight="false" outlineLevel="0" collapsed="false">
      <c r="A7" s="47" t="s">
        <v>384</v>
      </c>
      <c r="B7" s="64" t="str">
        <f aca="false">IF(B6=options!C1,"41","41")</f>
        <v>41</v>
      </c>
      <c r="C7" s="53" t="n">
        <f aca="false">FALSE()</f>
        <v>0</v>
      </c>
      <c r="D7" s="53" t="n">
        <f aca="false">TRUE()</f>
        <v>1</v>
      </c>
      <c r="E7" s="53"/>
      <c r="F7" s="54" t="n">
        <v>5714401725046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https://raw.githubusercontent.com/PatrickVibild/TellusAmazonPictures/master/pictures/DELL/E7250/BL/ES/1.jpg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https://raw.githubusercontent.com/PatrickVibild/TellusAmazonPictures/master/pictures/DELL/E7250/BL/ES/2.jpg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https://raw.githubusercontent.com/PatrickVibild/TellusAmazonPictures/master/pictures/DELL/E7250/BL/ES/3.jpg</v>
      </c>
      <c r="Q7" s="0" t="str">
        <f aca="false">IF(ISBLANK(L7),"",IF(M7, "https://raw.githubusercontent.com/PatrickVibild/TellusAmazonPictures/master/pictures/"&amp;L7&amp;"/4.jpg", ""))</f>
        <v>https://raw.githubusercontent.com/PatrickVibild/TellusAmazonPictures/master/pictures/DELL/E7250/BL/ES/4.jpg</v>
      </c>
      <c r="R7" s="0" t="str">
        <f aca="false">IF(ISBLANK(L7),"",IF(M7, "https://raw.githubusercontent.com/PatrickVibild/TellusAmazonPictures/master/pictures/"&amp;L7&amp;"/5.jpg", ""))</f>
        <v>https://raw.githubusercontent.com/PatrickVibild/TellusAmazonPictures/master/pictures/DELL/E7250/BL/ES/5.jpg</v>
      </c>
      <c r="S7" s="0" t="str">
        <f aca="false">IF(ISBLANK(L7),"",IF(M7, "https://raw.githubusercontent.com/PatrickVibild/TellusAmazonPictures/master/pictures/"&amp;L7&amp;"/6.jpg", ""))</f>
        <v>https://raw.githubusercontent.com/PatrickVibild/TellusAmazonPictures/master/pictures/DELL/E7250/BL/ES/6.jpg</v>
      </c>
      <c r="T7" s="0" t="str">
        <f aca="false">IF(ISBLANK(L7),"",IF(M7, "https://raw.githubusercontent.com/PatrickVibild/TellusAmazonPictures/master/pictures/"&amp;L7&amp;"/7.jpg", ""))</f>
        <v>https://raw.githubusercontent.com/PatrickVibild/TellusAmazonPictures/master/pictures/DELL/E7250/BL/ES/7.jpg</v>
      </c>
      <c r="U7" s="0" t="str">
        <f aca="false">IF(ISBLANK(L7),"",IF(M7, "https://raw.githubusercontent.com/PatrickVibild/TellusAmazonPictures/master/pictures/"&amp;L7&amp;"/8.jpg",""))</f>
        <v>https://raw.githubusercontent.com/PatrickVibild/TellusAmazonPictures/master/pictures/DELL/E7250/BL/ES/8.jpg</v>
      </c>
      <c r="V7" s="0" t="str">
        <f aca="false">IF(ISBLANK(L7),"",IF(M7, "https://raw.githubusercontent.com/PatrickVibild/TellusAmazonPictures/master/pictures/"&amp;L7&amp;"/9.jpg", ""))</f>
        <v>https://raw.githubusercontent.com/PatrickVibild/TellusAmazonPictures/master/pictures/DELL/E7250/BL/ES/9.jpg</v>
      </c>
      <c r="W7" s="62" t="n">
        <f aca="false">MATCH(H7,options!$D$1:$D$20,0)</f>
        <v>4</v>
      </c>
    </row>
    <row r="8" customFormat="false" ht="23.85" hidden="false" customHeight="false" outlineLevel="0" collapsed="false">
      <c r="A8" s="47" t="s">
        <v>388</v>
      </c>
      <c r="B8" s="64" t="str">
        <f aca="false">IF(B6=options!C1,"17","17")</f>
        <v>17</v>
      </c>
      <c r="C8" s="53" t="n">
        <f aca="false">FALSE()</f>
        <v>0</v>
      </c>
      <c r="D8" s="53" t="n">
        <f aca="false">TRUE()</f>
        <v>1</v>
      </c>
      <c r="E8" s="53"/>
      <c r="F8" s="54" t="n">
        <v>5714401725053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https://raw.githubusercontent.com/PatrickVibild/TellusAmazonPictures/master/pictures/DELL/E7250/BL/UK/1.jpg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https://raw.githubusercontent.com/PatrickVibild/TellusAmazonPictures/master/pictures/DELL/E7250/BL/UK/2.jpg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https://raw.githubusercontent.com/PatrickVibild/TellusAmazonPictures/master/pictures/DELL/E7250/BL/UK/3.jpg</v>
      </c>
      <c r="Q8" s="0" t="str">
        <f aca="false">IF(ISBLANK(L8),"",IF(M8, "https://raw.githubusercontent.com/PatrickVibild/TellusAmazonPictures/master/pictures/"&amp;L8&amp;"/4.jpg", ""))</f>
        <v>https://raw.githubusercontent.com/PatrickVibild/TellusAmazonPictures/master/pictures/DELL/E7250/BL/UK/4.jpg</v>
      </c>
      <c r="R8" s="0" t="str">
        <f aca="false">IF(ISBLANK(L8),"",IF(M8, "https://raw.githubusercontent.com/PatrickVibild/TellusAmazonPictures/master/pictures/"&amp;L8&amp;"/5.jpg", ""))</f>
        <v>https://raw.githubusercontent.com/PatrickVibild/TellusAmazonPictures/master/pictures/DELL/E7250/BL/UK/5.jpg</v>
      </c>
      <c r="S8" s="0" t="str">
        <f aca="false">IF(ISBLANK(L8),"",IF(M8, "https://raw.githubusercontent.com/PatrickVibild/TellusAmazonPictures/master/pictures/"&amp;L8&amp;"/6.jpg", ""))</f>
        <v>https://raw.githubusercontent.com/PatrickVibild/TellusAmazonPictures/master/pictures/DELL/E7250/BL/UK/6.jpg</v>
      </c>
      <c r="T8" s="0" t="str">
        <f aca="false">IF(ISBLANK(L8),"",IF(M8, "https://raw.githubusercontent.com/PatrickVibild/TellusAmazonPictures/master/pictures/"&amp;L8&amp;"/7.jpg", ""))</f>
        <v>https://raw.githubusercontent.com/PatrickVibild/TellusAmazonPictures/master/pictures/DELL/E7250/BL/UK/7.jpg</v>
      </c>
      <c r="U8" s="0" t="str">
        <f aca="false">IF(ISBLANK(L8),"",IF(M8, "https://raw.githubusercontent.com/PatrickVibild/TellusAmazonPictures/master/pictures/"&amp;L8&amp;"/8.jpg",""))</f>
        <v>https://raw.githubusercontent.com/PatrickVibild/TellusAmazonPictures/master/pictures/DELL/E7250/BL/UK/8.jpg</v>
      </c>
      <c r="V8" s="0" t="str">
        <f aca="false">IF(ISBLANK(L8),"",IF(M8, "https://raw.githubusercontent.com/PatrickVibild/TellusAmazonPictures/master/pictures/"&amp;L8&amp;"/9.jpg", ""))</f>
        <v>https://raw.githubusercontent.com/PatrickVibild/TellusAmazonPictures/master/pictures/DELL/E7250/BL/UK/9.jpg</v>
      </c>
      <c r="W8" s="62" t="n">
        <f aca="false">MATCH(H8,options!$D$1:$D$20,0)</f>
        <v>5</v>
      </c>
    </row>
    <row r="9" customFormat="false" ht="35.05" hidden="false" customHeight="false" outlineLevel="0" collapsed="false">
      <c r="A9" s="47" t="s">
        <v>392</v>
      </c>
      <c r="B9" s="64" t="str">
        <f aca="false">IF(B6=options!C1,"5","5")</f>
        <v>5</v>
      </c>
      <c r="C9" s="53" t="n">
        <f aca="false">FALSE()</f>
        <v>0</v>
      </c>
      <c r="D9" s="53" t="n">
        <f aca="false">TRUE()</f>
        <v>1</v>
      </c>
      <c r="E9" s="53"/>
      <c r="F9" s="54" t="n">
        <v>5714401725060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https://raw.githubusercontent.com/PatrickVibild/TellusAmazonPictures/master/pictures/DELL/E7250/BL/NOR/1.jpg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https://raw.githubusercontent.com/PatrickVibild/TellusAmazonPictures/master/pictures/DELL/E7250/BL/NOR/2.jpg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https://raw.githubusercontent.com/PatrickVibild/TellusAmazonPictures/master/pictures/DELL/E7250/BL/NOR/3.jpg</v>
      </c>
      <c r="Q9" s="0" t="str">
        <f aca="false">IF(ISBLANK(L9),"",IF(M9, "https://raw.githubusercontent.com/PatrickVibild/TellusAmazonPictures/master/pictures/"&amp;L9&amp;"/4.jpg", ""))</f>
        <v>https://raw.githubusercontent.com/PatrickVibild/TellusAmazonPictures/master/pictures/DELL/E7250/BL/NOR/4.jpg</v>
      </c>
      <c r="R9" s="0" t="str">
        <f aca="false">IF(ISBLANK(L9),"",IF(M9, "https://raw.githubusercontent.com/PatrickVibild/TellusAmazonPictures/master/pictures/"&amp;L9&amp;"/5.jpg", ""))</f>
        <v>https://raw.githubusercontent.com/PatrickVibild/TellusAmazonPictures/master/pictures/DELL/E7250/BL/NOR/5.jpg</v>
      </c>
      <c r="S9" s="0" t="str">
        <f aca="false">IF(ISBLANK(L9),"",IF(M9, "https://raw.githubusercontent.com/PatrickVibild/TellusAmazonPictures/master/pictures/"&amp;L9&amp;"/6.jpg", ""))</f>
        <v>https://raw.githubusercontent.com/PatrickVibild/TellusAmazonPictures/master/pictures/DELL/E7250/BL/NOR/6.jpg</v>
      </c>
      <c r="T9" s="0" t="str">
        <f aca="false">IF(ISBLANK(L9),"",IF(M9, "https://raw.githubusercontent.com/PatrickVibild/TellusAmazonPictures/master/pictures/"&amp;L9&amp;"/7.jpg", ""))</f>
        <v>https://raw.githubusercontent.com/PatrickVibild/TellusAmazonPictures/master/pictures/DELL/E7250/BL/NOR/7.jpg</v>
      </c>
      <c r="U9" s="0" t="str">
        <f aca="false">IF(ISBLANK(L9),"",IF(M9, "https://raw.githubusercontent.com/PatrickVibild/TellusAmazonPictures/master/pictures/"&amp;L9&amp;"/8.jpg",""))</f>
        <v>https://raw.githubusercontent.com/PatrickVibild/TellusAmazonPictures/master/pictures/DELL/E7250/BL/NOR/8.jpg</v>
      </c>
      <c r="V9" s="0" t="str">
        <f aca="false">IF(ISBLANK(L9),"",IF(M9, "https://raw.githubusercontent.com/PatrickVibild/TellusAmazonPictures/master/pictures/"&amp;L9&amp;"/9.jpg", ""))</f>
        <v>https://raw.githubusercontent.com/PatrickVibild/TellusAmazonPictures/master/pictures/DELL/E7250/BL/NOR/9.jpg</v>
      </c>
      <c r="W9" s="62" t="n">
        <f aca="false">MATCH(H9,options!$D$1:$D$20,0)</f>
        <v>6</v>
      </c>
    </row>
    <row r="10" customFormat="false" ht="23.85" hidden="false" customHeight="false" outlineLevel="0" collapsed="false">
      <c r="A10" s="0" t="s">
        <v>396</v>
      </c>
      <c r="B10" s="65"/>
      <c r="C10" s="53" t="n">
        <f aca="false">FALSE()</f>
        <v>0</v>
      </c>
      <c r="D10" s="53" t="n">
        <f aca="false">TRUE()</f>
        <v>1</v>
      </c>
      <c r="E10" s="53"/>
      <c r="F10" s="54" t="n">
        <v>5714401725077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https://raw.githubusercontent.com/PatrickVibild/TellusAmazonPictures/master/pictures/DELL/E7250/BL/BE/1.jpg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https://raw.githubusercontent.com/PatrickVibild/TellusAmazonPictures/master/pictures/DELL/E7250/BL/BE/2.jpg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https://raw.githubusercontent.com/PatrickVibild/TellusAmazonPictures/master/pictures/DELL/E7250/BL/BE/3.jpg</v>
      </c>
      <c r="Q10" s="0" t="str">
        <f aca="false">IF(ISBLANK(L10),"",IF(M10, "https://raw.githubusercontent.com/PatrickVibild/TellusAmazonPictures/master/pictures/"&amp;L10&amp;"/4.jpg", ""))</f>
        <v>https://raw.githubusercontent.com/PatrickVibild/TellusAmazonPictures/master/pictures/DELL/E7250/BL/BE/4.jpg</v>
      </c>
      <c r="R10" s="0" t="str">
        <f aca="false">IF(ISBLANK(L10),"",IF(M10, "https://raw.githubusercontent.com/PatrickVibild/TellusAmazonPictures/master/pictures/"&amp;L10&amp;"/5.jpg", ""))</f>
        <v>https://raw.githubusercontent.com/PatrickVibild/TellusAmazonPictures/master/pictures/DELL/E7250/BL/BE/5.jpg</v>
      </c>
      <c r="S10" s="0" t="str">
        <f aca="false">IF(ISBLANK(L10),"",IF(M10, "https://raw.githubusercontent.com/PatrickVibild/TellusAmazonPictures/master/pictures/"&amp;L10&amp;"/6.jpg", ""))</f>
        <v>https://raw.githubusercontent.com/PatrickVibild/TellusAmazonPictures/master/pictures/DELL/E7250/BL/BE/6.jpg</v>
      </c>
      <c r="T10" s="0" t="str">
        <f aca="false">IF(ISBLANK(L10),"",IF(M10, "https://raw.githubusercontent.com/PatrickVibild/TellusAmazonPictures/master/pictures/"&amp;L10&amp;"/7.jpg", ""))</f>
        <v>https://raw.githubusercontent.com/PatrickVibild/TellusAmazonPictures/master/pictures/DELL/E7250/BL/BE/7.jpg</v>
      </c>
      <c r="U10" s="0" t="str">
        <f aca="false">IF(ISBLANK(L10),"",IF(M10, "https://raw.githubusercontent.com/PatrickVibild/TellusAmazonPictures/master/pictures/"&amp;L10&amp;"/8.jpg",""))</f>
        <v>https://raw.githubusercontent.com/PatrickVibild/TellusAmazonPictures/master/pictures/DELL/E7250/BL/BE/8.jpg</v>
      </c>
      <c r="V10" s="0" t="str">
        <f aca="false">IF(ISBLANK(L10),"",IF(M10, "https://raw.githubusercontent.com/PatrickVibild/TellusAmazonPictures/master/pictures/"&amp;L10&amp;"/9.jpg", ""))</f>
        <v>https://raw.githubusercontent.com/PatrickVibild/TellusAmazonPictures/master/pictures/DELL/E7250/BL/BE/9.jpg</v>
      </c>
      <c r="W10" s="62" t="n">
        <f aca="false">MATCH(H10,options!$D$1:$D$20,0)</f>
        <v>7</v>
      </c>
    </row>
    <row r="11" customFormat="false" ht="23.85" hidden="false" customHeight="false" outlineLevel="0" collapsed="false">
      <c r="A11" s="47" t="s">
        <v>400</v>
      </c>
      <c r="B11" s="66" t="n">
        <v>100</v>
      </c>
      <c r="C11" s="53" t="n">
        <f aca="false">FALSE()</f>
        <v>0</v>
      </c>
      <c r="D11" s="53" t="n">
        <f aca="false">TRUE()</f>
        <v>1</v>
      </c>
      <c r="E11" s="53"/>
      <c r="F11" s="54" t="n">
        <v>5714401725084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https://raw.githubusercontent.com/PatrickVibild/TellusAmazonPictures/master/pictures/DELL/E7250/BL/CH/1.jpg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https://raw.githubusercontent.com/PatrickVibild/TellusAmazonPictures/master/pictures/DELL/E7250/BL/CH/2.jpg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https://raw.githubusercontent.com/PatrickVibild/TellusAmazonPictures/master/pictures/DELL/E7250/BL/CH/3.jpg</v>
      </c>
      <c r="Q11" s="0" t="str">
        <f aca="false">IF(ISBLANK(L11),"",IF(M11, "https://raw.githubusercontent.com/PatrickVibild/TellusAmazonPictures/master/pictures/"&amp;L11&amp;"/4.jpg", ""))</f>
        <v>https://raw.githubusercontent.com/PatrickVibild/TellusAmazonPictures/master/pictures/DELL/E7250/BL/CH/4.jpg</v>
      </c>
      <c r="R11" s="0" t="str">
        <f aca="false">IF(ISBLANK(L11),"",IF(M11, "https://raw.githubusercontent.com/PatrickVibild/TellusAmazonPictures/master/pictures/"&amp;L11&amp;"/5.jpg", ""))</f>
        <v>https://raw.githubusercontent.com/PatrickVibild/TellusAmazonPictures/master/pictures/DELL/E7250/BL/CH/5.jpg</v>
      </c>
      <c r="S11" s="0" t="str">
        <f aca="false">IF(ISBLANK(L11),"",IF(M11, "https://raw.githubusercontent.com/PatrickVibild/TellusAmazonPictures/master/pictures/"&amp;L11&amp;"/6.jpg", ""))</f>
        <v>https://raw.githubusercontent.com/PatrickVibild/TellusAmazonPictures/master/pictures/DELL/E7250/BL/CH/6.jpg</v>
      </c>
      <c r="T11" s="0" t="str">
        <f aca="false">IF(ISBLANK(L11),"",IF(M11, "https://raw.githubusercontent.com/PatrickVibild/TellusAmazonPictures/master/pictures/"&amp;L11&amp;"/7.jpg", ""))</f>
        <v>https://raw.githubusercontent.com/PatrickVibild/TellusAmazonPictures/master/pictures/DELL/E7250/BL/CH/7.jpg</v>
      </c>
      <c r="U11" s="0" t="str">
        <f aca="false">IF(ISBLANK(L11),"",IF(M11, "https://raw.githubusercontent.com/PatrickVibild/TellusAmazonPictures/master/pictures/"&amp;L11&amp;"/8.jpg",""))</f>
        <v>https://raw.githubusercontent.com/PatrickVibild/TellusAmazonPictures/master/pictures/DELL/E7250/BL/CH/8.jpg</v>
      </c>
      <c r="V11" s="0" t="str">
        <f aca="false">IF(ISBLANK(L11),"",IF(M11, "https://raw.githubusercontent.com/PatrickVibild/TellusAmazonPictures/master/pictures/"&amp;L11&amp;"/9.jpg", ""))</f>
        <v>https://raw.githubusercontent.com/PatrickVibild/TellusAmazonPictures/master/pictures/DELL/E7250/BL/CH/9.jpg</v>
      </c>
      <c r="W11" s="62" t="n">
        <f aca="false">MATCH(H11,options!$D$1:$D$20,0)</f>
        <v>15</v>
      </c>
    </row>
    <row r="12" customFormat="false" ht="23.85" hidden="false" customHeight="false" outlineLevel="0" collapsed="false">
      <c r="B12" s="65"/>
      <c r="C12" s="53" t="n">
        <f aca="false">FALSE()</f>
        <v>0</v>
      </c>
      <c r="D12" s="53" t="n">
        <f aca="false">TRUE()</f>
        <v>1</v>
      </c>
      <c r="E12" s="53"/>
      <c r="F12" s="54" t="n">
        <v>5714401725091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https://raw.githubusercontent.com/PatrickVibild/TellusAmazonPictures/master/pictures/DELL/E7250/BL/USI/1.jpg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https://raw.githubusercontent.com/PatrickVibild/TellusAmazonPictures/master/pictures/DELL/E7250/BL/USI/2.jpg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https://raw.githubusercontent.com/PatrickVibild/TellusAmazonPictures/master/pictures/DELL/E7250/BL/USI/3.jpg</v>
      </c>
      <c r="Q12" s="0" t="str">
        <f aca="false">IF(ISBLANK(L12),"",IF(M12, "https://raw.githubusercontent.com/PatrickVibild/TellusAmazonPictures/master/pictures/"&amp;L12&amp;"/4.jpg", ""))</f>
        <v>https://raw.githubusercontent.com/PatrickVibild/TellusAmazonPictures/master/pictures/DELL/E7250/BL/USI/4.jpg</v>
      </c>
      <c r="R12" s="0" t="str">
        <f aca="false">IF(ISBLANK(L12),"",IF(M12, "https://raw.githubusercontent.com/PatrickVibild/TellusAmazonPictures/master/pictures/"&amp;L12&amp;"/5.jpg", ""))</f>
        <v>https://raw.githubusercontent.com/PatrickVibild/TellusAmazonPictures/master/pictures/DELL/E7250/BL/USI/5.jpg</v>
      </c>
      <c r="S12" s="0" t="str">
        <f aca="false">IF(ISBLANK(L12),"",IF(M12, "https://raw.githubusercontent.com/PatrickVibild/TellusAmazonPictures/master/pictures/"&amp;L12&amp;"/6.jpg", ""))</f>
        <v>https://raw.githubusercontent.com/PatrickVibild/TellusAmazonPictures/master/pictures/DELL/E7250/BL/USI/6.jpg</v>
      </c>
      <c r="T12" s="0" t="str">
        <f aca="false">IF(ISBLANK(L12),"",IF(M12, "https://raw.githubusercontent.com/PatrickVibild/TellusAmazonPictures/master/pictures/"&amp;L12&amp;"/7.jpg", ""))</f>
        <v>https://raw.githubusercontent.com/PatrickVibild/TellusAmazonPictures/master/pictures/DELL/E7250/BL/USI/7.jpg</v>
      </c>
      <c r="U12" s="0" t="str">
        <f aca="false">IF(ISBLANK(L12),"",IF(M12, "https://raw.githubusercontent.com/PatrickVibild/TellusAmazonPictures/master/pictures/"&amp;L12&amp;"/8.jpg",""))</f>
        <v>https://raw.githubusercontent.com/PatrickVibild/TellusAmazonPictures/master/pictures/DELL/E7250/BL/USI/8.jpg</v>
      </c>
      <c r="V12" s="0" t="str">
        <f aca="false">IF(ISBLANK(L12),"",IF(M12, "https://raw.githubusercontent.com/PatrickVibild/TellusAmazonPictures/master/pictures/"&amp;L12&amp;"/9.jpg", ""))</f>
        <v>https://raw.githubusercontent.com/PatrickVibild/TellusAmazonPictures/master/pictures/DELL/E7250/BL/USI/9.jpg</v>
      </c>
      <c r="W12" s="62"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5714401725107</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https://raw.githubusercontent.com/PatrickVibild/TellusAmazonPictures/master/pictures/DELL/E7250/BL/US/1.jpg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https://raw.githubusercontent.com/PatrickVibild/TellusAmazonPictures/master/pictures/DELL/E7250/BL/US/2.jpg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https://raw.githubusercontent.com/PatrickVibild/TellusAmazonPictures/master/pictures/DELL/E7250/BL/US/3.jpg</v>
      </c>
      <c r="Q13" s="0" t="str">
        <f aca="false">IF(ISBLANK(L13),"",IF(M13, "https://raw.githubusercontent.com/PatrickVibild/TellusAmazonPictures/master/pictures/"&amp;L13&amp;"/4.jpg", ""))</f>
        <v>https://raw.githubusercontent.com/PatrickVibild/TellusAmazonPictures/master/pictures/DELL/E7250/BL/US/4.jpg</v>
      </c>
      <c r="R13" s="0" t="str">
        <f aca="false">IF(ISBLANK(L13),"",IF(M13, "https://raw.githubusercontent.com/PatrickVibild/TellusAmazonPictures/master/pictures/"&amp;L13&amp;"/5.jpg", ""))</f>
        <v>https://raw.githubusercontent.com/PatrickVibild/TellusAmazonPictures/master/pictures/DELL/E7250/BL/US/5.jpg</v>
      </c>
      <c r="S13" s="0" t="str">
        <f aca="false">IF(ISBLANK(L13),"",IF(M13, "https://raw.githubusercontent.com/PatrickVibild/TellusAmazonPictures/master/pictures/"&amp;L13&amp;"/6.jpg", ""))</f>
        <v>https://raw.githubusercontent.com/PatrickVibild/TellusAmazonPictures/master/pictures/DELL/E7250/BL/US/6.jpg</v>
      </c>
      <c r="T13" s="0" t="str">
        <f aca="false">IF(ISBLANK(L13),"",IF(M13, "https://raw.githubusercontent.com/PatrickVibild/TellusAmazonPictures/master/pictures/"&amp;L13&amp;"/7.jpg", ""))</f>
        <v>https://raw.githubusercontent.com/PatrickVibild/TellusAmazonPictures/master/pictures/DELL/E7250/BL/US/7.jpg</v>
      </c>
      <c r="U13" s="0" t="str">
        <f aca="false">IF(ISBLANK(L13),"",IF(M13, "https://raw.githubusercontent.com/PatrickVibild/TellusAmazonPictures/master/pictures/"&amp;L13&amp;"/8.jpg",""))</f>
        <v>https://raw.githubusercontent.com/PatrickVibild/TellusAmazonPictures/master/pictures/DELL/E7250/BL/US/8.jpg</v>
      </c>
      <c r="V13" s="0" t="str">
        <f aca="false">IF(ISBLANK(L13),"",IF(M13, "https://raw.githubusercontent.com/PatrickVibild/TellusAmazonPictures/master/pictures/"&amp;L13&amp;"/9.jpg", ""))</f>
        <v>https://raw.githubusercontent.com/PatrickVibild/TellusAmazonPictures/master/pictures/DELL/E7250/BL/US/9.jpg</v>
      </c>
      <c r="W13" s="62" t="n">
        <f aca="false">MATCH(H13,options!$D$1:$D$20,0)</f>
        <v>18</v>
      </c>
    </row>
    <row r="14" customFormat="false" ht="23.85" hidden="false" customHeight="false" outlineLevel="0" collapsed="false">
      <c r="A14" s="47" t="s">
        <v>412</v>
      </c>
      <c r="B14" s="54" t="n">
        <v>5714401725992</v>
      </c>
      <c r="C14" s="53"/>
      <c r="D14" s="53"/>
      <c r="E14" s="53"/>
      <c r="F14" s="54"/>
      <c r="G14" s="54"/>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6" t="n">
        <f aca="false">TRUE()</f>
        <v>1</v>
      </c>
      <c r="K14" s="57" t="n">
        <f aca="false">FALSE()</f>
        <v>0</v>
      </c>
      <c r="L14" s="58" t="s">
        <v>374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https://raw.githubusercontent.com/PatrickVibild/TellusAmazonPictures/master/pictures/DELL/E7250/BL/DE/1.jpg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https://raw.githubusercontent.com/PatrickVibild/TellusAmazonPictures/master/pictures/DELL/E7250/BL/DE/2.jpg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https://raw.githubusercontent.com/PatrickVibild/TellusAmazonPictures/master/pictures/DELL/E7250/BL/DE/3.jpg</v>
      </c>
      <c r="Q14" s="0" t="str">
        <f aca="false">IF(ISBLANK(L14),"",IF(M14, "https://raw.githubusercontent.com/PatrickVibild/TellusAmazonPictures/master/pictures/"&amp;L14&amp;"/4.jpg", ""))</f>
        <v>https://raw.githubusercontent.com/PatrickVibild/TellusAmazonPictures/master/pictures/DELL/E7250/BL/DE/4.jpg</v>
      </c>
      <c r="R14" s="0" t="str">
        <f aca="false">IF(ISBLANK(L14),"",IF(M14, "https://raw.githubusercontent.com/PatrickVibild/TellusAmazonPictures/master/pictures/"&amp;L14&amp;"/5.jpg", ""))</f>
        <v>https://raw.githubusercontent.com/PatrickVibild/TellusAmazonPictures/master/pictures/DELL/E7250/BL/DE/5.jpg</v>
      </c>
      <c r="S14" s="0" t="str">
        <f aca="false">IF(ISBLANK(L14),"",IF(M14, "https://raw.githubusercontent.com/PatrickVibild/TellusAmazonPictures/master/pictures/"&amp;L14&amp;"/6.jpg", ""))</f>
        <v>https://raw.githubusercontent.com/PatrickVibild/TellusAmazonPictures/master/pictures/DELL/E7250/BL/DE/6.jpg</v>
      </c>
      <c r="T14" s="0" t="str">
        <f aca="false">IF(ISBLANK(L14),"",IF(M14, "https://raw.githubusercontent.com/PatrickVibild/TellusAmazonPictures/master/pictures/"&amp;L14&amp;"/7.jpg", ""))</f>
        <v>https://raw.githubusercontent.com/PatrickVibild/TellusAmazonPictures/master/pictures/DELL/E7250/BL/DE/7.jpg</v>
      </c>
      <c r="U14" s="0" t="str">
        <f aca="false">IF(ISBLANK(L14),"",IF(M14, "https://raw.githubusercontent.com/PatrickVibild/TellusAmazonPictures/master/pictures/"&amp;L14&amp;"/8.jpg",""))</f>
        <v>https://raw.githubusercontent.com/PatrickVibild/TellusAmazonPictures/master/pictures/DELL/E7250/BL/DE/8.jpg</v>
      </c>
      <c r="V14" s="0" t="str">
        <f aca="false">IF(ISBLANK(L14),"",IF(M14, "https://raw.githubusercontent.com/PatrickVibild/TellusAmazonPictures/master/pictures/"&amp;L14&amp;"/9.jpg", ""))</f>
        <v>https://raw.githubusercontent.com/PatrickVibild/TellusAmazonPictures/master/pictures/DELL/E7250/BL/DE/9.jpg</v>
      </c>
      <c r="W14" s="62" t="n">
        <f aca="false">MATCH(H14,options!$D$1:$D$20,0)</f>
        <v>1</v>
      </c>
    </row>
    <row r="15" customFormat="false" ht="23.85" hidden="false" customHeight="false" outlineLevel="0" collapsed="false">
      <c r="B15" s="65"/>
      <c r="C15" s="53"/>
      <c r="D15" s="53"/>
      <c r="E15" s="53"/>
      <c r="F15" s="54"/>
      <c r="G15" s="54"/>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6" t="n">
        <f aca="false">TRUE()</f>
        <v>1</v>
      </c>
      <c r="K15" s="57" t="n">
        <f aca="false">FALSE()</f>
        <v>0</v>
      </c>
      <c r="L15" s="54" t="s">
        <v>378</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https://raw.githubusercontent.com/PatrickVibild/TellusAmazonPictures/master/pictures/DELL/E7250/BL/FR/1.jpg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https://raw.githubusercontent.com/PatrickVibild/TellusAmazonPictures/master/pictures/DELL/E7250/BL/FR/2.jpg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https://raw.githubusercontent.com/PatrickVibild/TellusAmazonPictures/master/pictures/DELL/E7250/BL/FR/3.jpg</v>
      </c>
      <c r="Q15" s="0" t="str">
        <f aca="false">IF(ISBLANK(L15),"",IF(M15, "https://raw.githubusercontent.com/PatrickVibild/TellusAmazonPictures/master/pictures/"&amp;L15&amp;"/4.jpg", ""))</f>
        <v>https://raw.githubusercontent.com/PatrickVibild/TellusAmazonPictures/master/pictures/DELL/E7250/BL/FR/4.jpg</v>
      </c>
      <c r="R15" s="0" t="str">
        <f aca="false">IF(ISBLANK(L15),"",IF(M15, "https://raw.githubusercontent.com/PatrickVibild/TellusAmazonPictures/master/pictures/"&amp;L15&amp;"/5.jpg", ""))</f>
        <v>https://raw.githubusercontent.com/PatrickVibild/TellusAmazonPictures/master/pictures/DELL/E7250/BL/FR/5.jpg</v>
      </c>
      <c r="S15" s="0" t="str">
        <f aca="false">IF(ISBLANK(L15),"",IF(M15, "https://raw.githubusercontent.com/PatrickVibild/TellusAmazonPictures/master/pictures/"&amp;L15&amp;"/6.jpg", ""))</f>
        <v>https://raw.githubusercontent.com/PatrickVibild/TellusAmazonPictures/master/pictures/DELL/E7250/BL/FR/6.jpg</v>
      </c>
      <c r="T15" s="0" t="str">
        <f aca="false">IF(ISBLANK(L15),"",IF(M15, "https://raw.githubusercontent.com/PatrickVibild/TellusAmazonPictures/master/pictures/"&amp;L15&amp;"/7.jpg", ""))</f>
        <v>https://raw.githubusercontent.com/PatrickVibild/TellusAmazonPictures/master/pictures/DELL/E7250/BL/FR/7.jpg</v>
      </c>
      <c r="U15" s="0" t="str">
        <f aca="false">IF(ISBLANK(L15),"",IF(M15, "https://raw.githubusercontent.com/PatrickVibild/TellusAmazonPictures/master/pictures/"&amp;L15&amp;"/8.jpg",""))</f>
        <v>https://raw.githubusercontent.com/PatrickVibild/TellusAmazonPictures/master/pictures/DELL/E7250/BL/FR/8.jpg</v>
      </c>
      <c r="V15" s="0" t="str">
        <f aca="false">IF(ISBLANK(L15),"",IF(M15, "https://raw.githubusercontent.com/PatrickVibild/TellusAmazonPictures/master/pictures/"&amp;L15&amp;"/9.jpg", ""))</f>
        <v>https://raw.githubusercontent.com/PatrickVibild/TellusAmazonPictures/master/pictures/DELL/E7250/BL/FR/9.jpg</v>
      </c>
      <c r="W15" s="62" t="n">
        <f aca="false">MATCH(H15,options!$D$1:$D$20,0)</f>
        <v>2</v>
      </c>
    </row>
    <row r="16" customFormat="false" ht="23.85" hidden="false" customHeight="false" outlineLevel="0" collapsed="false">
      <c r="A16" s="47" t="s">
        <v>413</v>
      </c>
      <c r="B16" s="48" t="s">
        <v>414</v>
      </c>
      <c r="C16" s="53"/>
      <c r="D16" s="53"/>
      <c r="E16" s="53"/>
      <c r="F16" s="54"/>
      <c r="G16" s="54"/>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6" t="n">
        <f aca="false">TRUE()</f>
        <v>1</v>
      </c>
      <c r="K16" s="57" t="n">
        <f aca="false">FALSE()</f>
        <v>0</v>
      </c>
      <c r="L16" s="54" t="s">
        <v>383</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https://raw.githubusercontent.com/PatrickVibild/TellusAmazonPictures/master/pictures/DELL/E7250/BL/IT/1.jpg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https://raw.githubusercontent.com/PatrickVibild/TellusAmazonPictures/master/pictures/DELL/E7250/BL/IT/2.jpg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https://raw.githubusercontent.com/PatrickVibild/TellusAmazonPictures/master/pictures/DELL/E7250/BL/IT/3.jpg</v>
      </c>
      <c r="Q16" s="0" t="str">
        <f aca="false">IF(ISBLANK(L16),"",IF(M16, "https://raw.githubusercontent.com/PatrickVibild/TellusAmazonPictures/master/pictures/"&amp;L16&amp;"/4.jpg", ""))</f>
        <v>https://raw.githubusercontent.com/PatrickVibild/TellusAmazonPictures/master/pictures/DELL/E7250/BL/IT/4.jpg</v>
      </c>
      <c r="R16" s="0" t="str">
        <f aca="false">IF(ISBLANK(L16),"",IF(M16, "https://raw.githubusercontent.com/PatrickVibild/TellusAmazonPictures/master/pictures/"&amp;L16&amp;"/5.jpg", ""))</f>
        <v>https://raw.githubusercontent.com/PatrickVibild/TellusAmazonPictures/master/pictures/DELL/E7250/BL/IT/5.jpg</v>
      </c>
      <c r="S16" s="0" t="str">
        <f aca="false">IF(ISBLANK(L16),"",IF(M16, "https://raw.githubusercontent.com/PatrickVibild/TellusAmazonPictures/master/pictures/"&amp;L16&amp;"/6.jpg", ""))</f>
        <v>https://raw.githubusercontent.com/PatrickVibild/TellusAmazonPictures/master/pictures/DELL/E7250/BL/IT/6.jpg</v>
      </c>
      <c r="T16" s="0" t="str">
        <f aca="false">IF(ISBLANK(L16),"",IF(M16, "https://raw.githubusercontent.com/PatrickVibild/TellusAmazonPictures/master/pictures/"&amp;L16&amp;"/7.jpg", ""))</f>
        <v>https://raw.githubusercontent.com/PatrickVibild/TellusAmazonPictures/master/pictures/DELL/E7250/BL/IT/7.jpg</v>
      </c>
      <c r="U16" s="0" t="str">
        <f aca="false">IF(ISBLANK(L16),"",IF(M16, "https://raw.githubusercontent.com/PatrickVibild/TellusAmazonPictures/master/pictures/"&amp;L16&amp;"/8.jpg",""))</f>
        <v>https://raw.githubusercontent.com/PatrickVibild/TellusAmazonPictures/master/pictures/DELL/E7250/BL/IT/8.jpg</v>
      </c>
      <c r="V16" s="0" t="str">
        <f aca="false">IF(ISBLANK(L16),"",IF(M16, "https://raw.githubusercontent.com/PatrickVibild/TellusAmazonPictures/master/pictures/"&amp;L16&amp;"/9.jpg", ""))</f>
        <v>https://raw.githubusercontent.com/PatrickVibild/TellusAmazonPictures/master/pictures/DELL/E7250/BL/IT/9.jpg</v>
      </c>
      <c r="W16" s="62" t="n">
        <f aca="false">MATCH(H16,options!$D$1:$D$20,0)</f>
        <v>3</v>
      </c>
    </row>
    <row r="17" customFormat="false" ht="23.85" hidden="false" customHeight="false" outlineLevel="0" collapsed="false">
      <c r="B17" s="65"/>
      <c r="C17" s="53"/>
      <c r="D17" s="53"/>
      <c r="E17" s="53"/>
      <c r="F17" s="54"/>
      <c r="G17" s="54"/>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6" t="n">
        <f aca="false">TRUE()</f>
        <v>1</v>
      </c>
      <c r="K17" s="57" t="n">
        <f aca="false">FALSE()</f>
        <v>0</v>
      </c>
      <c r="L17" s="54" t="s">
        <v>387</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https://raw.githubusercontent.com/PatrickVibild/TellusAmazonPictures/master/pictures/DELL/E7250/BL/ES/1.jpg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https://raw.githubusercontent.com/PatrickVibild/TellusAmazonPictures/master/pictures/DELL/E7250/BL/ES/2.jpg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https://raw.githubusercontent.com/PatrickVibild/TellusAmazonPictures/master/pictures/DELL/E7250/BL/ES/3.jpg</v>
      </c>
      <c r="Q17" s="0" t="str">
        <f aca="false">IF(ISBLANK(L17),"",IF(M17, "https://raw.githubusercontent.com/PatrickVibild/TellusAmazonPictures/master/pictures/"&amp;L17&amp;"/4.jpg", ""))</f>
        <v>https://raw.githubusercontent.com/PatrickVibild/TellusAmazonPictures/master/pictures/DELL/E7250/BL/ES/4.jpg</v>
      </c>
      <c r="R17" s="0" t="str">
        <f aca="false">IF(ISBLANK(L17),"",IF(M17, "https://raw.githubusercontent.com/PatrickVibild/TellusAmazonPictures/master/pictures/"&amp;L17&amp;"/5.jpg", ""))</f>
        <v>https://raw.githubusercontent.com/PatrickVibild/TellusAmazonPictures/master/pictures/DELL/E7250/BL/ES/5.jpg</v>
      </c>
      <c r="S17" s="0" t="str">
        <f aca="false">IF(ISBLANK(L17),"",IF(M17, "https://raw.githubusercontent.com/PatrickVibild/TellusAmazonPictures/master/pictures/"&amp;L17&amp;"/6.jpg", ""))</f>
        <v>https://raw.githubusercontent.com/PatrickVibild/TellusAmazonPictures/master/pictures/DELL/E7250/BL/ES/6.jpg</v>
      </c>
      <c r="T17" s="0" t="str">
        <f aca="false">IF(ISBLANK(L17),"",IF(M17, "https://raw.githubusercontent.com/PatrickVibild/TellusAmazonPictures/master/pictures/"&amp;L17&amp;"/7.jpg", ""))</f>
        <v>https://raw.githubusercontent.com/PatrickVibild/TellusAmazonPictures/master/pictures/DELL/E7250/BL/ES/7.jpg</v>
      </c>
      <c r="U17" s="0" t="str">
        <f aca="false">IF(ISBLANK(L17),"",IF(M17, "https://raw.githubusercontent.com/PatrickVibild/TellusAmazonPictures/master/pictures/"&amp;L17&amp;"/8.jpg",""))</f>
        <v>https://raw.githubusercontent.com/PatrickVibild/TellusAmazonPictures/master/pictures/DELL/E7250/BL/ES/8.jpg</v>
      </c>
      <c r="V17" s="0" t="str">
        <f aca="false">IF(ISBLANK(L17),"",IF(M17, "https://raw.githubusercontent.com/PatrickVibild/TellusAmazonPictures/master/pictures/"&amp;L17&amp;"/9.jpg", ""))</f>
        <v>https://raw.githubusercontent.com/PatrickVibild/TellusAmazonPictures/master/pictures/DELL/E7250/BL/ES/9.jpg</v>
      </c>
      <c r="W17" s="62" t="n">
        <f aca="false">MATCH(H17,options!$D$1:$D$20,0)</f>
        <v>4</v>
      </c>
    </row>
    <row r="18" customFormat="false" ht="23.85" hidden="false" customHeight="false" outlineLevel="0" collapsed="false">
      <c r="A18" s="47" t="s">
        <v>415</v>
      </c>
      <c r="B18" s="66" t="n">
        <v>5</v>
      </c>
      <c r="C18" s="53"/>
      <c r="D18" s="53"/>
      <c r="E18" s="53"/>
      <c r="F18" s="54"/>
      <c r="G18" s="54"/>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391</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https://raw.githubusercontent.com/PatrickVibild/TellusAmazonPictures/master/pictures/DELL/E7250/BL/UK/1.jpg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https://raw.githubusercontent.com/PatrickVibild/TellusAmazonPictures/master/pictures/DELL/E7250/BL/UK/2.jpg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https://raw.githubusercontent.com/PatrickVibild/TellusAmazonPictures/master/pictures/DELL/E7250/BL/UK/3.jpg</v>
      </c>
      <c r="Q18" s="0" t="str">
        <f aca="false">IF(ISBLANK(L18),"",IF(M18, "https://raw.githubusercontent.com/PatrickVibild/TellusAmazonPictures/master/pictures/"&amp;L18&amp;"/4.jpg", ""))</f>
        <v>https://raw.githubusercontent.com/PatrickVibild/TellusAmazonPictures/master/pictures/DELL/E7250/BL/UK/4.jpg</v>
      </c>
      <c r="R18" s="0" t="str">
        <f aca="false">IF(ISBLANK(L18),"",IF(M18, "https://raw.githubusercontent.com/PatrickVibild/TellusAmazonPictures/master/pictures/"&amp;L18&amp;"/5.jpg", ""))</f>
        <v>https://raw.githubusercontent.com/PatrickVibild/TellusAmazonPictures/master/pictures/DELL/E7250/BL/UK/5.jpg</v>
      </c>
      <c r="S18" s="0" t="str">
        <f aca="false">IF(ISBLANK(L18),"",IF(M18, "https://raw.githubusercontent.com/PatrickVibild/TellusAmazonPictures/master/pictures/"&amp;L18&amp;"/6.jpg", ""))</f>
        <v>https://raw.githubusercontent.com/PatrickVibild/TellusAmazonPictures/master/pictures/DELL/E7250/BL/UK/6.jpg</v>
      </c>
      <c r="T18" s="0" t="str">
        <f aca="false">IF(ISBLANK(L18),"",IF(M18, "https://raw.githubusercontent.com/PatrickVibild/TellusAmazonPictures/master/pictures/"&amp;L18&amp;"/7.jpg", ""))</f>
        <v>https://raw.githubusercontent.com/PatrickVibild/TellusAmazonPictures/master/pictures/DELL/E7250/BL/UK/7.jpg</v>
      </c>
      <c r="U18" s="0" t="str">
        <f aca="false">IF(ISBLANK(L18),"",IF(M18, "https://raw.githubusercontent.com/PatrickVibild/TellusAmazonPictures/master/pictures/"&amp;L18&amp;"/8.jpg",""))</f>
        <v>https://raw.githubusercontent.com/PatrickVibild/TellusAmazonPictures/master/pictures/DELL/E7250/BL/UK/8.jpg</v>
      </c>
      <c r="V18" s="0" t="str">
        <f aca="false">IF(ISBLANK(L18),"",IF(M18, "https://raw.githubusercontent.com/PatrickVibild/TellusAmazonPictures/master/pictures/"&amp;L18&amp;"/9.jpg", ""))</f>
        <v>https://raw.githubusercontent.com/PatrickVibild/TellusAmazonPictures/master/pictures/DELL/E7250/BL/UK/9.jpg</v>
      </c>
      <c r="W18" s="62" t="n">
        <f aca="false">MATCH(H18,options!$D$1:$D$20,0)</f>
        <v>5</v>
      </c>
    </row>
    <row r="19" customFormat="false" ht="35.05" hidden="false" customHeight="false" outlineLevel="0" collapsed="false">
      <c r="B19" s="65"/>
      <c r="C19" s="53"/>
      <c r="D19" s="53"/>
      <c r="E19" s="53"/>
      <c r="F19" s="54"/>
      <c r="G19" s="54"/>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6" t="n">
        <f aca="false">TRUE()</f>
        <v>1</v>
      </c>
      <c r="K19" s="57" t="n">
        <f aca="false">FALSE()</f>
        <v>0</v>
      </c>
      <c r="L19" s="54" t="s">
        <v>395</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https://raw.githubusercontent.com/PatrickVibild/TellusAmazonPictures/master/pictures/DELL/E7250/BL/NOR/1.jpg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https://raw.githubusercontent.com/PatrickVibild/TellusAmazonPictures/master/pictures/DELL/E7250/BL/NOR/2.jpg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https://raw.githubusercontent.com/PatrickVibild/TellusAmazonPictures/master/pictures/DELL/E7250/BL/NOR/3.jpg</v>
      </c>
      <c r="Q19" s="0" t="str">
        <f aca="false">IF(ISBLANK(L19),"",IF(M19, "https://raw.githubusercontent.com/PatrickVibild/TellusAmazonPictures/master/pictures/"&amp;L19&amp;"/4.jpg", ""))</f>
        <v>https://raw.githubusercontent.com/PatrickVibild/TellusAmazonPictures/master/pictures/DELL/E7250/BL/NOR/4.jpg</v>
      </c>
      <c r="R19" s="0" t="str">
        <f aca="false">IF(ISBLANK(L19),"",IF(M19, "https://raw.githubusercontent.com/PatrickVibild/TellusAmazonPictures/master/pictures/"&amp;L19&amp;"/5.jpg", ""))</f>
        <v>https://raw.githubusercontent.com/PatrickVibild/TellusAmazonPictures/master/pictures/DELL/E7250/BL/NOR/5.jpg</v>
      </c>
      <c r="S19" s="0" t="str">
        <f aca="false">IF(ISBLANK(L19),"",IF(M19, "https://raw.githubusercontent.com/PatrickVibild/TellusAmazonPictures/master/pictures/"&amp;L19&amp;"/6.jpg", ""))</f>
        <v>https://raw.githubusercontent.com/PatrickVibild/TellusAmazonPictures/master/pictures/DELL/E7250/BL/NOR/6.jpg</v>
      </c>
      <c r="T19" s="0" t="str">
        <f aca="false">IF(ISBLANK(L19),"",IF(M19, "https://raw.githubusercontent.com/PatrickVibild/TellusAmazonPictures/master/pictures/"&amp;L19&amp;"/7.jpg", ""))</f>
        <v>https://raw.githubusercontent.com/PatrickVibild/TellusAmazonPictures/master/pictures/DELL/E7250/BL/NOR/7.jpg</v>
      </c>
      <c r="U19" s="0" t="str">
        <f aca="false">IF(ISBLANK(L19),"",IF(M19, "https://raw.githubusercontent.com/PatrickVibild/TellusAmazonPictures/master/pictures/"&amp;L19&amp;"/8.jpg",""))</f>
        <v>https://raw.githubusercontent.com/PatrickVibild/TellusAmazonPictures/master/pictures/DELL/E7250/BL/NOR/8.jpg</v>
      </c>
      <c r="V19" s="0" t="str">
        <f aca="false">IF(ISBLANK(L19),"",IF(M19, "https://raw.githubusercontent.com/PatrickVibild/TellusAmazonPictures/master/pictures/"&amp;L19&amp;"/9.jpg", ""))</f>
        <v>https://raw.githubusercontent.com/PatrickVibild/TellusAmazonPictures/master/pictures/DELL/E7250/BL/NOR/9.jpg</v>
      </c>
      <c r="W19" s="62" t="n">
        <f aca="false">MATCH(H19,options!$D$1:$D$20,0)</f>
        <v>6</v>
      </c>
    </row>
    <row r="20" customFormat="false" ht="23.85" hidden="false" customHeight="false" outlineLevel="0" collapsed="false">
      <c r="A20" s="47" t="s">
        <v>416</v>
      </c>
      <c r="B20" s="68" t="s">
        <v>417</v>
      </c>
      <c r="C20" s="53"/>
      <c r="D20" s="53"/>
      <c r="E20" s="53"/>
      <c r="F20" s="54"/>
      <c r="G20" s="54"/>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6" t="n">
        <f aca="false">TRUE()</f>
        <v>1</v>
      </c>
      <c r="K20" s="57" t="n">
        <f aca="false">FALSE()</f>
        <v>0</v>
      </c>
      <c r="L20" s="54" t="s">
        <v>399</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https://raw.githubusercontent.com/PatrickVibild/TellusAmazonPictures/master/pictures/DELL/E7250/BL/BE/1.jpg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https://raw.githubusercontent.com/PatrickVibild/TellusAmazonPictures/master/pictures/DELL/E7250/BL/BE/2.jpg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https://raw.githubusercontent.com/PatrickVibild/TellusAmazonPictures/master/pictures/DELL/E7250/BL/BE/3.jpg</v>
      </c>
      <c r="Q20" s="0" t="str">
        <f aca="false">IF(ISBLANK(L20),"",IF(M20, "https://raw.githubusercontent.com/PatrickVibild/TellusAmazonPictures/master/pictures/"&amp;L20&amp;"/4.jpg", ""))</f>
        <v>https://raw.githubusercontent.com/PatrickVibild/TellusAmazonPictures/master/pictures/DELL/E7250/BL/BE/4.jpg</v>
      </c>
      <c r="R20" s="0" t="str">
        <f aca="false">IF(ISBLANK(L20),"",IF(M20, "https://raw.githubusercontent.com/PatrickVibild/TellusAmazonPictures/master/pictures/"&amp;L20&amp;"/5.jpg", ""))</f>
        <v>https://raw.githubusercontent.com/PatrickVibild/TellusAmazonPictures/master/pictures/DELL/E7250/BL/BE/5.jpg</v>
      </c>
      <c r="S20" s="0" t="str">
        <f aca="false">IF(ISBLANK(L20),"",IF(M20, "https://raw.githubusercontent.com/PatrickVibild/TellusAmazonPictures/master/pictures/"&amp;L20&amp;"/6.jpg", ""))</f>
        <v>https://raw.githubusercontent.com/PatrickVibild/TellusAmazonPictures/master/pictures/DELL/E7250/BL/BE/6.jpg</v>
      </c>
      <c r="T20" s="0" t="str">
        <f aca="false">IF(ISBLANK(L20),"",IF(M20, "https://raw.githubusercontent.com/PatrickVibild/TellusAmazonPictures/master/pictures/"&amp;L20&amp;"/7.jpg", ""))</f>
        <v>https://raw.githubusercontent.com/PatrickVibild/TellusAmazonPictures/master/pictures/DELL/E7250/BL/BE/7.jpg</v>
      </c>
      <c r="U20" s="0" t="str">
        <f aca="false">IF(ISBLANK(L20),"",IF(M20, "https://raw.githubusercontent.com/PatrickVibild/TellusAmazonPictures/master/pictures/"&amp;L20&amp;"/8.jpg",""))</f>
        <v>https://raw.githubusercontent.com/PatrickVibild/TellusAmazonPictures/master/pictures/DELL/E7250/BL/BE/8.jpg</v>
      </c>
      <c r="V20" s="0" t="str">
        <f aca="false">IF(ISBLANK(L20),"",IF(M20, "https://raw.githubusercontent.com/PatrickVibild/TellusAmazonPictures/master/pictures/"&amp;L20&amp;"/9.jpg", ""))</f>
        <v>https://raw.githubusercontent.com/PatrickVibild/TellusAmazonPictures/master/pictures/DELL/E7250/BL/BE/9.jpg</v>
      </c>
      <c r="W20" s="62" t="n">
        <f aca="false">MATCH(H20,options!$D$1:$D$20,0)</f>
        <v>15</v>
      </c>
    </row>
    <row r="21" customFormat="false" ht="23.85" hidden="false" customHeight="false" outlineLevel="0" collapsed="false">
      <c r="B21" s="65"/>
      <c r="C21" s="53"/>
      <c r="D21" s="53"/>
      <c r="E21" s="53"/>
      <c r="F21" s="54"/>
      <c r="G21" s="54"/>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56" t="n">
        <f aca="false">TRUE()</f>
        <v>1</v>
      </c>
      <c r="K21" s="57" t="n">
        <f aca="false">FALSE()</f>
        <v>0</v>
      </c>
      <c r="L21" s="54" t="s">
        <v>403</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https://raw.githubusercontent.com/PatrickVibild/TellusAmazonPictures/master/pictures/DELL/E7250/BL/CH/1.jpg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https://raw.githubusercontent.com/PatrickVibild/TellusAmazonPictures/master/pictures/DELL/E7250/BL/CH/2.jpg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https://raw.githubusercontent.com/PatrickVibild/TellusAmazonPictures/master/pictures/DELL/E7250/BL/CH/3.jpg</v>
      </c>
      <c r="Q21" s="0" t="str">
        <f aca="false">IF(ISBLANK(L21),"",IF(M21, "https://raw.githubusercontent.com/PatrickVibild/TellusAmazonPictures/master/pictures/"&amp;L21&amp;"/4.jpg", ""))</f>
        <v>https://raw.githubusercontent.com/PatrickVibild/TellusAmazonPictures/master/pictures/DELL/E7250/BL/CH/4.jpg</v>
      </c>
      <c r="R21" s="0" t="str">
        <f aca="false">IF(ISBLANK(L21),"",IF(M21, "https://raw.githubusercontent.com/PatrickVibild/TellusAmazonPictures/master/pictures/"&amp;L21&amp;"/5.jpg", ""))</f>
        <v>https://raw.githubusercontent.com/PatrickVibild/TellusAmazonPictures/master/pictures/DELL/E7250/BL/CH/5.jpg</v>
      </c>
      <c r="S21" s="0" t="str">
        <f aca="false">IF(ISBLANK(L21),"",IF(M21, "https://raw.githubusercontent.com/PatrickVibild/TellusAmazonPictures/master/pictures/"&amp;L21&amp;"/6.jpg", ""))</f>
        <v>https://raw.githubusercontent.com/PatrickVibild/TellusAmazonPictures/master/pictures/DELL/E7250/BL/CH/6.jpg</v>
      </c>
      <c r="T21" s="0" t="str">
        <f aca="false">IF(ISBLANK(L21),"",IF(M21, "https://raw.githubusercontent.com/PatrickVibild/TellusAmazonPictures/master/pictures/"&amp;L21&amp;"/7.jpg", ""))</f>
        <v>https://raw.githubusercontent.com/PatrickVibild/TellusAmazonPictures/master/pictures/DELL/E7250/BL/CH/7.jpg</v>
      </c>
      <c r="U21" s="0" t="str">
        <f aca="false">IF(ISBLANK(L21),"",IF(M21, "https://raw.githubusercontent.com/PatrickVibild/TellusAmazonPictures/master/pictures/"&amp;L21&amp;"/8.jpg",""))</f>
        <v>https://raw.githubusercontent.com/PatrickVibild/TellusAmazonPictures/master/pictures/DELL/E7250/BL/CH/8.jpg</v>
      </c>
      <c r="V21" s="0" t="str">
        <f aca="false">IF(ISBLANK(L21),"",IF(M21, "https://raw.githubusercontent.com/PatrickVibild/TellusAmazonPictures/master/pictures/"&amp;L21&amp;"/9.jpg", ""))</f>
        <v>https://raw.githubusercontent.com/PatrickVibild/TellusAmazonPictures/master/pictures/DELL/E7250/BL/CH/9.jpg</v>
      </c>
      <c r="W21" s="62" t="n">
        <f aca="false">MATCH(H21,options!$D$1:$D$20,0)</f>
        <v>7</v>
      </c>
    </row>
    <row r="22" customFormat="false" ht="23.85" hidden="false" customHeight="false" outlineLevel="0" collapsed="false">
      <c r="B22" s="65"/>
      <c r="C22" s="53"/>
      <c r="D22" s="53"/>
      <c r="E22" s="53"/>
      <c r="F22" s="54"/>
      <c r="G22" s="54"/>
      <c r="H22" s="55" t="s">
        <v>410</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n">
        <f aca="false">TRUE()</f>
        <v>1</v>
      </c>
      <c r="K22" s="57" t="n">
        <f aca="false">FALSE()</f>
        <v>0</v>
      </c>
      <c r="L22" s="54" t="s">
        <v>406</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https://raw.githubusercontent.com/PatrickVibild/TellusAmazonPictures/master/pictures/DELL/E7250/BL/USI/1.jpg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https://raw.githubusercontent.com/PatrickVibild/TellusAmazonPictures/master/pictures/DELL/E7250/BL/USI/2.jpg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https://raw.githubusercontent.com/PatrickVibild/TellusAmazonPictures/master/pictures/DELL/E7250/BL/USI/3.jpg</v>
      </c>
      <c r="Q22" s="0" t="str">
        <f aca="false">IF(ISBLANK(L22),"",IF(M22, "https://raw.githubusercontent.com/PatrickVibild/TellusAmazonPictures/master/pictures/"&amp;L22&amp;"/4.jpg", ""))</f>
        <v>https://raw.githubusercontent.com/PatrickVibild/TellusAmazonPictures/master/pictures/DELL/E7250/BL/USI/4.jpg</v>
      </c>
      <c r="R22" s="0" t="str">
        <f aca="false">IF(ISBLANK(L22),"",IF(M22, "https://raw.githubusercontent.com/PatrickVibild/TellusAmazonPictures/master/pictures/"&amp;L22&amp;"/5.jpg", ""))</f>
        <v>https://raw.githubusercontent.com/PatrickVibild/TellusAmazonPictures/master/pictures/DELL/E7250/BL/USI/5.jpg</v>
      </c>
      <c r="S22" s="0" t="str">
        <f aca="false">IF(ISBLANK(L22),"",IF(M22, "https://raw.githubusercontent.com/PatrickVibild/TellusAmazonPictures/master/pictures/"&amp;L22&amp;"/6.jpg", ""))</f>
        <v>https://raw.githubusercontent.com/PatrickVibild/TellusAmazonPictures/master/pictures/DELL/E7250/BL/USI/6.jpg</v>
      </c>
      <c r="T22" s="0" t="str">
        <f aca="false">IF(ISBLANK(L22),"",IF(M22, "https://raw.githubusercontent.com/PatrickVibild/TellusAmazonPictures/master/pictures/"&amp;L22&amp;"/7.jpg", ""))</f>
        <v>https://raw.githubusercontent.com/PatrickVibild/TellusAmazonPictures/master/pictures/DELL/E7250/BL/USI/7.jpg</v>
      </c>
      <c r="U22" s="0" t="str">
        <f aca="false">IF(ISBLANK(L22),"",IF(M22, "https://raw.githubusercontent.com/PatrickVibild/TellusAmazonPictures/master/pictures/"&amp;L22&amp;"/8.jpg",""))</f>
        <v>https://raw.githubusercontent.com/PatrickVibild/TellusAmazonPictures/master/pictures/DELL/E7250/BL/USI/8.jpg</v>
      </c>
      <c r="V22" s="0" t="str">
        <f aca="false">IF(ISBLANK(L22),"",IF(M22, "https://raw.githubusercontent.com/PatrickVibild/TellusAmazonPictures/master/pictures/"&amp;L22&amp;"/9.jpg", ""))</f>
        <v>https://raw.githubusercontent.com/PatrickVibild/TellusAmazonPictures/master/pictures/DELL/E7250/BL/USI/9.jpg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c r="D23" s="53"/>
      <c r="E23" s="53"/>
      <c r="F23" s="54"/>
      <c r="G23" s="54"/>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411</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https://raw.githubusercontent.com/PatrickVibild/TellusAmazonPictures/master/pictures/DELL/E7250/BL/US/1.jpg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https://raw.githubusercontent.com/PatrickVibild/TellusAmazonPictures/master/pictures/DELL/E7250/BL/US/2.jpg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https://raw.githubusercontent.com/PatrickVibild/TellusAmazonPictures/master/pictures/DELL/E7250/BL/US/3.jpg</v>
      </c>
      <c r="Q23" s="0" t="str">
        <f aca="false">IF(ISBLANK(L23),"",IF(M23, "https://raw.githubusercontent.com/PatrickVibild/TellusAmazonPictures/master/pictures/"&amp;L23&amp;"/4.jpg", ""))</f>
        <v>https://raw.githubusercontent.com/PatrickVibild/TellusAmazonPictures/master/pictures/DELL/E7250/BL/US/4.jpg</v>
      </c>
      <c r="R23" s="0" t="str">
        <f aca="false">IF(ISBLANK(L23),"",IF(M23, "https://raw.githubusercontent.com/PatrickVibild/TellusAmazonPictures/master/pictures/"&amp;L23&amp;"/5.jpg", ""))</f>
        <v>https://raw.githubusercontent.com/PatrickVibild/TellusAmazonPictures/master/pictures/DELL/E7250/BL/US/5.jpg</v>
      </c>
      <c r="S23" s="0" t="str">
        <f aca="false">IF(ISBLANK(L23),"",IF(M23, "https://raw.githubusercontent.com/PatrickVibild/TellusAmazonPictures/master/pictures/"&amp;L23&amp;"/6.jpg", ""))</f>
        <v>https://raw.githubusercontent.com/PatrickVibild/TellusAmazonPictures/master/pictures/DELL/E7250/BL/US/6.jpg</v>
      </c>
      <c r="T23" s="0" t="str">
        <f aca="false">IF(ISBLANK(L23),"",IF(M23, "https://raw.githubusercontent.com/PatrickVibild/TellusAmazonPictures/master/pictures/"&amp;L23&amp;"/7.jpg", ""))</f>
        <v>https://raw.githubusercontent.com/PatrickVibild/TellusAmazonPictures/master/pictures/DELL/E7250/BL/US/7.jpg</v>
      </c>
      <c r="U23" s="0" t="str">
        <f aca="false">IF(ISBLANK(L23),"",IF(M23, "https://raw.githubusercontent.com/PatrickVibild/TellusAmazonPictures/master/pictures/"&amp;L23&amp;"/8.jpg",""))</f>
        <v>https://raw.githubusercontent.com/PatrickVibild/TellusAmazonPictures/master/pictures/DELL/E7250/BL/US/8.jpg</v>
      </c>
      <c r="V23" s="0" t="str">
        <f aca="false">IF(ISBLANK(L23),"",IF(M23, "https://raw.githubusercontent.com/PatrickVibild/TellusAmazonPictures/master/pictures/"&amp;L23&amp;"/9.jpg", ""))</f>
        <v>https://raw.githubusercontent.com/PatrickVibild/TellusAmazonPictures/master/pictures/DELL/E7250/BL/US/9.jpg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https://raw.githubusercontent.com/PatrickVibild/TellusAmazonPictures/master/pictures/DELL/E7250/BL/DE/1.jpg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https://raw.githubusercontent.com/PatrickVibild/TellusAmazonPictures/master/pictures/DELL/E7250/BL/DE/2.jpg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https://raw.githubusercontent.com/PatrickVibild/TellusAmazonPictures/master/pictures/DELL/E7250/BL/DE/3.jpg</v>
      </c>
      <c r="Q24" s="0" t="str">
        <f aca="false">IF(ISBLANK(L24),"",IF(M24, "https://raw.githubusercontent.com/PatrickVibild/TellusAmazonPictures/master/pictures/"&amp;L24&amp;"/4.jpg", ""))</f>
        <v>https://raw.githubusercontent.com/PatrickVibild/TellusAmazonPictures/master/pictures/DELL/E7250/BL/DE/4.jpg</v>
      </c>
      <c r="R24" s="0" t="str">
        <f aca="false">IF(ISBLANK(L24),"",IF(M24, "https://raw.githubusercontent.com/PatrickVibild/TellusAmazonPictures/master/pictures/"&amp;L24&amp;"/5.jpg", ""))</f>
        <v>https://raw.githubusercontent.com/PatrickVibild/TellusAmazonPictures/master/pictures/DELL/E7250/BL/DE/5.jpg</v>
      </c>
      <c r="S24" s="0" t="str">
        <f aca="false">IF(ISBLANK(L24),"",IF(M24, "https://raw.githubusercontent.com/PatrickVibild/TellusAmazonPictures/master/pictures/"&amp;L24&amp;"/6.jpg", ""))</f>
        <v>https://raw.githubusercontent.com/PatrickVibild/TellusAmazonPictures/master/pictures/DELL/E7250/BL/DE/6.jpg</v>
      </c>
      <c r="T24" s="0" t="str">
        <f aca="false">IF(ISBLANK(L24),"",IF(M24, "https://raw.githubusercontent.com/PatrickVibild/TellusAmazonPictures/master/pictures/"&amp;L24&amp;"/7.jpg", ""))</f>
        <v>https://raw.githubusercontent.com/PatrickVibild/TellusAmazonPictures/master/pictures/DELL/E7250/BL/DE/7.jpg</v>
      </c>
      <c r="U24" s="0" t="str">
        <f aca="false">IF(ISBLANK(L24),"",IF(M24, "https://raw.githubusercontent.com/PatrickVibild/TellusAmazonPictures/master/pictures/"&amp;L24&amp;"/8.jpg",""))</f>
        <v>https://raw.githubusercontent.com/PatrickVibild/TellusAmazonPictures/master/pictures/DELL/E7250/BL/DE/8.jpg</v>
      </c>
      <c r="V24" s="0" t="str">
        <f aca="false">IF(ISBLANK(L24),"",IF(M24, "https://raw.githubusercontent.com/PatrickVibild/TellusAmazonPictures/master/pictures/"&amp;L24&amp;"/9.jpg", ""))</f>
        <v>https://raw.githubusercontent.com/PatrickVibild/TellusAmazonPictures/master/pictures/DELL/E7250/BL/DE/9.jpg</v>
      </c>
      <c r="W24" s="62" t="n">
        <f aca="false">MATCH(H24,options!$D$1:$D$20,0)</f>
        <v>1</v>
      </c>
    </row>
    <row r="25" customFormat="false" ht="35.05" hidden="false" customHeight="false" outlineLevel="0" collapsed="false">
      <c r="A25" s="47" t="s">
        <v>420</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https://raw.githubusercontent.com/PatrickVibild/TellusAmazonPictures/master/pictures/DELL/E7250/BL/DE/1.jpg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https://raw.githubusercontent.com/PatrickVibild/TellusAmazonPictures/master/pictures/DELL/E7250/BL/DE/2.jpg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https://raw.githubusercontent.com/PatrickVibild/TellusAmazonPictures/master/pictures/DELL/E7250/BL/DE/3.jpg</v>
      </c>
      <c r="Q25" s="0" t="str">
        <f aca="false">IF(ISBLANK(L25),"",IF(M25, "https://raw.githubusercontent.com/PatrickVibild/TellusAmazonPictures/master/pictures/"&amp;L25&amp;"/4.jpg", ""))</f>
        <v>https://raw.githubusercontent.com/PatrickVibild/TellusAmazonPictures/master/pictures/DELL/E7250/BL/DE/4.jpg</v>
      </c>
      <c r="R25" s="0" t="str">
        <f aca="false">IF(ISBLANK(L25),"",IF(M25, "https://raw.githubusercontent.com/PatrickVibild/TellusAmazonPictures/master/pictures/"&amp;L25&amp;"/5.jpg", ""))</f>
        <v>https://raw.githubusercontent.com/PatrickVibild/TellusAmazonPictures/master/pictures/DELL/E7250/BL/DE/5.jpg</v>
      </c>
      <c r="S25" s="0" t="str">
        <f aca="false">IF(ISBLANK(L25),"",IF(M25, "https://raw.githubusercontent.com/PatrickVibild/TellusAmazonPictures/master/pictures/"&amp;L25&amp;"/6.jpg", ""))</f>
        <v>https://raw.githubusercontent.com/PatrickVibild/TellusAmazonPictures/master/pictures/DELL/E7250/BL/DE/6.jpg</v>
      </c>
      <c r="T25" s="0" t="str">
        <f aca="false">IF(ISBLANK(L25),"",IF(M25, "https://raw.githubusercontent.com/PatrickVibild/TellusAmazonPictures/master/pictures/"&amp;L25&amp;"/7.jpg", ""))</f>
        <v>https://raw.githubusercontent.com/PatrickVibild/TellusAmazonPictures/master/pictures/DELL/E7250/BL/DE/7.jpg</v>
      </c>
      <c r="U25" s="0" t="str">
        <f aca="false">IF(ISBLANK(L25),"",IF(M25, "https://raw.githubusercontent.com/PatrickVibild/TellusAmazonPictures/master/pictures/"&amp;L25&amp;"/8.jpg",""))</f>
        <v>https://raw.githubusercontent.com/PatrickVibild/TellusAmazonPictures/master/pictures/DELL/E7250/BL/DE/8.jpg</v>
      </c>
      <c r="V25" s="0" t="str">
        <f aca="false">IF(ISBLANK(L25),"",IF(M25, "https://raw.githubusercontent.com/PatrickVibild/TellusAmazonPictures/master/pictures/"&amp;L25&amp;"/9.jpg", ""))</f>
        <v>https://raw.githubusercontent.com/PatrickVibild/TellusAmazonPictures/master/pictures/DELL/E7250/BL/DE/9.jpg</v>
      </c>
      <c r="W25" s="62" t="n">
        <f aca="false">MATCH(H25,options!$D$1:$D$20,0)</f>
        <v>2</v>
      </c>
    </row>
    <row r="26" customFormat="false" ht="23.85" hidden="false" customHeight="false" outlineLevel="0" collapsed="false">
      <c r="A26" s="47" t="s">
        <v>421</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https://raw.githubusercontent.com/PatrickVibild/TellusAmazonPictures/master/pictures/DELL/E7250/BL/DE/1.jpg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https://raw.githubusercontent.com/PatrickVibild/TellusAmazonPictures/master/pictures/DELL/E7250/BL/DE/2.jpg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https://raw.githubusercontent.com/PatrickVibild/TellusAmazonPictures/master/pictures/DELL/E7250/BL/DE/3.jpg</v>
      </c>
      <c r="Q26" s="0" t="str">
        <f aca="false">IF(ISBLANK(L26),"",IF(M26, "https://raw.githubusercontent.com/PatrickVibild/TellusAmazonPictures/master/pictures/"&amp;L26&amp;"/4.jpg", ""))</f>
        <v>https://raw.githubusercontent.com/PatrickVibild/TellusAmazonPictures/master/pictures/DELL/E7250/BL/DE/4.jpg</v>
      </c>
      <c r="R26" s="0" t="str">
        <f aca="false">IF(ISBLANK(L26),"",IF(M26, "https://raw.githubusercontent.com/PatrickVibild/TellusAmazonPictures/master/pictures/"&amp;L26&amp;"/5.jpg", ""))</f>
        <v>https://raw.githubusercontent.com/PatrickVibild/TellusAmazonPictures/master/pictures/DELL/E7250/BL/DE/5.jpg</v>
      </c>
      <c r="S26" s="0" t="str">
        <f aca="false">IF(ISBLANK(L26),"",IF(M26, "https://raw.githubusercontent.com/PatrickVibild/TellusAmazonPictures/master/pictures/"&amp;L26&amp;"/6.jpg", ""))</f>
        <v>https://raw.githubusercontent.com/PatrickVibild/TellusAmazonPictures/master/pictures/DELL/E7250/BL/DE/6.jpg</v>
      </c>
      <c r="T26" s="0" t="str">
        <f aca="false">IF(ISBLANK(L26),"",IF(M26, "https://raw.githubusercontent.com/PatrickVibild/TellusAmazonPictures/master/pictures/"&amp;L26&amp;"/7.jpg", ""))</f>
        <v>https://raw.githubusercontent.com/PatrickVibild/TellusAmazonPictures/master/pictures/DELL/E7250/BL/DE/7.jpg</v>
      </c>
      <c r="U26" s="0" t="str">
        <f aca="false">IF(ISBLANK(L26),"",IF(M26, "https://raw.githubusercontent.com/PatrickVibild/TellusAmazonPictures/master/pictures/"&amp;L26&amp;"/8.jpg",""))</f>
        <v>https://raw.githubusercontent.com/PatrickVibild/TellusAmazonPictures/master/pictures/DELL/E7250/BL/DE/8.jpg</v>
      </c>
      <c r="V26" s="0" t="str">
        <f aca="false">IF(ISBLANK(L26),"",IF(M26, "https://raw.githubusercontent.com/PatrickVibild/TellusAmazonPictures/master/pictures/"&amp;L26&amp;"/9.jpg", ""))</f>
        <v>https://raw.githubusercontent.com/PatrickVibild/TellusAmazonPictures/master/pictures/DELL/E7250/BL/DE/9.jpg</v>
      </c>
      <c r="W26" s="62" t="n">
        <f aca="false">MATCH(H26,options!$D$1:$D$20,0)</f>
        <v>3</v>
      </c>
    </row>
    <row r="27" customFormat="false" ht="35.05" hidden="false" customHeight="false" outlineLevel="0" collapsed="false">
      <c r="A27" s="47" t="s">
        <v>420</v>
      </c>
      <c r="B27" s="48" t="str">
        <f aca="false">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https://raw.githubusercontent.com/PatrickVibild/TellusAmazonPictures/master/pictures/DELL/E7250/BL/DE/1.jpg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https://raw.githubusercontent.com/PatrickVibild/TellusAmazonPictures/master/pictures/DELL/E7250/BL/DE/2.jpg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https://raw.githubusercontent.com/PatrickVibild/TellusAmazonPictures/master/pictures/DELL/E7250/BL/DE/3.jpg</v>
      </c>
      <c r="Q27" s="0" t="str">
        <f aca="false">IF(ISBLANK(L27),"",IF(M27, "https://raw.githubusercontent.com/PatrickVibild/TellusAmazonPictures/master/pictures/"&amp;L27&amp;"/4.jpg", ""))</f>
        <v>https://raw.githubusercontent.com/PatrickVibild/TellusAmazonPictures/master/pictures/DELL/E7250/BL/DE/4.jpg</v>
      </c>
      <c r="R27" s="0" t="str">
        <f aca="false">IF(ISBLANK(L27),"",IF(M27, "https://raw.githubusercontent.com/PatrickVibild/TellusAmazonPictures/master/pictures/"&amp;L27&amp;"/5.jpg", ""))</f>
        <v>https://raw.githubusercontent.com/PatrickVibild/TellusAmazonPictures/master/pictures/DELL/E7250/BL/DE/5.jpg</v>
      </c>
      <c r="S27" s="0" t="str">
        <f aca="false">IF(ISBLANK(L27),"",IF(M27, "https://raw.githubusercontent.com/PatrickVibild/TellusAmazonPictures/master/pictures/"&amp;L27&amp;"/6.jpg", ""))</f>
        <v>https://raw.githubusercontent.com/PatrickVibild/TellusAmazonPictures/master/pictures/DELL/E7250/BL/DE/6.jpg</v>
      </c>
      <c r="T27" s="0" t="str">
        <f aca="false">IF(ISBLANK(L27),"",IF(M27, "https://raw.githubusercontent.com/PatrickVibild/TellusAmazonPictures/master/pictures/"&amp;L27&amp;"/7.jpg", ""))</f>
        <v>https://raw.githubusercontent.com/PatrickVibild/TellusAmazonPictures/master/pictures/DELL/E7250/BL/DE/7.jpg</v>
      </c>
      <c r="U27" s="0" t="str">
        <f aca="false">IF(ISBLANK(L27),"",IF(M27, "https://raw.githubusercontent.com/PatrickVibild/TellusAmazonPictures/master/pictures/"&amp;L27&amp;"/8.jpg",""))</f>
        <v>https://raw.githubusercontent.com/PatrickVibild/TellusAmazonPictures/master/pictures/DELL/E7250/BL/DE/8.jpg</v>
      </c>
      <c r="V27" s="0" t="str">
        <f aca="false">IF(ISBLANK(L27),"",IF(M27, "https://raw.githubusercontent.com/PatrickVibild/TellusAmazonPictures/master/pictures/"&amp;L27&amp;"/9.jpg", ""))</f>
        <v>https://raw.githubusercontent.com/PatrickVibild/TellusAmazonPictures/master/pictures/DELL/E7250/BL/DE/9.jpg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422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423</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6" t="n">
        <f aca="false">TRUE()</f>
        <v>1</v>
      </c>
      <c r="K29" s="57" t="n">
        <f aca="false">TRUE()</f>
        <v>1</v>
      </c>
      <c r="L29" s="54" t="s">
        <v>424</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6" t="n">
        <f aca="false">TRUE()</f>
        <v>1</v>
      </c>
      <c r="K30" s="57" t="n">
        <f aca="false">TRUE()</f>
        <v>1</v>
      </c>
      <c r="L30" s="54" t="s">
        <v>425</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426</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4"/>
      <c r="G31" s="54"/>
      <c r="H31" s="55" t="s">
        <v>427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6" t="n">
        <f aca="false">TRUE()</f>
        <v>1</v>
      </c>
      <c r="K31" s="57" t="n">
        <f aca="false">TRUE()</f>
        <v>1</v>
      </c>
      <c r="L31" s="54" t="s">
        <v>428</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429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6" t="n">
        <f aca="false">TRUE()</f>
        <v>1</v>
      </c>
      <c r="K32" s="57" t="n">
        <f aca="false">TRUE()</f>
        <v>1</v>
      </c>
      <c r="L32" s="54" t="s">
        <v>430</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431</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4"/>
      <c r="G33" s="54"/>
      <c r="H33" s="55" t="s">
        <v>432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6" t="n">
        <f aca="false">TRUE()</f>
        <v>1</v>
      </c>
      <c r="K33" s="57" t="n">
        <f aca="false">TRUE()</f>
        <v>1</v>
      </c>
      <c r="L33" s="54" t="s">
        <v>433</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6" t="n">
        <f aca="false">TRUE()</f>
        <v>1</v>
      </c>
      <c r="K34" s="57" t="n">
        <f aca="false">TRUE()</f>
        <v>1</v>
      </c>
      <c r="L34" s="54" t="s">
        <v>435</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6" t="n">
        <f aca="false">TRUE()</f>
        <v>1</v>
      </c>
      <c r="K35" s="57" t="n">
        <f aca="false">TRUE()</f>
        <v>1</v>
      </c>
      <c r="L35" s="54" t="s">
        <v>437</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438</v>
      </c>
      <c r="B36" s="68" t="s">
        <v>439</v>
      </c>
      <c r="C36" s="53"/>
      <c r="D36" s="53"/>
      <c r="E36" s="53"/>
      <c r="F36" s="54"/>
      <c r="G36" s="54"/>
      <c r="H36" s="55" t="s">
        <v>440</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6" t="n">
        <f aca="false">TRUE()</f>
        <v>1</v>
      </c>
      <c r="K36" s="57" t="n">
        <f aca="false">TRUE()</f>
        <v>1</v>
      </c>
      <c r="L36" s="54" t="s">
        <v>441</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442</v>
      </c>
      <c r="B37" s="68" t="s">
        <v>410</v>
      </c>
      <c r="C37" s="53"/>
      <c r="D37" s="53"/>
      <c r="E37" s="53"/>
      <c r="F37" s="54"/>
      <c r="G37" s="54"/>
      <c r="H37" s="55" t="s">
        <v>443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6" t="n">
        <f aca="false">TRUE()</f>
        <v>1</v>
      </c>
      <c r="K38" s="57" t="n">
        <f aca="false">TRUE()</f>
        <v>1</v>
      </c>
      <c r="L38" s="54" t="s">
        <v>445</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6" t="n">
        <f aca="false">TRUE()</f>
        <v>1</v>
      </c>
      <c r="K39" s="57" t="n">
        <f aca="false">TRUE()</f>
        <v>1</v>
      </c>
      <c r="L39" s="54" t="s">
        <v>447</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6" t="n">
        <f aca="false">TRUE()</f>
        <v>1</v>
      </c>
      <c r="K40" s="57" t="n">
        <f aca="false">TRUE()</f>
        <v>1</v>
      </c>
      <c r="L40" s="54" t="s">
        <v>448</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449</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6" t="n">
        <f aca="false">TRUE()</f>
        <v>1</v>
      </c>
      <c r="K42" s="57" t="n">
        <f aca="false">TRUE()</f>
        <v>1</v>
      </c>
      <c r="L42" s="54" t="s">
        <v>451</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452</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453</v>
      </c>
      <c r="B1" s="53" t="n">
        <f aca="false">TRUE()</f>
        <v>1</v>
      </c>
      <c r="C1" s="0" t="s">
        <v>454</v>
      </c>
      <c r="D1" s="55" t="s">
        <v>373</v>
      </c>
      <c r="E1" s="0" t="s">
        <v>455</v>
      </c>
      <c r="F1" s="0" t="s">
        <v>439</v>
      </c>
      <c r="G1" s="0" t="s">
        <v>456</v>
      </c>
    </row>
    <row r="2" customFormat="false" ht="12.8" hidden="false" customHeight="false" outlineLevel="0" collapsed="false">
      <c r="A2" s="0" t="s">
        <v>417</v>
      </c>
      <c r="B2" s="53" t="n">
        <f aca="false">FALSE()</f>
        <v>0</v>
      </c>
      <c r="C2" s="0" t="s">
        <v>380</v>
      </c>
      <c r="D2" s="55" t="s">
        <v>377</v>
      </c>
      <c r="E2" s="0" t="s">
        <v>457</v>
      </c>
      <c r="F2" s="0" t="s">
        <v>377</v>
      </c>
      <c r="G2" s="0" t="s">
        <v>410</v>
      </c>
    </row>
    <row r="3" customFormat="false" ht="12.8" hidden="false" customHeight="false" outlineLevel="0" collapsed="false">
      <c r="A3" s="0" t="s">
        <v>458</v>
      </c>
      <c r="D3" s="55" t="s">
        <v>382</v>
      </c>
      <c r="E3" s="0" t="s">
        <v>459</v>
      </c>
      <c r="F3" s="0" t="s">
        <v>373</v>
      </c>
    </row>
    <row r="4" customFormat="false" ht="12.8" hidden="false" customHeight="false" outlineLevel="0" collapsed="false">
      <c r="D4" s="55" t="s">
        <v>386</v>
      </c>
      <c r="E4" s="0" t="s">
        <v>460</v>
      </c>
      <c r="F4" s="0" t="s">
        <v>382</v>
      </c>
    </row>
    <row r="5" customFormat="false" ht="12.8" hidden="false" customHeight="false" outlineLevel="0" collapsed="false">
      <c r="D5" s="55" t="s">
        <v>390</v>
      </c>
      <c r="E5" s="0" t="s">
        <v>461</v>
      </c>
      <c r="F5" s="0" t="s">
        <v>386</v>
      </c>
    </row>
    <row r="6" customFormat="false" ht="12.8" hidden="false" customHeight="false" outlineLevel="0" collapsed="false">
      <c r="D6" s="55" t="s">
        <v>394</v>
      </c>
      <c r="E6" s="0" t="s">
        <v>462</v>
      </c>
      <c r="F6" s="0" t="s">
        <v>436</v>
      </c>
    </row>
    <row r="7" customFormat="false" ht="12.8" hidden="false" customHeight="false" outlineLevel="0" collapsed="false">
      <c r="D7" s="55" t="s">
        <v>398</v>
      </c>
      <c r="E7" s="0" t="s">
        <v>463</v>
      </c>
    </row>
    <row r="8" customFormat="false" ht="12.8" hidden="false" customHeight="false" outlineLevel="0" collapsed="false">
      <c r="D8" s="55" t="s">
        <v>427</v>
      </c>
      <c r="E8" s="0" t="s">
        <v>464</v>
      </c>
    </row>
    <row r="9" customFormat="false" ht="12.8" hidden="false" customHeight="false" outlineLevel="0" collapsed="false">
      <c r="D9" s="55" t="s">
        <v>432</v>
      </c>
      <c r="E9" s="0" t="s">
        <v>465</v>
      </c>
    </row>
    <row r="10" customFormat="false" ht="12.8" hidden="false" customHeight="false" outlineLevel="0" collapsed="false">
      <c r="D10" s="55" t="s">
        <v>436</v>
      </c>
      <c r="E10" s="0" t="s">
        <v>466</v>
      </c>
    </row>
    <row r="11" customFormat="false" ht="12.8" hidden="false" customHeight="false" outlineLevel="0" collapsed="false">
      <c r="D11" s="55" t="s">
        <v>440</v>
      </c>
      <c r="E11" s="0" t="s">
        <v>467</v>
      </c>
    </row>
    <row r="12" customFormat="false" ht="12.8" hidden="false" customHeight="false" outlineLevel="0" collapsed="false">
      <c r="D12" s="55" t="s">
        <v>443</v>
      </c>
      <c r="E12" s="0" t="s">
        <v>468</v>
      </c>
    </row>
    <row r="13" customFormat="false" ht="12.8" hidden="false" customHeight="false" outlineLevel="0" collapsed="false">
      <c r="D13" s="55" t="s">
        <v>444</v>
      </c>
      <c r="E13" s="0" t="s">
        <v>469</v>
      </c>
    </row>
    <row r="14" customFormat="false" ht="12.8" hidden="false" customHeight="false" outlineLevel="0" collapsed="false">
      <c r="D14" s="55" t="s">
        <v>446</v>
      </c>
      <c r="E14" s="0" t="s">
        <v>470</v>
      </c>
    </row>
    <row r="15" customFormat="false" ht="12.8" hidden="false" customHeight="false" outlineLevel="0" collapsed="false">
      <c r="D15" s="55" t="s">
        <v>402</v>
      </c>
      <c r="E15" s="0" t="s">
        <v>471</v>
      </c>
    </row>
    <row r="16" customFormat="false" ht="12.8" hidden="false" customHeight="false" outlineLevel="0" collapsed="false">
      <c r="D16" s="55" t="s">
        <v>405</v>
      </c>
      <c r="E16" s="73" t="s">
        <v>472</v>
      </c>
    </row>
    <row r="17" customFormat="false" ht="12.8" hidden="false" customHeight="false" outlineLevel="0" collapsed="false">
      <c r="D17" s="55" t="s">
        <v>450</v>
      </c>
      <c r="E17" s="0" t="s">
        <v>473</v>
      </c>
    </row>
    <row r="18" customFormat="false" ht="12.8" hidden="false" customHeight="false" outlineLevel="0" collapsed="false">
      <c r="D18" s="55" t="s">
        <v>410</v>
      </c>
      <c r="E18" s="0" t="s">
        <v>474</v>
      </c>
    </row>
    <row r="19" customFormat="false" ht="12.8" hidden="false" customHeight="false" outlineLevel="0" collapsed="false">
      <c r="D19" s="55" t="s">
        <v>434</v>
      </c>
      <c r="E19" s="0" t="s">
        <v>475</v>
      </c>
    </row>
    <row r="20" customFormat="false" ht="12.8" hidden="false" customHeight="false" outlineLevel="0" collapsed="false">
      <c r="D20" s="55" t="s">
        <v>429</v>
      </c>
      <c r="E20" s="0" t="s">
        <v>476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439</v>
      </c>
    </row>
    <row r="3" customFormat="false" ht="14.9" hidden="false" customHeight="false" outlineLevel="0" collapsed="false">
      <c r="B3" s="51" t="s">
        <v>477</v>
      </c>
    </row>
    <row r="4" customFormat="false" ht="14.9" hidden="false" customHeight="false" outlineLevel="0" collapsed="false">
      <c r="B4" s="51" t="s">
        <v>478</v>
      </c>
    </row>
    <row r="5" customFormat="false" ht="14.9" hidden="false" customHeight="false" outlineLevel="0" collapsed="false">
      <c r="B5" s="51" t="s">
        <v>479</v>
      </c>
    </row>
    <row r="6" customFormat="false" ht="14.9" hidden="false" customHeight="false" outlineLevel="0" collapsed="false">
      <c r="A6" s="0" t="s">
        <v>480</v>
      </c>
      <c r="B6" s="51" t="s">
        <v>481</v>
      </c>
    </row>
    <row r="7" customFormat="false" ht="14.9" hidden="false" customHeight="false" outlineLevel="0" collapsed="false">
      <c r="B7" s="51" t="s">
        <v>482</v>
      </c>
    </row>
    <row r="8" customFormat="false" ht="12.8" hidden="false" customHeight="false" outlineLevel="0" collapsed="false">
      <c r="A8" s="0" t="s">
        <v>40</v>
      </c>
      <c r="B8" s="51" t="s">
        <v>483</v>
      </c>
    </row>
    <row r="9" customFormat="false" ht="12.8" hidden="false" customHeight="false" outlineLevel="0" collapsed="false">
      <c r="A9" s="0" t="s">
        <v>484</v>
      </c>
      <c r="B9" s="51" t="s">
        <v>485</v>
      </c>
    </row>
    <row r="10" customFormat="false" ht="12.8" hidden="false" customHeight="false" outlineLevel="0" collapsed="false">
      <c r="B10" s="0" t="s">
        <v>486</v>
      </c>
    </row>
    <row r="11" customFormat="false" ht="12.8" hidden="false" customHeight="false" outlineLevel="0" collapsed="false">
      <c r="B11" s="0" t="s">
        <v>487</v>
      </c>
    </row>
    <row r="14" customFormat="false" ht="12.8" hidden="false" customHeight="false" outlineLevel="0" collapsed="false">
      <c r="B14" s="51" t="s">
        <v>488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427</v>
      </c>
    </row>
    <row r="28" customFormat="false" ht="12.8" hidden="false" customHeight="false" outlineLevel="0" collapsed="false">
      <c r="B28" s="55" t="s">
        <v>432</v>
      </c>
    </row>
    <row r="29" customFormat="false" ht="12.8" hidden="false" customHeight="false" outlineLevel="0" collapsed="false">
      <c r="B29" s="55" t="s">
        <v>436</v>
      </c>
    </row>
    <row r="30" customFormat="false" ht="12.8" hidden="false" customHeight="false" outlineLevel="0" collapsed="false">
      <c r="B30" s="55" t="s">
        <v>440</v>
      </c>
    </row>
    <row r="31" customFormat="false" ht="12.8" hidden="false" customHeight="false" outlineLevel="0" collapsed="false">
      <c r="B31" s="55" t="s">
        <v>443</v>
      </c>
    </row>
    <row r="32" customFormat="false" ht="12.8" hidden="false" customHeight="false" outlineLevel="0" collapsed="false">
      <c r="B32" s="55" t="s">
        <v>444</v>
      </c>
    </row>
    <row r="33" customFormat="false" ht="12.8" hidden="false" customHeight="false" outlineLevel="0" collapsed="false">
      <c r="B33" s="55" t="s">
        <v>446</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450</v>
      </c>
      <c r="D36" s="51"/>
    </row>
    <row r="37" customFormat="false" ht="12.8" hidden="false" customHeight="false" outlineLevel="0" collapsed="false">
      <c r="B37" s="55" t="s">
        <v>410</v>
      </c>
      <c r="D37" s="51"/>
    </row>
    <row r="38" customFormat="false" ht="12.8" hidden="false" customHeight="false" outlineLevel="0" collapsed="false">
      <c r="B38" s="55" t="s">
        <v>434</v>
      </c>
      <c r="D38" s="51"/>
    </row>
    <row r="39" customFormat="false" ht="12.8" hidden="false" customHeight="false" outlineLevel="0" collapsed="false">
      <c r="B39" s="55" t="s">
        <v>429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489</v>
      </c>
    </row>
    <row r="4" customFormat="false" ht="15" hidden="false" customHeight="false" outlineLevel="0" collapsed="false">
      <c r="B4" s="74" t="s">
        <v>490</v>
      </c>
    </row>
    <row r="5" customFormat="false" ht="15" hidden="false" customHeight="false" outlineLevel="0" collapsed="false">
      <c r="B5" s="74" t="s">
        <v>491</v>
      </c>
    </row>
    <row r="6" customFormat="false" ht="15" hidden="false" customHeight="false" outlineLevel="0" collapsed="false">
      <c r="B6" s="74" t="s">
        <v>492</v>
      </c>
    </row>
    <row r="7" customFormat="false" ht="15" hidden="false" customHeight="false" outlineLevel="0" collapsed="false">
      <c r="B7" s="74" t="s">
        <v>493</v>
      </c>
    </row>
    <row r="8" customFormat="false" ht="12.8" hidden="false" customHeight="false" outlineLevel="0" collapsed="false">
      <c r="A8" s="0" t="s">
        <v>494</v>
      </c>
      <c r="B8" s="0" t="s">
        <v>495</v>
      </c>
    </row>
    <row r="9" customFormat="false" ht="12.8" hidden="false" customHeight="false" outlineLevel="0" collapsed="false">
      <c r="A9" s="0" t="s">
        <v>496</v>
      </c>
      <c r="B9" s="0"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0" t="s">
        <v>500</v>
      </c>
    </row>
    <row r="20" customFormat="false" ht="12.8" hidden="false" customHeight="false" outlineLevel="0" collapsed="false">
      <c r="B20" s="0" t="s">
        <v>501</v>
      </c>
    </row>
    <row r="21" customFormat="false" ht="12.8" hidden="false" customHeight="false" outlineLevel="0" collapsed="false">
      <c r="B21" s="0" t="s">
        <v>502</v>
      </c>
    </row>
    <row r="22" customFormat="false" ht="12.8" hidden="false" customHeight="false" outlineLevel="0" collapsed="false">
      <c r="B22" s="0" t="s">
        <v>503</v>
      </c>
    </row>
    <row r="23" customFormat="false" ht="12.8" hidden="false" customHeight="false" outlineLevel="0" collapsed="false">
      <c r="B23" s="0" t="s">
        <v>504</v>
      </c>
    </row>
    <row r="24" customFormat="false" ht="12.8" hidden="false" customHeight="false" outlineLevel="0" collapsed="false">
      <c r="B24" s="0" t="s">
        <v>390</v>
      </c>
    </row>
    <row r="25" customFormat="false" ht="12.8" hidden="false" customHeight="false" outlineLevel="0" collapsed="false">
      <c r="B25" s="0" t="s">
        <v>505</v>
      </c>
    </row>
    <row r="26" customFormat="false" ht="12.8" hidden="false" customHeight="false" outlineLevel="0" collapsed="false">
      <c r="B26" s="0" t="s">
        <v>506</v>
      </c>
    </row>
    <row r="27" customFormat="false" ht="12.8" hidden="false" customHeight="false" outlineLevel="0" collapsed="false">
      <c r="B27" s="0" t="s">
        <v>507</v>
      </c>
    </row>
    <row r="28" customFormat="false" ht="12.8" hidden="false" customHeight="false" outlineLevel="0" collapsed="false">
      <c r="B28" s="0" t="s">
        <v>508</v>
      </c>
    </row>
    <row r="29" customFormat="false" ht="12.8" hidden="false" customHeight="false" outlineLevel="0" collapsed="false">
      <c r="B29" s="0" t="s">
        <v>509</v>
      </c>
    </row>
    <row r="30" customFormat="false" ht="12.8" hidden="false" customHeight="false" outlineLevel="0" collapsed="false">
      <c r="B30" s="0" t="s">
        <v>510</v>
      </c>
    </row>
    <row r="31" customFormat="false" ht="12.8" hidden="false" customHeight="false" outlineLevel="0" collapsed="false">
      <c r="B31" s="0" t="s">
        <v>511</v>
      </c>
    </row>
    <row r="32" customFormat="false" ht="12.8" hidden="false" customHeight="false" outlineLevel="0" collapsed="false">
      <c r="B32" s="0" t="s">
        <v>512</v>
      </c>
    </row>
    <row r="33" customFormat="false" ht="12.8" hidden="false" customHeight="false" outlineLevel="0" collapsed="false">
      <c r="B33" s="0" t="s">
        <v>513</v>
      </c>
    </row>
    <row r="34" customFormat="false" ht="12.8" hidden="false" customHeight="false" outlineLevel="0" collapsed="false">
      <c r="B34" s="0" t="s">
        <v>514</v>
      </c>
    </row>
    <row r="35" customFormat="false" ht="12.8" hidden="false" customHeight="false" outlineLevel="0" collapsed="false">
      <c r="B35" s="0" t="s">
        <v>405</v>
      </c>
    </row>
    <row r="36" customFormat="false" ht="12.8" hidden="false" customHeight="false" outlineLevel="0" collapsed="false">
      <c r="B36" s="0" t="s">
        <v>515</v>
      </c>
    </row>
    <row r="37" customFormat="false" ht="12.8" hidden="false" customHeight="false" outlineLevel="0" collapsed="false">
      <c r="B37" s="0" t="s">
        <v>516</v>
      </c>
    </row>
    <row r="38" customFormat="false" ht="12.8" hidden="false" customHeight="false" outlineLevel="0" collapsed="false">
      <c r="B38" s="0" t="s">
        <v>517</v>
      </c>
    </row>
    <row r="39" customFormat="false" ht="12.8" hidden="false" customHeight="false" outlineLevel="0" collapsed="false">
      <c r="B39" s="0" t="s">
        <v>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519</v>
      </c>
    </row>
    <row r="4" customFormat="false" ht="14.9" hidden="false" customHeight="false" outlineLevel="0" collapsed="false">
      <c r="B4" s="51" t="s">
        <v>520</v>
      </c>
    </row>
    <row r="5" customFormat="false" ht="14.9" hidden="false" customHeight="false" outlineLevel="0" collapsed="false">
      <c r="B5" s="51" t="s">
        <v>521</v>
      </c>
    </row>
    <row r="6" customFormat="false" ht="14.9" hidden="false" customHeight="false" outlineLevel="0" collapsed="false">
      <c r="B6" s="51" t="s">
        <v>522</v>
      </c>
    </row>
    <row r="7" customFormat="false" ht="14.9" hidden="false" customHeight="false" outlineLevel="0" collapsed="false">
      <c r="B7" s="51" t="s">
        <v>523</v>
      </c>
    </row>
    <row r="8" customFormat="false" ht="14.9" hidden="false" customHeight="false" outlineLevel="0" collapsed="false">
      <c r="A8" s="0" t="s">
        <v>494</v>
      </c>
      <c r="B8" s="51" t="s">
        <v>524</v>
      </c>
    </row>
    <row r="9" customFormat="false" ht="14.9" hidden="false" customHeight="false" outlineLevel="0" collapsed="false">
      <c r="A9" s="0" t="s">
        <v>496</v>
      </c>
      <c r="B9" s="51" t="s">
        <v>525</v>
      </c>
    </row>
    <row r="10" customFormat="false" ht="14.9" hidden="false" customHeight="false" outlineLevel="0" collapsed="false">
      <c r="B10" s="51" t="s">
        <v>526</v>
      </c>
    </row>
    <row r="11" customFormat="false" ht="14.9" hidden="false" customHeight="false" outlineLevel="0" collapsed="false">
      <c r="B11" s="51" t="s">
        <v>527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528</v>
      </c>
    </row>
    <row r="15" customFormat="false" ht="12.8" hidden="false" customHeight="false" outlineLevel="0" collapsed="false">
      <c r="B15" s="51"/>
    </row>
    <row r="20" customFormat="false" ht="12.8" hidden="false" customHeight="false" outlineLevel="0" collapsed="false">
      <c r="B20" s="0" t="s">
        <v>529</v>
      </c>
    </row>
    <row r="21" customFormat="false" ht="12.8" hidden="false" customHeight="false" outlineLevel="0" collapsed="false">
      <c r="B21" s="0" t="s">
        <v>530</v>
      </c>
    </row>
    <row r="22" customFormat="false" ht="12.8" hidden="false" customHeight="false" outlineLevel="0" collapsed="false">
      <c r="B22" s="0" t="s">
        <v>531</v>
      </c>
    </row>
    <row r="23" customFormat="false" ht="12.8" hidden="false" customHeight="false" outlineLevel="0" collapsed="false">
      <c r="B23" s="0" t="s">
        <v>532</v>
      </c>
    </row>
    <row r="24" customFormat="false" ht="12.8" hidden="false" customHeight="false" outlineLevel="0" collapsed="false">
      <c r="B24" s="0" t="s">
        <v>533</v>
      </c>
    </row>
    <row r="25" customFormat="false" ht="12.8" hidden="false" customHeight="false" outlineLevel="0" collapsed="false">
      <c r="B25" s="0" t="s">
        <v>534</v>
      </c>
    </row>
    <row r="26" customFormat="false" ht="12.8" hidden="false" customHeight="false" outlineLevel="0" collapsed="false">
      <c r="B26" s="0" t="s">
        <v>535</v>
      </c>
    </row>
    <row r="27" customFormat="false" ht="12.8" hidden="false" customHeight="false" outlineLevel="0" collapsed="false">
      <c r="B27" s="0" t="s">
        <v>536</v>
      </c>
    </row>
    <row r="28" customFormat="false" ht="12.8" hidden="false" customHeight="false" outlineLevel="0" collapsed="false">
      <c r="B28" s="0" t="s">
        <v>537</v>
      </c>
    </row>
    <row r="29" customFormat="false" ht="12.8" hidden="false" customHeight="false" outlineLevel="0" collapsed="false">
      <c r="B29" s="0" t="s">
        <v>538</v>
      </c>
    </row>
    <row r="30" customFormat="false" ht="12.8" hidden="false" customHeight="false" outlineLevel="0" collapsed="false">
      <c r="B30" s="0" t="s">
        <v>539</v>
      </c>
    </row>
    <row r="31" customFormat="false" ht="12.8" hidden="false" customHeight="false" outlineLevel="0" collapsed="false">
      <c r="B31" s="0" t="s">
        <v>540</v>
      </c>
    </row>
    <row r="32" customFormat="false" ht="12.8" hidden="false" customHeight="false" outlineLevel="0" collapsed="false">
      <c r="B32" s="0" t="s">
        <v>541</v>
      </c>
    </row>
    <row r="33" customFormat="false" ht="12.8" hidden="false" customHeight="false" outlineLevel="0" collapsed="false">
      <c r="B33" s="0" t="s">
        <v>542</v>
      </c>
    </row>
    <row r="34" customFormat="false" ht="12.8" hidden="false" customHeight="false" outlineLevel="0" collapsed="false">
      <c r="B34" s="0" t="s">
        <v>543</v>
      </c>
    </row>
    <row r="35" customFormat="false" ht="12.8" hidden="false" customHeight="false" outlineLevel="0" collapsed="false">
      <c r="B35" s="0" t="s">
        <v>544</v>
      </c>
    </row>
    <row r="36" customFormat="false" ht="12.8" hidden="false" customHeight="false" outlineLevel="0" collapsed="false">
      <c r="B36" s="0" t="s">
        <v>545</v>
      </c>
    </row>
    <row r="37" customFormat="false" ht="12.8" hidden="false" customHeight="false" outlineLevel="0" collapsed="false">
      <c r="B37" s="0" t="s">
        <v>410</v>
      </c>
    </row>
    <row r="38" customFormat="false" ht="12.8" hidden="false" customHeight="false" outlineLevel="0" collapsed="false">
      <c r="B38" s="0" t="s">
        <v>546</v>
      </c>
    </row>
    <row r="39" customFormat="false" ht="12.8" hidden="false" customHeight="false" outlineLevel="0" collapsed="false">
      <c r="B39" s="0" t="s">
        <v>547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548</v>
      </c>
    </row>
    <row r="4" customFormat="false" ht="12.8" hidden="false" customHeight="false" outlineLevel="0" collapsed="false">
      <c r="B4" s="0" t="s">
        <v>549</v>
      </c>
    </row>
    <row r="5" customFormat="false" ht="12.8" hidden="false" customHeight="false" outlineLevel="0" collapsed="false">
      <c r="B5" s="0" t="s">
        <v>550</v>
      </c>
    </row>
    <row r="6" customFormat="false" ht="12.8" hidden="false" customHeight="false" outlineLevel="0" collapsed="false">
      <c r="B6" s="0" t="s">
        <v>551</v>
      </c>
    </row>
    <row r="7" customFormat="false" ht="12.8" hidden="false" customHeight="false" outlineLevel="0" collapsed="false">
      <c r="B7" s="0" t="s">
        <v>552</v>
      </c>
    </row>
    <row r="8" customFormat="false" ht="15" hidden="false" customHeight="false" outlineLevel="0" collapsed="false">
      <c r="B8" s="74" t="s">
        <v>553</v>
      </c>
    </row>
    <row r="9" customFormat="false" ht="12.8" hidden="false" customHeight="false" outlineLevel="0" collapsed="false">
      <c r="B9" s="0" t="s">
        <v>554</v>
      </c>
    </row>
    <row r="10" customFormat="false" ht="12.8" hidden="false" customHeight="false" outlineLevel="0" collapsed="false">
      <c r="B10" s="51" t="s">
        <v>555</v>
      </c>
    </row>
    <row r="11" customFormat="false" ht="12.8" hidden="false" customHeight="false" outlineLevel="0" collapsed="false">
      <c r="B11" s="51" t="s">
        <v>556</v>
      </c>
    </row>
    <row r="14" customFormat="false" ht="12.8" hidden="false" customHeight="false" outlineLevel="0" collapsed="false">
      <c r="B14" s="0" t="s">
        <v>557</v>
      </c>
    </row>
    <row r="20" customFormat="false" ht="12.8" hidden="false" customHeight="false" outlineLevel="0" collapsed="false">
      <c r="B20" s="0" t="s">
        <v>558</v>
      </c>
    </row>
    <row r="21" customFormat="false" ht="12.8" hidden="false" customHeight="false" outlineLevel="0" collapsed="false">
      <c r="B21" s="0" t="s">
        <v>559</v>
      </c>
    </row>
    <row r="22" customFormat="false" ht="12.8" hidden="false" customHeight="false" outlineLevel="0" collapsed="false">
      <c r="B22" s="0" t="s">
        <v>560</v>
      </c>
    </row>
    <row r="23" customFormat="false" ht="12.8" hidden="false" customHeight="false" outlineLevel="0" collapsed="false">
      <c r="B23" s="0" t="s">
        <v>561</v>
      </c>
    </row>
    <row r="24" customFormat="false" ht="12.8" hidden="false" customHeight="false" outlineLevel="0" collapsed="false">
      <c r="B24" s="0" t="s">
        <v>390</v>
      </c>
    </row>
    <row r="25" customFormat="false" ht="12.8" hidden="false" customHeight="false" outlineLevel="0" collapsed="false">
      <c r="B25" s="0" t="s">
        <v>562</v>
      </c>
    </row>
    <row r="26" customFormat="false" ht="12.8" hidden="false" customHeight="false" outlineLevel="0" collapsed="false">
      <c r="B26" s="0" t="s">
        <v>563</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572</v>
      </c>
    </row>
    <row r="36" customFormat="false" ht="12.8" hidden="false" customHeight="false" outlineLevel="0" collapsed="false">
      <c r="B36" s="0" t="s">
        <v>573</v>
      </c>
    </row>
    <row r="37" customFormat="false" ht="12.8" hidden="false" customHeight="false" outlineLevel="0" collapsed="false">
      <c r="B37" s="0" t="s">
        <v>410</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576</v>
      </c>
    </row>
    <row r="4" customFormat="false" ht="15" hidden="false" customHeight="false" outlineLevel="0" collapsed="false">
      <c r="B4" s="74" t="s">
        <v>577</v>
      </c>
    </row>
    <row r="5" customFormat="false" ht="12.8" hidden="false" customHeight="false" outlineLevel="0" collapsed="false">
      <c r="B5" s="0" t="s">
        <v>578</v>
      </c>
    </row>
    <row r="6" customFormat="false" ht="15" hidden="false" customHeight="false" outlineLevel="0" collapsed="false">
      <c r="B6" s="74" t="s">
        <v>579</v>
      </c>
    </row>
    <row r="7" customFormat="false" ht="15" hidden="false" customHeight="false" outlineLevel="0" collapsed="false">
      <c r="B7" s="74" t="s">
        <v>580</v>
      </c>
    </row>
    <row r="8" customFormat="false" ht="12.8" hidden="false" customHeight="false" outlineLevel="0" collapsed="false">
      <c r="B8" s="0" t="s">
        <v>581</v>
      </c>
    </row>
    <row r="9" customFormat="false" ht="12.8" hidden="false" customHeight="false" outlineLevel="0" collapsed="false">
      <c r="B9" s="75" t="s">
        <v>582</v>
      </c>
    </row>
    <row r="10" customFormat="false" ht="12.8" hidden="false" customHeight="false" outlineLevel="0" collapsed="false">
      <c r="B10" s="0" t="s">
        <v>583</v>
      </c>
    </row>
    <row r="11" customFormat="false" ht="12.8" hidden="false" customHeight="false" outlineLevel="0" collapsed="false">
      <c r="B11" s="0" t="s">
        <v>584</v>
      </c>
    </row>
    <row r="14" customFormat="false" ht="15" hidden="false" customHeight="false" outlineLevel="0" collapsed="false">
      <c r="B14" s="74"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531</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535</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572</v>
      </c>
    </row>
    <row r="36" customFormat="false" ht="12.8" hidden="false" customHeight="false" outlineLevel="0" collapsed="false">
      <c r="B36" s="0" t="s">
        <v>598</v>
      </c>
    </row>
    <row r="37" customFormat="false" ht="12.8" hidden="false" customHeight="false" outlineLevel="0" collapsed="false">
      <c r="B37" s="0" t="s">
        <v>516</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436</v>
      </c>
    </row>
    <row r="3" customFormat="false" ht="12.8" hidden="false" customHeight="false" outlineLevel="0" collapsed="false">
      <c r="B3" s="0" t="s">
        <v>601</v>
      </c>
    </row>
    <row r="4" customFormat="false" ht="12.8" hidden="false" customHeight="false" outlineLevel="0" collapsed="false">
      <c r="B4" s="0" t="s">
        <v>602</v>
      </c>
    </row>
    <row r="5" customFormat="false" ht="12.8" hidden="false" customHeight="false" outlineLevel="0" collapsed="false">
      <c r="B5" s="0" t="s">
        <v>603</v>
      </c>
    </row>
    <row r="6" customFormat="false" ht="12.8" hidden="false" customHeight="false" outlineLevel="0" collapsed="false">
      <c r="B6" s="0" t="s">
        <v>604</v>
      </c>
    </row>
    <row r="7" customFormat="false" ht="12.8" hidden="false" customHeight="false" outlineLevel="0" collapsed="false">
      <c r="B7" s="0" t="s">
        <v>605</v>
      </c>
    </row>
    <row r="8" customFormat="false" ht="12.8" hidden="false" customHeight="false" outlineLevel="0" collapsed="false">
      <c r="B8" s="0" t="s">
        <v>606</v>
      </c>
    </row>
    <row r="9" customFormat="false" ht="12.8" hidden="false" customHeight="false" outlineLevel="0" collapsed="false">
      <c r="B9" s="0" t="s">
        <v>607</v>
      </c>
    </row>
    <row r="10" customFormat="false" ht="12.8" hidden="false" customHeight="false" outlineLevel="0" collapsed="false">
      <c r="B10" s="0" t="s">
        <v>608</v>
      </c>
    </row>
    <row r="11" customFormat="false" ht="12.8" hidden="false" customHeight="false" outlineLevel="0" collapsed="false">
      <c r="B11" s="0" t="s">
        <v>609</v>
      </c>
    </row>
    <row r="14" customFormat="false" ht="12.8" hidden="false" customHeight="false" outlineLevel="0" collapsed="false">
      <c r="B14" s="0"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613</v>
      </c>
    </row>
    <row r="23" customFormat="false" ht="12.8" hidden="false" customHeight="false" outlineLevel="0" collapsed="false">
      <c r="B23" s="0" t="s">
        <v>614</v>
      </c>
    </row>
    <row r="24" customFormat="false" ht="12.8" hidden="false" customHeight="false" outlineLevel="0" collapsed="false">
      <c r="B24" s="0" t="s">
        <v>390</v>
      </c>
    </row>
    <row r="25" customFormat="false" ht="12.8" hidden="false" customHeight="false" outlineLevel="0" collapsed="false">
      <c r="B25" s="0" t="s">
        <v>615</v>
      </c>
    </row>
    <row r="26" customFormat="false" ht="12.8" hidden="false" customHeight="false" outlineLevel="0" collapsed="false">
      <c r="B26" s="0" t="s">
        <v>616</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625</v>
      </c>
    </row>
    <row r="36" customFormat="false" ht="12.8" hidden="false" customHeight="false" outlineLevel="0" collapsed="false">
      <c r="B36" s="0" t="s">
        <v>515</v>
      </c>
    </row>
    <row r="37" customFormat="false" ht="12.8" hidden="false" customHeight="false" outlineLevel="0" collapsed="false">
      <c r="B37" s="0" t="s">
        <v>410</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1389</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2021-11-07T22:45:30Z</dcterms:modified>
  <cp:revision>183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