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<sst xmlns="http://schemas.openxmlformats.org/spreadsheetml/2006/main" count="763" uniqueCount="613">
  <si>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</si>
  <si>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</si>
  <si>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</si>
  <si>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</si>
  <si>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</si>
  <si>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</si>
  <si>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</si>
  <si>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</si>
  <si>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</si>
  <si>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</si>
  <si>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</si>
  <si>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</si>
  <si>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</si>
  <si>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</si>
  <si>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</si>
  <si>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</si>
  <si>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</si>
  <si>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</si>
  <si>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</si>
  <si>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</si>
  <si>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</si>
  <si>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</si>
  <si>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</si>
  <si>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</si>
  <si>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</si>
  <si>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</si>
  <si>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</si>
  <si>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</si>
  <si>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</si>
  <si>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</si>
  <si>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</si>
  <si>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</si>
  <si>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</si>
  <si>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</si>
  <si>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</si>
  <si>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</si>
  <si>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</si>
  <si>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</si>
  <si>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</si>
  <si>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</si>
  <si>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</si>
  <si>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</si>
  <si>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</si>
  <si>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</si>
  <si>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</si>
  <si>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</si>
  <si>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</si>
  <si>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</si>
  <si>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</si>
  <si>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</si>
  <si>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</si>
  <si>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</si>
  <si>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</si>
  <si>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</si>
  <si>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</si>
  <si>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</si>
  <si>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</si>
  <si>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</si>
  <si>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</si>
  <si>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</si>
  <si>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</si>
  <si>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</si>
  <si>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</si>
  <si>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</si>
  <si>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</si>
  <si>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</si>
  <si>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</si>
  <si>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</si>
  <si>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</si>
  <si>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</si>
  <si>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</si>
  <si>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</si>
  <si>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</si>
  <si>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</si>
  <si>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</si>
  <si>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</si>
  <si>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</si>
  <si>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</si>
  <si>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</si>
  <si>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</si>
  <si>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</si>
  <si>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</si>
  <si>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</si>
  <si>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</si>
  <si>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</si>
  <si>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</si>
  <si>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</si>
  <si>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</si>
  <si>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</si>
  <si>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</si>
  <si>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</si>
  <si>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</si>
  <si>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</si>
  <si>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</si>
  <si>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</si>
  <si>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</si>
  <si>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</si>
  <si>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</si>
  <si>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</si>
  <si>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</si>
  <si>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</si>
  <si>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</si>
  <si>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</si>
  <si>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</si>
  <si>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</si>
  <si>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</si>
  <si>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</si>
  <si>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</si>
  <si>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</si>
  <si>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</si>
  <si>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</si>
  <si>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</si>
  <si>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</si>
  <si>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</si>
  <si>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</si>
  <si>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</si>
  <si>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</si>
  <si>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</si>
  <si>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</si>
  <si>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</si>
  <si>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</si>
  <si>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</si>
  <si>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</si>
  <si>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</si>
  <si>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</si>
  <si>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</si>
  <si>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</si>
  <si>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</si>
  <si>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</si>
  <si>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</si>
  <si>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</si>
  <si>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</si>
  <si>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</si>
  <si>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</si>
  <si>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</si>
  <si>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</si>
  <si>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</si>
  <si>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</si>
  <si>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</si>
  <si>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</si>
  <si>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</si>
  <si>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</si>
  <si>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</si>
  <si>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</si>
  <si>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</si>
  <si>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</si>
  <si>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</si>
  <si>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</si>
  <si>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</si>
  <si>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</si>
  <si>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</si>
  <si>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</si>
  <si>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</si>
  <si>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</si>
  <si>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</si>
  <si>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</si>
  <si>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</si>
  <si>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</si>
  <si>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</si>
  <si>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</si>
  <si>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</si>
  <si>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</si>
  <si>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</si>
  <si>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</si>
  <si>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</si>
  <si>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</si>
  <si>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</si>
  <si>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</si>
  <si>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</si>
  <si>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</si>
  <si>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</si>
  <si>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</si>
  <si>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</si>
  <si>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</si>
  <si>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</si>
  <si>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</si>
  <si>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</si>
  <si>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</si>
  <si>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</si>
  <si>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</si>
  <si>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</si>
  <si>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</si>
  <si>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</si>
  <si>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</si>
  <si>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</si>
  <si>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</si>
  <si>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</si>
  <si>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</si>
  <si>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</si>
  <si>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</si>
  <si>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</si>
  <si>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</si>
  <si>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</si>
  <si>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</si>
  <si>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</si>
  <si>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</si>
  <si>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</si>
  <si>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</si>
  <si>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</si>
  <si>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</si>
  <si>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</si>
  <si>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</si>
  <si>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</si>
  <si>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</si>
  <si>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</si>
  <si>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</si>
  <si>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</si>
  <si>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</si>
  <si>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</si>
  <si>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</si>
  <si>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</si>
  <si>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</si>
  <si>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</si>
  <si>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</si>
  <si>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</si>
  <si>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</si>
  <si>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</si>
  <si>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</si>
  <si>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</si>
  <si>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</si>
  <si>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</si>
  <si>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</si>
  <si>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</si>
  <si>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</si>
  <si>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</si>
  <si>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</si>
  <si>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</si>
  <si>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</si>
  <si>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</si>
  <si>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</si>
  <si>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</si>
  <si>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</si>
  <si>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</si>
  <si>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</si>
  <si>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</si>
  <si>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</si>
  <si>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</si>
  <si>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</si>
  <si>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</si>
  <si>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</si>
  <si>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</si>
  <si>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</si>
  <si>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</si>
  <si>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</si>
  <si>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</si>
  <si>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</si>
  <si>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</si>
  <si>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</si>
  <si>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</si>
  <si>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</si>
  <si>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</si>
  <si>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</si>
  <si>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</si>
  <si>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</si>
  <si>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</si>
  <si>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</si>
  <si>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</si>
  <si>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</si>
  <si>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</si>
  <si>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</si>
  <si>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</si>
  <si>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</si>
  <si>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</si>
  <si>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</si>
  <si>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</si>
  <si>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</si>
  <si>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</si>
  <si>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</si>
  <si>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</si>
  <si>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</si>
  <si>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</si>
  <si>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</si>
  <si>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</si>
  <si>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</si>
  <si>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</si>
  <si>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</si>
  <si>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</si>
  <si>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</si>
  <si>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</si>
  <si>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</si>
  <si>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</si>
  <si>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</si>
  <si>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</si>
  <si>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</si>
  <si>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</si>
  <si>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</si>
  <si>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</si>
  <si>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</si>
  <si>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</si>
  <si>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</si>
  <si>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</si>
  <si>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</si>
  <si>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</si>
  <si>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</si>
  <si>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</si>
  <si>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</si>
  <si>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</si>
  <si>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</si>
  <si>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</si>
  <si>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</si>
  <si>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</si>
  <si>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</si>
  <si>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</si>
  <si>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</si>
  <si>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</si>
  <si>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</si>
  <si>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</si>
  <si>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</si>
  <si>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</si>
  <si>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</si>
  <si>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</si>
  <si>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</si>
  <si>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</si>
  <si>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</si>
  <si>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</si>
  <si>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</si>
  <si>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</si>
  <si>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</si>
  <si>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</si>
  <si>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</si>
  <si>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</si>
  <si>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</si>
  <si>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</si>
  <si>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</si>
  <si>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</si>
  <si>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</si>
  <si>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</si>
  <si>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</si>
  <si>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</si>
  <si>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</si>
  <si>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</si>
  <si>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</si>
  <si>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</si>
  <si>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</si>
  <si>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</si>
  <si>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</si>
  <si>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</si>
  <si>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</si>
  <si>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</si>
  <si>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</si>
  <si>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</si>
  <si>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</si>
  <si>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</si>
  <si>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</si>
  <si>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</si>
  <si>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</si>
  <si>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</si>
  <si>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</si>
  <si>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</si>
  <si>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</si>
  <si>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</si>
  <si>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HP T440 - US</t>
  </si>
  <si>
    <t xml:space="preserve">Pruduct Title Backlit</t>
  </si>
  <si>
    <t xml:space="preserve">MODELS</t>
  </si>
  <si>
    <t xml:space="preserve">Product Title</t>
  </si>
  <si>
    <t xml:space="preserve">Product Model</t>
  </si>
  <si>
    <t xml:space="preserve">6540B, 6545B, 6550B, 6555B, 6540, 6545, 6550, 6555</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</si>
  <si>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</si>
  <si>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</si>
  <si>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</si>
  <si>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</si>
  <si>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</si>
  <si>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</si>
  <si>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</si>
  <si>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</si>
  <si>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</si>
  <si>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</si>
  <si>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</si>
  <si>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</si>
  <si>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</si>
  <si>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</si>
  <si>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</si>
  <si>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HP 6550 Reg with point - DE</t>
  </si>
  <si>
    <t xml:space="preserve">German</t>
  </si>
  <si>
    <t xml:space="preserve">HP/W. PS/6550 (BLACK FRAME)/RG/DE</t>
  </si>
  <si>
    <t xml:space="preserve">Price – NON-Backlit</t>
  </si>
  <si>
    <t xml:space="preserve">HP 6550 Reg with point - FR</t>
  </si>
  <si>
    <t xml:space="preserve">French</t>
  </si>
  <si>
    <t xml:space="preserve">HP/W. PS/6550 (BLACK FRAME)/RG/FR</t>
  </si>
  <si>
    <t xml:space="preserve">Packing size</t>
  </si>
  <si>
    <t xml:space="preserve">Big</t>
  </si>
  <si>
    <t xml:space="preserve">HP 6550 Reg with point - IT</t>
  </si>
  <si>
    <t xml:space="preserve">Italian</t>
  </si>
  <si>
    <t xml:space="preserve">HP/W. PS/6550 (BLACK FRAME)/RG/IT</t>
  </si>
  <si>
    <t xml:space="preserve">Package height (CM)</t>
  </si>
  <si>
    <t xml:space="preserve">HP 6550 Reg with point - ES</t>
  </si>
  <si>
    <t xml:space="preserve">Spanish</t>
  </si>
  <si>
    <t xml:space="preserve">HP/W. PS/6550 (BLACK FRAME)/RG/ES</t>
  </si>
  <si>
    <t xml:space="preserve">Package width (CM)</t>
  </si>
  <si>
    <t xml:space="preserve">HP 6550 Reg with point - UK</t>
  </si>
  <si>
    <t xml:space="preserve">UK</t>
  </si>
  <si>
    <t xml:space="preserve">HP/W. PS/6550 (BLACK FRAME)/RG/UK</t>
  </si>
  <si>
    <t xml:space="preserve">Package length (CM)</t>
  </si>
  <si>
    <t xml:space="preserve">HP 6550 Reg with point - NORDIC</t>
  </si>
  <si>
    <t xml:space="preserve">Scandinavian – Nordic</t>
  </si>
  <si>
    <t xml:space="preserve">HP/W. PS/6550 (BLACK FRAME)/RG/NOR</t>
  </si>
  <si>
    <t xml:space="preserve">Origin of Product</t>
  </si>
  <si>
    <t xml:space="preserve">HP 6550 Reg with point - BE</t>
  </si>
  <si>
    <t xml:space="preserve">Belgian</t>
  </si>
  <si>
    <t xml:space="preserve">HP/W. PS/6550 (BLACK FRAME)/RG/BE</t>
  </si>
  <si>
    <t xml:space="preserve">Package weight (GR)</t>
  </si>
  <si>
    <t xml:space="preserve">HP 6550 Reg with point - Swiss</t>
  </si>
  <si>
    <t xml:space="preserve">Swiss</t>
  </si>
  <si>
    <t xml:space="preserve">HP/W. PS/6550 (BLACK FRAME)/RG/CH</t>
  </si>
  <si>
    <t xml:space="preserve">HP 6550 Reg with point - US int</t>
  </si>
  <si>
    <t xml:space="preserve">US International</t>
  </si>
  <si>
    <t xml:space="preserve">HP/W. PS/6550 (BLACK FRAME)/RG/USI</t>
  </si>
  <si>
    <t xml:space="preserve">Parent sku</t>
  </si>
  <si>
    <t xml:space="preserve">HP 6550 parent</t>
  </si>
  <si>
    <t xml:space="preserve">HP 6550 Reg with point - US</t>
  </si>
  <si>
    <t xml:space="preserve">US</t>
  </si>
  <si>
    <t xml:space="preserve">HP/W. PS/6550 (BLACK FRAME)/RG/US</t>
  </si>
  <si>
    <t xml:space="preserve">Parent EAN</t>
  </si>
  <si>
    <t xml:space="preserve">Item_type</t>
  </si>
  <si>
    <t xml:space="preserve">laptop-computer-replacement-parts</t>
  </si>
  <si>
    <t xml:space="preserve">Default quantity</t>
  </si>
  <si>
    <t xml:space="preserve">Format</t>
  </si>
  <si>
    <t xml:space="preserve">Update</t>
  </si>
  <si>
    <t xml:space="preserve">Bullet Point 1:</t>
  </si>
  <si>
    <t xml:space="preserve">Bullet Point 2:</t>
  </si>
  <si>
    <t xml:space="preserve">Bullet Point 5:</t>
  </si>
  <si>
    <t xml:space="preserve">Bullet Point 4:</t>
  </si>
  <si>
    <t xml:space="preserve">Product Description</t>
  </si>
  <si>
    <t xml:space="preserve">Bulgarian</t>
  </si>
  <si>
    <t xml:space="preserve">Warranty Message</t>
  </si>
  <si>
    <t xml:space="preserve">Czech</t>
  </si>
  <si>
    <t xml:space="preserve">Danish</t>
  </si>
  <si>
    <t xml:space="preserve">bullet point 4: regular</t>
  </si>
  <si>
    <t xml:space="preserve">Hungarian</t>
  </si>
  <si>
    <t xml:space="preserve">Dutch</t>
  </si>
  <si>
    <t xml:space="preserve">Norwegian</t>
  </si>
  <si>
    <t xml:space="preserve">language</t>
  </si>
  <si>
    <t xml:space="preserve">English</t>
  </si>
  <si>
    <t xml:space="preserve">Polish</t>
  </si>
  <si>
    <t xml:space="preserve">Marketplace</t>
  </si>
  <si>
    <t xml:space="preserve">EU</t>
  </si>
  <si>
    <t xml:space="preserve">Portuguese</t>
  </si>
  <si>
    <t xml:space="preserve">Swedish – Finnish</t>
  </si>
  <si>
    <t xml:space="preserve">Russian</t>
  </si>
  <si>
    <t xml:space="preserve">Small</t>
  </si>
  <si>
    <t xml:space="preserve">🇩🇪</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</si>
  <si>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</si>
  <si>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</si>
  <si>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</si>
  <si>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</si>
  <si>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</si>
  <si>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</si>
  <si>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</si>
  <si>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</si>
  <si>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</si>
  <si>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</si>
  <si>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</si>
  <si>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</si>
  <si>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</si>
  <si>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</si>
  <si>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</si>
  <si>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</si>
  <si>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</si>
  <si>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</si>
  <si>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</si>
  <si>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</si>
  <si>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</si>
  <si>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HP laptop keyboard, same quality as original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</si>
  <si>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</si>
  <si>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</si>
  <si>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</si>
  <si>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</si>
  <si>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HP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</si>
  <si>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</si>
  <si>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</si>
  <si>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</si>
  <si>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New replacement {language} backlit keyboard for HP  </t>
  </si>
  <si>
    <t xml:space="preserve">New replacement {language} non-backlit keyboard for HP  </t>
  </si>
  <si>
    <t xml:space="preserve">👉 LAYOUT -  {flag} {language} NO backlit.</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</si>
  <si>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</si>
  <si>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</si>
  <si>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</si>
  <si>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</si>
  <si>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</si>
  <si>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</si>
  <si>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</si>
  <si>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</si>
  <si>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</si>
  <si>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HP </t>
  </si>
  <si>
    <t xml:space="preserve">ersatztastatur {language} Nicht Hintergrundbeleuchtung für HP </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</si>
  <si>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</si>
  <si>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</si>
  <si>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</si>
  <si>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</si>
  <si>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</si>
  <si>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</si>
  <si>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</si>
  <si>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</si>
  <si>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</si>
  <si>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</si>
  <si>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</si>
  <si>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</si>
  <si>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</si>
  <si>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</si>
  <si>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</si>
  <si>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</si>
  <si>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</si>
  <si>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</si>
  <si>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</si>
  <si>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HP,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</si>
  <si>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</si>
  <si>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</si>
  <si>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</si>
  <si>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HP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</si>
  <si>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</si>
  <si>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</si>
  <si>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HP </t>
  </si>
  <si>
    <t xml:space="preserve">Teclado de respuesto {language} sin retroiluminación  para HP </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</si>
  <si>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</si>
  <si>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</si>
  <si>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</si>
  <si>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</si>
  <si>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</si>
  <si>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</si>
  <si>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</si>
  <si>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</si>
  <si>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</si>
  <si>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</si>
  <si>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</si>
  <si>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</si>
  <si>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</si>
  <si>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</si>
  <si>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</si>
  <si>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</si>
  <si>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</si>
  <si>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</si>
  <si>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</si>
  <si>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</si>
  <si>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</si>
  <si>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</si>
  <si>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</si>
  <si>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</si>
  <si>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</si>
  <si>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</si>
  <si>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</si>
  <si>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HP </t>
  </si>
  <si>
    <t xml:space="preserve">clavier de remplacement {language} non rétroéclairé pour HP </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</si>
  <si>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</si>
  <si>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</si>
  <si>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</si>
  <si>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</si>
  <si>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</si>
  <si>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</si>
  <si>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</si>
  <si>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</si>
  <si>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</si>
  <si>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</si>
  <si>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</si>
  <si>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</si>
  <si>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</si>
  <si>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</si>
  <si>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</si>
  <si>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</si>
  <si>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</si>
  <si>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</si>
  <si>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</si>
  <si>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</si>
  <si>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</si>
  <si>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</si>
  <si>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</si>
  <si>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</si>
  <si>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</si>
  <si>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</si>
  <si>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HP </t>
  </si>
  <si>
    <t xml:space="preserve">sostituzione della tastiera {language} non retroilluminata per HP </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</si>
  <si>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</si>
  <si>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</si>
  <si>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</si>
  <si>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</si>
  <si>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</si>
  <si>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</si>
  <si>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</si>
  <si>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</si>
  <si>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</si>
  <si>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</si>
  <si>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</si>
  <si>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</si>
  <si>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</si>
  <si>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</si>
  <si>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</si>
  <si>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</si>
  <si>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</si>
  <si>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</si>
  <si>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</si>
  <si>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</si>
  <si>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HP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</si>
  <si>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</si>
  <si>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</si>
  <si>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HP </t>
  </si>
  <si>
    <t xml:space="preserve">vervangend {language} toetsenbord zonder achtergrondverlichting voor HP </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</si>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</sst>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right/>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tru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4" borderId="5"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0" fillId="0" borderId="3" xfId="0" applyFont="false" applyBorder="true" applyAlignment="true" applyProtection="false">
      <alignment horizontal="right" vertical="bottom" textRotation="0" wrapText="fals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6"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6"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E1" colorId="64" zoomScale="100" zoomScaleNormal="100" zoomScalePageLayoutView="100" workbookViewId="0">
      <selection pane="topLeft" activeCell="GV8" activeCellId="0" sqref="GV8"/>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HP 6550 parent</v>
      </c>
      <c r="C4" s="29" t="s">
        <v>345</v>
      </c>
      <c r="D4" s="30" t="n">
        <f aca="false">Values!B14</f>
        <v>5714401655992</v>
      </c>
      <c r="E4" s="31" t="s">
        <v>346</v>
      </c>
      <c r="F4" s="28" t="str">
        <f aca="false">SUBSTITUTE(Values!B1, "{language}", "") &amp; " " &amp; Values!B3</f>
        <v>New replacement  backlit keyboard for HP   6540B, 6545B, 6550B, 6555B, 6540, 6545, 6550, 6555</v>
      </c>
      <c r="G4" s="29" t="s">
        <v>345</v>
      </c>
      <c r="H4" s="27" t="str">
        <f aca="false">Values!B16</f>
        <v>laptop-computer-replacement-parts</v>
      </c>
      <c r="I4" s="27" t="str">
        <f aca="false">IF(ISBLANK(Values!E3),"","4730574031")</f>
        <v>4730574031</v>
      </c>
      <c r="J4" s="32" t="str">
        <f aca="false">Values!B13</f>
        <v>HP 6550 parent</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computercomponent</v>
      </c>
      <c r="B5" s="38" t="str">
        <f aca="false">IF(ISBLANK(Values!E4),"",Values!F4)</f>
        <v>HP 6550 Reg with point - DE</v>
      </c>
      <c r="C5" s="32" t="str">
        <f aca="false">IF(ISBLANK(Values!E4),"","TellusRem")</f>
        <v>TellusRem</v>
      </c>
      <c r="D5" s="30" t="n">
        <f aca="false">IF(ISBLANK(Values!E4),"",Values!E4)</f>
        <v>5714401655008</v>
      </c>
      <c r="E5" s="31" t="str">
        <f aca="false">IF(ISBLANK(Values!E4),"","EAN")</f>
        <v>EAN</v>
      </c>
      <c r="F5" s="28" t="str">
        <f aca="false">IF(ISBLANK(Values!E4),"",IF(Values!J4, SUBSTITUTE(Values!$B$1, "{language}", Values!H4) &amp; " " &amp;Values!$B$3, SUBSTITUTE(Values!$B$2, "{language}", Values!$H4) &amp; " " &amp;Values!$B$3))</f>
        <v>New replacement German non-backlit keyboard for HP   6540B, 6545B, 6550B, 6555B, 6540, 6545, 6550, 6555</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HP 6550 Reg with point - DE</v>
      </c>
      <c r="K5" s="28" t="n">
        <f aca="false">IF(ISBLANK(Values!E4),"",IF(Values!J4, Values!$B$4, Values!$B$5))</f>
        <v>42.99</v>
      </c>
      <c r="L5" s="40" t="str">
        <f aca="false">IF(ISBLANK(Values!E4),"",IF($CO5="DEFAULT", Values!$B$18, ""))</f>
        <v/>
      </c>
      <c r="M5" s="28" t="str">
        <f aca="false">IF(ISBLANK(Values!E4),"",Values!$M4)</f>
        <v>https://raw.githubusercontent.com/PatrickVibild/TellusAmazonPictures/master/pictures/HP/W. PS/6550 (BLACK FRAME)/RG/DE/1.jpg</v>
      </c>
      <c r="N5" s="28" t="str">
        <f aca="false">IF(ISBLANK(Values!$F4),"",Values!N4)</f>
        <v>https://raw.githubusercontent.com/PatrickVibild/TellusAmazonPictures/master/pictures/HP/W. PS/6550 (BLACK FRAME)/RG/DE/2.jpg</v>
      </c>
      <c r="O5" s="28" t="str">
        <f aca="false">IF(ISBLANK(Values!$F4),"",Values!O4)</f>
        <v>https://raw.githubusercontent.com/PatrickVibild/TellusAmazonPictures/master/pictures/HP/W. PS/6550 (BLACK FRAME)/RG/DE/3.jpg</v>
      </c>
      <c r="P5" s="28" t="str">
        <f aca="false">IF(ISBLANK(Values!$F4),"",Values!P4)</f>
        <v>https://raw.githubusercontent.com/PatrickVibild/TellusAmazonPictures/master/pictures/HP/W. PS/6550 (BLACK FRAME)/RG/DE/4.jpg</v>
      </c>
      <c r="Q5" s="28" t="str">
        <f aca="false">IF(ISBLANK(Values!$F4),"",Values!Q4)</f>
        <v>https://raw.githubusercontent.com/PatrickVibild/TellusAmazonPictures/master/pictures/HP/W. PS/6550 (BLACK FRAME)/RG/DE/5.jpg</v>
      </c>
      <c r="R5" s="28" t="str">
        <f aca="false">IF(ISBLANK(Values!$F4),"",Values!R4)</f>
        <v>https://raw.githubusercontent.com/PatrickVibild/TellusAmazonPictures/master/pictures/HP/W. PS/6550 (BLACK FRAME)/RG/DE/6.jpg</v>
      </c>
      <c r="S5" s="28" t="str">
        <f aca="false">IF(ISBLANK(Values!$F4),"",Values!S4)</f>
        <v>https://raw.githubusercontent.com/PatrickVibild/TellusAmazonPictures/master/pictures/HP/W. PS/6550 (BLACK FRAME)/RG/DE/7.jpg</v>
      </c>
      <c r="T5" s="28" t="str">
        <f aca="false">IF(ISBLANK(Values!$F4),"",Values!T4)</f>
        <v>https://raw.githubusercontent.com/PatrickVibild/TellusAmazonPictures/master/pictures/HP/W. PS/6550 (BLACK FRAME)/RG/DE/8.jpg</v>
      </c>
      <c r="U5" s="28" t="str">
        <f aca="false">IF(ISBLANK(Values!$F4),"",Values!U4)</f>
        <v>https://raw.githubusercontent.com/PatrickVibild/TellusAmazonPictures/master/pictures/HP/W. PS/6550 (BLACK FRAME)/RG/DE/9.jpg</v>
      </c>
      <c r="W5" s="32" t="str">
        <f aca="false">IF(ISBLANK(Values!E4),"","Child")</f>
        <v>Child</v>
      </c>
      <c r="X5" s="32" t="str">
        <f aca="false">IF(ISBLANK(Values!E4),"",Values!$B$13)</f>
        <v>HP 6550 parent</v>
      </c>
      <c r="Y5" s="39" t="str">
        <f aca="false">IF(ISBLANK(Values!E4),"","Size-Color")</f>
        <v>Size-Color</v>
      </c>
      <c r="Z5" s="32" t="str">
        <f aca="false">IF(ISBLANK(Values!E4),"","variation")</f>
        <v>variation</v>
      </c>
      <c r="AA5" s="36" t="str">
        <f aca="false">IF(ISBLANK(Values!E4),"",Values!$B$20)</f>
        <v>Update</v>
      </c>
      <c r="AB5" s="1" t="str">
        <f aca="false">IF(ISBLANK(Values!E4),"",Values!$B$29)</f>
        <v>Keyboard distributed by Tellus Remarketing, leading European company for laptop keyboards. Keyboards have been cleaned, packed and tested in our production line in Denmark. For any compatibility questions contact us through Amazon website. </v>
      </c>
      <c r="AI5" s="41" t="str">
        <f aca="false">IF(ISBLANK(Values!E4),"",IF(Values!I4,Values!$B$23,Values!$B$33))</f>
        <v>👉 REFURBISHED:  SAVE MONEY -  Replacement HP laptop keyboard, same quality as original keyboards. TellusRem is the Leading keyboards distributor in the world since 2011. Perfect replacement keyboard, easy to replace and install.</v>
      </c>
      <c r="AJ5" s="42" t="str">
        <f aca="false">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6540B, 6545B, 6550B, 6555B, 6540, 6545, 6550, 6555</v>
      </c>
      <c r="AK5" s="1" t="str">
        <f aca="false">IF(ISBLANK(Values!E4),"",Values!$B$25)</f>
        <v>♻️ ECOFRIENDLY PRODUCT - Buy refurbished, BUY GREEN! Reduce more than 80% carbon dioxide by buying our refurbished keyboards, compared to getting a new keyboard! Perfect OEM replacement part for your keyboard.</v>
      </c>
      <c r="AL5" s="1" t="str">
        <f aca="false">IF(ISBLANK(Values!E4),"",SUBSTITUTE(SUBSTITUTE(IF(Values!$J4, Values!$B$26, Values!$B$33), "{language}", Values!$H4), "{flag}", INDEX(options!$E$1:$E$20, Values!$V4)))</f>
        <v>👉 LAYOUT -  🇩🇪 German NO backlit.</v>
      </c>
      <c r="AM5" s="1" t="str">
        <f aca="false">SUBSTITUTE(IF(ISBLANK(Values!E4),"",Values!$B$27), "{model}", Values!$B$3)</f>
        <v>👉 COMPATIBLE WITH - HP 6540B, 6545B, 6550B, 6555B, 6540, 6545, 6550, 6555. Please check the picture and description carefully before purchasing any keyboard. This ensures that you get the correct laptop keyboard for your computer. Super easy installation.</v>
      </c>
      <c r="AT5" s="28" t="str">
        <f aca="false">IF(ISBLANK(Values!E4),"",Values!H4)</f>
        <v>German</v>
      </c>
      <c r="AV5" s="1" t="str">
        <f aca="false">IF(ISBLANK(Values!E4),"",IF(Values!J4,"Backlit", "Non-Backlit"))</f>
        <v>Non-Backlit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250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AMAZON_EU</v>
      </c>
      <c r="CP5" s="1" t="str">
        <f aca="false">IF(ISBLANK(Values!E4),"",Values!$B$7)</f>
        <v>41</v>
      </c>
      <c r="CQ5" s="1" t="str">
        <f aca="false">IF(ISBLANK(Values!E4),"",Values!$B$8)</f>
        <v>17</v>
      </c>
      <c r="CR5" s="1" t="str">
        <f aca="false">IF(ISBLANK(Values!E4),"",Values!$B$9)</f>
        <v>5</v>
      </c>
      <c r="CS5" s="1" t="n">
        <f aca="false">IF(ISBLANK(Values!E4),"",Values!$B$11)</f>
        <v>250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Denmark</v>
      </c>
      <c r="CZ5" s="1" t="str">
        <f aca="false">IF(ISBLANK(Values!E4),"","No")</f>
        <v>No</v>
      </c>
      <c r="DA5" s="1" t="str">
        <f aca="false">IF(ISBLANK(Values!E4),"","No")</f>
        <v>No</v>
      </c>
      <c r="DO5" s="27" t="str">
        <f aca="false">IF(ISBLANK(Values!E4),"","Parts")</f>
        <v>Parts</v>
      </c>
      <c r="DP5" s="27" t="str">
        <f aca="false">IF(ISBLANK(Values!E4),"",Values!$B$31)</f>
        <v>6 month warranty after the delivery date. In case of any malfunction of the keyboard a new unit or a spare part for the keyboard of the product will be sent. In case of shortage of stock a full refund is issued.</v>
      </c>
      <c r="DS5" s="31"/>
      <c r="DY5" s="0" t="str">
        <f aca="false">IF(ISBLANK(Values!$E4), "", "not_applicable")</f>
        <v>not_applicable</v>
      </c>
      <c r="DZ5" s="31"/>
      <c r="EA5" s="31"/>
      <c r="EB5" s="31"/>
      <c r="EC5" s="31"/>
      <c r="EI5" s="1" t="str">
        <f aca="false">IF(ISBLANK(Values!E4),"",Values!$B$31)</f>
        <v>6 month warranty after the delivery date. In case of any malfunction of the keyboard a new unit or a spare part for the keyboard of the product will be sent. In case of shortage of stock a full refund is issued.</v>
      </c>
      <c r="ES5" s="1" t="str">
        <f aca="false">IF(ISBLANK(Values!E4),"","Amazon Tellus UPS")</f>
        <v>Amazon Tellus UPS</v>
      </c>
      <c r="EV5" s="31" t="str">
        <f aca="false">IF(ISBLANK(Values!E4),"","New")</f>
        <v>New</v>
      </c>
      <c r="FE5" s="1" t="str">
        <f aca="false">IF(ISBLANK(Values!E4),"",IF(CO5&lt;&gt;"DEFAULT", "", 3))</f>
        <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42.99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8" t="str">
        <f aca="false">IF(ISBLANK(Values!E5),"",Values!F5)</f>
        <v>HP 6550 Reg with point - FR</v>
      </c>
      <c r="C6" s="32" t="str">
        <f aca="false">IF(ISBLANK(Values!E5),"","TellusRem")</f>
        <v>TellusRem</v>
      </c>
      <c r="D6" s="30" t="n">
        <f aca="false">IF(ISBLANK(Values!E5),"",Values!E5)</f>
        <v>5714401655015</v>
      </c>
      <c r="E6" s="31" t="str">
        <f aca="false">IF(ISBLANK(Values!E5),"","EAN")</f>
        <v>EAN</v>
      </c>
      <c r="F6" s="28" t="str">
        <f aca="false">IF(ISBLANK(Values!E5),"",IF(Values!J5, SUBSTITUTE(Values!$B$1, "{language}", Values!H5) &amp; " " &amp;Values!$B$3, SUBSTITUTE(Values!$B$2, "{language}", Values!$H5) &amp; " " &amp;Values!$B$3))</f>
        <v>New replacement French non-backlit keyboard for HP   6540B, 6545B, 6550B, 6555B, 6540, 6545, 6550, 6555</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HP 6550 Reg with point - FR</v>
      </c>
      <c r="K6" s="28" t="n">
        <f aca="false">IF(ISBLANK(Values!E5),"",IF(Values!J5, Values!$B$4, Values!$B$5))</f>
        <v>42.99</v>
      </c>
      <c r="L6" s="40" t="str">
        <f aca="false">IF(ISBLANK(Values!E5),"",IF($CO6="DEFAULT", Values!$B$18, ""))</f>
        <v/>
      </c>
      <c r="M6" s="28" t="str">
        <f aca="false">IF(ISBLANK(Values!E5),"",Values!$M5)</f>
        <v>https://raw.githubusercontent.com/PatrickVibild/TellusAmazonPictures/master/pictures/HP/W. PS/6550 (BLACK FRAME)/RG/FR/1.jpg</v>
      </c>
      <c r="N6" s="28" t="str">
        <f aca="false">IF(ISBLANK(Values!$F5),"",Values!N5)</f>
        <v>https://raw.githubusercontent.com/PatrickVibild/TellusAmazonPictures/master/pictures/HP/W. PS/6550 (BLACK FRAME)/RG/FR/2.jpg</v>
      </c>
      <c r="O6" s="28" t="str">
        <f aca="false">IF(ISBLANK(Values!$F5),"",Values!O5)</f>
        <v>https://raw.githubusercontent.com/PatrickVibild/TellusAmazonPictures/master/pictures/HP/W. PS/6550 (BLACK FRAME)/RG/FR/3.jpg</v>
      </c>
      <c r="P6" s="28" t="str">
        <f aca="false">IF(ISBLANK(Values!$F5),"",Values!P5)</f>
        <v>https://raw.githubusercontent.com/PatrickVibild/TellusAmazonPictures/master/pictures/HP/W. PS/6550 (BLACK FRAME)/RG/FR/4.jpg</v>
      </c>
      <c r="Q6" s="28" t="str">
        <f aca="false">IF(ISBLANK(Values!$F5),"",Values!Q5)</f>
        <v>https://raw.githubusercontent.com/PatrickVibild/TellusAmazonPictures/master/pictures/HP/W. PS/6550 (BLACK FRAME)/RG/FR/5.jpg</v>
      </c>
      <c r="R6" s="28" t="str">
        <f aca="false">IF(ISBLANK(Values!$F5),"",Values!R5)</f>
        <v>https://raw.githubusercontent.com/PatrickVibild/TellusAmazonPictures/master/pictures/HP/W. PS/6550 (BLACK FRAME)/RG/FR/6.jpg</v>
      </c>
      <c r="S6" s="28" t="str">
        <f aca="false">IF(ISBLANK(Values!$F5),"",Values!S5)</f>
        <v>https://raw.githubusercontent.com/PatrickVibild/TellusAmazonPictures/master/pictures/HP/W. PS/6550 (BLACK FRAME)/RG/FR/7.jpg</v>
      </c>
      <c r="T6" s="28" t="str">
        <f aca="false">IF(ISBLANK(Values!$F5),"",Values!T5)</f>
        <v>https://raw.githubusercontent.com/PatrickVibild/TellusAmazonPictures/master/pictures/HP/W. PS/6550 (BLACK FRAME)/RG/FR/8.jpg</v>
      </c>
      <c r="U6" s="28" t="str">
        <f aca="false">IF(ISBLANK(Values!$F5),"",Values!U5)</f>
        <v>https://raw.githubusercontent.com/PatrickVibild/TellusAmazonPictures/master/pictures/HP/W. PS/6550 (BLACK FRAME)/RG/FR/9.jpg</v>
      </c>
      <c r="W6" s="32" t="str">
        <f aca="false">IF(ISBLANK(Values!E5),"","Child")</f>
        <v>Child</v>
      </c>
      <c r="X6" s="32" t="str">
        <f aca="false">IF(ISBLANK(Values!E5),"",Values!$B$13)</f>
        <v>HP 6550 parent</v>
      </c>
      <c r="Y6" s="39" t="str">
        <f aca="false">IF(ISBLANK(Values!E5),"","Size-Color")</f>
        <v>Size-Color</v>
      </c>
      <c r="Z6" s="32" t="str">
        <f aca="false">IF(ISBLANK(Values!E5),"","variation")</f>
        <v>variation</v>
      </c>
      <c r="AA6" s="36" t="str">
        <f aca="false">IF(ISBLANK(Values!E5),"",Values!$B$20)</f>
        <v>Update</v>
      </c>
      <c r="AB6" s="1" t="str">
        <f aca="false">IF(ISBLANK(Values!E5),"",Values!$B$29)</f>
        <v>Keyboard distributed by Tellus Remarketing, leading European company for laptop keyboards. Keyboards have been cleaned, packed and tested in our production line in Denmark. For any compatibility questions contact us through Amazon website. </v>
      </c>
      <c r="AI6" s="41" t="str">
        <f aca="false">IF(ISBLANK(Values!E5),"",IF(Values!I5,Values!$B$23,Values!$B$33))</f>
        <v>👉 REFURBISHED:  SAVE MONEY -  Replacement HP laptop keyboard, same quality as original keyboards. TellusRem is the Leading keyboards distributor in the world since 2011. Perfect replacement keyboard, easy to replace and install.</v>
      </c>
      <c r="AJ6" s="42" t="str">
        <f aca="false">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6540B, 6545B, 6550B, 6555B, 6540, 6545, 6550, 6555</v>
      </c>
      <c r="AK6" s="1" t="str">
        <f aca="false">IF(ISBLANK(Values!E5),"",Values!$B$25)</f>
        <v>♻️ ECOFRIENDLY PRODUCT - Buy refurbished, BUY GREEN! Reduce more than 80% carbon dioxide by buying our refurbished keyboards, compared to getting a new keyboard! Perfect OEM replacement part for your keyboard.</v>
      </c>
      <c r="AL6" s="1" t="str">
        <f aca="false">IF(ISBLANK(Values!E5),"",SUBSTITUTE(SUBSTITUTE(IF(Values!$J5, Values!$B$26, Values!$B$33), "{language}", Values!$H5), "{flag}", INDEX(options!$E$1:$E$20, Values!$V5)))</f>
        <v>👉 LAYOUT -  🇫🇷 French NO backlit.</v>
      </c>
      <c r="AM6" s="1" t="str">
        <f aca="false">SUBSTITUTE(IF(ISBLANK(Values!E5),"",Values!$B$27), "{model}", Values!$B$3)</f>
        <v>👉 COMPATIBLE WITH - HP 6540B, 6545B, 6550B, 6555B, 6540, 6545, 6550, 6555. Please check the picture and description carefully before purchasing any keyboard. This ensures that you get the correct laptop keyboard for your computer. Super easy installation.</v>
      </c>
      <c r="AT6" s="28" t="str">
        <f aca="false">IF(ISBLANK(Values!E5),"",Values!H5)</f>
        <v>French</v>
      </c>
      <c r="AV6" s="1" t="str">
        <f aca="false">IF(ISBLANK(Values!E5),"",IF(Values!J5,"Backlit", "Non-Backlit"))</f>
        <v>Non-Backlit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250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AMAZON_EU</v>
      </c>
      <c r="CP6" s="1" t="str">
        <f aca="false">IF(ISBLANK(Values!E5),"",Values!$B$7)</f>
        <v>41</v>
      </c>
      <c r="CQ6" s="1" t="str">
        <f aca="false">IF(ISBLANK(Values!E5),"",Values!$B$8)</f>
        <v>17</v>
      </c>
      <c r="CR6" s="1" t="str">
        <f aca="false">IF(ISBLANK(Values!E5),"",Values!$B$9)</f>
        <v>5</v>
      </c>
      <c r="CS6" s="1" t="n">
        <f aca="false">IF(ISBLANK(Values!E5),"",Values!$B$11)</f>
        <v>250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Denmark</v>
      </c>
      <c r="CZ6" s="1" t="str">
        <f aca="false">IF(ISBLANK(Values!E5),"","No")</f>
        <v>No</v>
      </c>
      <c r="DA6" s="1" t="str">
        <f aca="false">IF(ISBLANK(Values!E5),"","No")</f>
        <v>No</v>
      </c>
      <c r="DO6" s="27" t="str">
        <f aca="false">IF(ISBLANK(Values!E5),"","Parts")</f>
        <v>Parts</v>
      </c>
      <c r="DP6" s="27" t="str">
        <f aca="false">IF(ISBLANK(Values!E5),"",Values!$B$31)</f>
        <v>6 month warranty after the delivery date. In case of any malfunction of the keyboard a new unit or a spare part for the keyboard of the product will be sent. In case of shortage of stock a full refund is issued.</v>
      </c>
      <c r="DS6" s="31"/>
      <c r="DY6" s="0" t="str">
        <f aca="false">IF(ISBLANK(Values!$E5), "", "not_applicable")</f>
        <v>not_applicable</v>
      </c>
      <c r="DZ6" s="31"/>
      <c r="EA6" s="31"/>
      <c r="EB6" s="31"/>
      <c r="EC6" s="31"/>
      <c r="EI6" s="1" t="str">
        <f aca="false">IF(ISBLANK(Values!E5),"",Values!$B$31)</f>
        <v>6 month warranty after the delivery date. In case of any malfunction of the keyboard a new unit or a spare part for the keyboard of the product will be sent. In case of shortage of stock a full refund is issued.</v>
      </c>
      <c r="ES6" s="1" t="str">
        <f aca="false">IF(ISBLANK(Values!E5),"","Amazon Tellus UPS")</f>
        <v>Amazon Tellus UPS</v>
      </c>
      <c r="EV6" s="31" t="str">
        <f aca="false">IF(ISBLANK(Values!E5),"","New")</f>
        <v>New</v>
      </c>
      <c r="FE6" s="1" t="str">
        <f aca="false">IF(ISBLANK(Values!E5),"",IF(CO6&lt;&gt;"DEFAULT", "", 3))</f>
        <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42.99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8" t="str">
        <f aca="false">IF(ISBLANK(Values!E6),"",Values!F6)</f>
        <v>HP 6550 Reg with point - IT</v>
      </c>
      <c r="C7" s="32" t="str">
        <f aca="false">IF(ISBLANK(Values!E6),"","TellusRem")</f>
        <v>TellusRem</v>
      </c>
      <c r="D7" s="30" t="n">
        <f aca="false">IF(ISBLANK(Values!E6),"",Values!E6)</f>
        <v>5714401655022</v>
      </c>
      <c r="E7" s="31" t="str">
        <f aca="false">IF(ISBLANK(Values!E6),"","EAN")</f>
        <v>EAN</v>
      </c>
      <c r="F7" s="28" t="str">
        <f aca="false">IF(ISBLANK(Values!E6),"",IF(Values!J6, SUBSTITUTE(Values!$B$1, "{language}", Values!H6) &amp; " " &amp;Values!$B$3, SUBSTITUTE(Values!$B$2, "{language}", Values!$H6) &amp; " " &amp;Values!$B$3))</f>
        <v>New replacement Italian non-backlit keyboard for HP   6540B, 6545B, 6550B, 6555B, 6540, 6545, 6550, 6555</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HP 6550 Reg with point - IT</v>
      </c>
      <c r="K7" s="28" t="n">
        <f aca="false">IF(ISBLANK(Values!E6),"",IF(Values!J6, Values!$B$4, Values!$B$5))</f>
        <v>42.99</v>
      </c>
      <c r="L7" s="40" t="str">
        <f aca="false">IF(ISBLANK(Values!E6),"",IF($CO7="DEFAULT", Values!$B$18, ""))</f>
        <v/>
      </c>
      <c r="M7" s="28" t="str">
        <f aca="false">IF(ISBLANK(Values!E6),"",Values!$M6)</f>
        <v>https://raw.githubusercontent.com/PatrickVibild/TellusAmazonPictures/master/pictures/HP/W. PS/6550 (BLACK FRAME)/RG/IT/1.jpg</v>
      </c>
      <c r="N7" s="28" t="str">
        <f aca="false">IF(ISBLANK(Values!$F6),"",Values!N6)</f>
        <v>https://raw.githubusercontent.com/PatrickVibild/TellusAmazonPictures/master/pictures/HP/W. PS/6550 (BLACK FRAME)/RG/IT/2.jpg</v>
      </c>
      <c r="O7" s="28" t="str">
        <f aca="false">IF(ISBLANK(Values!$F6),"",Values!O6)</f>
        <v>https://raw.githubusercontent.com/PatrickVibild/TellusAmazonPictures/master/pictures/HP/W. PS/6550 (BLACK FRAME)/RG/IT/3.jpg</v>
      </c>
      <c r="P7" s="28" t="str">
        <f aca="false">IF(ISBLANK(Values!$F6),"",Values!P6)</f>
        <v>https://raw.githubusercontent.com/PatrickVibild/TellusAmazonPictures/master/pictures/HP/W. PS/6550 (BLACK FRAME)/RG/IT/4.jpg</v>
      </c>
      <c r="Q7" s="28" t="str">
        <f aca="false">IF(ISBLANK(Values!$F6),"",Values!Q6)</f>
        <v>https://raw.githubusercontent.com/PatrickVibild/TellusAmazonPictures/master/pictures/HP/W. PS/6550 (BLACK FRAME)/RG/IT/5.jpg</v>
      </c>
      <c r="R7" s="28" t="str">
        <f aca="false">IF(ISBLANK(Values!$F6),"",Values!R6)</f>
        <v>https://raw.githubusercontent.com/PatrickVibild/TellusAmazonPictures/master/pictures/HP/W. PS/6550 (BLACK FRAME)/RG/IT/6.jpg</v>
      </c>
      <c r="S7" s="28" t="str">
        <f aca="false">IF(ISBLANK(Values!$F6),"",Values!S6)</f>
        <v>https://raw.githubusercontent.com/PatrickVibild/TellusAmazonPictures/master/pictures/HP/W. PS/6550 (BLACK FRAME)/RG/IT/7.jpg</v>
      </c>
      <c r="T7" s="28" t="str">
        <f aca="false">IF(ISBLANK(Values!$F6),"",Values!T6)</f>
        <v>https://raw.githubusercontent.com/PatrickVibild/TellusAmazonPictures/master/pictures/HP/W. PS/6550 (BLACK FRAME)/RG/IT/8.jpg</v>
      </c>
      <c r="U7" s="28" t="str">
        <f aca="false">IF(ISBLANK(Values!$F6),"",Values!U6)</f>
        <v>https://raw.githubusercontent.com/PatrickVibild/TellusAmazonPictures/master/pictures/HP/W. PS/6550 (BLACK FRAME)/RG/IT/9.jpg</v>
      </c>
      <c r="W7" s="32" t="str">
        <f aca="false">IF(ISBLANK(Values!E6),"","Child")</f>
        <v>Child</v>
      </c>
      <c r="X7" s="32" t="str">
        <f aca="false">IF(ISBLANK(Values!E6),"",Values!$B$13)</f>
        <v>HP 6550 parent</v>
      </c>
      <c r="Y7" s="39" t="str">
        <f aca="false">IF(ISBLANK(Values!E6),"","Size-Color")</f>
        <v>Size-Color</v>
      </c>
      <c r="Z7" s="32" t="str">
        <f aca="false">IF(ISBLANK(Values!E6),"","variation")</f>
        <v>variation</v>
      </c>
      <c r="AA7" s="36" t="str">
        <f aca="false">IF(ISBLANK(Values!E6),"",Values!$B$20)</f>
        <v>Update</v>
      </c>
      <c r="AB7" s="36" t="str">
        <f aca="false">IF(ISBLANK(Values!E6),"",Values!$B$29)</f>
        <v>Keyboard distributed by Tellus Remarketing, leading European company for laptop keyboards. Keyboards have been cleaned, packed and tested in our production line in Denmark. For any compatibility questions contact us through Amazon website. </v>
      </c>
      <c r="AI7" s="41" t="str">
        <f aca="false">IF(ISBLANK(Values!E6),"",IF(Values!I6,Values!$B$23,Values!$B$33))</f>
        <v>👉 REFURBISHED:  SAVE MONEY -  Replacement HP laptop keyboard, same quality as original keyboards. TellusRem is the Leading keyboards distributor in the world since 2011. Perfect replacement keyboard, easy to replace and install.</v>
      </c>
      <c r="AJ7" s="42" t="str">
        <f aca="false">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6540B, 6545B, 6550B, 6555B, 6540, 6545, 6550, 6555</v>
      </c>
      <c r="AK7" s="1" t="str">
        <f aca="false">IF(ISBLANK(Values!E6),"",Values!$B$25)</f>
        <v>♻️ ECOFRIENDLY PRODUCT - Buy refurbished, BUY GREEN! Reduce more than 80% carbon dioxide by buying our refurbished keyboards, compared to getting a new keyboard! Perfect OEM replacement part for your keyboard.</v>
      </c>
      <c r="AL7" s="1" t="str">
        <f aca="false">IF(ISBLANK(Values!E6),"",SUBSTITUTE(SUBSTITUTE(IF(Values!$J6, Values!$B$26, Values!$B$33), "{language}", Values!$H6), "{flag}", INDEX(options!$E$1:$E$20, Values!$V6)))</f>
        <v>👉 LAYOUT -  🇮🇹 Italian NO backlit.</v>
      </c>
      <c r="AM7" s="1" t="str">
        <f aca="false">SUBSTITUTE(IF(ISBLANK(Values!E6),"",Values!$B$27), "{model}", Values!$B$3)</f>
        <v>👉 COMPATIBLE WITH - HP 6540B, 6545B, 6550B, 6555B, 6540, 6545, 6550, 6555. Please check the picture and description carefully before purchasing any keyboard. This ensures that you get the correct laptop keyboard for your computer. Super easy installation.</v>
      </c>
      <c r="AT7" s="28" t="str">
        <f aca="false">IF(ISBLANK(Values!E6),"",Values!H6)</f>
        <v>Italian</v>
      </c>
      <c r="AV7" s="36" t="str">
        <f aca="false">IF(ISBLANK(Values!E6),"",IF(Values!J6,"Backlit", "Non-Backlit"))</f>
        <v>Non-Backlit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250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AMAZON_EU</v>
      </c>
      <c r="CP7" s="36" t="str">
        <f aca="false">IF(ISBLANK(Values!E6),"",Values!$B$7)</f>
        <v>41</v>
      </c>
      <c r="CQ7" s="36" t="str">
        <f aca="false">IF(ISBLANK(Values!E6),"",Values!$B$8)</f>
        <v>17</v>
      </c>
      <c r="CR7" s="36" t="str">
        <f aca="false">IF(ISBLANK(Values!E6),"",Values!$B$9)</f>
        <v>5</v>
      </c>
      <c r="CS7" s="1" t="n">
        <f aca="false">IF(ISBLANK(Values!E6),"",Values!$B$11)</f>
        <v>250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Denmark</v>
      </c>
      <c r="CZ7" s="1" t="str">
        <f aca="false">IF(ISBLANK(Values!E6),"","No")</f>
        <v>No</v>
      </c>
      <c r="DA7" s="1" t="str">
        <f aca="false">IF(ISBLANK(Values!E6),"","No")</f>
        <v>No</v>
      </c>
      <c r="DO7" s="27" t="str">
        <f aca="false">IF(ISBLANK(Values!E6),"","Parts")</f>
        <v>Parts</v>
      </c>
      <c r="DP7" s="27" t="str">
        <f aca="false">IF(ISBLANK(Values!E6),"",Values!$B$31)</f>
        <v>6 month warranty after the delivery date. In case of any malfunction of the keyboard a new unit or a spare part for the keyboard of the product will be sent. In case of shortage of stock a full refund is issued.</v>
      </c>
      <c r="DS7" s="31"/>
      <c r="DY7" s="43" t="str">
        <f aca="false">IF(ISBLANK(Values!$E6), "", "not_applicable")</f>
        <v>not_applicable</v>
      </c>
      <c r="DZ7" s="31"/>
      <c r="EA7" s="31"/>
      <c r="EB7" s="31"/>
      <c r="EC7" s="31"/>
      <c r="EI7" s="1" t="str">
        <f aca="false">IF(ISBLANK(Values!E6),"",Values!$B$31)</f>
        <v>6 month warranty after the delivery date. In case of any malfunction of the keyboard a new unit or a spare part for the keyboard of the product will be sent. In case of shortage of stock a full refund is issued.</v>
      </c>
      <c r="ES7" s="1" t="str">
        <f aca="false">IF(ISBLANK(Values!E6),"","Amazon Tellus UPS")</f>
        <v>Amazon Tellus UPS</v>
      </c>
      <c r="EV7" s="31" t="str">
        <f aca="false">IF(ISBLANK(Values!E6),"","New")</f>
        <v>New</v>
      </c>
      <c r="FE7" s="1" t="str">
        <f aca="false">IF(ISBLANK(Values!E6),"",IF(CO7&lt;&gt;"DEFAULT", "", 3))</f>
        <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42.99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8" t="str">
        <f aca="false">IF(ISBLANK(Values!E7),"",Values!F7)</f>
        <v>HP 6550 Reg with point - ES</v>
      </c>
      <c r="C8" s="32" t="str">
        <f aca="false">IF(ISBLANK(Values!E7),"","TellusRem")</f>
        <v>TellusRem</v>
      </c>
      <c r="D8" s="30" t="n">
        <f aca="false">IF(ISBLANK(Values!E7),"",Values!E7)</f>
        <v>5714401655039</v>
      </c>
      <c r="E8" s="31" t="str">
        <f aca="false">IF(ISBLANK(Values!E7),"","EAN")</f>
        <v>EAN</v>
      </c>
      <c r="F8" s="28" t="str">
        <f aca="false">IF(ISBLANK(Values!E7),"",IF(Values!J7, SUBSTITUTE(Values!$B$1, "{language}", Values!H7) &amp; " " &amp;Values!$B$3, SUBSTITUTE(Values!$B$2, "{language}", Values!$H7) &amp; " " &amp;Values!$B$3))</f>
        <v>New replacement Spanish non-backlit keyboard for HP   6540B, 6545B, 6550B, 6555B, 6540, 6545, 6550, 6555</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HP 6550 Reg with point - ES</v>
      </c>
      <c r="K8" s="28" t="n">
        <f aca="false">IF(ISBLANK(Values!E7),"",IF(Values!J7, Values!$B$4, Values!$B$5))</f>
        <v>42.99</v>
      </c>
      <c r="L8" s="40" t="str">
        <f aca="false">IF(ISBLANK(Values!E7),"",IF($CO8="DEFAULT", Values!$B$18, ""))</f>
        <v/>
      </c>
      <c r="M8" s="28" t="str">
        <f aca="false">IF(ISBLANK(Values!E7),"",Values!$M7)</f>
        <v>https://raw.githubusercontent.com/PatrickVibild/TellusAmazonPictures/master/pictures/HP/W. PS/6550 (BLACK FRAME)/RG/ES/1.jpg</v>
      </c>
      <c r="N8" s="28" t="str">
        <f aca="false">IF(ISBLANK(Values!$F7),"",Values!N7)</f>
        <v>https://raw.githubusercontent.com/PatrickVibild/TellusAmazonPictures/master/pictures/HP/W. PS/6550 (BLACK FRAME)/RG/ES/2.jpg</v>
      </c>
      <c r="O8" s="28" t="str">
        <f aca="false">IF(ISBLANK(Values!$F7),"",Values!O7)</f>
        <v>https://raw.githubusercontent.com/PatrickVibild/TellusAmazonPictures/master/pictures/HP/W. PS/6550 (BLACK FRAME)/RG/ES/3.jpg</v>
      </c>
      <c r="P8" s="28" t="str">
        <f aca="false">IF(ISBLANK(Values!$F7),"",Values!P7)</f>
        <v>https://raw.githubusercontent.com/PatrickVibild/TellusAmazonPictures/master/pictures/HP/W. PS/6550 (BLACK FRAME)/RG/ES/4.jpg</v>
      </c>
      <c r="Q8" s="28" t="str">
        <f aca="false">IF(ISBLANK(Values!$F7),"",Values!Q7)</f>
        <v>https://raw.githubusercontent.com/PatrickVibild/TellusAmazonPictures/master/pictures/HP/W. PS/6550 (BLACK FRAME)/RG/ES/5.jpg</v>
      </c>
      <c r="R8" s="28" t="str">
        <f aca="false">IF(ISBLANK(Values!$F7),"",Values!R7)</f>
        <v>https://raw.githubusercontent.com/PatrickVibild/TellusAmazonPictures/master/pictures/HP/W. PS/6550 (BLACK FRAME)/RG/ES/6.jpg</v>
      </c>
      <c r="S8" s="28" t="str">
        <f aca="false">IF(ISBLANK(Values!$F7),"",Values!S7)</f>
        <v>https://raw.githubusercontent.com/PatrickVibild/TellusAmazonPictures/master/pictures/HP/W. PS/6550 (BLACK FRAME)/RG/ES/7.jpg</v>
      </c>
      <c r="T8" s="28" t="str">
        <f aca="false">IF(ISBLANK(Values!$F7),"",Values!T7)</f>
        <v>https://raw.githubusercontent.com/PatrickVibild/TellusAmazonPictures/master/pictures/HP/W. PS/6550 (BLACK FRAME)/RG/ES/8.jpg</v>
      </c>
      <c r="U8" s="28" t="str">
        <f aca="false">IF(ISBLANK(Values!$F7),"",Values!U7)</f>
        <v>https://raw.githubusercontent.com/PatrickVibild/TellusAmazonPictures/master/pictures/HP/W. PS/6550 (BLACK FRAME)/RG/ES/9.jpg</v>
      </c>
      <c r="W8" s="32" t="str">
        <f aca="false">IF(ISBLANK(Values!E7),"","Child")</f>
        <v>Child</v>
      </c>
      <c r="X8" s="32" t="str">
        <f aca="false">IF(ISBLANK(Values!E7),"",Values!$B$13)</f>
        <v>HP 6550 parent</v>
      </c>
      <c r="Y8" s="39" t="str">
        <f aca="false">IF(ISBLANK(Values!E7),"","Size-Color")</f>
        <v>Size-Color</v>
      </c>
      <c r="Z8" s="32" t="str">
        <f aca="false">IF(ISBLANK(Values!E7),"","variation")</f>
        <v>variation</v>
      </c>
      <c r="AA8" s="36" t="str">
        <f aca="false">IF(ISBLANK(Values!E7),"",Values!$B$20)</f>
        <v>Update</v>
      </c>
      <c r="AB8" s="36" t="str">
        <f aca="false">IF(ISBLANK(Values!E7),"",Values!$B$29)</f>
        <v>Keyboard distributed by Tellus Remarketing, leading European company for laptop keyboards. Keyboards have been cleaned, packed and tested in our production line in Denmark. For any compatibility questions contact us through Amazon website. </v>
      </c>
      <c r="AI8" s="41" t="str">
        <f aca="false">IF(ISBLANK(Values!E7),"",IF(Values!I7,Values!$B$23,Values!$B$33))</f>
        <v>👉 REFURBISHED:  SAVE MONEY -  Replacement HP laptop keyboard, same quality as original keyboards. TellusRem is the Leading keyboards distributor in the world since 2011. Perfect replacement keyboard, easy to replace and install.</v>
      </c>
      <c r="AJ8" s="42" t="str">
        <f aca="false">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6540B, 6545B, 6550B, 6555B, 6540, 6545, 6550, 6555</v>
      </c>
      <c r="AK8" s="1" t="str">
        <f aca="false">IF(ISBLANK(Values!E7),"",Values!$B$25)</f>
        <v>♻️ ECOFRIENDLY PRODUCT - Buy refurbished, BUY GREEN! Reduce more than 80% carbon dioxide by buying our refurbished keyboards, compared to getting a new keyboard! Perfect OEM replacement part for your keyboard.</v>
      </c>
      <c r="AL8" s="1" t="str">
        <f aca="false">IF(ISBLANK(Values!E7),"",SUBSTITUTE(SUBSTITUTE(IF(Values!$J7, Values!$B$26, Values!$B$33), "{language}", Values!$H7), "{flag}", INDEX(options!$E$1:$E$20, Values!$V7)))</f>
        <v>👉 LAYOUT -  🇪🇸 Spanish NO backlit.</v>
      </c>
      <c r="AM8" s="1" t="str">
        <f aca="false">SUBSTITUTE(IF(ISBLANK(Values!E7),"",Values!$B$27), "{model}", Values!$B$3)</f>
        <v>👉 COMPATIBLE WITH - HP 6540B, 6545B, 6550B, 6555B, 6540, 6545, 6550, 6555. Please check the picture and description carefully before purchasing any keyboard. This ensures that you get the correct laptop keyboard for your computer. Super easy installation.</v>
      </c>
      <c r="AT8" s="28" t="str">
        <f aca="false">IF(ISBLANK(Values!E7),"",Values!H7)</f>
        <v>Spanish</v>
      </c>
      <c r="AV8" s="36" t="str">
        <f aca="false">IF(ISBLANK(Values!E7),"",IF(Values!J7,"Backlit", "Non-Backlit"))</f>
        <v>Non-Backlit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250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AMAZON_EU</v>
      </c>
      <c r="CP8" s="36" t="str">
        <f aca="false">IF(ISBLANK(Values!E7),"",Values!$B$7)</f>
        <v>41</v>
      </c>
      <c r="CQ8" s="36" t="str">
        <f aca="false">IF(ISBLANK(Values!E7),"",Values!$B$8)</f>
        <v>17</v>
      </c>
      <c r="CR8" s="36" t="str">
        <f aca="false">IF(ISBLANK(Values!E7),"",Values!$B$9)</f>
        <v>5</v>
      </c>
      <c r="CS8" s="1" t="n">
        <f aca="false">IF(ISBLANK(Values!E7),"",Values!$B$11)</f>
        <v>250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Denmark</v>
      </c>
      <c r="CZ8" s="1" t="str">
        <f aca="false">IF(ISBLANK(Values!E7),"","No")</f>
        <v>No</v>
      </c>
      <c r="DA8" s="1" t="str">
        <f aca="false">IF(ISBLANK(Values!E7),"","No")</f>
        <v>No</v>
      </c>
      <c r="DO8" s="27" t="str">
        <f aca="false">IF(ISBLANK(Values!E7),"","Parts")</f>
        <v>Parts</v>
      </c>
      <c r="DP8" s="27" t="str">
        <f aca="false">IF(ISBLANK(Values!E7),"",Values!$B$31)</f>
        <v>6 month warranty after the delivery date. In case of any malfunction of the keyboard a new unit or a spare part for the keyboard of the product will be sent. In case of shortage of stock a full refund is issued.</v>
      </c>
      <c r="DS8" s="31"/>
      <c r="DY8" s="43" t="str">
        <f aca="false">IF(ISBLANK(Values!$E7), "", "not_applicable")</f>
        <v>not_applicable</v>
      </c>
      <c r="DZ8" s="31"/>
      <c r="EA8" s="31"/>
      <c r="EB8" s="31"/>
      <c r="EC8" s="31"/>
      <c r="EI8" s="1" t="str">
        <f aca="false">IF(ISBLANK(Values!E7),"",Values!$B$31)</f>
        <v>6 month warranty after the delivery date. In case of any malfunction of the keyboard a new unit or a spare part for the keyboard of the product will be sent. In case of shortage of stock a full refund is issued.</v>
      </c>
      <c r="ES8" s="1" t="str">
        <f aca="false">IF(ISBLANK(Values!E7),"","Amazon Tellus UPS")</f>
        <v>Amazon Tellus UPS</v>
      </c>
      <c r="EV8" s="31" t="str">
        <f aca="false">IF(ISBLANK(Values!E7),"","New")</f>
        <v>New</v>
      </c>
      <c r="FE8" s="1" t="str">
        <f aca="false">IF(ISBLANK(Values!E7),"",IF(CO8&lt;&gt;"DEFAULT", "", 3))</f>
        <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42.99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8" t="str">
        <f aca="false">IF(ISBLANK(Values!E8),"",Values!F8)</f>
        <v>HP 6550 Reg with point - UK</v>
      </c>
      <c r="C9" s="32" t="str">
        <f aca="false">IF(ISBLANK(Values!E8),"","TellusRem")</f>
        <v>TellusRem</v>
      </c>
      <c r="D9" s="30" t="n">
        <f aca="false">IF(ISBLANK(Values!E8),"",Values!E8)</f>
        <v>5714401655046</v>
      </c>
      <c r="E9" s="31" t="str">
        <f aca="false">IF(ISBLANK(Values!E8),"","EAN")</f>
        <v>EAN</v>
      </c>
      <c r="F9" s="28" t="str">
        <f aca="false">IF(ISBLANK(Values!E8),"",IF(Values!J8, SUBSTITUTE(Values!$B$1, "{language}", Values!H8) &amp; " " &amp;Values!$B$3, SUBSTITUTE(Values!$B$2, "{language}", Values!$H8) &amp; " " &amp;Values!$B$3))</f>
        <v>New replacement UK non-backlit keyboard for HP   6540B, 6545B, 6550B, 6555B, 6540, 6545, 6550, 6555</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HP 6550 Reg with point - UK</v>
      </c>
      <c r="K9" s="28" t="n">
        <f aca="false">IF(ISBLANK(Values!E8),"",IF(Values!J8, Values!$B$4, Values!$B$5))</f>
        <v>42.99</v>
      </c>
      <c r="L9" s="40" t="str">
        <f aca="false">IF(ISBLANK(Values!E8),"",IF($CO9="DEFAULT", Values!$B$18, ""))</f>
        <v/>
      </c>
      <c r="M9" s="28" t="str">
        <f aca="false">IF(ISBLANK(Values!E8),"",Values!$M8)</f>
        <v>https://raw.githubusercontent.com/PatrickVibild/TellusAmazonPictures/master/pictures/HP/W. PS/6550 (BLACK FRAME)/RG/UK/1.jpg</v>
      </c>
      <c r="N9" s="28" t="str">
        <f aca="false">IF(ISBLANK(Values!$F8),"",Values!N8)</f>
        <v>https://raw.githubusercontent.com/PatrickVibild/TellusAmazonPictures/master/pictures/HP/W. PS/6550 (BLACK FRAME)/RG/UK/2.jpg</v>
      </c>
      <c r="O9" s="28" t="str">
        <f aca="false">IF(ISBLANK(Values!$F8),"",Values!O8)</f>
        <v>https://raw.githubusercontent.com/PatrickVibild/TellusAmazonPictures/master/pictures/HP/W. PS/6550 (BLACK FRAME)/RG/UK/3.jpg</v>
      </c>
      <c r="P9" s="28" t="str">
        <f aca="false">IF(ISBLANK(Values!$F8),"",Values!P8)</f>
        <v>https://raw.githubusercontent.com/PatrickVibild/TellusAmazonPictures/master/pictures/HP/W. PS/6550 (BLACK FRAME)/RG/UK/4.jpg</v>
      </c>
      <c r="Q9" s="28" t="str">
        <f aca="false">IF(ISBLANK(Values!$F8),"",Values!Q8)</f>
        <v>https://raw.githubusercontent.com/PatrickVibild/TellusAmazonPictures/master/pictures/HP/W. PS/6550 (BLACK FRAME)/RG/UK/5.jpg</v>
      </c>
      <c r="R9" s="28" t="str">
        <f aca="false">IF(ISBLANK(Values!$F8),"",Values!R8)</f>
        <v>https://raw.githubusercontent.com/PatrickVibild/TellusAmazonPictures/master/pictures/HP/W. PS/6550 (BLACK FRAME)/RG/UK/6.jpg</v>
      </c>
      <c r="S9" s="28" t="str">
        <f aca="false">IF(ISBLANK(Values!$F8),"",Values!S8)</f>
        <v>https://raw.githubusercontent.com/PatrickVibild/TellusAmazonPictures/master/pictures/HP/W. PS/6550 (BLACK FRAME)/RG/UK/7.jpg</v>
      </c>
      <c r="T9" s="28" t="str">
        <f aca="false">IF(ISBLANK(Values!$F8),"",Values!T8)</f>
        <v>https://raw.githubusercontent.com/PatrickVibild/TellusAmazonPictures/master/pictures/HP/W. PS/6550 (BLACK FRAME)/RG/UK/8.jpg</v>
      </c>
      <c r="U9" s="28" t="str">
        <f aca="false">IF(ISBLANK(Values!$F8),"",Values!U8)</f>
        <v>https://raw.githubusercontent.com/PatrickVibild/TellusAmazonPictures/master/pictures/HP/W. PS/6550 (BLACK FRAME)/RG/UK/9.jpg</v>
      </c>
      <c r="W9" s="32" t="str">
        <f aca="false">IF(ISBLANK(Values!E8),"","Child")</f>
        <v>Child</v>
      </c>
      <c r="X9" s="32" t="str">
        <f aca="false">IF(ISBLANK(Values!E8),"",Values!$B$13)</f>
        <v>HP 6550 parent</v>
      </c>
      <c r="Y9" s="39" t="str">
        <f aca="false">IF(ISBLANK(Values!E8),"","Size-Color")</f>
        <v>Size-Color</v>
      </c>
      <c r="Z9" s="32" t="str">
        <f aca="false">IF(ISBLANK(Values!E8),"","variation")</f>
        <v>variation</v>
      </c>
      <c r="AA9" s="36" t="str">
        <f aca="false">IF(ISBLANK(Values!E8),"",Values!$B$20)</f>
        <v>Update</v>
      </c>
      <c r="AB9" s="36" t="str">
        <f aca="false">IF(ISBLANK(Values!E8),"",Values!$B$29)</f>
        <v>Keyboard distributed by Tellus Remarketing, leading European company for laptop keyboards. Keyboards have been cleaned, packed and tested in our production line in Denmark. For any compatibility questions contact us through Amazon website. </v>
      </c>
      <c r="AI9" s="41" t="str">
        <f aca="false">IF(ISBLANK(Values!E8),"",IF(Values!I8,Values!$B$23,Values!$B$33))</f>
        <v>👉 REFURBISHED:  SAVE MONEY -  Replacement HP laptop keyboard, same quality as original keyboards. TellusRem is the Leading keyboards distributor in the world since 2011. Perfect replacement keyboard, easy to replace and install.</v>
      </c>
      <c r="AJ9" s="42" t="str">
        <f aca="false">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6540B, 6545B, 6550B, 6555B, 6540, 6545, 6550, 6555</v>
      </c>
      <c r="AK9" s="1" t="str">
        <f aca="false">IF(ISBLANK(Values!E8),"",Values!$B$25)</f>
        <v>♻️ ECOFRIENDLY PRODUCT - Buy refurbished, BUY GREEN! Reduce more than 80% carbon dioxide by buying our refurbished keyboards, compared to getting a new keyboard! Perfect OEM replacement part for your keyboard.</v>
      </c>
      <c r="AL9" s="1" t="str">
        <f aca="false">IF(ISBLANK(Values!E8),"",SUBSTITUTE(SUBSTITUTE(IF(Values!$J8, Values!$B$26, Values!$B$33), "{language}", Values!$H8), "{flag}", INDEX(options!$E$1:$E$20, Values!$V8)))</f>
        <v>👉 LAYOUT -  🇬🇧 UK NO backlit.</v>
      </c>
      <c r="AM9" s="1" t="str">
        <f aca="false">SUBSTITUTE(IF(ISBLANK(Values!E8),"",Values!$B$27), "{model}", Values!$B$3)</f>
        <v>👉 COMPATIBLE WITH - HP 6540B, 6545B, 6550B, 6555B, 6540, 6545, 6550, 6555. Please check the picture and description carefully before purchasing any keyboard. This ensures that you get the correct laptop keyboard for your computer. Super easy installation.</v>
      </c>
      <c r="AT9" s="28" t="str">
        <f aca="false">IF(ISBLANK(Values!E8),"",Values!H8)</f>
        <v>UK</v>
      </c>
      <c r="AV9" s="36" t="str">
        <f aca="false">IF(ISBLANK(Values!E8),"",IF(Values!J8,"Backlit", "Non-Backlit"))</f>
        <v>Non-Backlit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250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AMAZON_EU</v>
      </c>
      <c r="CP9" s="36" t="str">
        <f aca="false">IF(ISBLANK(Values!E8),"",Values!$B$7)</f>
        <v>41</v>
      </c>
      <c r="CQ9" s="36" t="str">
        <f aca="false">IF(ISBLANK(Values!E8),"",Values!$B$8)</f>
        <v>17</v>
      </c>
      <c r="CR9" s="36" t="str">
        <f aca="false">IF(ISBLANK(Values!E8),"",Values!$B$9)</f>
        <v>5</v>
      </c>
      <c r="CS9" s="1" t="n">
        <f aca="false">IF(ISBLANK(Values!E8),"",Values!$B$11)</f>
        <v>250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Denmark</v>
      </c>
      <c r="CZ9" s="1" t="str">
        <f aca="false">IF(ISBLANK(Values!E8),"","No")</f>
        <v>No</v>
      </c>
      <c r="DA9" s="1" t="str">
        <f aca="false">IF(ISBLANK(Values!E8),"","No")</f>
        <v>No</v>
      </c>
      <c r="DO9" s="27" t="str">
        <f aca="false">IF(ISBLANK(Values!E8),"","Parts")</f>
        <v>Parts</v>
      </c>
      <c r="DP9" s="27" t="str">
        <f aca="false">IF(ISBLANK(Values!E8),"",Values!$B$31)</f>
        <v>6 month warranty after the delivery date. In case of any malfunction of the keyboard a new unit or a spare part for the keyboard of the product will be sent. In case of shortage of stock a full refund is issued.</v>
      </c>
      <c r="DS9" s="31"/>
      <c r="DY9" s="43" t="str">
        <f aca="false">IF(ISBLANK(Values!$E8), "", "not_applicable")</f>
        <v>not_applicable</v>
      </c>
      <c r="DZ9" s="31"/>
      <c r="EA9" s="31"/>
      <c r="EB9" s="31"/>
      <c r="EC9" s="31"/>
      <c r="EI9" s="1" t="str">
        <f aca="false">IF(ISBLANK(Values!E8),"",Values!$B$31)</f>
        <v>6 month warranty after the delivery date. In case of any malfunction of the keyboard a new unit or a spare part for the keyboard of the product will be sent. In case of shortage of stock a full refund is issued.</v>
      </c>
      <c r="ES9" s="1" t="str">
        <f aca="false">IF(ISBLANK(Values!E8),"","Amazon Tellus UPS")</f>
        <v>Amazon Tellus UPS</v>
      </c>
      <c r="EV9" s="31" t="str">
        <f aca="false">IF(ISBLANK(Values!E8),"","New")</f>
        <v>New</v>
      </c>
      <c r="FE9" s="1" t="str">
        <f aca="false">IF(ISBLANK(Values!E8),"",IF(CO9&lt;&gt;"DEFAULT", "", 3))</f>
        <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42.99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8" t="str">
        <f aca="false">IF(ISBLANK(Values!E9),"",Values!F9)</f>
        <v>HP 6550 Reg with point - NORDIC</v>
      </c>
      <c r="C10" s="32" t="str">
        <f aca="false">IF(ISBLANK(Values!E10),"","TellusRem")</f>
        <v>TellusRem</v>
      </c>
      <c r="D10" s="30" t="n">
        <f aca="false">IF(ISBLANK(Values!E10),"",Values!E10)</f>
        <v>5714401655060</v>
      </c>
      <c r="E10" s="31" t="str">
        <f aca="false">IF(ISBLANK(Values!E10),"","EAN")</f>
        <v>EAN</v>
      </c>
      <c r="F10" s="28" t="str">
        <f aca="false">IF(ISBLANK(Values!E10),"",IF(Values!J9, SUBSTITUTE(Values!$B$1, "{language}", Values!H9) &amp; " " &amp;Values!$B$3, SUBSTITUTE(Values!$B$2, "{language}", Values!$H9) &amp; " " &amp;Values!$B$3))</f>
        <v>New replacement Scandinavian – Nordic non-backlit keyboard for HP   6540B, 6545B, 6550B, 6555B, 6540, 6545, 6550, 6555</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HP 6550 Reg with point - NORDIC</v>
      </c>
      <c r="K10" s="28" t="n">
        <f aca="false">IF(ISBLANK(Values!E9),"",IF(Values!J9, Values!$B$4, Values!$B$5))</f>
        <v>42.99</v>
      </c>
      <c r="L10" s="40" t="n">
        <f aca="false">IF(ISBLANK(Values!E9),"",IF($CO10="DEFAULT", Values!$B$18, ""))</f>
        <v>5</v>
      </c>
      <c r="M10" s="28" t="str">
        <f aca="false">IF(ISBLANK(Values!E9),"",Values!$M9)</f>
        <v>https://raw.githubusercontent.com/PatrickVibild/TellusAmazonPictures/master/pictures/HP/W. PS/6550 (BLACK FRAME)/RG/NOR/1.jpg</v>
      </c>
      <c r="N10" s="28" t="str">
        <f aca="false">IF(ISBLANK(Values!$F9),"",Values!N9)</f>
        <v>https://raw.githubusercontent.com/PatrickVibild/TellusAmazonPictures/master/pictures/HP/W. PS/6550 (BLACK FRAME)/RG/NOR/2.jpg</v>
      </c>
      <c r="O10" s="28" t="str">
        <f aca="false">IF(ISBLANK(Values!$F9),"",Values!O9)</f>
        <v>https://raw.githubusercontent.com/PatrickVibild/TellusAmazonPictures/master/pictures/HP/W. PS/6550 (BLACK FRAME)/RG/NOR/3.jpg</v>
      </c>
      <c r="P10" s="28" t="str">
        <f aca="false">IF(ISBLANK(Values!$F9),"",Values!P9)</f>
        <v>https://raw.githubusercontent.com/PatrickVibild/TellusAmazonPictures/master/pictures/HP/W. PS/6550 (BLACK FRAME)/RG/NOR/4.jpg</v>
      </c>
      <c r="Q10" s="28" t="str">
        <f aca="false">IF(ISBLANK(Values!$F9),"",Values!Q9)</f>
        <v>https://raw.githubusercontent.com/PatrickVibild/TellusAmazonPictures/master/pictures/HP/W. PS/6550 (BLACK FRAME)/RG/NOR/5.jpg</v>
      </c>
      <c r="R10" s="28" t="str">
        <f aca="false">IF(ISBLANK(Values!$F9),"",Values!R9)</f>
        <v>https://raw.githubusercontent.com/PatrickVibild/TellusAmazonPictures/master/pictures/HP/W. PS/6550 (BLACK FRAME)/RG/NOR/6.jpg</v>
      </c>
      <c r="S10" s="28" t="str">
        <f aca="false">IF(ISBLANK(Values!$F9),"",Values!S9)</f>
        <v>https://raw.githubusercontent.com/PatrickVibild/TellusAmazonPictures/master/pictures/HP/W. PS/6550 (BLACK FRAME)/RG/NOR/7.jpg</v>
      </c>
      <c r="T10" s="28" t="str">
        <f aca="false">IF(ISBLANK(Values!$F9),"",Values!T9)</f>
        <v>https://raw.githubusercontent.com/PatrickVibild/TellusAmazonPictures/master/pictures/HP/W. PS/6550 (BLACK FRAME)/RG/NOR/8.jpg</v>
      </c>
      <c r="U10" s="28" t="str">
        <f aca="false">IF(ISBLANK(Values!$F9),"",Values!U9)</f>
        <v>https://raw.githubusercontent.com/PatrickVibild/TellusAmazonPictures/master/pictures/HP/W. PS/6550 (BLACK FRAME)/RG/NOR/9.jpg</v>
      </c>
      <c r="W10" s="32" t="str">
        <f aca="false">IF(ISBLANK(Values!E9),"","Child")</f>
        <v>Child</v>
      </c>
      <c r="X10" s="32" t="str">
        <f aca="false">IF(ISBLANK(Values!E9),"",Values!$B$13)</f>
        <v>HP 6550 parent</v>
      </c>
      <c r="Y10" s="39" t="str">
        <f aca="false">IF(ISBLANK(Values!E9),"","Size-Color")</f>
        <v>Size-Color</v>
      </c>
      <c r="Z10" s="32" t="str">
        <f aca="false">IF(ISBLANK(Values!E9),"","variation")</f>
        <v>variation</v>
      </c>
      <c r="AA10" s="36" t="str">
        <f aca="false">IF(ISBLANK(Values!E9),"",Values!$B$20)</f>
        <v>Update</v>
      </c>
      <c r="AB10" s="36" t="str">
        <f aca="false">IF(ISBLANK(Values!E9),"",Values!$B$29)</f>
        <v>Keyboard distributed by Tellus Remarketing, leading European company for laptop keyboards. Keyboards have been cleaned, packed and tested in our production line in Denmark. For any compatibility questions contact us through Amazon website. </v>
      </c>
      <c r="AI10" s="41" t="str">
        <f aca="false">IF(ISBLANK(Values!E9),"",IF(Values!I9,Values!$B$23,Values!$B$33))</f>
        <v>👉 REFURBISHED:  SAVE MONEY -  Replacement HP laptop keyboard, same quality as original keyboards. TellusRem is the Leading keyboards distributor in the world since 2011. Perfect replacement keyboard, easy to replace and install.</v>
      </c>
      <c r="AJ10" s="42" t="str">
        <f aca="false">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6540B, 6545B, 6550B, 6555B, 6540, 6545, 6550, 6555</v>
      </c>
      <c r="AK10" s="1" t="str">
        <f aca="false">IF(ISBLANK(Values!E9),"",Values!$B$25)</f>
        <v>♻️ ECOFRIENDLY PRODUCT - Buy refurbished, BUY GREEN! Reduce more than 80% carbon dioxide by buying our refurbished keyboards, compared to getting a new keyboard! Perfect OEM replacement part for your keyboard.</v>
      </c>
      <c r="AL10" s="1" t="str">
        <f aca="false">IF(ISBLANK(Values!E9),"",SUBSTITUTE(SUBSTITUTE(IF(Values!$J9, Values!$B$26, Values!$B$33), "{language}", Values!$H9), "{flag}", INDEX(options!$E$1:$E$20, Values!$V9)))</f>
        <v>👉 LAYOUT -  🇸🇪 🇫🇮 🇳🇴 🇩🇰 Scandinavian – Nordic NO backlit.</v>
      </c>
      <c r="AM10" s="1" t="str">
        <f aca="false">SUBSTITUTE(IF(ISBLANK(Values!E9),"",Values!$B$27), "{model}", Values!$B$3)</f>
        <v>👉 COMPATIBLE WITH - HP 6540B, 6545B, 6550B, 6555B, 6540, 6545, 6550, 6555. Please check the picture and description carefully before purchasing any keyboard. This ensures that you get the correct laptop keyboard for your computer. Super easy installation.</v>
      </c>
      <c r="AT10" s="28" t="str">
        <f aca="false">IF(ISBLANK(Values!E9),"",Values!H9)</f>
        <v>Scandinavian – Nordic</v>
      </c>
      <c r="AV10" s="36" t="str">
        <f aca="false">IF(ISBLANK(Values!E9),"",IF(Values!J9,"Backlit", "Non-Backlit"))</f>
        <v>Non-Backlit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250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DEFAULT</v>
      </c>
      <c r="CP10" s="36" t="str">
        <f aca="false">IF(ISBLANK(Values!E9),"",Values!$B$7)</f>
        <v>41</v>
      </c>
      <c r="CQ10" s="36" t="str">
        <f aca="false">IF(ISBLANK(Values!E9),"",Values!$B$8)</f>
        <v>17</v>
      </c>
      <c r="CR10" s="36" t="str">
        <f aca="false">IF(ISBLANK(Values!E9),"",Values!$B$9)</f>
        <v>5</v>
      </c>
      <c r="CS10" s="1" t="n">
        <f aca="false">IF(ISBLANK(Values!E9),"",Values!$B$11)</f>
        <v>250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Denmark</v>
      </c>
      <c r="CZ10" s="1" t="str">
        <f aca="false">IF(ISBLANK(Values!E9),"","No")</f>
        <v>No</v>
      </c>
      <c r="DA10" s="1" t="str">
        <f aca="false">IF(ISBLANK(Values!E9),"","No")</f>
        <v>No</v>
      </c>
      <c r="DO10" s="27" t="str">
        <f aca="false">IF(ISBLANK(Values!E9),"","Parts")</f>
        <v>Parts</v>
      </c>
      <c r="DP10" s="27" t="str">
        <f aca="false">IF(ISBLANK(Values!E9),"",Values!$B$31)</f>
        <v>6 month warranty after the delivery date. In case of any malfunction of the keyboard a new unit or a spare part for the keyboard of the product will be sent. In case of shortage of stock a full refund is issued.</v>
      </c>
      <c r="DS10" s="31"/>
      <c r="DY10" s="43" t="str">
        <f aca="false">IF(ISBLANK(Values!$E9), "", "not_applicable")</f>
        <v>not_applicable</v>
      </c>
      <c r="DZ10" s="31"/>
      <c r="EA10" s="31"/>
      <c r="EB10" s="31"/>
      <c r="EC10" s="31"/>
      <c r="EI10" s="1" t="str">
        <f aca="false">IF(ISBLANK(Values!E9),"",Values!$B$31)</f>
        <v>6 month warranty after the delivery date. In case of any malfunction of the keyboard a new unit or a spare part for the keyboard of the product will be sent. In case of shortage of stock a full refund is issued.</v>
      </c>
      <c r="ES10" s="1" t="str">
        <f aca="false">IF(ISBLANK(Values!E9),"","Amazon Tellus UPS")</f>
        <v>Amazon Tellus UPS</v>
      </c>
      <c r="EV10" s="31" t="str">
        <f aca="false">IF(ISBLANK(Values!E9),"","New")</f>
        <v>New</v>
      </c>
      <c r="FE10" s="1" t="n">
        <f aca="false">IF(ISBLANK(Values!E9),"",IF(CO10&lt;&gt;"DEFAULT", "", 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42.99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8" t="str">
        <f aca="false">IF(ISBLANK(Values!E10),"",Values!F10)</f>
        <v>HP 6550 Reg with point - BE</v>
      </c>
      <c r="C11" s="32" t="str">
        <f aca="false">IF(ISBLANK(Values!E10),"","TellusRem")</f>
        <v>TellusRem</v>
      </c>
      <c r="D11" s="30" t="n">
        <f aca="false">IF(ISBLANK(Values!E10),"",Values!E10)</f>
        <v>5714401655060</v>
      </c>
      <c r="E11" s="31" t="str">
        <f aca="false">IF(ISBLANK(Values!E10),"","EAN")</f>
        <v>EAN</v>
      </c>
      <c r="F11" s="28" t="str">
        <f aca="false">IF(ISBLANK(Values!E10),"",IF(Values!J10, SUBSTITUTE(Values!$B$1, "{language}", Values!H10) &amp; " " &amp;Values!$B$3, SUBSTITUTE(Values!$B$2, "{language}", Values!$H10) &amp; " " &amp;Values!$B$3))</f>
        <v>New replacement Belgian non-backlit keyboard for HP   6540B, 6545B, 6550B, 6555B, 6540, 6545, 6550, 6555</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HP 6550 Reg with point - BE</v>
      </c>
      <c r="K11" s="28" t="n">
        <f aca="false">IF(ISBLANK(Values!E10),"",IF(Values!J10, Values!$B$4, Values!$B$5))</f>
        <v>42.99</v>
      </c>
      <c r="L11" s="40" t="n">
        <f aca="false">IF(ISBLANK(Values!E10),"",IF($CO11="DEFAULT", Values!$B$18, ""))</f>
        <v>5</v>
      </c>
      <c r="M11" s="28" t="str">
        <f aca="false">IF(ISBLANK(Values!E10),"",Values!$M10)</f>
        <v>https://raw.githubusercontent.com/PatrickVibild/TellusAmazonPictures/master/pictures/HP/W. PS/6550 (BLACK FRAME)/RG/BE/1.jpg</v>
      </c>
      <c r="N11" s="28" t="str">
        <f aca="false">IF(ISBLANK(Values!$F10),"",Values!N10)</f>
        <v>https://raw.githubusercontent.com/PatrickVibild/TellusAmazonPictures/master/pictures/HP/W. PS/6550 (BLACK FRAME)/RG/BE/2.jpg</v>
      </c>
      <c r="O11" s="28" t="str">
        <f aca="false">IF(ISBLANK(Values!$F10),"",Values!O10)</f>
        <v>https://raw.githubusercontent.com/PatrickVibild/TellusAmazonPictures/master/pictures/HP/W. PS/6550 (BLACK FRAME)/RG/BE/3.jpg</v>
      </c>
      <c r="P11" s="28" t="str">
        <f aca="false">IF(ISBLANK(Values!$F10),"",Values!P10)</f>
        <v>https://raw.githubusercontent.com/PatrickVibild/TellusAmazonPictures/master/pictures/HP/W. PS/6550 (BLACK FRAME)/RG/BE/4.jpg</v>
      </c>
      <c r="Q11" s="28" t="str">
        <f aca="false">IF(ISBLANK(Values!$F10),"",Values!Q10)</f>
        <v>https://raw.githubusercontent.com/PatrickVibild/TellusAmazonPictures/master/pictures/HP/W. PS/6550 (BLACK FRAME)/RG/BE/5.jpg</v>
      </c>
      <c r="R11" s="28" t="str">
        <f aca="false">IF(ISBLANK(Values!$F10),"",Values!R10)</f>
        <v>https://raw.githubusercontent.com/PatrickVibild/TellusAmazonPictures/master/pictures/HP/W. PS/6550 (BLACK FRAME)/RG/BE/6.jpg</v>
      </c>
      <c r="S11" s="28" t="str">
        <f aca="false">IF(ISBLANK(Values!$F10),"",Values!S10)</f>
        <v>https://raw.githubusercontent.com/PatrickVibild/TellusAmazonPictures/master/pictures/HP/W. PS/6550 (BLACK FRAME)/RG/BE/7.jpg</v>
      </c>
      <c r="T11" s="28" t="str">
        <f aca="false">IF(ISBLANK(Values!$F10),"",Values!T10)</f>
        <v>https://raw.githubusercontent.com/PatrickVibild/TellusAmazonPictures/master/pictures/HP/W. PS/6550 (BLACK FRAME)/RG/BE/8.jpg</v>
      </c>
      <c r="U11" s="28" t="str">
        <f aca="false">IF(ISBLANK(Values!$F10),"",Values!U10)</f>
        <v>https://raw.githubusercontent.com/PatrickVibild/TellusAmazonPictures/master/pictures/HP/W. PS/6550 (BLACK FRAME)/RG/BE/9.jpg</v>
      </c>
      <c r="W11" s="32" t="str">
        <f aca="false">IF(ISBLANK(Values!E10),"","Child")</f>
        <v>Child</v>
      </c>
      <c r="X11" s="32" t="str">
        <f aca="false">IF(ISBLANK(Values!E10),"",Values!$B$13)</f>
        <v>HP 6550 parent</v>
      </c>
      <c r="Y11" s="39" t="str">
        <f aca="false">IF(ISBLANK(Values!E10),"","Size-Color")</f>
        <v>Size-Color</v>
      </c>
      <c r="Z11" s="32" t="str">
        <f aca="false">IF(ISBLANK(Values!E10),"","variation")</f>
        <v>variation</v>
      </c>
      <c r="AA11" s="36" t="str">
        <f aca="false">IF(ISBLANK(Values!E10),"",Values!$B$20)</f>
        <v>Update</v>
      </c>
      <c r="AB11" s="36" t="str">
        <f aca="false">IF(ISBLANK(Values!E10),"",Values!$B$29)</f>
        <v>Keyboard distributed by Tellus Remarketing, leading European company for laptop keyboards. Keyboards have been cleaned, packed and tested in our production line in Denmark. For any compatibility questions contact us through Amazon website. </v>
      </c>
      <c r="AI11" s="41" t="str">
        <f aca="false">IF(ISBLANK(Values!E10),"",IF(Values!I10,Values!$B$23,Values!$B$33))</f>
        <v>👉 REFURBISHED:  SAVE MONEY -  Replacement HP laptop keyboard, same quality as original keyboards. TellusRem is the Leading keyboards distributor in the world since 2011. Perfect replacement keyboard, easy to replace and install.</v>
      </c>
      <c r="AJ11" s="42" t="str">
        <f aca="false">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6540B, 6545B, 6550B, 6555B, 6540, 6545, 6550, 6555</v>
      </c>
      <c r="AK11" s="1" t="str">
        <f aca="false">IF(ISBLANK(Values!E10),"",Values!$B$25)</f>
        <v>♻️ ECOFRIENDLY PRODUCT - Buy refurbished, BUY GREEN! Reduce more than 80% carbon dioxide by buying our refurbished keyboards, compared to getting a new keyboard! Perfect OEM replacement part for your keyboard.</v>
      </c>
      <c r="AL11" s="1" t="str">
        <f aca="false">IF(ISBLANK(Values!E10),"",SUBSTITUTE(SUBSTITUTE(IF(Values!$J10, Values!$B$26, Values!$B$33), "{language}", Values!$H10), "{flag}", INDEX(options!$E$1:$E$20, Values!$V10)))</f>
        <v>👉 LAYOUT -  🇧🇪 Belgian NO backlit.</v>
      </c>
      <c r="AM11" s="1" t="str">
        <f aca="false">SUBSTITUTE(IF(ISBLANK(Values!E10),"",Values!$B$27), "{model}", Values!$B$3)</f>
        <v>👉 COMPATIBLE WITH - HP 6540B, 6545B, 6550B, 6555B, 6540, 6545, 6550, 6555. Please check the picture and description carefully before purchasing any keyboard. This ensures that you get the correct laptop keyboard for your computer. Super easy installation.</v>
      </c>
      <c r="AT11" s="28" t="str">
        <f aca="false">IF(ISBLANK(Values!E10),"",Values!H10)</f>
        <v>Belgian</v>
      </c>
      <c r="AV11" s="36" t="str">
        <f aca="false">IF(ISBLANK(Values!E10),"",IF(Values!J10,"Backlit", "Non-Backlit"))</f>
        <v>Non-Backlit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250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DEFAULT</v>
      </c>
      <c r="CP11" s="36" t="str">
        <f aca="false">IF(ISBLANK(Values!E10),"",Values!$B$7)</f>
        <v>41</v>
      </c>
      <c r="CQ11" s="36" t="str">
        <f aca="false">IF(ISBLANK(Values!E10),"",Values!$B$8)</f>
        <v>17</v>
      </c>
      <c r="CR11" s="36" t="str">
        <f aca="false">IF(ISBLANK(Values!E10),"",Values!$B$9)</f>
        <v>5</v>
      </c>
      <c r="CS11" s="1" t="n">
        <f aca="false">IF(ISBLANK(Values!E10),"",Values!$B$11)</f>
        <v>250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Denmark</v>
      </c>
      <c r="CZ11" s="1" t="str">
        <f aca="false">IF(ISBLANK(Values!E10),"","No")</f>
        <v>No</v>
      </c>
      <c r="DA11" s="1" t="str">
        <f aca="false">IF(ISBLANK(Values!E10),"","No")</f>
        <v>No</v>
      </c>
      <c r="DO11" s="27" t="str">
        <f aca="false">IF(ISBLANK(Values!E10),"","Parts")</f>
        <v>Parts</v>
      </c>
      <c r="DP11" s="27" t="str">
        <f aca="false">IF(ISBLANK(Values!E10),"",Values!$B$31)</f>
        <v>6 month warranty after the delivery date. In case of any malfunction of the keyboard a new unit or a spare part for the keyboard of the product will be sent. In case of shortage of stock a full refund is issued.</v>
      </c>
      <c r="DS11" s="31"/>
      <c r="DY11" s="43" t="str">
        <f aca="false">IF(ISBLANK(Values!$E10), "", "not_applicable")</f>
        <v>not_applicable</v>
      </c>
      <c r="DZ11" s="31"/>
      <c r="EA11" s="31"/>
      <c r="EB11" s="31"/>
      <c r="EC11" s="31"/>
      <c r="EI11" s="1" t="str">
        <f aca="false">IF(ISBLANK(Values!E10),"",Values!$B$31)</f>
        <v>6 month warranty after the delivery date. In case of any malfunction of the keyboard a new unit or a spare part for the keyboard of the product will be sent. In case of shortage of stock a full refund is issued.</v>
      </c>
      <c r="ES11" s="1" t="str">
        <f aca="false">IF(ISBLANK(Values!E10),"","Amazon Tellus UPS")</f>
        <v>Amazon Tellus UPS</v>
      </c>
      <c r="EV11" s="31" t="str">
        <f aca="false">IF(ISBLANK(Values!E10),"","New")</f>
        <v>New</v>
      </c>
      <c r="FE11" s="36" t="n">
        <f aca="false">IF(ISBLANK(Values!E10),"",IF(CO11&lt;&gt;"DEFAULT", "", 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42.99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computercomponent</v>
      </c>
      <c r="B12" s="38" t="str">
        <f aca="false">IF(ISBLANK(Values!E11),"",Values!F11)</f>
        <v>HP 6550 Reg with point - Swiss</v>
      </c>
      <c r="C12" s="32" t="str">
        <f aca="false">IF(ISBLANK(Values!E11),"","TellusRem")</f>
        <v>TellusRem</v>
      </c>
      <c r="D12" s="30" t="n">
        <f aca="false">IF(ISBLANK(Values!E11),"",Values!E11)</f>
        <v>5714401655077</v>
      </c>
      <c r="E12" s="31" t="str">
        <f aca="false">IF(ISBLANK(Values!E11),"","EAN")</f>
        <v>EAN</v>
      </c>
      <c r="F12" s="28" t="str">
        <f aca="false">IF(ISBLANK(Values!E11),"",IF(Values!J11, SUBSTITUTE(Values!$B$1, "{language}", Values!H11) &amp; " " &amp;Values!$B$3, SUBSTITUTE(Values!$B$2, "{language}", Values!$H11) &amp; " " &amp;Values!$B$3))</f>
        <v>New replacement Swiss non-backlit keyboard for HP   6540B, 6545B, 6550B, 6555B, 6540, 6545, 6550, 6555</v>
      </c>
      <c r="G12" s="32" t="str">
        <f aca="false">IF(ISBLANK(Values!E11),"","TellusRem")</f>
        <v>TellusRem</v>
      </c>
      <c r="H12" s="27" t="str">
        <f aca="false">IF(ISBLANK(Values!E11),"",Values!$B$16)</f>
        <v>laptop-computer-replacement-parts</v>
      </c>
      <c r="I12" s="27" t="str">
        <f aca="false">IF(ISBLANK(Values!E11),"","4730574031")</f>
        <v>4730574031</v>
      </c>
      <c r="J12" s="39" t="str">
        <f aca="false">IF(ISBLANK(Values!E11),"",Values!F11 )</f>
        <v>HP 6550 Reg with point - Swiss</v>
      </c>
      <c r="K12" s="28" t="n">
        <f aca="false">IF(ISBLANK(Values!E11),"",IF(Values!J11, Values!$B$4, Values!$B$5))</f>
        <v>42.99</v>
      </c>
      <c r="L12" s="40" t="n">
        <f aca="false">IF(ISBLANK(Values!E11),"",IF($CO12="DEFAULT", Values!$B$18, ""))</f>
        <v>5</v>
      </c>
      <c r="M12" s="28" t="str">
        <f aca="false">IF(ISBLANK(Values!E11),"",Values!$M11)</f>
        <v>https://raw.githubusercontent.com/PatrickVibild/TellusAmazonPictures/master/pictures/HP/W. PS/6550 (BLACK FRAME)/RG/CH/1.jpg</v>
      </c>
      <c r="N12" s="28" t="str">
        <f aca="false">IF(ISBLANK(Values!$F11),"",Values!N11)</f>
        <v>https://raw.githubusercontent.com/PatrickVibild/TellusAmazonPictures/master/pictures/HP/W. PS/6550 (BLACK FRAME)/RG/CH/2.jpg</v>
      </c>
      <c r="O12" s="28" t="str">
        <f aca="false">IF(ISBLANK(Values!$F11),"",Values!O11)</f>
        <v>https://raw.githubusercontent.com/PatrickVibild/TellusAmazonPictures/master/pictures/HP/W. PS/6550 (BLACK FRAME)/RG/CH/3.jpg</v>
      </c>
      <c r="P12" s="28" t="str">
        <f aca="false">IF(ISBLANK(Values!$F11),"",Values!P11)</f>
        <v>https://raw.githubusercontent.com/PatrickVibild/TellusAmazonPictures/master/pictures/HP/W. PS/6550 (BLACK FRAME)/RG/CH/4.jpg</v>
      </c>
      <c r="Q12" s="28" t="str">
        <f aca="false">IF(ISBLANK(Values!$F11),"",Values!Q11)</f>
        <v>https://raw.githubusercontent.com/PatrickVibild/TellusAmazonPictures/master/pictures/HP/W. PS/6550 (BLACK FRAME)/RG/CH/5.jpg</v>
      </c>
      <c r="R12" s="28" t="str">
        <f aca="false">IF(ISBLANK(Values!$F11),"",Values!R11)</f>
        <v>https://raw.githubusercontent.com/PatrickVibild/TellusAmazonPictures/master/pictures/HP/W. PS/6550 (BLACK FRAME)/RG/CH/6.jpg</v>
      </c>
      <c r="S12" s="28" t="str">
        <f aca="false">IF(ISBLANK(Values!$F11),"",Values!S11)</f>
        <v>https://raw.githubusercontent.com/PatrickVibild/TellusAmazonPictures/master/pictures/HP/W. PS/6550 (BLACK FRAME)/RG/CH/7.jpg</v>
      </c>
      <c r="T12" s="28" t="str">
        <f aca="false">IF(ISBLANK(Values!$F11),"",Values!T11)</f>
        <v>https://raw.githubusercontent.com/PatrickVibild/TellusAmazonPictures/master/pictures/HP/W. PS/6550 (BLACK FRAME)/RG/CH/8.jpg</v>
      </c>
      <c r="U12" s="28" t="str">
        <f aca="false">IF(ISBLANK(Values!$F11),"",Values!U11)</f>
        <v>https://raw.githubusercontent.com/PatrickVibild/TellusAmazonPictures/master/pictures/HP/W. PS/6550 (BLACK FRAME)/RG/CH/9.jpg</v>
      </c>
      <c r="W12" s="32" t="str">
        <f aca="false">IF(ISBLANK(Values!E11),"","Child")</f>
        <v>Child</v>
      </c>
      <c r="X12" s="32" t="str">
        <f aca="false">IF(ISBLANK(Values!E11),"",Values!$B$13)</f>
        <v>HP 6550 parent</v>
      </c>
      <c r="Y12" s="39" t="str">
        <f aca="false">IF(ISBLANK(Values!E11),"","Size-Color")</f>
        <v>Size-Color</v>
      </c>
      <c r="Z12" s="32" t="str">
        <f aca="false">IF(ISBLANK(Values!E11),"","variation")</f>
        <v>variation</v>
      </c>
      <c r="AA12" s="36" t="str">
        <f aca="false">IF(ISBLANK(Values!E11),"",Values!$B$20)</f>
        <v>Update</v>
      </c>
      <c r="AB12" s="36" t="str">
        <f aca="false">IF(ISBLANK(Values!E11),"",Values!$B$29)</f>
        <v>Keyboard distributed by Tellus Remarketing, leading European company for laptop keyboards. Keyboards have been cleaned, packed and tested in our production line in Denmark. For any compatibility questions contact us through Amazon website. </v>
      </c>
      <c r="AI12" s="41" t="str">
        <f aca="false">IF(ISBLANK(Values!E11),"",IF(Values!I11,Values!$B$23,Values!$B$33))</f>
        <v>👉 REFURBISHED:  SAVE MONEY -  Replacement HP laptop keyboard, same quality as original keyboards. TellusRem is the Leading keyboards distributor in the world since 2011. Perfect replacement keyboard, easy to replace and install.</v>
      </c>
      <c r="AJ12" s="42" t="str">
        <f aca="false">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6540B, 6545B, 6550B, 6555B, 6540, 6545, 6550, 6555</v>
      </c>
      <c r="AK12" s="1" t="str">
        <f aca="false">IF(ISBLANK(Values!E11),"",Values!$B$25)</f>
        <v>♻️ ECOFRIENDLY PRODUCT - Buy refurbished, BUY GREEN! Reduce more than 80% carbon dioxide by buying our refurbished keyboards, compared to getting a new keyboard! Perfect OEM replacement part for your keyboard.</v>
      </c>
      <c r="AL12" s="1" t="str">
        <f aca="false">IF(ISBLANK(Values!E11),"",SUBSTITUTE(SUBSTITUTE(IF(Values!$J11, Values!$B$26, Values!$B$33), "{language}", Values!$H11), "{flag}", INDEX(options!$E$1:$E$20, Values!$V11)))</f>
        <v>👉 LAYOUT -  🇨🇭 Swiss NO backlit.</v>
      </c>
      <c r="AM12" s="1" t="str">
        <f aca="false">SUBSTITUTE(IF(ISBLANK(Values!E11),"",Values!$B$27), "{model}", Values!$B$3)</f>
        <v>👉 COMPATIBLE WITH - HP 6540B, 6545B, 6550B, 6555B, 6540, 6545, 6550, 6555. Please check the picture and description carefully before purchasing any keyboard. This ensures that you get the correct laptop keyboard for your computer. Super easy installation.</v>
      </c>
      <c r="AT12" s="28" t="str">
        <f aca="false">IF(ISBLANK(Values!E11),"",Values!H11)</f>
        <v>Swiss</v>
      </c>
      <c r="AV12" s="36" t="str">
        <f aca="false">IF(ISBLANK(Values!E11),"",IF(Values!J11,"Backlit", "Non-Backlit"))</f>
        <v>Non-Backlit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250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O12" s="1" t="str">
        <f aca="false">IF(ISBLANK(Values!E11), "", IF(AND(Values!$B$37=options!$G$2, Values!$C11), "AMAZON_NA", IF(AND(Values!$B$37=options!$G$1, Values!$D11), "AMAZON_EU", "DEFAULT")))</f>
        <v>DEFAULT</v>
      </c>
      <c r="CP12" s="36" t="str">
        <f aca="false">IF(ISBLANK(Values!E11),"",Values!$B$7)</f>
        <v>41</v>
      </c>
      <c r="CQ12" s="36" t="str">
        <f aca="false">IF(ISBLANK(Values!E11),"",Values!$B$8)</f>
        <v>17</v>
      </c>
      <c r="CR12" s="36" t="str">
        <f aca="false">IF(ISBLANK(Values!E11),"",Values!$B$9)</f>
        <v>5</v>
      </c>
      <c r="CS12" s="1" t="n">
        <f aca="false">IF(ISBLANK(Values!E11),"",Values!$B$11)</f>
        <v>250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Denmark</v>
      </c>
      <c r="CZ12" s="1" t="str">
        <f aca="false">IF(ISBLANK(Values!E11),"","No")</f>
        <v>No</v>
      </c>
      <c r="DA12" s="1" t="str">
        <f aca="false">IF(ISBLANK(Values!E11),"","No")</f>
        <v>No</v>
      </c>
      <c r="DO12" s="27" t="str">
        <f aca="false">IF(ISBLANK(Values!E11),"","Parts")</f>
        <v>Parts</v>
      </c>
      <c r="DP12" s="27" t="str">
        <f aca="false">IF(ISBLANK(Values!E11),"",Values!$B$31)</f>
        <v>6 month warranty after the delivery date. In case of any malfunction of the keyboard a new unit or a spare part for the keyboard of the product will be sent. In case of shortage of stock a full refund is issued.</v>
      </c>
      <c r="DS12" s="31"/>
      <c r="DY12" s="43" t="str">
        <f aca="false">IF(ISBLANK(Values!$E11), "", "not_applicable")</f>
        <v>not_applicable</v>
      </c>
      <c r="DZ12" s="31"/>
      <c r="EA12" s="31"/>
      <c r="EB12" s="31"/>
      <c r="EC12" s="31"/>
      <c r="EI12" s="1" t="str">
        <f aca="false">IF(ISBLANK(Values!E11),"",Values!$B$31)</f>
        <v>6 month warranty after the delivery date. In case of any malfunction of the keyboard a new unit or a spare part for the keyboard of the product will be sent. In case of shortage of stock a full refund is issued.</v>
      </c>
      <c r="ES12" s="1" t="str">
        <f aca="false">IF(ISBLANK(Values!E11),"","Amazon Tellus UPS")</f>
        <v>Amazon Tellus UPS</v>
      </c>
      <c r="EV12" s="31" t="str">
        <f aca="false">IF(ISBLANK(Values!E11),"","New")</f>
        <v>New</v>
      </c>
      <c r="FE12" s="1" t="n">
        <f aca="false">IF(ISBLANK(Values!E11),"",IF(CO12&lt;&gt;"DEFAULT", "", 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42.99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computercomponent</v>
      </c>
      <c r="B13" s="38" t="str">
        <f aca="false">IF(ISBLANK(Values!E12),"",Values!F12)</f>
        <v>HP 6550 Reg with point - US int</v>
      </c>
      <c r="C13" s="32" t="str">
        <f aca="false">IF(ISBLANK(Values!E12),"","TellusRem")</f>
        <v>TellusRem</v>
      </c>
      <c r="D13" s="30" t="n">
        <f aca="false">IF(ISBLANK(Values!E12),"",Values!E12)</f>
        <v>5714401655084</v>
      </c>
      <c r="E13" s="31" t="str">
        <f aca="false">IF(ISBLANK(Values!E12),"","EAN")</f>
        <v>EAN</v>
      </c>
      <c r="F13" s="28" t="str">
        <f aca="false">IF(ISBLANK(Values!E12),"",IF(Values!J12, SUBSTITUTE(Values!$B$1, "{language}", Values!H12) &amp; " " &amp;Values!$B$3, SUBSTITUTE(Values!$B$2, "{language}", Values!$H12) &amp; " " &amp;Values!$B$3))</f>
        <v>New replacement US International non-backlit keyboard for HP   6540B, 6545B, 6550B, 6555B, 6540, 6545, 6550, 6555</v>
      </c>
      <c r="G13" s="32" t="str">
        <f aca="false">IF(ISBLANK(Values!E12),"","TellusRem")</f>
        <v>TellusRem</v>
      </c>
      <c r="H13" s="27" t="str">
        <f aca="false">IF(ISBLANK(Values!E12),"",Values!$B$16)</f>
        <v>laptop-computer-replacement-parts</v>
      </c>
      <c r="I13" s="27" t="str">
        <f aca="false">IF(ISBLANK(Values!E12),"","4730574031")</f>
        <v>4730574031</v>
      </c>
      <c r="J13" s="39" t="str">
        <f aca="false">IF(ISBLANK(Values!E12),"",Values!F12 )</f>
        <v>HP 6550 Reg with point - US int</v>
      </c>
      <c r="K13" s="28" t="n">
        <f aca="false">IF(ISBLANK(Values!E12),"",IF(Values!J12, Values!$B$4, Values!$B$5))</f>
        <v>42.99</v>
      </c>
      <c r="L13" s="40" t="n">
        <f aca="false">IF(ISBLANK(Values!E12),"",IF($CO13="DEFAULT", Values!$B$18, ""))</f>
        <v>5</v>
      </c>
      <c r="M13" s="28" t="str">
        <f aca="false">IF(ISBLANK(Values!E12),"",Values!$M12)</f>
        <v>https://raw.githubusercontent.com/PatrickVibild/TellusAmazonPictures/master/pictures/HP/W. PS/6550 (BLACK FRAME)/RG/USI/1.jpg</v>
      </c>
      <c r="N13" s="28" t="str">
        <f aca="false">IF(ISBLANK(Values!$F12),"",Values!N12)</f>
        <v>https://raw.githubusercontent.com/PatrickVibild/TellusAmazonPictures/master/pictures/HP/W. PS/6550 (BLACK FRAME)/RG/USI/2.jpg</v>
      </c>
      <c r="O13" s="28" t="str">
        <f aca="false">IF(ISBLANK(Values!$F12),"",Values!O12)</f>
        <v>https://raw.githubusercontent.com/PatrickVibild/TellusAmazonPictures/master/pictures/HP/W. PS/6550 (BLACK FRAME)/RG/USI/3.jpg</v>
      </c>
      <c r="P13" s="28" t="str">
        <f aca="false">IF(ISBLANK(Values!$F12),"",Values!P12)</f>
        <v>https://raw.githubusercontent.com/PatrickVibild/TellusAmazonPictures/master/pictures/HP/W. PS/6550 (BLACK FRAME)/RG/USI/4.jpg</v>
      </c>
      <c r="Q13" s="28" t="str">
        <f aca="false">IF(ISBLANK(Values!$F12),"",Values!Q12)</f>
        <v>https://raw.githubusercontent.com/PatrickVibild/TellusAmazonPictures/master/pictures/HP/W. PS/6550 (BLACK FRAME)/RG/USI/5.jpg</v>
      </c>
      <c r="R13" s="28" t="str">
        <f aca="false">IF(ISBLANK(Values!$F12),"",Values!R12)</f>
        <v>https://raw.githubusercontent.com/PatrickVibild/TellusAmazonPictures/master/pictures/HP/W. PS/6550 (BLACK FRAME)/RG/USI/6.jpg</v>
      </c>
      <c r="S13" s="28" t="str">
        <f aca="false">IF(ISBLANK(Values!$F12),"",Values!S12)</f>
        <v>https://raw.githubusercontent.com/PatrickVibild/TellusAmazonPictures/master/pictures/HP/W. PS/6550 (BLACK FRAME)/RG/USI/7.jpg</v>
      </c>
      <c r="T13" s="28" t="str">
        <f aca="false">IF(ISBLANK(Values!$F12),"",Values!T12)</f>
        <v>https://raw.githubusercontent.com/PatrickVibild/TellusAmazonPictures/master/pictures/HP/W. PS/6550 (BLACK FRAME)/RG/USI/8.jpg</v>
      </c>
      <c r="U13" s="28" t="str">
        <f aca="false">IF(ISBLANK(Values!$F12),"",Values!U12)</f>
        <v>https://raw.githubusercontent.com/PatrickVibild/TellusAmazonPictures/master/pictures/HP/W. PS/6550 (BLACK FRAME)/RG/USI/9.jpg</v>
      </c>
      <c r="W13" s="32" t="str">
        <f aca="false">IF(ISBLANK(Values!E12),"","Child")</f>
        <v>Child</v>
      </c>
      <c r="X13" s="32" t="str">
        <f aca="false">IF(ISBLANK(Values!E12),"",Values!$B$13)</f>
        <v>HP 6550 parent</v>
      </c>
      <c r="Y13" s="39" t="str">
        <f aca="false">IF(ISBLANK(Values!E12),"","Size-Color")</f>
        <v>Size-Color</v>
      </c>
      <c r="Z13" s="32" t="str">
        <f aca="false">IF(ISBLANK(Values!E12),"","variation")</f>
        <v>variation</v>
      </c>
      <c r="AA13" s="36" t="str">
        <f aca="false">IF(ISBLANK(Values!E12),"",Values!$B$20)</f>
        <v>Update</v>
      </c>
      <c r="AB13" s="36" t="str">
        <f aca="false">IF(ISBLANK(Values!E12),"",Values!$B$29)</f>
        <v>Keyboard distributed by Tellus Remarketing, leading European company for laptop keyboards. Keyboards have been cleaned, packed and tested in our production line in Denmark. For any compatibility questions contact us through Amazon website. </v>
      </c>
      <c r="AI13" s="41" t="str">
        <f aca="false">IF(ISBLANK(Values!E12),"",IF(Values!I12,Values!$B$23,Values!$B$33))</f>
        <v>👉 REFURBISHED:  SAVE MONEY -  Replacement HP laptop keyboard, same quality as original keyboards. TellusRem is the Leading keyboards distributor in the world since 2011. Perfect replacement keyboard, easy to replace and install.</v>
      </c>
      <c r="AJ13" s="42" t="str">
        <f aca="false">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6540B, 6545B, 6550B, 6555B, 6540, 6545, 6550, 6555</v>
      </c>
      <c r="AK13" s="1" t="str">
        <f aca="false">IF(ISBLANK(Values!E12),"",Values!$B$25)</f>
        <v>♻️ ECOFRIENDLY PRODUCT - Buy refurbished, BUY GREEN! Reduce more than 80% carbon dioxide by buying our refurbished keyboards, compared to getting a new keyboard! Perfect OEM replacement part for your keyboard.</v>
      </c>
      <c r="AL13" s="1" t="str">
        <f aca="false">IF(ISBLANK(Values!E12),"",SUBSTITUTE(SUBSTITUTE(IF(Values!$J12, Values!$B$26, Values!$B$33), "{language}", Values!$H12), "{flag}", INDEX(options!$E$1:$E$20, Values!$V12)))</f>
        <v>👉 LAYOUT -  🇺🇸 with € symbol US International NO backlit.</v>
      </c>
      <c r="AM13" s="1" t="str">
        <f aca="false">SUBSTITUTE(IF(ISBLANK(Values!E12),"",Values!$B$27), "{model}", Values!$B$3)</f>
        <v>👉 COMPATIBLE WITH - HP 6540B, 6545B, 6550B, 6555B, 6540, 6545, 6550, 6555. Please check the picture and description carefully before purchasing any keyboard. This ensures that you get the correct laptop keyboard for your computer. Super easy installation.</v>
      </c>
      <c r="AT13" s="28" t="str">
        <f aca="false">IF(ISBLANK(Values!E12),"",Values!H12)</f>
        <v>US International</v>
      </c>
      <c r="AV13" s="36" t="str">
        <f aca="false">IF(ISBLANK(Values!E12),"",IF(Values!J12,"Backlit", "Non-Backlit"))</f>
        <v>Non-Backlit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250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O13" s="1" t="str">
        <f aca="false">IF(ISBLANK(Values!E12), "", IF(AND(Values!$B$37=options!$G$2, Values!$C12), "AMAZON_NA", IF(AND(Values!$B$37=options!$G$1, Values!$D12), "AMAZON_EU", "DEFAULT")))</f>
        <v>DEFAULT</v>
      </c>
      <c r="CP13" s="36" t="str">
        <f aca="false">IF(ISBLANK(Values!E12),"",Values!$B$7)</f>
        <v>41</v>
      </c>
      <c r="CQ13" s="36" t="str">
        <f aca="false">IF(ISBLANK(Values!E12),"",Values!$B$8)</f>
        <v>17</v>
      </c>
      <c r="CR13" s="36" t="str">
        <f aca="false">IF(ISBLANK(Values!E12),"",Values!$B$9)</f>
        <v>5</v>
      </c>
      <c r="CS13" s="1" t="n">
        <f aca="false">IF(ISBLANK(Values!E12),"",Values!$B$11)</f>
        <v>250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Denmark</v>
      </c>
      <c r="CZ13" s="1" t="str">
        <f aca="false">IF(ISBLANK(Values!E12),"","No")</f>
        <v>No</v>
      </c>
      <c r="DA13" s="1" t="str">
        <f aca="false">IF(ISBLANK(Values!E12),"","No")</f>
        <v>No</v>
      </c>
      <c r="DO13" s="27" t="str">
        <f aca="false">IF(ISBLANK(Values!E12),"","Parts")</f>
        <v>Parts</v>
      </c>
      <c r="DP13" s="27" t="str">
        <f aca="false">IF(ISBLANK(Values!E12),"",Values!$B$31)</f>
        <v>6 month warranty after the delivery date. In case of any malfunction of the keyboard a new unit or a spare part for the keyboard of the product will be sent. In case of shortage of stock a full refund is issued.</v>
      </c>
      <c r="DS13" s="31"/>
      <c r="DY13" s="43" t="str">
        <f aca="false">IF(ISBLANK(Values!$E12), "", "not_applicable")</f>
        <v>not_applicable</v>
      </c>
      <c r="DZ13" s="31"/>
      <c r="EA13" s="31"/>
      <c r="EB13" s="31"/>
      <c r="EC13" s="31"/>
      <c r="EI13" s="1" t="str">
        <f aca="false">IF(ISBLANK(Values!E12),"",Values!$B$31)</f>
        <v>6 month warranty after the delivery date. In case of any malfunction of the keyboard a new unit or a spare part for the keyboard of the product will be sent. In case of shortage of stock a full refund is issued.</v>
      </c>
      <c r="ES13" s="1" t="str">
        <f aca="false">IF(ISBLANK(Values!E12),"","Amazon Tellus UPS")</f>
        <v>Amazon Tellus UPS</v>
      </c>
      <c r="EV13" s="31" t="str">
        <f aca="false">IF(ISBLANK(Values!E12),"","New")</f>
        <v>New</v>
      </c>
      <c r="FE13" s="1" t="n">
        <f aca="false">IF(ISBLANK(Values!E12),"",IF(CO13&lt;&gt;"DEFAULT", "", 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42.99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computercomponent</v>
      </c>
      <c r="B14" s="38" t="str">
        <f aca="false">IF(ISBLANK(Values!E13),"",Values!F13)</f>
        <v>HP 6550 Reg with point - US</v>
      </c>
      <c r="C14" s="32" t="str">
        <f aca="false">IF(ISBLANK(Values!E13),"","TellusRem")</f>
        <v>TellusRem</v>
      </c>
      <c r="D14" s="30" t="n">
        <f aca="false">IF(ISBLANK(Values!E13),"",Values!E13)</f>
        <v>5714401655091</v>
      </c>
      <c r="E14" s="31" t="str">
        <f aca="false">IF(ISBLANK(Values!E13),"","EAN")</f>
        <v>EAN</v>
      </c>
      <c r="F14" s="28" t="str">
        <f aca="false">IF(ISBLANK(Values!E13),"",IF(Values!J13, SUBSTITUTE(Values!$B$1, "{language}", Values!H13) &amp; " " &amp;Values!$B$3, SUBSTITUTE(Values!$B$2, "{language}", Values!$H13) &amp; " " &amp;Values!$B$3))</f>
        <v>New replacement US non-backlit keyboard for HP   6540B, 6545B, 6550B, 6555B, 6540, 6545, 6550, 6555</v>
      </c>
      <c r="G14" s="32" t="str">
        <f aca="false">IF(ISBLANK(Values!E13),"","TellusRem")</f>
        <v>TellusRem</v>
      </c>
      <c r="H14" s="27" t="str">
        <f aca="false">IF(ISBLANK(Values!E13),"",Values!$B$16)</f>
        <v>laptop-computer-replacement-parts</v>
      </c>
      <c r="I14" s="27" t="str">
        <f aca="false">IF(ISBLANK(Values!E13),"","4730574031")</f>
        <v>4730574031</v>
      </c>
      <c r="J14" s="39" t="str">
        <f aca="false">IF(ISBLANK(Values!E13),"",Values!F13 )</f>
        <v>HP 6550 Reg with point - US</v>
      </c>
      <c r="K14" s="28" t="n">
        <f aca="false">IF(ISBLANK(Values!E13),"",IF(Values!J13, Values!$B$4, Values!$B$5))</f>
        <v>42.99</v>
      </c>
      <c r="L14" s="40" t="n">
        <f aca="false">IF(ISBLANK(Values!E13),"",IF($CO14="DEFAULT", Values!$B$18, ""))</f>
        <v>5</v>
      </c>
      <c r="M14" s="28" t="str">
        <f aca="false">IF(ISBLANK(Values!E13),"",Values!$M13)</f>
        <v>https://raw.githubusercontent.com/PatrickVibild/TellusAmazonPictures/master/pictures/HP/W. PS/6550 (BLACK FRAME)/RG/US/1.jpg</v>
      </c>
      <c r="N14" s="28" t="str">
        <f aca="false">IF(ISBLANK(Values!$F13),"",Values!N13)</f>
        <v>https://raw.githubusercontent.com/PatrickVibild/TellusAmazonPictures/master/pictures/HP/W. PS/6550 (BLACK FRAME)/RG/US/2.jpg</v>
      </c>
      <c r="O14" s="28" t="str">
        <f aca="false">IF(ISBLANK(Values!$F13),"",Values!O13)</f>
        <v>https://raw.githubusercontent.com/PatrickVibild/TellusAmazonPictures/master/pictures/HP/W. PS/6550 (BLACK FRAME)/RG/US/3.jpg</v>
      </c>
      <c r="P14" s="28" t="str">
        <f aca="false">IF(ISBLANK(Values!$F13),"",Values!P13)</f>
        <v>https://raw.githubusercontent.com/PatrickVibild/TellusAmazonPictures/master/pictures/HP/W. PS/6550 (BLACK FRAME)/RG/US/4.jpg</v>
      </c>
      <c r="Q14" s="28" t="str">
        <f aca="false">IF(ISBLANK(Values!$F13),"",Values!Q13)</f>
        <v>https://raw.githubusercontent.com/PatrickVibild/TellusAmazonPictures/master/pictures/HP/W. PS/6550 (BLACK FRAME)/RG/US/5.jpg</v>
      </c>
      <c r="R14" s="28" t="str">
        <f aca="false">IF(ISBLANK(Values!$F13),"",Values!R13)</f>
        <v>https://raw.githubusercontent.com/PatrickVibild/TellusAmazonPictures/master/pictures/HP/W. PS/6550 (BLACK FRAME)/RG/US/6.jpg</v>
      </c>
      <c r="S14" s="28" t="str">
        <f aca="false">IF(ISBLANK(Values!$F13),"",Values!S13)</f>
        <v>https://raw.githubusercontent.com/PatrickVibild/TellusAmazonPictures/master/pictures/HP/W. PS/6550 (BLACK FRAME)/RG/US/7.jpg</v>
      </c>
      <c r="T14" s="28" t="str">
        <f aca="false">IF(ISBLANK(Values!$F13),"",Values!T13)</f>
        <v>https://raw.githubusercontent.com/PatrickVibild/TellusAmazonPictures/master/pictures/HP/W. PS/6550 (BLACK FRAME)/RG/US/8.jpg</v>
      </c>
      <c r="U14" s="28" t="str">
        <f aca="false">IF(ISBLANK(Values!$F13),"",Values!U13)</f>
        <v>https://raw.githubusercontent.com/PatrickVibild/TellusAmazonPictures/master/pictures/HP/W. PS/6550 (BLACK FRAME)/RG/US/9.jpg</v>
      </c>
      <c r="W14" s="32" t="str">
        <f aca="false">IF(ISBLANK(Values!E13),"","Child")</f>
        <v>Child</v>
      </c>
      <c r="X14" s="32" t="str">
        <f aca="false">IF(ISBLANK(Values!E13),"",Values!$B$13)</f>
        <v>HP 6550 parent</v>
      </c>
      <c r="Y14" s="39" t="str">
        <f aca="false">IF(ISBLANK(Values!E13),"","Size-Color")</f>
        <v>Size-Color</v>
      </c>
      <c r="Z14" s="32" t="str">
        <f aca="false">IF(ISBLANK(Values!E13),"","variation")</f>
        <v>variation</v>
      </c>
      <c r="AA14" s="36" t="str">
        <f aca="false">IF(ISBLANK(Values!E13),"",Values!$B$20)</f>
        <v>Update</v>
      </c>
      <c r="AB14" s="36" t="str">
        <f aca="false">IF(ISBLANK(Values!E13),"",Values!$B$29)</f>
        <v>Keyboard distributed by Tellus Remarketing, leading European company for laptop keyboards. Keyboards have been cleaned, packed and tested in our production line in Denmark. For any compatibility questions contact us through Amazon website. </v>
      </c>
      <c r="AI14" s="41" t="str">
        <f aca="false">IF(ISBLANK(Values!E13),"",IF(Values!I13,Values!$B$23,Values!$B$33))</f>
        <v>👉 REFURBISHED:  SAVE MONEY -  Replacement HP laptop keyboard, same quality as original keyboards. TellusRem is the Leading keyboards distributor in the world since 2011. Perfect replacement keyboard, easy to replace and install.</v>
      </c>
      <c r="AJ14" s="42" t="str">
        <f aca="false">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6540B, 6545B, 6550B, 6555B, 6540, 6545, 6550, 6555</v>
      </c>
      <c r="AK14" s="1" t="str">
        <f aca="false">IF(ISBLANK(Values!E13),"",Values!$B$25)</f>
        <v>♻️ ECOFRIENDLY PRODUCT - Buy refurbished, BUY GREEN! Reduce more than 80% carbon dioxide by buying our refurbished keyboards, compared to getting a new keyboard! Perfect OEM replacement part for your keyboard.</v>
      </c>
      <c r="AL14" s="1" t="str">
        <f aca="false">IF(ISBLANK(Values!E13),"",SUBSTITUTE(SUBSTITUTE(IF(Values!$J13, Values!$B$26, Values!$B$33), "{language}", Values!$H13), "{flag}", INDEX(options!$E$1:$E$20, Values!$V13)))</f>
        <v>👉 LAYOUT -  🇺🇸 US NO backlit.</v>
      </c>
      <c r="AM14" s="1" t="str">
        <f aca="false">SUBSTITUTE(IF(ISBLANK(Values!E13),"",Values!$B$27), "{model}", Values!$B$3)</f>
        <v>👉 COMPATIBLE WITH - HP 6540B, 6545B, 6550B, 6555B, 6540, 6545, 6550, 6555. Please check the picture and description carefully before purchasing any keyboard. This ensures that you get the correct laptop keyboard for your computer. Super easy installation.</v>
      </c>
      <c r="AT14" s="28" t="str">
        <f aca="false">IF(ISBLANK(Values!E13),"",Values!H13)</f>
        <v>US</v>
      </c>
      <c r="AV14" s="36" t="str">
        <f aca="false">IF(ISBLANK(Values!E13),"",IF(Values!J13,"Backlit", "Non-Backlit"))</f>
        <v>Non-Backlit</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250</v>
      </c>
      <c r="CH14" s="1" t="str">
        <f aca="false">IF(ISBLANK(Values!E13),"","GR")</f>
        <v>GR</v>
      </c>
      <c r="CI14" s="1" t="str">
        <f aca="false">IF(ISBLANK(Values!E13),"",Values!$B$7)</f>
        <v>41</v>
      </c>
      <c r="CJ14" s="1" t="str">
        <f aca="false">IF(ISBLANK(Values!E13),"",Values!$B$8)</f>
        <v>17</v>
      </c>
      <c r="CK14" s="1" t="str">
        <f aca="false">IF(ISBLANK(Values!E13),"",Values!$B$9)</f>
        <v>5</v>
      </c>
      <c r="CL14" s="1" t="str">
        <f aca="false">IF(ISBLANK(Values!E13),"","CM")</f>
        <v>CM</v>
      </c>
      <c r="CO14" s="1" t="str">
        <f aca="false">IF(ISBLANK(Values!E13), "", IF(AND(Values!$B$37=options!$G$2, Values!$C13), "AMAZON_NA", IF(AND(Values!$B$37=options!$G$1, Values!$D13), "AMAZON_EU", "DEFAULT")))</f>
        <v>DEFAULT</v>
      </c>
      <c r="CP14" s="36" t="str">
        <f aca="false">IF(ISBLANK(Values!E13),"",Values!$B$7)</f>
        <v>41</v>
      </c>
      <c r="CQ14" s="36" t="str">
        <f aca="false">IF(ISBLANK(Values!E13),"",Values!$B$8)</f>
        <v>17</v>
      </c>
      <c r="CR14" s="36" t="str">
        <f aca="false">IF(ISBLANK(Values!E13),"",Values!$B$9)</f>
        <v>5</v>
      </c>
      <c r="CS14" s="1" t="n">
        <f aca="false">IF(ISBLANK(Values!E13),"",Values!$B$11)</f>
        <v>250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Denmark</v>
      </c>
      <c r="CZ14" s="1" t="str">
        <f aca="false">IF(ISBLANK(Values!E13),"","No")</f>
        <v>No</v>
      </c>
      <c r="DA14" s="1" t="str">
        <f aca="false">IF(ISBLANK(Values!E13),"","No")</f>
        <v>No</v>
      </c>
      <c r="DO14" s="27" t="str">
        <f aca="false">IF(ISBLANK(Values!E13),"","Parts")</f>
        <v>Parts</v>
      </c>
      <c r="DP14" s="27" t="str">
        <f aca="false">IF(ISBLANK(Values!E13),"",Values!$B$31)</f>
        <v>6 month warranty after the delivery date. In case of any malfunction of the keyboard a new unit or a spare part for the keyboard of the product will be sent. In case of shortage of stock a full refund is issued.</v>
      </c>
      <c r="DS14" s="31"/>
      <c r="DY14" s="43" t="str">
        <f aca="false">IF(ISBLANK(Values!$E13), "", "not_applicable")</f>
        <v>not_applicable</v>
      </c>
      <c r="DZ14" s="31"/>
      <c r="EA14" s="31"/>
      <c r="EB14" s="31"/>
      <c r="EC14" s="31"/>
      <c r="EI14" s="1" t="str">
        <f aca="false">IF(ISBLANK(Values!E13),"",Values!$B$31)</f>
        <v>6 month warranty after the delivery date. In case of any malfunction of the keyboard a new unit or a spare part for the keyboard of the product will be sent. In case of shortage of stock a full refund is issued.</v>
      </c>
      <c r="ES14" s="1" t="str">
        <f aca="false">IF(ISBLANK(Values!E13),"","Amazon Tellus UPS")</f>
        <v>Amazon Tellus UPS</v>
      </c>
      <c r="EV14" s="31" t="str">
        <f aca="false">IF(ISBLANK(Values!E13),"","New")</f>
        <v>New</v>
      </c>
      <c r="FE14" s="1" t="n">
        <f aca="false">IF(ISBLANK(Values!E13),"",IF(CO14&lt;&gt;"DEFAULT", "", 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42.99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55.2" hidden="false" customHeight="false" outlineLevel="0" collapsed="false">
      <c r="A15" s="27" t="str">
        <f aca="false">IF(ISBLANK(Values!E14),"",IF(Values!$B$37="EU","computercomponent","computer"))</f>
        <v/>
      </c>
      <c r="B15" s="38" t="str">
        <f aca="false">IF(ISBLANK(Values!E14),"",Values!F14)</f>
        <v/>
      </c>
      <c r="C15" s="32" t="str">
        <f aca="false">IF(ISBLANK(Values!E14),"","TellusRem")</f>
        <v/>
      </c>
      <c r="D15" s="30" t="str">
        <f aca="false">IF(ISBLANK(Values!E14),"",Values!E14)</f>
        <v/>
      </c>
      <c r="E15" s="31" t="str">
        <f aca="false">IF(ISBLANK(Values!E14),"","EAN")</f>
        <v/>
      </c>
      <c r="F15" s="28" t="str">
        <f aca="false">IF(ISBLANK(Values!E14),"",IF(Values!J14, SUBSTITUTE(Values!$B$1, "{language}", Values!H14) &amp; " " &amp;Values!$B$3, SUBSTITUTE(Values!$B$2, "{language}", Values!$H14) &amp; " " &amp;Values!$B$3))</f>
        <v/>
      </c>
      <c r="G15" s="32" t="str">
        <f aca="false">IF(ISBLANK(Values!E14),"","TellusRem")</f>
        <v/>
      </c>
      <c r="H15" s="27" t="str">
        <f aca="false">IF(ISBLANK(Values!E14),"",Values!$B$16)</f>
        <v/>
      </c>
      <c r="I15" s="27" t="str">
        <f aca="false">IF(ISBLANK(Values!E14),"","4730574031")</f>
        <v/>
      </c>
      <c r="J15" s="39" t="str">
        <f aca="false">IF(ISBLANK(Values!E14),"",Values!F14 )</f>
        <v/>
      </c>
      <c r="K15" s="28" t="str">
        <f aca="false">IF(ISBLANK(Values!E14),"",IF(Values!J14, Values!$B$4, Values!$B$5))</f>
        <v/>
      </c>
      <c r="L15" s="40" t="str">
        <f aca="false">IF(ISBLANK(Values!E14),"",IF($CO15="DEFAULT", Values!$B$18, ""))</f>
        <v/>
      </c>
      <c r="M15" s="28" t="str">
        <f aca="false">IF(ISBLANK(Values!E14),"",Values!$M14)</f>
        <v/>
      </c>
      <c r="N15" s="28" t="str">
        <f aca="false">IF(ISBLANK(Values!$F14),"",Values!N14)</f>
        <v/>
      </c>
      <c r="O15" s="28" t="str">
        <f aca="false">IF(ISBLANK(Values!$F14),"",Values!O14)</f>
        <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
      </c>
      <c r="X15" s="32" t="str">
        <f aca="false">IF(ISBLANK(Values!E14),"",Values!$B$13)</f>
        <v/>
      </c>
      <c r="Y15" s="39" t="str">
        <f aca="false">IF(ISBLANK(Values!E14),"","Size-Color")</f>
        <v/>
      </c>
      <c r="Z15" s="32" t="str">
        <f aca="false">IF(ISBLANK(Values!E14),"","variation")</f>
        <v/>
      </c>
      <c r="AA15" s="36" t="str">
        <f aca="false">IF(ISBLANK(Values!E14),"",Values!$B$20)</f>
        <v/>
      </c>
      <c r="AB15" s="36" t="str">
        <f aca="false">IF(ISBLANK(Values!E14),"",Values!$B$29)</f>
        <v/>
      </c>
      <c r="AI15" s="41" t="str">
        <f aca="false">IF(ISBLANK(Values!E14),"",IF(Values!I14,Values!$B$23,Values!$B$33))</f>
        <v/>
      </c>
      <c r="AJ15" s="42" t="str">
        <f aca="false">IF(ISBLANK(Values!E14),"",Values!$B$24 &amp;" "&amp;Values!$B$3)</f>
        <v/>
      </c>
      <c r="AK15" s="1" t="str">
        <f aca="false">IF(ISBLANK(Values!E14),"",Values!$B$25)</f>
        <v/>
      </c>
      <c r="AL15" s="1" t="str">
        <f aca="false">IF(ISBLANK(Values!E14),"",SUBSTITUTE(SUBSTITUTE(IF(Values!$J14, Values!$B$26, Values!$B$33), "{language}", Values!$H14), "{flag}", INDEX(options!$E$1:$E$20, Values!$V14)))</f>
        <v/>
      </c>
      <c r="AM15" s="1" t="str">
        <f aca="false">SUBSTITUTE(IF(ISBLANK(Values!E14),"",Values!$B$27), "{model}", Values!$B$3)</f>
        <v/>
      </c>
      <c r="AT15" s="28" t="str">
        <f aca="false">IF(ISBLANK(Values!E14),"",Values!H14)</f>
        <v/>
      </c>
      <c r="AV15" s="36" t="str">
        <f aca="false">IF(ISBLANK(Values!E14),"",IF(Values!J14,"Backlit", "Non-Backlit"))</f>
        <v/>
      </c>
      <c r="BE15" s="27" t="str">
        <f aca="false">IF(ISBLANK(Values!E14),"","Professional Audience")</f>
        <v/>
      </c>
      <c r="BF15" s="27" t="str">
        <f aca="false">IF(ISBLANK(Values!E14),"","Consumer Audience")</f>
        <v/>
      </c>
      <c r="BG15" s="27" t="str">
        <f aca="false">IF(ISBLANK(Values!E14),"","Adults")</f>
        <v/>
      </c>
      <c r="BH15" s="27" t="str">
        <f aca="false">IF(ISBLANK(Values!E14),"","People")</f>
        <v/>
      </c>
      <c r="CG15" s="1" t="str">
        <f aca="false">IF(ISBLANK(Values!E14),"",Values!$B$11)</f>
        <v/>
      </c>
      <c r="CH15" s="1" t="str">
        <f aca="false">IF(ISBLANK(Values!E14),"","GR")</f>
        <v/>
      </c>
      <c r="CI15" s="1" t="str">
        <f aca="false">IF(ISBLANK(Values!E14),"",Values!$B$7)</f>
        <v/>
      </c>
      <c r="CJ15" s="1" t="str">
        <f aca="false">IF(ISBLANK(Values!E14),"",Values!$B$8)</f>
        <v/>
      </c>
      <c r="CK15" s="1" t="str">
        <f aca="false">IF(ISBLANK(Values!E14),"",Values!$B$9)</f>
        <v/>
      </c>
      <c r="CL15" s="1" t="str">
        <f aca="false">IF(ISBLANK(Values!E14),"","CM")</f>
        <v/>
      </c>
      <c r="CO15" s="1" t="str">
        <f aca="false">IF(ISBLANK(Values!E14), "", IF(AND(Values!$B$37=options!$G$2, Values!$C14), "AMAZON_NA", IF(AND(Values!$B$37=options!$G$1, Values!$D14), "AMAZON_EU", "DEFAULT")))</f>
        <v/>
      </c>
      <c r="CP15" s="36" t="str">
        <f aca="false">IF(ISBLANK(Values!E14),"",Values!$B$7)</f>
        <v/>
      </c>
      <c r="CQ15" s="36" t="str">
        <f aca="false">IF(ISBLANK(Values!E14),"",Values!$B$8)</f>
        <v/>
      </c>
      <c r="CR15" s="36" t="str">
        <f aca="false">IF(ISBLANK(Values!E14),"",Values!$B$9)</f>
        <v/>
      </c>
      <c r="CS15" s="1" t="str">
        <f aca="false">IF(ISBLANK(Values!E14),"",Values!$B$11)</f>
        <v/>
      </c>
      <c r="CT15" s="1" t="str">
        <f aca="false">IF(ISBLANK(Values!E14),"","GR")</f>
        <v/>
      </c>
      <c r="CU15" s="1" t="str">
        <f aca="false">IF(ISBLANK(Values!E14),"","CM")</f>
        <v/>
      </c>
      <c r="CV15" s="1" t="str">
        <f aca="false">IF(ISBLANK(Values!E14),"",IF(Values!$B$36=options!$F$1,"Denmark", IF(Values!$B$36=options!$F$2, "Danemark",IF(Values!$B$36=options!$F$3, "Dänemark",IF(Values!$B$36=options!$F$4, "Danimarca",IF(Values!$B$36=options!$F$5, "Dinamarca",IF(Values!$B$36=options!$F$6, "Denemarken","" ) ) ) ) )))</f>
        <v/>
      </c>
      <c r="CZ15" s="1" t="str">
        <f aca="false">IF(ISBLANK(Values!E14),"","No")</f>
        <v/>
      </c>
      <c r="DA15" s="1" t="str">
        <f aca="false">IF(ISBLANK(Values!E14),"","No")</f>
        <v/>
      </c>
      <c r="DO15" s="27" t="str">
        <f aca="false">IF(ISBLANK(Values!E14),"","Parts")</f>
        <v/>
      </c>
      <c r="DP15" s="27" t="str">
        <f aca="false">IF(ISBLANK(Values!E14),"",Values!$B$31)</f>
        <v/>
      </c>
      <c r="DS15" s="31"/>
      <c r="DY15" s="43" t="str">
        <f aca="false">IF(ISBLANK(Values!$E14), "", "not_applicable")</f>
        <v/>
      </c>
      <c r="DZ15" s="31"/>
      <c r="EA15" s="31"/>
      <c r="EB15" s="31"/>
      <c r="EC15" s="31"/>
      <c r="EI15" s="1" t="str">
        <f aca="false">IF(ISBLANK(Values!E14),"",Values!$B$31)</f>
        <v/>
      </c>
      <c r="ES15" s="1" t="str">
        <f aca="false">IF(ISBLANK(Values!E14),"","Amazon Tellus UPS")</f>
        <v/>
      </c>
      <c r="EV15" s="31" t="str">
        <f aca="false">IF(ISBLANK(Values!E14),"","New")</f>
        <v/>
      </c>
      <c r="FE15" s="1" t="str">
        <f aca="false">IF(ISBLANK(Values!E14),"",IF(CO15&lt;&gt;"DEFAULT", "", 3))</f>
        <v/>
      </c>
      <c r="FH15" s="1" t="str">
        <f aca="false">IF(ISBLANK(Values!E14),"","FALSE")</f>
        <v/>
      </c>
      <c r="FI15" s="36" t="str">
        <f aca="false">IF(ISBLANK(Values!E14),"","FALSE")</f>
        <v/>
      </c>
      <c r="FJ15" s="36" t="str">
        <f aca="false">IF(ISBLANK(Values!E14),"","FALSE")</f>
        <v/>
      </c>
      <c r="FM15" s="1" t="str">
        <f aca="false">IF(ISBLANK(Values!E14),"","1")</f>
        <v/>
      </c>
      <c r="FO15" s="28" t="str">
        <f aca="false">IF(ISBLANK(Values!E14),"",IF(Values!J14, Values!$B$4, Values!$B$5))</f>
        <v/>
      </c>
      <c r="FP15" s="1" t="str">
        <f aca="false">IF(ISBLANK(Values!E14),"","Percent")</f>
        <v/>
      </c>
      <c r="FQ15" s="1" t="str">
        <f aca="false">IF(ISBLANK(Values!E14),"","2")</f>
        <v/>
      </c>
      <c r="FR15" s="1" t="str">
        <f aca="false">IF(ISBLANK(Values!E14),"","3")</f>
        <v/>
      </c>
      <c r="FS15" s="1" t="str">
        <f aca="false">IF(ISBLANK(Values!E14),"","5")</f>
        <v/>
      </c>
      <c r="FT15" s="1" t="str">
        <f aca="false">IF(ISBLANK(Values!E14),"","6")</f>
        <v/>
      </c>
      <c r="FU15" s="1" t="str">
        <f aca="false">IF(ISBLANK(Values!E14),"","10")</f>
        <v/>
      </c>
      <c r="FV15" s="1" t="str">
        <f aca="false">IF(ISBLANK(Values!E14),"","10")</f>
        <v/>
      </c>
    </row>
    <row r="16" customFormat="false" ht="55.2" hidden="false" customHeight="false" outlineLevel="0" collapsed="false">
      <c r="A16" s="27" t="str">
        <f aca="false">IF(ISBLANK(Values!E15),"",IF(Values!$B$37="EU","computercomponent","computer"))</f>
        <v/>
      </c>
      <c r="B16" s="38" t="str">
        <f aca="false">IF(ISBLANK(Values!E15),"",Values!F15)</f>
        <v/>
      </c>
      <c r="C16" s="32" t="str">
        <f aca="false">IF(ISBLANK(Values!E15),"","TellusRem")</f>
        <v/>
      </c>
      <c r="D16" s="30" t="str">
        <f aca="false">IF(ISBLANK(Values!E15),"",Values!E15)</f>
        <v/>
      </c>
      <c r="E16" s="31" t="str">
        <f aca="false">IF(ISBLANK(Values!E15),"","EAN")</f>
        <v/>
      </c>
      <c r="F16" s="28" t="str">
        <f aca="false">IF(ISBLANK(Values!E15),"",IF(Values!J15, SUBSTITUTE(Values!$B$1, "{language}", Values!H15) &amp; " " &amp;Values!$B$3, SUBSTITUTE(Values!$B$2, "{language}", Values!$H15) &amp; " " &amp;Values!$B$3))</f>
        <v/>
      </c>
      <c r="G16" s="32" t="str">
        <f aca="false">IF(ISBLANK(Values!E15),"","TellusRem")</f>
        <v/>
      </c>
      <c r="H16" s="27" t="str">
        <f aca="false">IF(ISBLANK(Values!E15),"",Values!$B$16)</f>
        <v/>
      </c>
      <c r="I16" s="27" t="str">
        <f aca="false">IF(ISBLANK(Values!E15),"","4730574031")</f>
        <v/>
      </c>
      <c r="J16" s="39" t="str">
        <f aca="false">IF(ISBLANK(Values!E15),"",Values!F15 )</f>
        <v/>
      </c>
      <c r="K16" s="28" t="str">
        <f aca="false">IF(ISBLANK(Values!E15),"",IF(Values!J15, Values!$B$4, Values!$B$5))</f>
        <v/>
      </c>
      <c r="L16" s="40" t="str">
        <f aca="false">IF(ISBLANK(Values!E15),"",IF($CO16="DEFAULT", Values!$B$18, ""))</f>
        <v/>
      </c>
      <c r="M16" s="28" t="str">
        <f aca="false">IF(ISBLANK(Values!E15),"",Values!$M15)</f>
        <v/>
      </c>
      <c r="N16" s="28" t="str">
        <f aca="false">IF(ISBLANK(Values!$F15),"",Values!N15)</f>
        <v/>
      </c>
      <c r="O16" s="28" t="str">
        <f aca="false">IF(ISBLANK(Values!$F15),"",Values!O15)</f>
        <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
      </c>
      <c r="X16" s="32" t="str">
        <f aca="false">IF(ISBLANK(Values!E15),"",Values!$B$13)</f>
        <v/>
      </c>
      <c r="Y16" s="39" t="str">
        <f aca="false">IF(ISBLANK(Values!E15),"","Size-Color")</f>
        <v/>
      </c>
      <c r="Z16" s="32" t="str">
        <f aca="false">IF(ISBLANK(Values!E15),"","variation")</f>
        <v/>
      </c>
      <c r="AA16" s="36" t="str">
        <f aca="false">IF(ISBLANK(Values!E15),"",Values!$B$20)</f>
        <v/>
      </c>
      <c r="AB16" s="36" t="str">
        <f aca="false">IF(ISBLANK(Values!E15),"",Values!$B$29)</f>
        <v/>
      </c>
      <c r="AI16" s="41" t="str">
        <f aca="false">IF(ISBLANK(Values!E15),"",IF(Values!I15,Values!$B$23,Values!$B$33))</f>
        <v/>
      </c>
      <c r="AJ16" s="42" t="str">
        <f aca="false">IF(ISBLANK(Values!E15),"",Values!$B$24 &amp;" "&amp;Values!$B$3)</f>
        <v/>
      </c>
      <c r="AK16" s="1" t="str">
        <f aca="false">IF(ISBLANK(Values!E15),"",Values!$B$25)</f>
        <v/>
      </c>
      <c r="AL16" s="1" t="str">
        <f aca="false">IF(ISBLANK(Values!E15),"",SUBSTITUTE(SUBSTITUTE(IF(Values!$J15, Values!$B$26, Values!$B$33), "{language}", Values!$H15), "{flag}", INDEX(options!$E$1:$E$20, Values!$V15)))</f>
        <v/>
      </c>
      <c r="AM16" s="1" t="str">
        <f aca="false">SUBSTITUTE(IF(ISBLANK(Values!E15),"",Values!$B$27), "{model}", Values!$B$3)</f>
        <v/>
      </c>
      <c r="AT16" s="28" t="str">
        <f aca="false">IF(ISBLANK(Values!E15),"",Values!H15)</f>
        <v/>
      </c>
      <c r="AV16" s="36" t="str">
        <f aca="false">IF(ISBLANK(Values!E15),"",IF(Values!J15,"Backlit", "Non-Backlit"))</f>
        <v/>
      </c>
      <c r="BE16" s="27" t="str">
        <f aca="false">IF(ISBLANK(Values!E15),"","Professional Audience")</f>
        <v/>
      </c>
      <c r="BF16" s="27" t="str">
        <f aca="false">IF(ISBLANK(Values!E15),"","Consumer Audience")</f>
        <v/>
      </c>
      <c r="BG16" s="27" t="str">
        <f aca="false">IF(ISBLANK(Values!E15),"","Adults")</f>
        <v/>
      </c>
      <c r="BH16" s="27" t="str">
        <f aca="false">IF(ISBLANK(Values!E15),"","People")</f>
        <v/>
      </c>
      <c r="CG16" s="1" t="str">
        <f aca="false">IF(ISBLANK(Values!E15),"",Values!$B$11)</f>
        <v/>
      </c>
      <c r="CH16" s="1" t="str">
        <f aca="false">IF(ISBLANK(Values!E15),"","GR")</f>
        <v/>
      </c>
      <c r="CI16" s="1" t="str">
        <f aca="false">IF(ISBLANK(Values!E15),"",Values!$B$7)</f>
        <v/>
      </c>
      <c r="CJ16" s="1" t="str">
        <f aca="false">IF(ISBLANK(Values!E15),"",Values!$B$8)</f>
        <v/>
      </c>
      <c r="CK16" s="1" t="str">
        <f aca="false">IF(ISBLANK(Values!E15),"",Values!$B$9)</f>
        <v/>
      </c>
      <c r="CL16" s="1" t="str">
        <f aca="false">IF(ISBLANK(Values!E15),"","CM")</f>
        <v/>
      </c>
      <c r="CO16" s="1" t="str">
        <f aca="false">IF(ISBLANK(Values!E15), "", IF(AND(Values!$B$37=options!$G$2, Values!$C15), "AMAZON_NA", IF(AND(Values!$B$37=options!$G$1, Values!$D15), "AMAZON_EU", "DEFAULT")))</f>
        <v/>
      </c>
      <c r="CP16" s="36" t="str">
        <f aca="false">IF(ISBLANK(Values!E15),"",Values!$B$7)</f>
        <v/>
      </c>
      <c r="CQ16" s="36" t="str">
        <f aca="false">IF(ISBLANK(Values!E15),"",Values!$B$8)</f>
        <v/>
      </c>
      <c r="CR16" s="36" t="str">
        <f aca="false">IF(ISBLANK(Values!E15),"",Values!$B$9)</f>
        <v/>
      </c>
      <c r="CS16" s="1" t="str">
        <f aca="false">IF(ISBLANK(Values!E15),"",Values!$B$11)</f>
        <v/>
      </c>
      <c r="CT16" s="1" t="str">
        <f aca="false">IF(ISBLANK(Values!E15),"","GR")</f>
        <v/>
      </c>
      <c r="CU16" s="1" t="str">
        <f aca="false">IF(ISBLANK(Values!E15),"","CM")</f>
        <v/>
      </c>
      <c r="CV16" s="1" t="str">
        <f aca="false">IF(ISBLANK(Values!E15),"",IF(Values!$B$36=options!$F$1,"Denmark", IF(Values!$B$36=options!$F$2, "Danemark",IF(Values!$B$36=options!$F$3, "Dänemark",IF(Values!$B$36=options!$F$4, "Danimarca",IF(Values!$B$36=options!$F$5, "Dinamarca",IF(Values!$B$36=options!$F$6, "Denemarken","" ) ) ) ) )))</f>
        <v/>
      </c>
      <c r="CZ16" s="1" t="str">
        <f aca="false">IF(ISBLANK(Values!E15),"","No")</f>
        <v/>
      </c>
      <c r="DA16" s="1" t="str">
        <f aca="false">IF(ISBLANK(Values!E15),"","No")</f>
        <v/>
      </c>
      <c r="DO16" s="27" t="str">
        <f aca="false">IF(ISBLANK(Values!E15),"","Parts")</f>
        <v/>
      </c>
      <c r="DP16" s="27" t="str">
        <f aca="false">IF(ISBLANK(Values!E15),"",Values!$B$31)</f>
        <v/>
      </c>
      <c r="DS16" s="31"/>
      <c r="DY16" s="43" t="str">
        <f aca="false">IF(ISBLANK(Values!$E15), "", "not_applicable")</f>
        <v/>
      </c>
      <c r="DZ16" s="31"/>
      <c r="EA16" s="31"/>
      <c r="EB16" s="31"/>
      <c r="EC16" s="31"/>
      <c r="EI16" s="1" t="str">
        <f aca="false">IF(ISBLANK(Values!E15),"",Values!$B$31)</f>
        <v/>
      </c>
      <c r="ES16" s="1" t="str">
        <f aca="false">IF(ISBLANK(Values!E15),"","Amazon Tellus UPS")</f>
        <v/>
      </c>
      <c r="EV16" s="31" t="str">
        <f aca="false">IF(ISBLANK(Values!E15),"","New")</f>
        <v/>
      </c>
      <c r="FE16" s="1" t="str">
        <f aca="false">IF(ISBLANK(Values!E15),"",IF(CO16&lt;&gt;"DEFAULT", "", 3))</f>
        <v/>
      </c>
      <c r="FH16" s="1" t="str">
        <f aca="false">IF(ISBLANK(Values!E15),"","FALSE")</f>
        <v/>
      </c>
      <c r="FI16" s="36" t="str">
        <f aca="false">IF(ISBLANK(Values!E15),"","FALSE")</f>
        <v/>
      </c>
      <c r="FJ16" s="36" t="str">
        <f aca="false">IF(ISBLANK(Values!E15),"","FALSE")</f>
        <v/>
      </c>
      <c r="FM16" s="1" t="str">
        <f aca="false">IF(ISBLANK(Values!E15),"","1")</f>
        <v/>
      </c>
      <c r="FO16" s="28" t="str">
        <f aca="false">IF(ISBLANK(Values!E15),"",IF(Values!J15, Values!$B$4, Values!$B$5))</f>
        <v/>
      </c>
      <c r="FP16" s="1" t="str">
        <f aca="false">IF(ISBLANK(Values!E15),"","Percent")</f>
        <v/>
      </c>
      <c r="FQ16" s="1" t="str">
        <f aca="false">IF(ISBLANK(Values!E15),"","2")</f>
        <v/>
      </c>
      <c r="FR16" s="1" t="str">
        <f aca="false">IF(ISBLANK(Values!E15),"","3")</f>
        <v/>
      </c>
      <c r="FS16" s="1" t="str">
        <f aca="false">IF(ISBLANK(Values!E15),"","5")</f>
        <v/>
      </c>
      <c r="FT16" s="1" t="str">
        <f aca="false">IF(ISBLANK(Values!E15),"","6")</f>
        <v/>
      </c>
      <c r="FU16" s="1" t="str">
        <f aca="false">IF(ISBLANK(Values!E15),"","10")</f>
        <v/>
      </c>
      <c r="FV16" s="1" t="str">
        <f aca="false">IF(ISBLANK(Values!E15),"","10")</f>
        <v/>
      </c>
    </row>
    <row r="17" customFormat="false" ht="55.2" hidden="false" customHeight="false" outlineLevel="0" collapsed="false">
      <c r="A17" s="27" t="str">
        <f aca="false">IF(ISBLANK(Values!E16),"",IF(Values!$B$37="EU","computercomponent","computer"))</f>
        <v/>
      </c>
      <c r="B17" s="38" t="str">
        <f aca="false">IF(ISBLANK(Values!E16),"",Values!F16)</f>
        <v/>
      </c>
      <c r="C17" s="32" t="str">
        <f aca="false">IF(ISBLANK(Values!E16),"","TellusRem")</f>
        <v/>
      </c>
      <c r="D17" s="30" t="str">
        <f aca="false">IF(ISBLANK(Values!E16),"",Values!E16)</f>
        <v/>
      </c>
      <c r="E17" s="31" t="str">
        <f aca="false">IF(ISBLANK(Values!E16),"","EAN")</f>
        <v/>
      </c>
      <c r="F17" s="28" t="str">
        <f aca="false">IF(ISBLANK(Values!E16),"",IF(Values!J16, SUBSTITUTE(Values!$B$1, "{language}", Values!H16) &amp; " " &amp;Values!$B$3, SUBSTITUTE(Values!$B$2, "{language}", Values!$H16) &amp; " " &amp;Values!$B$3))</f>
        <v/>
      </c>
      <c r="G17" s="32" t="str">
        <f aca="false">IF(ISBLANK(Values!E16),"","TellusRem")</f>
        <v/>
      </c>
      <c r="H17" s="27" t="str">
        <f aca="false">IF(ISBLANK(Values!E16),"",Values!$B$16)</f>
        <v/>
      </c>
      <c r="I17" s="27" t="str">
        <f aca="false">IF(ISBLANK(Values!E16),"","4730574031")</f>
        <v/>
      </c>
      <c r="J17" s="39" t="str">
        <f aca="false">IF(ISBLANK(Values!E16),"",Values!F16 )</f>
        <v/>
      </c>
      <c r="K17" s="28" t="str">
        <f aca="false">IF(ISBLANK(Values!E16),"",IF(Values!J16, Values!$B$4, Values!$B$5))</f>
        <v/>
      </c>
      <c r="L17" s="40" t="str">
        <f aca="false">IF(ISBLANK(Values!E16),"",IF($CO17="DEFAULT", Values!$B$18, ""))</f>
        <v/>
      </c>
      <c r="M17" s="28" t="str">
        <f aca="false">IF(ISBLANK(Values!E16),"",Values!$M16)</f>
        <v/>
      </c>
      <c r="N17" s="28" t="str">
        <f aca="false">IF(ISBLANK(Values!$F16),"",Values!N16)</f>
        <v/>
      </c>
      <c r="O17" s="28" t="str">
        <f aca="false">IF(ISBLANK(Values!$F16),"",Values!O16)</f>
        <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
      </c>
      <c r="X17" s="32" t="str">
        <f aca="false">IF(ISBLANK(Values!E16),"",Values!$B$13)</f>
        <v/>
      </c>
      <c r="Y17" s="39" t="str">
        <f aca="false">IF(ISBLANK(Values!E16),"","Size-Color")</f>
        <v/>
      </c>
      <c r="Z17" s="32" t="str">
        <f aca="false">IF(ISBLANK(Values!E16),"","variation")</f>
        <v/>
      </c>
      <c r="AA17" s="36" t="str">
        <f aca="false">IF(ISBLANK(Values!E16),"",Values!$B$20)</f>
        <v/>
      </c>
      <c r="AB17" s="36" t="str">
        <f aca="false">IF(ISBLANK(Values!E16),"",Values!$B$29)</f>
        <v/>
      </c>
      <c r="AI17" s="41" t="str">
        <f aca="false">IF(ISBLANK(Values!E16),"",IF(Values!I16,Values!$B$23,Values!$B$33))</f>
        <v/>
      </c>
      <c r="AJ17" s="42" t="str">
        <f aca="false">IF(ISBLANK(Values!E16),"",Values!$B$24 &amp;" "&amp;Values!$B$3)</f>
        <v/>
      </c>
      <c r="AK17" s="1" t="str">
        <f aca="false">IF(ISBLANK(Values!E16),"",Values!$B$25)</f>
        <v/>
      </c>
      <c r="AL17" s="1" t="str">
        <f aca="false">IF(ISBLANK(Values!E16),"",SUBSTITUTE(SUBSTITUTE(IF(Values!$J16, Values!$B$26, Values!$B$33), "{language}", Values!$H16), "{flag}", INDEX(options!$E$1:$E$20, Values!$V16)))</f>
        <v/>
      </c>
      <c r="AM17" s="1" t="str">
        <f aca="false">SUBSTITUTE(IF(ISBLANK(Values!E16),"",Values!$B$27), "{model}", Values!$B$3)</f>
        <v/>
      </c>
      <c r="AT17" s="28" t="str">
        <f aca="false">IF(ISBLANK(Values!E16),"",Values!H16)</f>
        <v/>
      </c>
      <c r="AV17" s="36" t="str">
        <f aca="false">IF(ISBLANK(Values!E16),"",IF(Values!J16,"Backlit", "Non-Backlit"))</f>
        <v/>
      </c>
      <c r="BE17" s="27" t="str">
        <f aca="false">IF(ISBLANK(Values!E16),"","Professional Audience")</f>
        <v/>
      </c>
      <c r="BF17" s="27" t="str">
        <f aca="false">IF(ISBLANK(Values!E16),"","Consumer Audience")</f>
        <v/>
      </c>
      <c r="BG17" s="27" t="str">
        <f aca="false">IF(ISBLANK(Values!E16),"","Adults")</f>
        <v/>
      </c>
      <c r="BH17" s="27" t="str">
        <f aca="false">IF(ISBLANK(Values!E16),"","People")</f>
        <v/>
      </c>
      <c r="CG17" s="1" t="str">
        <f aca="false">IF(ISBLANK(Values!E16),"",Values!$B$11)</f>
        <v/>
      </c>
      <c r="CH17" s="1" t="str">
        <f aca="false">IF(ISBLANK(Values!E16),"","GR")</f>
        <v/>
      </c>
      <c r="CI17" s="1" t="str">
        <f aca="false">IF(ISBLANK(Values!E16),"",Values!$B$7)</f>
        <v/>
      </c>
      <c r="CJ17" s="1" t="str">
        <f aca="false">IF(ISBLANK(Values!E16),"",Values!$B$8)</f>
        <v/>
      </c>
      <c r="CK17" s="1" t="str">
        <f aca="false">IF(ISBLANK(Values!E16),"",Values!$B$9)</f>
        <v/>
      </c>
      <c r="CL17" s="1" t="str">
        <f aca="false">IF(ISBLANK(Values!E16),"","CM")</f>
        <v/>
      </c>
      <c r="CO17" s="1" t="str">
        <f aca="false">IF(ISBLANK(Values!E16), "", IF(AND(Values!$B$37=options!$G$2, Values!$C16), "AMAZON_NA", IF(AND(Values!$B$37=options!$G$1, Values!$D16), "AMAZON_EU", "DEFAULT")))</f>
        <v/>
      </c>
      <c r="CP17" s="36" t="str">
        <f aca="false">IF(ISBLANK(Values!E16),"",Values!$B$7)</f>
        <v/>
      </c>
      <c r="CQ17" s="36" t="str">
        <f aca="false">IF(ISBLANK(Values!E16),"",Values!$B$8)</f>
        <v/>
      </c>
      <c r="CR17" s="36" t="str">
        <f aca="false">IF(ISBLANK(Values!E16),"",Values!$B$9)</f>
        <v/>
      </c>
      <c r="CS17" s="1" t="str">
        <f aca="false">IF(ISBLANK(Values!E16),"",Values!$B$11)</f>
        <v/>
      </c>
      <c r="CT17" s="1" t="str">
        <f aca="false">IF(ISBLANK(Values!E16),"","GR")</f>
        <v/>
      </c>
      <c r="CU17" s="1" t="str">
        <f aca="false">IF(ISBLANK(Values!E16),"","CM")</f>
        <v/>
      </c>
      <c r="CV17" s="1" t="str">
        <f aca="false">IF(ISBLANK(Values!E16),"",IF(Values!$B$36=options!$F$1,"Denmark", IF(Values!$B$36=options!$F$2, "Danemark",IF(Values!$B$36=options!$F$3, "Dänemark",IF(Values!$B$36=options!$F$4, "Danimarca",IF(Values!$B$36=options!$F$5, "Dinamarca",IF(Values!$B$36=options!$F$6, "Denemarken","" ) ) ) ) )))</f>
        <v/>
      </c>
      <c r="CZ17" s="1" t="str">
        <f aca="false">IF(ISBLANK(Values!E16),"","No")</f>
        <v/>
      </c>
      <c r="DA17" s="1" t="str">
        <f aca="false">IF(ISBLANK(Values!E16),"","No")</f>
        <v/>
      </c>
      <c r="DO17" s="27" t="str">
        <f aca="false">IF(ISBLANK(Values!E16),"","Parts")</f>
        <v/>
      </c>
      <c r="DP17" s="27" t="str">
        <f aca="false">IF(ISBLANK(Values!E16),"",Values!$B$31)</f>
        <v/>
      </c>
      <c r="DS17" s="31"/>
      <c r="DY17" s="43" t="str">
        <f aca="false">IF(ISBLANK(Values!$E16), "", "not_applicable")</f>
        <v/>
      </c>
      <c r="DZ17" s="31"/>
      <c r="EA17" s="31"/>
      <c r="EB17" s="31"/>
      <c r="EC17" s="31"/>
      <c r="EI17" s="1" t="str">
        <f aca="false">IF(ISBLANK(Values!E16),"",Values!$B$31)</f>
        <v/>
      </c>
      <c r="ES17" s="1" t="str">
        <f aca="false">IF(ISBLANK(Values!E16),"","Amazon Tellus UPS")</f>
        <v/>
      </c>
      <c r="EV17" s="31" t="str">
        <f aca="false">IF(ISBLANK(Values!E16),"","New")</f>
        <v/>
      </c>
      <c r="FE17" s="1" t="str">
        <f aca="false">IF(ISBLANK(Values!E16),"",IF(CO17&lt;&gt;"DEFAULT", "", 3))</f>
        <v/>
      </c>
      <c r="FH17" s="1" t="str">
        <f aca="false">IF(ISBLANK(Values!E16),"","FALSE")</f>
        <v/>
      </c>
      <c r="FI17" s="36" t="str">
        <f aca="false">IF(ISBLANK(Values!E16),"","FALSE")</f>
        <v/>
      </c>
      <c r="FJ17" s="36" t="str">
        <f aca="false">IF(ISBLANK(Values!E16),"","FALSE")</f>
        <v/>
      </c>
      <c r="FM17" s="1" t="str">
        <f aca="false">IF(ISBLANK(Values!E16),"","1")</f>
        <v/>
      </c>
      <c r="FO17" s="28" t="str">
        <f aca="false">IF(ISBLANK(Values!E16),"",IF(Values!J16, Values!$B$4, Values!$B$5))</f>
        <v/>
      </c>
      <c r="FP17" s="1" t="str">
        <f aca="false">IF(ISBLANK(Values!E16),"","Percent")</f>
        <v/>
      </c>
      <c r="FQ17" s="1" t="str">
        <f aca="false">IF(ISBLANK(Values!E16),"","2")</f>
        <v/>
      </c>
      <c r="FR17" s="1" t="str">
        <f aca="false">IF(ISBLANK(Values!E16),"","3")</f>
        <v/>
      </c>
      <c r="FS17" s="1" t="str">
        <f aca="false">IF(ISBLANK(Values!E16),"","5")</f>
        <v/>
      </c>
      <c r="FT17" s="1" t="str">
        <f aca="false">IF(ISBLANK(Values!E16),"","6")</f>
        <v/>
      </c>
      <c r="FU17" s="1" t="str">
        <f aca="false">IF(ISBLANK(Values!E16),"","10")</f>
        <v/>
      </c>
      <c r="FV17" s="1" t="str">
        <f aca="false">IF(ISBLANK(Values!E16),"","10")</f>
        <v/>
      </c>
    </row>
    <row r="18" customFormat="false" ht="55.2" hidden="false" customHeight="false" outlineLevel="0" collapsed="false">
      <c r="A18" s="27" t="str">
        <f aca="false">IF(ISBLANK(Values!E17),"",IF(Values!$B$37="EU","computercomponent","computer"))</f>
        <v/>
      </c>
      <c r="B18" s="38" t="str">
        <f aca="false">IF(ISBLANK(Values!E17),"",Values!F17)</f>
        <v/>
      </c>
      <c r="C18" s="32" t="str">
        <f aca="false">IF(ISBLANK(Values!E17),"","TellusRem")</f>
        <v/>
      </c>
      <c r="D18" s="30" t="str">
        <f aca="false">IF(ISBLANK(Values!E17),"",Values!E17)</f>
        <v/>
      </c>
      <c r="E18" s="31" t="str">
        <f aca="false">IF(ISBLANK(Values!E17),"","EAN")</f>
        <v/>
      </c>
      <c r="F18" s="28" t="str">
        <f aca="false">IF(ISBLANK(Values!E17),"",IF(Values!J17, SUBSTITUTE(Values!$B$1, "{language}", Values!H17) &amp; " " &amp;Values!$B$3, SUBSTITUTE(Values!$B$2, "{language}", Values!$H17) &amp; " " &amp;Values!$B$3))</f>
        <v/>
      </c>
      <c r="G18" s="32" t="str">
        <f aca="false">IF(ISBLANK(Values!E17),"","TellusRem")</f>
        <v/>
      </c>
      <c r="H18" s="27" t="str">
        <f aca="false">IF(ISBLANK(Values!E17),"",Values!$B$16)</f>
        <v/>
      </c>
      <c r="I18" s="27" t="str">
        <f aca="false">IF(ISBLANK(Values!E17),"","4730574031")</f>
        <v/>
      </c>
      <c r="J18" s="39" t="str">
        <f aca="false">IF(ISBLANK(Values!E17),"",Values!F17 )</f>
        <v/>
      </c>
      <c r="K18" s="28" t="str">
        <f aca="false">IF(ISBLANK(Values!E17),"",IF(Values!J17, Values!$B$4, Values!$B$5))</f>
        <v/>
      </c>
      <c r="L18" s="40" t="str">
        <f aca="false">IF(ISBLANK(Values!E17),"",IF($CO18="DEFAULT", Values!$B$18, ""))</f>
        <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
      </c>
      <c r="X18" s="32" t="str">
        <f aca="false">IF(ISBLANK(Values!E17),"",Values!$B$13)</f>
        <v/>
      </c>
      <c r="Y18" s="39" t="str">
        <f aca="false">IF(ISBLANK(Values!E17),"","Size-Color")</f>
        <v/>
      </c>
      <c r="Z18" s="32" t="str">
        <f aca="false">IF(ISBLANK(Values!E17),"","variation")</f>
        <v/>
      </c>
      <c r="AA18" s="36" t="str">
        <f aca="false">IF(ISBLANK(Values!E17),"",Values!$B$20)</f>
        <v/>
      </c>
      <c r="AB18" s="36" t="str">
        <f aca="false">IF(ISBLANK(Values!E17),"",Values!$B$29)</f>
        <v/>
      </c>
      <c r="AI18" s="41" t="str">
        <f aca="false">IF(ISBLANK(Values!E17),"",IF(Values!I17,Values!$B$23,Values!$B$33))</f>
        <v/>
      </c>
      <c r="AJ18" s="42" t="str">
        <f aca="false">IF(ISBLANK(Values!E17),"",Values!$B$24 &amp;" "&amp;Values!$B$3)</f>
        <v/>
      </c>
      <c r="AK18" s="1" t="str">
        <f aca="false">IF(ISBLANK(Values!E17),"",Values!$B$25)</f>
        <v/>
      </c>
      <c r="AL18" s="1" t="str">
        <f aca="false">IF(ISBLANK(Values!E17),"",SUBSTITUTE(SUBSTITUTE(IF(Values!$J17, Values!$B$26, Values!$B$33), "{language}", Values!$H17), "{flag}", INDEX(options!$E$1:$E$20, Values!$V17)))</f>
        <v/>
      </c>
      <c r="AM18" s="1" t="str">
        <f aca="false">SUBSTITUTE(IF(ISBLANK(Values!E17),"",Values!$B$27), "{model}", Values!$B$3)</f>
        <v/>
      </c>
      <c r="AT18" s="28" t="str">
        <f aca="false">IF(ISBLANK(Values!E17),"",Values!H17)</f>
        <v/>
      </c>
      <c r="AV18" s="36" t="str">
        <f aca="false">IF(ISBLANK(Values!E17),"",IF(Values!J17,"Backlit", "Non-Backlit"))</f>
        <v/>
      </c>
      <c r="BE18" s="27" t="str">
        <f aca="false">IF(ISBLANK(Values!E17),"","Professional Audience")</f>
        <v/>
      </c>
      <c r="BF18" s="27" t="str">
        <f aca="false">IF(ISBLANK(Values!E17),"","Consumer Audience")</f>
        <v/>
      </c>
      <c r="BG18" s="27" t="str">
        <f aca="false">IF(ISBLANK(Values!E17),"","Adults")</f>
        <v/>
      </c>
      <c r="BH18" s="27" t="str">
        <f aca="false">IF(ISBLANK(Values!E17),"","People")</f>
        <v/>
      </c>
      <c r="CG18" s="1" t="str">
        <f aca="false">IF(ISBLANK(Values!E17),"",Values!$B$11)</f>
        <v/>
      </c>
      <c r="CH18" s="1" t="str">
        <f aca="false">IF(ISBLANK(Values!E17),"","GR")</f>
        <v/>
      </c>
      <c r="CI18" s="1" t="str">
        <f aca="false">IF(ISBLANK(Values!E17),"",Values!$B$7)</f>
        <v/>
      </c>
      <c r="CJ18" s="1" t="str">
        <f aca="false">IF(ISBLANK(Values!E17),"",Values!$B$8)</f>
        <v/>
      </c>
      <c r="CK18" s="1" t="str">
        <f aca="false">IF(ISBLANK(Values!E17),"",Values!$B$9)</f>
        <v/>
      </c>
      <c r="CL18" s="1" t="str">
        <f aca="false">IF(ISBLANK(Values!E17),"","CM")</f>
        <v/>
      </c>
      <c r="CO18" s="1" t="str">
        <f aca="false">IF(ISBLANK(Values!E17), "", IF(AND(Values!$B$37=options!$G$2, Values!$C17), "AMAZON_NA", IF(AND(Values!$B$37=options!$G$1, Values!$D17), "AMAZON_EU", "DEFAULT")))</f>
        <v/>
      </c>
      <c r="CP18" s="36" t="str">
        <f aca="false">IF(ISBLANK(Values!E17),"",Values!$B$7)</f>
        <v/>
      </c>
      <c r="CQ18" s="36" t="str">
        <f aca="false">IF(ISBLANK(Values!E17),"",Values!$B$8)</f>
        <v/>
      </c>
      <c r="CR18" s="36" t="str">
        <f aca="false">IF(ISBLANK(Values!E17),"",Values!$B$9)</f>
        <v/>
      </c>
      <c r="CS18" s="1" t="str">
        <f aca="false">IF(ISBLANK(Values!E17),"",Values!$B$11)</f>
        <v/>
      </c>
      <c r="CT18" s="1" t="str">
        <f aca="false">IF(ISBLANK(Values!E17),"","GR")</f>
        <v/>
      </c>
      <c r="CU18" s="1" t="str">
        <f aca="false">IF(ISBLANK(Values!E17),"","CM")</f>
        <v/>
      </c>
      <c r="CV18" s="1" t="str">
        <f aca="false">IF(ISBLANK(Values!E17),"",IF(Values!$B$36=options!$F$1,"Denmark", IF(Values!$B$36=options!$F$2, "Danemark",IF(Values!$B$36=options!$F$3, "Dänemark",IF(Values!$B$36=options!$F$4, "Danimarca",IF(Values!$B$36=options!$F$5, "Dinamarca",IF(Values!$B$36=options!$F$6, "Denemarken","" ) ) ) ) )))</f>
        <v/>
      </c>
      <c r="CZ18" s="1" t="str">
        <f aca="false">IF(ISBLANK(Values!E17),"","No")</f>
        <v/>
      </c>
      <c r="DA18" s="1" t="str">
        <f aca="false">IF(ISBLANK(Values!E17),"","No")</f>
        <v/>
      </c>
      <c r="DO18" s="27" t="str">
        <f aca="false">IF(ISBLANK(Values!E17),"","Parts")</f>
        <v/>
      </c>
      <c r="DP18" s="27" t="str">
        <f aca="false">IF(ISBLANK(Values!E17),"",Values!$B$31)</f>
        <v/>
      </c>
      <c r="DS18" s="31"/>
      <c r="DY18" s="43" t="str">
        <f aca="false">IF(ISBLANK(Values!$E17), "", "not_applicable")</f>
        <v/>
      </c>
      <c r="DZ18" s="31"/>
      <c r="EA18" s="31"/>
      <c r="EB18" s="31"/>
      <c r="EC18" s="31"/>
      <c r="EI18" s="1" t="str">
        <f aca="false">IF(ISBLANK(Values!E17),"",Values!$B$31)</f>
        <v/>
      </c>
      <c r="ES18" s="1" t="str">
        <f aca="false">IF(ISBLANK(Values!E17),"","Amazon Tellus UPS")</f>
        <v/>
      </c>
      <c r="EV18" s="31" t="str">
        <f aca="false">IF(ISBLANK(Values!E17),"","New")</f>
        <v/>
      </c>
      <c r="FE18" s="1" t="str">
        <f aca="false">IF(ISBLANK(Values!E17),"",IF(CO18&lt;&gt;"DEFAULT", "", 3))</f>
        <v/>
      </c>
      <c r="FH18" s="1" t="str">
        <f aca="false">IF(ISBLANK(Values!E17),"","FALSE")</f>
        <v/>
      </c>
      <c r="FI18" s="36" t="str">
        <f aca="false">IF(ISBLANK(Values!E17),"","FALSE")</f>
        <v/>
      </c>
      <c r="FJ18" s="36" t="str">
        <f aca="false">IF(ISBLANK(Values!E17),"","FALSE")</f>
        <v/>
      </c>
      <c r="FM18" s="1" t="str">
        <f aca="false">IF(ISBLANK(Values!E17),"","1")</f>
        <v/>
      </c>
      <c r="FO18" s="28" t="str">
        <f aca="false">IF(ISBLANK(Values!E17),"",IF(Values!J17, Values!$B$4, Values!$B$5))</f>
        <v/>
      </c>
      <c r="FP18" s="1" t="str">
        <f aca="false">IF(ISBLANK(Values!E17),"","Percent")</f>
        <v/>
      </c>
      <c r="FQ18" s="1" t="str">
        <f aca="false">IF(ISBLANK(Values!E17),"","2")</f>
        <v/>
      </c>
      <c r="FR18" s="1" t="str">
        <f aca="false">IF(ISBLANK(Values!E17),"","3")</f>
        <v/>
      </c>
      <c r="FS18" s="1" t="str">
        <f aca="false">IF(ISBLANK(Values!E17),"","5")</f>
        <v/>
      </c>
      <c r="FT18" s="1" t="str">
        <f aca="false">IF(ISBLANK(Values!E17),"","6")</f>
        <v/>
      </c>
      <c r="FU18" s="1" t="str">
        <f aca="false">IF(ISBLANK(Values!E17),"","10")</f>
        <v/>
      </c>
      <c r="FV18" s="1" t="str">
        <f aca="false">IF(ISBLANK(Values!E17),"","10")</f>
        <v/>
      </c>
    </row>
    <row r="19" customFormat="false" ht="55.2" hidden="false" customHeight="false" outlineLevel="0" collapsed="false">
      <c r="A19" s="27" t="str">
        <f aca="false">IF(ISBLANK(Values!E18),"",IF(Values!$B$37="EU","computercomponent","computer"))</f>
        <v/>
      </c>
      <c r="B19" s="38" t="str">
        <f aca="false">IF(ISBLANK(Values!E18),"",Values!F18)</f>
        <v/>
      </c>
      <c r="C19" s="32" t="str">
        <f aca="false">IF(ISBLANK(Values!E18),"","TellusRem")</f>
        <v/>
      </c>
      <c r="D19" s="30" t="str">
        <f aca="false">IF(ISBLANK(Values!E18),"",Values!E18)</f>
        <v/>
      </c>
      <c r="E19" s="31" t="str">
        <f aca="false">IF(ISBLANK(Values!E18),"","EAN")</f>
        <v/>
      </c>
      <c r="F19" s="28" t="str">
        <f aca="false">IF(ISBLANK(Values!E18),"",IF(Values!J18, SUBSTITUTE(Values!$B$1, "{language}", Values!H18) &amp; " " &amp;Values!$B$3, SUBSTITUTE(Values!$B$2, "{language}", Values!$H18) &amp; " " &amp;Values!$B$3))</f>
        <v/>
      </c>
      <c r="G19" s="32" t="str">
        <f aca="false">IF(ISBLANK(Values!E18),"","TellusRem")</f>
        <v/>
      </c>
      <c r="H19" s="27" t="str">
        <f aca="false">IF(ISBLANK(Values!E18),"",Values!$B$16)</f>
        <v/>
      </c>
      <c r="I19" s="27" t="str">
        <f aca="false">IF(ISBLANK(Values!E18),"","4730574031")</f>
        <v/>
      </c>
      <c r="J19" s="39" t="str">
        <f aca="false">IF(ISBLANK(Values!E18),"",Values!F18 )</f>
        <v/>
      </c>
      <c r="K19" s="28" t="str">
        <f aca="false">IF(ISBLANK(Values!E18),"",IF(Values!J18, Values!$B$4, Values!$B$5))</f>
        <v/>
      </c>
      <c r="L19" s="40" t="str">
        <f aca="false">IF(ISBLANK(Values!E18),"",IF($CO19="DEFAULT", Values!$B$18, ""))</f>
        <v/>
      </c>
      <c r="M19" s="28" t="str">
        <f aca="false">IF(ISBLANK(Values!E18),"",Values!$M18)</f>
        <v/>
      </c>
      <c r="N19" s="28" t="str">
        <f aca="false">IF(ISBLANK(Values!$F18),"",Values!N18)</f>
        <v/>
      </c>
      <c r="O19" s="28" t="str">
        <f aca="false">IF(ISBLANK(Values!$F18),"",Values!O18)</f>
        <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
      </c>
      <c r="X19" s="32" t="str">
        <f aca="false">IF(ISBLANK(Values!E18),"",Values!$B$13)</f>
        <v/>
      </c>
      <c r="Y19" s="39" t="str">
        <f aca="false">IF(ISBLANK(Values!E18),"","Size-Color")</f>
        <v/>
      </c>
      <c r="Z19" s="32" t="str">
        <f aca="false">IF(ISBLANK(Values!E18),"","variation")</f>
        <v/>
      </c>
      <c r="AA19" s="36" t="str">
        <f aca="false">IF(ISBLANK(Values!E18),"",Values!$B$20)</f>
        <v/>
      </c>
      <c r="AB19" s="36" t="str">
        <f aca="false">IF(ISBLANK(Values!E18),"",Values!$B$29)</f>
        <v/>
      </c>
      <c r="AI19" s="41" t="str">
        <f aca="false">IF(ISBLANK(Values!E18),"",IF(Values!I18,Values!$B$23,Values!$B$33))</f>
        <v/>
      </c>
      <c r="AJ19" s="42" t="str">
        <f aca="false">IF(ISBLANK(Values!E18),"",Values!$B$24 &amp;" "&amp;Values!$B$3)</f>
        <v/>
      </c>
      <c r="AK19" s="1" t="str">
        <f aca="false">IF(ISBLANK(Values!E18),"",Values!$B$25)</f>
        <v/>
      </c>
      <c r="AL19" s="1" t="str">
        <f aca="false">IF(ISBLANK(Values!E18),"",SUBSTITUTE(SUBSTITUTE(IF(Values!$J18, Values!$B$26, Values!$B$33), "{language}", Values!$H18), "{flag}", INDEX(options!$E$1:$E$20, Values!$V18)))</f>
        <v/>
      </c>
      <c r="AM19" s="1" t="str">
        <f aca="false">SUBSTITUTE(IF(ISBLANK(Values!E18),"",Values!$B$27), "{model}", Values!$B$3)</f>
        <v/>
      </c>
      <c r="AT19" s="28" t="str">
        <f aca="false">IF(ISBLANK(Values!E18),"",Values!H18)</f>
        <v/>
      </c>
      <c r="AV19" s="36" t="str">
        <f aca="false">IF(ISBLANK(Values!E18),"",IF(Values!J18,"Backlit", "Non-Backlit"))</f>
        <v/>
      </c>
      <c r="BE19" s="27" t="str">
        <f aca="false">IF(ISBLANK(Values!E18),"","Professional Audience")</f>
        <v/>
      </c>
      <c r="BF19" s="27" t="str">
        <f aca="false">IF(ISBLANK(Values!E18),"","Consumer Audience")</f>
        <v/>
      </c>
      <c r="BG19" s="27" t="str">
        <f aca="false">IF(ISBLANK(Values!E18),"","Adults")</f>
        <v/>
      </c>
      <c r="BH19" s="27" t="str">
        <f aca="false">IF(ISBLANK(Values!E18),"","People")</f>
        <v/>
      </c>
      <c r="CG19" s="1" t="str">
        <f aca="false">IF(ISBLANK(Values!E18),"",Values!$B$11)</f>
        <v/>
      </c>
      <c r="CH19" s="1" t="str">
        <f aca="false">IF(ISBLANK(Values!E18),"","GR")</f>
        <v/>
      </c>
      <c r="CI19" s="1" t="str">
        <f aca="false">IF(ISBLANK(Values!E18),"",Values!$B$7)</f>
        <v/>
      </c>
      <c r="CJ19" s="1" t="str">
        <f aca="false">IF(ISBLANK(Values!E18),"",Values!$B$8)</f>
        <v/>
      </c>
      <c r="CK19" s="1" t="str">
        <f aca="false">IF(ISBLANK(Values!E18),"",Values!$B$9)</f>
        <v/>
      </c>
      <c r="CL19" s="1" t="str">
        <f aca="false">IF(ISBLANK(Values!E18),"","CM")</f>
        <v/>
      </c>
      <c r="CO19" s="1" t="str">
        <f aca="false">IF(ISBLANK(Values!E18), "", IF(AND(Values!$B$37=options!$G$2, Values!$C18), "AMAZON_NA", IF(AND(Values!$B$37=options!$G$1, Values!$D18), "AMAZON_EU", "DEFAULT")))</f>
        <v/>
      </c>
      <c r="CP19" s="36" t="str">
        <f aca="false">IF(ISBLANK(Values!E18),"",Values!$B$7)</f>
        <v/>
      </c>
      <c r="CQ19" s="36" t="str">
        <f aca="false">IF(ISBLANK(Values!E18),"",Values!$B$8)</f>
        <v/>
      </c>
      <c r="CR19" s="36" t="str">
        <f aca="false">IF(ISBLANK(Values!E18),"",Values!$B$9)</f>
        <v/>
      </c>
      <c r="CS19" s="1" t="str">
        <f aca="false">IF(ISBLANK(Values!E18),"",Values!$B$11)</f>
        <v/>
      </c>
      <c r="CT19" s="1" t="str">
        <f aca="false">IF(ISBLANK(Values!E18),"","GR")</f>
        <v/>
      </c>
      <c r="CU19" s="1" t="str">
        <f aca="false">IF(ISBLANK(Values!E18),"","CM")</f>
        <v/>
      </c>
      <c r="CV19" s="1" t="str">
        <f aca="false">IF(ISBLANK(Values!E18),"",IF(Values!$B$36=options!$F$1,"Denmark", IF(Values!$B$36=options!$F$2, "Danemark",IF(Values!$B$36=options!$F$3, "Dänemark",IF(Values!$B$36=options!$F$4, "Danimarca",IF(Values!$B$36=options!$F$5, "Dinamarca",IF(Values!$B$36=options!$F$6, "Denemarken","" ) ) ) ) )))</f>
        <v/>
      </c>
      <c r="CZ19" s="1" t="str">
        <f aca="false">IF(ISBLANK(Values!E18),"","No")</f>
        <v/>
      </c>
      <c r="DA19" s="1" t="str">
        <f aca="false">IF(ISBLANK(Values!E18),"","No")</f>
        <v/>
      </c>
      <c r="DO19" s="27" t="str">
        <f aca="false">IF(ISBLANK(Values!E18),"","Parts")</f>
        <v/>
      </c>
      <c r="DP19" s="27" t="str">
        <f aca="false">IF(ISBLANK(Values!E18),"",Values!$B$31)</f>
        <v/>
      </c>
      <c r="DS19" s="31"/>
      <c r="DY19" s="43" t="str">
        <f aca="false">IF(ISBLANK(Values!$E18), "", "not_applicable")</f>
        <v/>
      </c>
      <c r="DZ19" s="31"/>
      <c r="EA19" s="31"/>
      <c r="EB19" s="31"/>
      <c r="EC19" s="31"/>
      <c r="EI19" s="1" t="str">
        <f aca="false">IF(ISBLANK(Values!E18),"",Values!$B$31)</f>
        <v/>
      </c>
      <c r="ES19" s="1" t="str">
        <f aca="false">IF(ISBLANK(Values!E18),"","Amazon Tellus UPS")</f>
        <v/>
      </c>
      <c r="EV19" s="31" t="str">
        <f aca="false">IF(ISBLANK(Values!E18),"","New")</f>
        <v/>
      </c>
      <c r="FE19" s="1" t="str">
        <f aca="false">IF(ISBLANK(Values!E18),"",IF(CO19&lt;&gt;"DEFAULT", "", 3))</f>
        <v/>
      </c>
      <c r="FH19" s="1" t="str">
        <f aca="false">IF(ISBLANK(Values!E18),"","FALSE")</f>
        <v/>
      </c>
      <c r="FI19" s="36" t="str">
        <f aca="false">IF(ISBLANK(Values!E18),"","FALSE")</f>
        <v/>
      </c>
      <c r="FJ19" s="36" t="str">
        <f aca="false">IF(ISBLANK(Values!E18),"","FALSE")</f>
        <v/>
      </c>
      <c r="FM19" s="1" t="str">
        <f aca="false">IF(ISBLANK(Values!E18),"","1")</f>
        <v/>
      </c>
      <c r="FO19" s="28" t="str">
        <f aca="false">IF(ISBLANK(Values!E18),"",IF(Values!J18, Values!$B$4, Values!$B$5))</f>
        <v/>
      </c>
      <c r="FP19" s="1" t="str">
        <f aca="false">IF(ISBLANK(Values!E18),"","Percent")</f>
        <v/>
      </c>
      <c r="FQ19" s="1" t="str">
        <f aca="false">IF(ISBLANK(Values!E18),"","2")</f>
        <v/>
      </c>
      <c r="FR19" s="1" t="str">
        <f aca="false">IF(ISBLANK(Values!E18),"","3")</f>
        <v/>
      </c>
      <c r="FS19" s="1" t="str">
        <f aca="false">IF(ISBLANK(Values!E18),"","5")</f>
        <v/>
      </c>
      <c r="FT19" s="1" t="str">
        <f aca="false">IF(ISBLANK(Values!E18),"","6")</f>
        <v/>
      </c>
      <c r="FU19" s="1" t="str">
        <f aca="false">IF(ISBLANK(Values!E18),"","10")</f>
        <v/>
      </c>
      <c r="FV19" s="1" t="str">
        <f aca="false">IF(ISBLANK(Values!E18),"","10")</f>
        <v/>
      </c>
    </row>
    <row r="20" customFormat="false" ht="55.2" hidden="false" customHeight="false" outlineLevel="0" collapsed="false">
      <c r="A20" s="27" t="str">
        <f aca="false">IF(ISBLANK(Values!E19),"",IF(Values!$B$37="EU","computercomponent","computer"))</f>
        <v/>
      </c>
      <c r="B20" s="38" t="str">
        <f aca="false">IF(ISBLANK(Values!E19),"",Values!F19)</f>
        <v/>
      </c>
      <c r="C20" s="32" t="str">
        <f aca="false">IF(ISBLANK(Values!E19),"","TellusRem")</f>
        <v/>
      </c>
      <c r="D20" s="30" t="str">
        <f aca="false">IF(ISBLANK(Values!E19),"",Values!E19)</f>
        <v/>
      </c>
      <c r="E20" s="31" t="str">
        <f aca="false">IF(ISBLANK(Values!E19),"","EAN")</f>
        <v/>
      </c>
      <c r="F20" s="28" t="str">
        <f aca="false">IF(ISBLANK(Values!E19),"",IF(Values!J19, SUBSTITUTE(Values!$B$1, "{language}", Values!H19) &amp; " " &amp;Values!$B$3, SUBSTITUTE(Values!$B$2, "{language}", Values!$H19) &amp; " " &amp;Values!$B$3))</f>
        <v/>
      </c>
      <c r="G20" s="32" t="str">
        <f aca="false">IF(ISBLANK(Values!E19),"","TellusRem")</f>
        <v/>
      </c>
      <c r="H20" s="27" t="str">
        <f aca="false">IF(ISBLANK(Values!E19),"",Values!$B$16)</f>
        <v/>
      </c>
      <c r="I20" s="27" t="str">
        <f aca="false">IF(ISBLANK(Values!E19),"","4730574031")</f>
        <v/>
      </c>
      <c r="J20" s="39" t="str">
        <f aca="false">IF(ISBLANK(Values!E19),"",Values!F19 )</f>
        <v/>
      </c>
      <c r="K20" s="28" t="str">
        <f aca="false">IF(ISBLANK(Values!E19),"",IF(Values!J19, Values!$B$4, Values!$B$5))</f>
        <v/>
      </c>
      <c r="L20" s="40" t="str">
        <f aca="false">IF(ISBLANK(Values!E19),"",IF($CO20="DEFAULT", Values!$B$18, ""))</f>
        <v/>
      </c>
      <c r="M20" s="28" t="str">
        <f aca="false">IF(ISBLANK(Values!E19),"",Values!$M19)</f>
        <v/>
      </c>
      <c r="N20" s="28" t="str">
        <f aca="false">IF(ISBLANK(Values!$F19),"",Values!N19)</f>
        <v/>
      </c>
      <c r="O20" s="28" t="str">
        <f aca="false">IF(ISBLANK(Values!$F19),"",Values!O19)</f>
        <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
      </c>
      <c r="X20" s="32" t="str">
        <f aca="false">IF(ISBLANK(Values!E19),"",Values!$B$13)</f>
        <v/>
      </c>
      <c r="Y20" s="39" t="str">
        <f aca="false">IF(ISBLANK(Values!E19),"","Size-Color")</f>
        <v/>
      </c>
      <c r="Z20" s="32" t="str">
        <f aca="false">IF(ISBLANK(Values!E19),"","variation")</f>
        <v/>
      </c>
      <c r="AA20" s="36" t="str">
        <f aca="false">IF(ISBLANK(Values!E19),"",Values!$B$20)</f>
        <v/>
      </c>
      <c r="AB20" s="36" t="str">
        <f aca="false">IF(ISBLANK(Values!E19),"",Values!$B$29)</f>
        <v/>
      </c>
      <c r="AI20" s="41" t="str">
        <f aca="false">IF(ISBLANK(Values!E19),"",IF(Values!I19,Values!$B$23,Values!$B$33))</f>
        <v/>
      </c>
      <c r="AJ20" s="42" t="str">
        <f aca="false">IF(ISBLANK(Values!E19),"",Values!$B$24 &amp;" "&amp;Values!$B$3)</f>
        <v/>
      </c>
      <c r="AK20" s="1" t="str">
        <f aca="false">IF(ISBLANK(Values!E19),"",Values!$B$25)</f>
        <v/>
      </c>
      <c r="AL20" s="1" t="str">
        <f aca="false">IF(ISBLANK(Values!E19),"",SUBSTITUTE(SUBSTITUTE(IF(Values!$J19, Values!$B$26, Values!$B$33), "{language}", Values!$H19), "{flag}", INDEX(options!$E$1:$E$20, Values!$V19)))</f>
        <v/>
      </c>
      <c r="AM20" s="1" t="str">
        <f aca="false">SUBSTITUTE(IF(ISBLANK(Values!E19),"",Values!$B$27), "{model}", Values!$B$3)</f>
        <v/>
      </c>
      <c r="AT20" s="28" t="str">
        <f aca="false">IF(ISBLANK(Values!E19),"",Values!H19)</f>
        <v/>
      </c>
      <c r="AV20" s="36" t="str">
        <f aca="false">IF(ISBLANK(Values!E19),"",IF(Values!J19,"Backlit", "Non-Backlit"))</f>
        <v/>
      </c>
      <c r="BE20" s="27" t="str">
        <f aca="false">IF(ISBLANK(Values!E19),"","Professional Audience")</f>
        <v/>
      </c>
      <c r="BF20" s="27" t="str">
        <f aca="false">IF(ISBLANK(Values!E19),"","Consumer Audience")</f>
        <v/>
      </c>
      <c r="BG20" s="27" t="str">
        <f aca="false">IF(ISBLANK(Values!E19),"","Adults")</f>
        <v/>
      </c>
      <c r="BH20" s="27" t="str">
        <f aca="false">IF(ISBLANK(Values!E19),"","People")</f>
        <v/>
      </c>
      <c r="CG20" s="1" t="str">
        <f aca="false">IF(ISBLANK(Values!E19),"",Values!$B$11)</f>
        <v/>
      </c>
      <c r="CH20" s="1" t="str">
        <f aca="false">IF(ISBLANK(Values!E19),"","GR")</f>
        <v/>
      </c>
      <c r="CI20" s="1" t="str">
        <f aca="false">IF(ISBLANK(Values!E19),"",Values!$B$7)</f>
        <v/>
      </c>
      <c r="CJ20" s="1" t="str">
        <f aca="false">IF(ISBLANK(Values!E19),"",Values!$B$8)</f>
        <v/>
      </c>
      <c r="CK20" s="1" t="str">
        <f aca="false">IF(ISBLANK(Values!E19),"",Values!$B$9)</f>
        <v/>
      </c>
      <c r="CL20" s="1" t="str">
        <f aca="false">IF(ISBLANK(Values!E19),"","CM")</f>
        <v/>
      </c>
      <c r="CO20" s="1" t="str">
        <f aca="false">IF(ISBLANK(Values!E19), "", IF(AND(Values!$B$37=options!$G$2, Values!$C19), "AMAZON_NA", IF(AND(Values!$B$37=options!$G$1, Values!$D19), "AMAZON_EU", "DEFAULT")))</f>
        <v/>
      </c>
      <c r="CP20" s="36" t="str">
        <f aca="false">IF(ISBLANK(Values!E19),"",Values!$B$7)</f>
        <v/>
      </c>
      <c r="CQ20" s="36" t="str">
        <f aca="false">IF(ISBLANK(Values!E19),"",Values!$B$8)</f>
        <v/>
      </c>
      <c r="CR20" s="36" t="str">
        <f aca="false">IF(ISBLANK(Values!E19),"",Values!$B$9)</f>
        <v/>
      </c>
      <c r="CS20" s="1" t="str">
        <f aca="false">IF(ISBLANK(Values!E19),"",Values!$B$11)</f>
        <v/>
      </c>
      <c r="CT20" s="1" t="str">
        <f aca="false">IF(ISBLANK(Values!E19),"","GR")</f>
        <v/>
      </c>
      <c r="CU20" s="1" t="str">
        <f aca="false">IF(ISBLANK(Values!E19),"","CM")</f>
        <v/>
      </c>
      <c r="CV20" s="1" t="str">
        <f aca="false">IF(ISBLANK(Values!E19),"",IF(Values!$B$36=options!$F$1,"Denmark", IF(Values!$B$36=options!$F$2, "Danemark",IF(Values!$B$36=options!$F$3, "Dänemark",IF(Values!$B$36=options!$F$4, "Danimarca",IF(Values!$B$36=options!$F$5, "Dinamarca",IF(Values!$B$36=options!$F$6, "Denemarken","" ) ) ) ) )))</f>
        <v/>
      </c>
      <c r="CZ20" s="1" t="str">
        <f aca="false">IF(ISBLANK(Values!E19),"","No")</f>
        <v/>
      </c>
      <c r="DA20" s="1" t="str">
        <f aca="false">IF(ISBLANK(Values!E19),"","No")</f>
        <v/>
      </c>
      <c r="DO20" s="27" t="str">
        <f aca="false">IF(ISBLANK(Values!E19),"","Parts")</f>
        <v/>
      </c>
      <c r="DP20" s="27" t="str">
        <f aca="false">IF(ISBLANK(Values!E19),"",Values!$B$31)</f>
        <v/>
      </c>
      <c r="DS20" s="31"/>
      <c r="DY20" s="43" t="str">
        <f aca="false">IF(ISBLANK(Values!$E19), "", "not_applicable")</f>
        <v/>
      </c>
      <c r="DZ20" s="31"/>
      <c r="EA20" s="31"/>
      <c r="EB20" s="31"/>
      <c r="EC20" s="31"/>
      <c r="EI20" s="1" t="str">
        <f aca="false">IF(ISBLANK(Values!E19),"",Values!$B$31)</f>
        <v/>
      </c>
      <c r="ES20" s="1" t="str">
        <f aca="false">IF(ISBLANK(Values!E19),"","Amazon Tellus UPS")</f>
        <v/>
      </c>
      <c r="EV20" s="31" t="str">
        <f aca="false">IF(ISBLANK(Values!E19),"","New")</f>
        <v/>
      </c>
      <c r="FE20" s="1" t="str">
        <f aca="false">IF(ISBLANK(Values!E19),"",IF(CO20&lt;&gt;"DEFAULT", "", 3))</f>
        <v/>
      </c>
      <c r="FH20" s="1" t="str">
        <f aca="false">IF(ISBLANK(Values!E19),"","FALSE")</f>
        <v/>
      </c>
      <c r="FI20" s="36" t="str">
        <f aca="false">IF(ISBLANK(Values!E19),"","FALSE")</f>
        <v/>
      </c>
      <c r="FJ20" s="36" t="str">
        <f aca="false">IF(ISBLANK(Values!E19),"","FALSE")</f>
        <v/>
      </c>
      <c r="FM20" s="1" t="str">
        <f aca="false">IF(ISBLANK(Values!E19),"","1")</f>
        <v/>
      </c>
      <c r="FO20" s="28" t="str">
        <f aca="false">IF(ISBLANK(Values!E19),"",IF(Values!J19, Values!$B$4, Values!$B$5))</f>
        <v/>
      </c>
      <c r="FP20" s="1" t="str">
        <f aca="false">IF(ISBLANK(Values!E19),"","Percent")</f>
        <v/>
      </c>
      <c r="FQ20" s="1" t="str">
        <f aca="false">IF(ISBLANK(Values!E19),"","2")</f>
        <v/>
      </c>
      <c r="FR20" s="1" t="str">
        <f aca="false">IF(ISBLANK(Values!E19),"","3")</f>
        <v/>
      </c>
      <c r="FS20" s="1" t="str">
        <f aca="false">IF(ISBLANK(Values!E19),"","5")</f>
        <v/>
      </c>
      <c r="FT20" s="1" t="str">
        <f aca="false">IF(ISBLANK(Values!E19),"","6")</f>
        <v/>
      </c>
      <c r="FU20" s="1" t="str">
        <f aca="false">IF(ISBLANK(Values!E19),"","10")</f>
        <v/>
      </c>
      <c r="FV20" s="1" t="str">
        <f aca="false">IF(ISBLANK(Values!E19),"","10")</f>
        <v/>
      </c>
    </row>
    <row r="21" customFormat="false" ht="55.2" hidden="false" customHeight="false" outlineLevel="0" collapsed="false">
      <c r="A21" s="27" t="str">
        <f aca="false">IF(ISBLANK(Values!E20),"",IF(Values!$B$37="EU","computercomponent","computer"))</f>
        <v/>
      </c>
      <c r="B21" s="38" t="str">
        <f aca="false">IF(ISBLANK(Values!E20),"",Values!F20)</f>
        <v/>
      </c>
      <c r="C21" s="32" t="str">
        <f aca="false">IF(ISBLANK(Values!E20),"","TellusRem")</f>
        <v/>
      </c>
      <c r="D21" s="30" t="str">
        <f aca="false">IF(ISBLANK(Values!E20),"",Values!E20)</f>
        <v/>
      </c>
      <c r="E21" s="31" t="str">
        <f aca="false">IF(ISBLANK(Values!E20),"","EAN")</f>
        <v/>
      </c>
      <c r="F21" s="28" t="str">
        <f aca="false">IF(ISBLANK(Values!E20),"",IF(Values!J20, SUBSTITUTE(Values!$B$1, "{language}", Values!H20) &amp; " " &amp;Values!$B$3, SUBSTITUTE(Values!$B$2, "{language}", Values!$H20) &amp; " " &amp;Values!$B$3))</f>
        <v/>
      </c>
      <c r="G21" s="32" t="str">
        <f aca="false">IF(ISBLANK(Values!E20),"","TellusRem")</f>
        <v/>
      </c>
      <c r="H21" s="27" t="str">
        <f aca="false">IF(ISBLANK(Values!E20),"",Values!$B$16)</f>
        <v/>
      </c>
      <c r="I21" s="27" t="str">
        <f aca="false">IF(ISBLANK(Values!E20),"","4730574031")</f>
        <v/>
      </c>
      <c r="J21" s="39" t="str">
        <f aca="false">IF(ISBLANK(Values!E20),"",Values!F20 )</f>
        <v/>
      </c>
      <c r="K21" s="28" t="str">
        <f aca="false">IF(ISBLANK(Values!E20),"",IF(Values!J20, Values!$B$4, Values!$B$5))</f>
        <v/>
      </c>
      <c r="L21" s="40" t="str">
        <f aca="false">IF(ISBLANK(Values!E20),"",IF($CO21="DEFAULT", Values!$B$18, ""))</f>
        <v/>
      </c>
      <c r="M21" s="28" t="str">
        <f aca="false">IF(ISBLANK(Values!E20),"",Values!$M20)</f>
        <v/>
      </c>
      <c r="N21" s="28" t="str">
        <f aca="false">IF(ISBLANK(Values!$F20),"",Values!N20)</f>
        <v/>
      </c>
      <c r="O21" s="28" t="str">
        <f aca="false">IF(ISBLANK(Values!$F20),"",Values!O20)</f>
        <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
      </c>
      <c r="X21" s="32" t="str">
        <f aca="false">IF(ISBLANK(Values!E20),"",Values!$B$13)</f>
        <v/>
      </c>
      <c r="Y21" s="39" t="str">
        <f aca="false">IF(ISBLANK(Values!E20),"","Size-Color")</f>
        <v/>
      </c>
      <c r="Z21" s="32" t="str">
        <f aca="false">IF(ISBLANK(Values!E20),"","variation")</f>
        <v/>
      </c>
      <c r="AA21" s="36" t="str">
        <f aca="false">IF(ISBLANK(Values!E20),"",Values!$B$20)</f>
        <v/>
      </c>
      <c r="AB21" s="36" t="str">
        <f aca="false">IF(ISBLANK(Values!E20),"",Values!$B$29)</f>
        <v/>
      </c>
      <c r="AI21" s="41" t="str">
        <f aca="false">IF(ISBLANK(Values!E20),"",IF(Values!I20,Values!$B$23,Values!$B$33))</f>
        <v/>
      </c>
      <c r="AJ21" s="42" t="str">
        <f aca="false">IF(ISBLANK(Values!E20),"",Values!$B$24 &amp;" "&amp;Values!$B$3)</f>
        <v/>
      </c>
      <c r="AK21" s="1" t="str">
        <f aca="false">IF(ISBLANK(Values!E20),"",Values!$B$25)</f>
        <v/>
      </c>
      <c r="AL21" s="1" t="str">
        <f aca="false">IF(ISBLANK(Values!E20),"",SUBSTITUTE(SUBSTITUTE(IF(Values!$J20, Values!$B$26, Values!$B$33), "{language}", Values!$H20), "{flag}", INDEX(options!$E$1:$E$20, Values!$V20)))</f>
        <v/>
      </c>
      <c r="AM21" s="1" t="str">
        <f aca="false">SUBSTITUTE(IF(ISBLANK(Values!E20),"",Values!$B$27), "{model}", Values!$B$3)</f>
        <v/>
      </c>
      <c r="AT21" s="28" t="str">
        <f aca="false">IF(ISBLANK(Values!E20),"",Values!H20)</f>
        <v/>
      </c>
      <c r="AV21" s="36" t="str">
        <f aca="false">IF(ISBLANK(Values!E20),"",IF(Values!J20,"Backlit", "Non-Backlit"))</f>
        <v/>
      </c>
      <c r="BE21" s="27" t="str">
        <f aca="false">IF(ISBLANK(Values!E20),"","Professional Audience")</f>
        <v/>
      </c>
      <c r="BF21" s="27" t="str">
        <f aca="false">IF(ISBLANK(Values!E20),"","Consumer Audience")</f>
        <v/>
      </c>
      <c r="BG21" s="27" t="str">
        <f aca="false">IF(ISBLANK(Values!E20),"","Adults")</f>
        <v/>
      </c>
      <c r="BH21" s="27" t="str">
        <f aca="false">IF(ISBLANK(Values!E20),"","People")</f>
        <v/>
      </c>
      <c r="CG21" s="1" t="str">
        <f aca="false">IF(ISBLANK(Values!E20),"",Values!$B$11)</f>
        <v/>
      </c>
      <c r="CH21" s="1" t="str">
        <f aca="false">IF(ISBLANK(Values!E20),"","GR")</f>
        <v/>
      </c>
      <c r="CI21" s="1" t="str">
        <f aca="false">IF(ISBLANK(Values!E20),"",Values!$B$7)</f>
        <v/>
      </c>
      <c r="CJ21" s="1" t="str">
        <f aca="false">IF(ISBLANK(Values!E20),"",Values!$B$8)</f>
        <v/>
      </c>
      <c r="CK21" s="1" t="str">
        <f aca="false">IF(ISBLANK(Values!E20),"",Values!$B$9)</f>
        <v/>
      </c>
      <c r="CL21" s="1" t="str">
        <f aca="false">IF(ISBLANK(Values!E20),"","CM")</f>
        <v/>
      </c>
      <c r="CO21" s="1" t="str">
        <f aca="false">IF(ISBLANK(Values!E20), "", IF(AND(Values!$B$37=options!$G$2, Values!$C20), "AMAZON_NA", IF(AND(Values!$B$37=options!$G$1, Values!$D20), "AMAZON_EU", "DEFAULT")))</f>
        <v/>
      </c>
      <c r="CP21" s="36" t="str">
        <f aca="false">IF(ISBLANK(Values!E20),"",Values!$B$7)</f>
        <v/>
      </c>
      <c r="CQ21" s="36" t="str">
        <f aca="false">IF(ISBLANK(Values!E20),"",Values!$B$8)</f>
        <v/>
      </c>
      <c r="CR21" s="36" t="str">
        <f aca="false">IF(ISBLANK(Values!E20),"",Values!$B$9)</f>
        <v/>
      </c>
      <c r="CS21" s="1" t="str">
        <f aca="false">IF(ISBLANK(Values!E20),"",Values!$B$11)</f>
        <v/>
      </c>
      <c r="CT21" s="1" t="str">
        <f aca="false">IF(ISBLANK(Values!E20),"","GR")</f>
        <v/>
      </c>
      <c r="CU21" s="1" t="str">
        <f aca="false">IF(ISBLANK(Values!E20),"","CM")</f>
        <v/>
      </c>
      <c r="CV21" s="1" t="str">
        <f aca="false">IF(ISBLANK(Values!E20),"",IF(Values!$B$36=options!$F$1,"Denmark", IF(Values!$B$36=options!$F$2, "Danemark",IF(Values!$B$36=options!$F$3, "Dänemark",IF(Values!$B$36=options!$F$4, "Danimarca",IF(Values!$B$36=options!$F$5, "Dinamarca",IF(Values!$B$36=options!$F$6, "Denemarken","" ) ) ) ) )))</f>
        <v/>
      </c>
      <c r="CZ21" s="1" t="str">
        <f aca="false">IF(ISBLANK(Values!E20),"","No")</f>
        <v/>
      </c>
      <c r="DA21" s="1" t="str">
        <f aca="false">IF(ISBLANK(Values!E20),"","No")</f>
        <v/>
      </c>
      <c r="DO21" s="27" t="str">
        <f aca="false">IF(ISBLANK(Values!E20),"","Parts")</f>
        <v/>
      </c>
      <c r="DP21" s="27" t="str">
        <f aca="false">IF(ISBLANK(Values!E20),"",Values!$B$31)</f>
        <v/>
      </c>
      <c r="DS21" s="31"/>
      <c r="DY21" s="43" t="str">
        <f aca="false">IF(ISBLANK(Values!$E20), "", "not_applicable")</f>
        <v/>
      </c>
      <c r="DZ21" s="31"/>
      <c r="EA21" s="31"/>
      <c r="EB21" s="31"/>
      <c r="EC21" s="31"/>
      <c r="EI21" s="1" t="str">
        <f aca="false">IF(ISBLANK(Values!E20),"",Values!$B$31)</f>
        <v/>
      </c>
      <c r="ES21" s="1" t="str">
        <f aca="false">IF(ISBLANK(Values!E20),"","Amazon Tellus UPS")</f>
        <v/>
      </c>
      <c r="EV21" s="31" t="str">
        <f aca="false">IF(ISBLANK(Values!E20),"","New")</f>
        <v/>
      </c>
      <c r="FE21" s="1" t="str">
        <f aca="false">IF(ISBLANK(Values!E20),"",IF(CO21&lt;&gt;"DEFAULT", "", 3))</f>
        <v/>
      </c>
      <c r="FH21" s="1" t="str">
        <f aca="false">IF(ISBLANK(Values!E20),"","FALSE")</f>
        <v/>
      </c>
      <c r="FI21" s="36" t="str">
        <f aca="false">IF(ISBLANK(Values!E20),"","FALSE")</f>
        <v/>
      </c>
      <c r="FJ21" s="36" t="str">
        <f aca="false">IF(ISBLANK(Values!E20),"","FALSE")</f>
        <v/>
      </c>
      <c r="FM21" s="1" t="str">
        <f aca="false">IF(ISBLANK(Values!E20),"","1")</f>
        <v/>
      </c>
      <c r="FO21" s="28" t="str">
        <f aca="false">IF(ISBLANK(Values!E20),"",IF(Values!J20, Values!$B$4, Values!$B$5))</f>
        <v/>
      </c>
      <c r="FP21" s="1" t="str">
        <f aca="false">IF(ISBLANK(Values!E20),"","Percent")</f>
        <v/>
      </c>
      <c r="FQ21" s="1" t="str">
        <f aca="false">IF(ISBLANK(Values!E20),"","2")</f>
        <v/>
      </c>
      <c r="FR21" s="1" t="str">
        <f aca="false">IF(ISBLANK(Values!E20),"","3")</f>
        <v/>
      </c>
      <c r="FS21" s="1" t="str">
        <f aca="false">IF(ISBLANK(Values!E20),"","5")</f>
        <v/>
      </c>
      <c r="FT21" s="1" t="str">
        <f aca="false">IF(ISBLANK(Values!E20),"","6")</f>
        <v/>
      </c>
      <c r="FU21" s="1" t="str">
        <f aca="false">IF(ISBLANK(Values!E20),"","10")</f>
        <v/>
      </c>
      <c r="FV21" s="1" t="str">
        <f aca="false">IF(ISBLANK(Values!E20),"","10")</f>
        <v/>
      </c>
    </row>
    <row r="22" customFormat="false" ht="55.2" hidden="false" customHeight="false" outlineLevel="0" collapsed="false">
      <c r="A22" s="27" t="str">
        <f aca="false">IF(ISBLANK(Values!E21),"",IF(Values!$B$37="EU","computercomponent","computer"))</f>
        <v/>
      </c>
      <c r="B22" s="38" t="str">
        <f aca="false">IF(ISBLANK(Values!E21),"",Values!F21)</f>
        <v/>
      </c>
      <c r="C22" s="32" t="str">
        <f aca="false">IF(ISBLANK(Values!E21),"","TellusRem")</f>
        <v/>
      </c>
      <c r="D22" s="30" t="str">
        <f aca="false">IF(ISBLANK(Values!E21),"",Values!E21)</f>
        <v/>
      </c>
      <c r="E22" s="31" t="str">
        <f aca="false">IF(ISBLANK(Values!E21),"","EAN")</f>
        <v/>
      </c>
      <c r="F22" s="28" t="str">
        <f aca="false">IF(ISBLANK(Values!E21),"",IF(Values!J21, SUBSTITUTE(Values!$B$1, "{language}", Values!H21) &amp; " " &amp;Values!$B$3, SUBSTITUTE(Values!$B$2, "{language}", Values!$H21) &amp; " " &amp;Values!$B$3))</f>
        <v/>
      </c>
      <c r="G22" s="32" t="str">
        <f aca="false">IF(ISBLANK(Values!E21),"","TellusRem")</f>
        <v/>
      </c>
      <c r="H22" s="27" t="str">
        <f aca="false">IF(ISBLANK(Values!E21),"",Values!$B$16)</f>
        <v/>
      </c>
      <c r="I22" s="27" t="str">
        <f aca="false">IF(ISBLANK(Values!E21),"","4730574031")</f>
        <v/>
      </c>
      <c r="J22" s="39" t="s">
        <v>351</v>
      </c>
      <c r="K22" s="28" t="str">
        <f aca="false">IF(ISBLANK(Values!E21),"",IF(Values!J21, Values!$B$4, Values!$B$5))</f>
        <v/>
      </c>
      <c r="L22" s="40" t="str">
        <f aca="false">IF(ISBLANK(Values!E21),"",IF($CO22="DEFAULT", Values!$B$18, ""))</f>
        <v/>
      </c>
      <c r="M22" s="28" t="str">
        <f aca="false">IF(ISBLANK(Values!E21),"",Values!$M21)</f>
        <v/>
      </c>
      <c r="N22" s="28" t="str">
        <f aca="false">IF(ISBLANK(Values!$F21),"",Values!N21)</f>
        <v/>
      </c>
      <c r="O22" s="28" t="str">
        <f aca="false">IF(ISBLANK(Values!$F21),"",Values!O21)</f>
        <v/>
      </c>
      <c r="P22" s="28" t="str">
        <f aca="false">IF(ISBLANK(Values!$F21),"",Values!P21)</f>
        <v/>
      </c>
      <c r="Q22" s="28" t="str">
        <f aca="false">IF(ISBLANK(Values!$F21),"",Values!Q21)</f>
        <v/>
      </c>
      <c r="R22" s="28" t="str">
        <f aca="false">IF(ISBLANK(Values!$F21),"",Values!R21)</f>
        <v/>
      </c>
      <c r="S22" s="28" t="str">
        <f aca="false">IF(ISBLANK(Values!$F21),"",Values!S21)</f>
        <v/>
      </c>
      <c r="T22" s="28" t="str">
        <f aca="false">IF(ISBLANK(Values!$F21),"",Values!T21)</f>
        <v/>
      </c>
      <c r="U22" s="28" t="str">
        <f aca="false">IF(ISBLANK(Values!$F21),"",Values!U21)</f>
        <v/>
      </c>
      <c r="W22" s="32" t="str">
        <f aca="false">IF(ISBLANK(Values!E21),"","Child")</f>
        <v/>
      </c>
      <c r="X22" s="32" t="str">
        <f aca="false">IF(ISBLANK(Values!E21),"",Values!$B$13)</f>
        <v/>
      </c>
      <c r="Y22" s="39" t="str">
        <f aca="false">IF(ISBLANK(Values!E21),"","Size-Color")</f>
        <v/>
      </c>
      <c r="Z22" s="32" t="str">
        <f aca="false">IF(ISBLANK(Values!E21),"","variation")</f>
        <v/>
      </c>
      <c r="AA22" s="36" t="str">
        <f aca="false">IF(ISBLANK(Values!E21),"",Values!$B$20)</f>
        <v/>
      </c>
      <c r="AB22" s="36" t="str">
        <f aca="false">IF(ISBLANK(Values!E21),"",Values!$B$29)</f>
        <v/>
      </c>
      <c r="AI22" s="41" t="str">
        <f aca="false">IF(ISBLANK(Values!E21),"",IF(Values!I21,Values!$B$23,Values!$B$33))</f>
        <v/>
      </c>
      <c r="AJ22" s="42" t="str">
        <f aca="false">IF(ISBLANK(Values!E21),"",Values!$B$24 &amp;" "&amp;Values!$B$3)</f>
        <v/>
      </c>
      <c r="AK22" s="1" t="str">
        <f aca="false">IF(ISBLANK(Values!E21),"",Values!$B$25)</f>
        <v/>
      </c>
      <c r="AL22" s="1" t="str">
        <f aca="false">IF(ISBLANK(Values!E21),"",SUBSTITUTE(SUBSTITUTE(IF(Values!$J21, Values!$B$26, Values!$B$33), "{language}", Values!$H21), "{flag}", INDEX(options!$E$1:$E$20, Values!$V21)))</f>
        <v/>
      </c>
      <c r="AM22" s="1" t="str">
        <f aca="false">SUBSTITUTE(IF(ISBLANK(Values!E21),"",Values!$B$27), "{model}", Values!$B$3)</f>
        <v/>
      </c>
      <c r="AT22" s="28" t="str">
        <f aca="false">IF(ISBLANK(Values!E21),"",Values!H21)</f>
        <v/>
      </c>
      <c r="AV22" s="36" t="str">
        <f aca="false">IF(ISBLANK(Values!E21),"",IF(Values!J21,"Backlit", "Non-Backlit"))</f>
        <v/>
      </c>
      <c r="BE22" s="27" t="str">
        <f aca="false">IF(ISBLANK(Values!E21),"","Professional Audience")</f>
        <v/>
      </c>
      <c r="BF22" s="27" t="str">
        <f aca="false">IF(ISBLANK(Values!E21),"","Consumer Audience")</f>
        <v/>
      </c>
      <c r="BG22" s="27" t="str">
        <f aca="false">IF(ISBLANK(Values!E21),"","Adults")</f>
        <v/>
      </c>
      <c r="BH22" s="27" t="str">
        <f aca="false">IF(ISBLANK(Values!E21),"","People")</f>
        <v/>
      </c>
      <c r="CG22" s="1" t="str">
        <f aca="false">IF(ISBLANK(Values!E21),"",Values!$B$11)</f>
        <v/>
      </c>
      <c r="CH22" s="1" t="str">
        <f aca="false">IF(ISBLANK(Values!E21),"","GR")</f>
        <v/>
      </c>
      <c r="CI22" s="1" t="str">
        <f aca="false">IF(ISBLANK(Values!E21),"",Values!$B$7)</f>
        <v/>
      </c>
      <c r="CJ22" s="1" t="str">
        <f aca="false">IF(ISBLANK(Values!E21),"",Values!$B$8)</f>
        <v/>
      </c>
      <c r="CK22" s="1" t="str">
        <f aca="false">IF(ISBLANK(Values!E21),"",Values!$B$9)</f>
        <v/>
      </c>
      <c r="CL22" s="1" t="str">
        <f aca="false">IF(ISBLANK(Values!E21),"","CM")</f>
        <v/>
      </c>
      <c r="CO22" s="1" t="str">
        <f aca="false">IF(ISBLANK(Values!E21), "", IF(AND(Values!$B$37=options!$G$2, Values!$C21), "AMAZON_NA", IF(AND(Values!$B$37=options!$G$1, Values!$D21), "AMAZON_EU", "DEFAULT")))</f>
        <v/>
      </c>
      <c r="CP22" s="36" t="str">
        <f aca="false">IF(ISBLANK(Values!E21),"",Values!$B$7)</f>
        <v/>
      </c>
      <c r="CQ22" s="36" t="str">
        <f aca="false">IF(ISBLANK(Values!E21),"",Values!$B$8)</f>
        <v/>
      </c>
      <c r="CR22" s="36" t="str">
        <f aca="false">IF(ISBLANK(Values!E21),"",Values!$B$9)</f>
        <v/>
      </c>
      <c r="CS22" s="1" t="str">
        <f aca="false">IF(ISBLANK(Values!E21),"",Values!$B$11)</f>
        <v/>
      </c>
      <c r="CT22" s="1" t="str">
        <f aca="false">IF(ISBLANK(Values!E21),"","GR")</f>
        <v/>
      </c>
      <c r="CU22" s="1" t="str">
        <f aca="false">IF(ISBLANK(Values!E21),"","CM")</f>
        <v/>
      </c>
      <c r="CV22" s="1" t="str">
        <f aca="false">IF(ISBLANK(Values!E21),"",IF(Values!$B$36=options!$F$1,"Denmark", IF(Values!$B$36=options!$F$2, "Danemark",IF(Values!$B$36=options!$F$3, "Dänemark",IF(Values!$B$36=options!$F$4, "Danimarca",IF(Values!$B$36=options!$F$5, "Dinamarca",IF(Values!$B$36=options!$F$6, "Denemarken","" ) ) ) ) )))</f>
        <v/>
      </c>
      <c r="CZ22" s="1" t="str">
        <f aca="false">IF(ISBLANK(Values!E21),"","No")</f>
        <v/>
      </c>
      <c r="DA22" s="1" t="str">
        <f aca="false">IF(ISBLANK(Values!E21),"","No")</f>
        <v/>
      </c>
      <c r="DO22" s="27" t="str">
        <f aca="false">IF(ISBLANK(Values!E21),"","Parts")</f>
        <v/>
      </c>
      <c r="DP22" s="27" t="str">
        <f aca="false">IF(ISBLANK(Values!E21),"",Values!$B$31)</f>
        <v/>
      </c>
      <c r="DS22" s="31"/>
      <c r="DY22" s="43" t="str">
        <f aca="false">IF(ISBLANK(Values!$E21), "", "not_applicable")</f>
        <v/>
      </c>
      <c r="DZ22" s="31"/>
      <c r="EA22" s="31"/>
      <c r="EB22" s="31"/>
      <c r="EC22" s="31"/>
      <c r="EI22" s="1" t="str">
        <f aca="false">IF(ISBLANK(Values!E21),"",Values!$B$31)</f>
        <v/>
      </c>
      <c r="ES22" s="1" t="str">
        <f aca="false">IF(ISBLANK(Values!E21),"","Amazon Tellus UPS")</f>
        <v/>
      </c>
      <c r="EV22" s="31" t="str">
        <f aca="false">IF(ISBLANK(Values!E21),"","New")</f>
        <v/>
      </c>
      <c r="FE22" s="1" t="str">
        <f aca="false">IF(ISBLANK(Values!E21),"",IF(CO22&lt;&gt;"DEFAULT", "", 3))</f>
        <v/>
      </c>
      <c r="FH22" s="1" t="str">
        <f aca="false">IF(ISBLANK(Values!E21),"","FALSE")</f>
        <v/>
      </c>
      <c r="FI22" s="36" t="str">
        <f aca="false">IF(ISBLANK(Values!E21),"","FALSE")</f>
        <v/>
      </c>
      <c r="FJ22" s="36" t="str">
        <f aca="false">IF(ISBLANK(Values!E21),"","FALSE")</f>
        <v/>
      </c>
      <c r="FM22" s="1" t="str">
        <f aca="false">IF(ISBLANK(Values!E21),"","1")</f>
        <v/>
      </c>
      <c r="FO22" s="28" t="str">
        <f aca="false">IF(ISBLANK(Values!E21),"",IF(Values!J21, Values!$B$4, Values!$B$5))</f>
        <v/>
      </c>
      <c r="FP22" s="1" t="str">
        <f aca="false">IF(ISBLANK(Values!E21),"","Percent")</f>
        <v/>
      </c>
      <c r="FQ22" s="1" t="str">
        <f aca="false">IF(ISBLANK(Values!E21),"","2")</f>
        <v/>
      </c>
      <c r="FR22" s="1" t="str">
        <f aca="false">IF(ISBLANK(Values!E21),"","3")</f>
        <v/>
      </c>
      <c r="FS22" s="1" t="str">
        <f aca="false">IF(ISBLANK(Values!E21),"","5")</f>
        <v/>
      </c>
      <c r="FT22" s="1" t="str">
        <f aca="false">IF(ISBLANK(Values!E21),"","6")</f>
        <v/>
      </c>
      <c r="FU22" s="1" t="str">
        <f aca="false">IF(ISBLANK(Values!E21),"","10")</f>
        <v/>
      </c>
      <c r="FV22" s="1" t="str">
        <f aca="false">IF(ISBLANK(Values!E21),"","10")</f>
        <v/>
      </c>
    </row>
    <row r="23" s="44" customFormat="true" ht="55.2" hidden="false" customHeight="false" outlineLevel="0" collapsed="false">
      <c r="A23" s="27" t="str">
        <f aca="false">IF(ISBLANK(Values!E22),"",IF(Values!$B$37="EU","computercomponent","computer"))</f>
        <v/>
      </c>
      <c r="B23" s="38" t="str">
        <f aca="false">IF(ISBLANK(Values!E22),"",Values!F22)</f>
        <v/>
      </c>
      <c r="C23" s="32" t="str">
        <f aca="false">IF(ISBLANK(Values!E22),"","TellusRem")</f>
        <v/>
      </c>
      <c r="D23" s="30" t="str">
        <f aca="false">IF(ISBLANK(Values!E22),"",Values!E22)</f>
        <v/>
      </c>
      <c r="E23" s="31" t="str">
        <f aca="false">IF(ISBLANK(Values!E22),"","EAN")</f>
        <v/>
      </c>
      <c r="F23" s="28" t="str">
        <f aca="false">IF(ISBLANK(Values!E22),"",IF(Values!J22, SUBSTITUTE(Values!$B$1, "{language}", Values!H22) &amp; " " &amp;Values!$B$3, SUBSTITUTE(Values!$B$2, "{language}", Values!$H22) &amp; " " &amp;Values!$B$3))</f>
        <v/>
      </c>
      <c r="G23" s="32" t="str">
        <f aca="false">IF(ISBLANK(Values!E22),"","TellusRem")</f>
        <v/>
      </c>
      <c r="H23" s="27" t="str">
        <f aca="false">IF(ISBLANK(Values!E22),"",Values!$B$16)</f>
        <v/>
      </c>
      <c r="I23" s="27" t="str">
        <f aca="false">IF(ISBLANK(Values!E22),"","4730574031")</f>
        <v/>
      </c>
      <c r="J23" s="39" t="str">
        <f aca="false">IF(ISBLANK(Values!E22),"",Values!F22 )</f>
        <v/>
      </c>
      <c r="K23" s="28" t="str">
        <f aca="false">IF(ISBLANK(Values!E22),"",IF(Values!J22, Values!$B$4, Values!$B$5))</f>
        <v/>
      </c>
      <c r="L23" s="40" t="str">
        <f aca="false">IF(ISBLANK(Values!E22),"",IF($CO23="DEFAULT", Values!$B$18, ""))</f>
        <v/>
      </c>
      <c r="M23" s="28" t="str">
        <f aca="false">IF(ISBLANK(Values!E22),"",Values!$M22)</f>
        <v/>
      </c>
      <c r="N23" s="28" t="str">
        <f aca="false">IF(ISBLANK(Values!$F22),"",Values!N22)</f>
        <v/>
      </c>
      <c r="O23" s="28" t="str">
        <f aca="false">IF(ISBLANK(Values!$F22),"",Values!O22)</f>
        <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
      </c>
      <c r="X23" s="32" t="str">
        <f aca="false">IF(ISBLANK(Values!E22),"",Values!$B$13)</f>
        <v/>
      </c>
      <c r="Y23" s="39" t="str">
        <f aca="false">IF(ISBLANK(Values!E22),"","Size-Color")</f>
        <v/>
      </c>
      <c r="Z23" s="32" t="str">
        <f aca="false">IF(ISBLANK(Values!E22),"","variation")</f>
        <v/>
      </c>
      <c r="AA23" s="36" t="str">
        <f aca="false">IF(ISBLANK(Values!E22),"",Values!$B$20)</f>
        <v/>
      </c>
      <c r="AB23" s="36" t="str">
        <f aca="false">IF(ISBLANK(Values!E22),"",Values!$B$29)</f>
        <v/>
      </c>
      <c r="AC23" s="1"/>
      <c r="AD23" s="1"/>
      <c r="AE23" s="1"/>
      <c r="AF23" s="1"/>
      <c r="AG23" s="1"/>
      <c r="AH23" s="1"/>
      <c r="AI23" s="41" t="str">
        <f aca="false">IF(ISBLANK(Values!E22),"",IF(Values!I22,Values!$B$23,Values!$B$33))</f>
        <v/>
      </c>
      <c r="AJ23" s="42" t="str">
        <f aca="false">IF(ISBLANK(Values!E22),"",Values!$B$24 &amp;" "&amp;Values!$B$3)</f>
        <v/>
      </c>
      <c r="AK23" s="1" t="str">
        <f aca="false">IF(ISBLANK(Values!E22),"",Values!$B$25)</f>
        <v/>
      </c>
      <c r="AL23" s="1" t="str">
        <f aca="false">IF(ISBLANK(Values!E22),"",SUBSTITUTE(SUBSTITUTE(IF(Values!$J22, Values!$B$26, Values!$B$33), "{language}", Values!$H22), "{flag}", INDEX(options!$E$1:$E$20, Values!$V22)))</f>
        <v/>
      </c>
      <c r="AM23" s="1" t="str">
        <f aca="false">SUBSTITUTE(IF(ISBLANK(Values!E22),"",Values!$B$27), "{model}", Values!$B$3)</f>
        <v/>
      </c>
      <c r="AN23" s="1"/>
      <c r="AO23" s="1"/>
      <c r="AP23" s="1"/>
      <c r="AQ23" s="1"/>
      <c r="AR23" s="1"/>
      <c r="AS23" s="1"/>
      <c r="AT23" s="28" t="str">
        <f aca="false">IF(ISBLANK(Values!E22),"",Values!H22)</f>
        <v/>
      </c>
      <c r="AU23" s="1"/>
      <c r="AV23" s="36" t="str">
        <f aca="false">IF(ISBLANK(Values!E22),"",IF(Values!J22,"Backlit", "Non-Backlit"))</f>
        <v/>
      </c>
      <c r="AW23" s="1"/>
      <c r="AX23" s="1"/>
      <c r="AY23" s="1"/>
      <c r="AZ23" s="1"/>
      <c r="BA23" s="1"/>
      <c r="BB23" s="1"/>
      <c r="BC23" s="1"/>
      <c r="BD23" s="1"/>
      <c r="BE23" s="27" t="str">
        <f aca="false">IF(ISBLANK(Values!E22),"","Professional Audience")</f>
        <v/>
      </c>
      <c r="BF23" s="27" t="str">
        <f aca="false">IF(ISBLANK(Values!E22),"","Consumer Audience")</f>
        <v/>
      </c>
      <c r="BG23" s="27" t="str">
        <f aca="false">IF(ISBLANK(Values!E22),"","Adults")</f>
        <v/>
      </c>
      <c r="BH23" s="27" t="str">
        <f aca="false">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 aca="false">IF(ISBLANK(Values!E22),"",Values!$B$11)</f>
        <v/>
      </c>
      <c r="CH23" s="1" t="str">
        <f aca="false">IF(ISBLANK(Values!E22),"","GR")</f>
        <v/>
      </c>
      <c r="CI23" s="1" t="str">
        <f aca="false">IF(ISBLANK(Values!E22),"",Values!$B$7)</f>
        <v/>
      </c>
      <c r="CJ23" s="1" t="str">
        <f aca="false">IF(ISBLANK(Values!E22),"",Values!$B$8)</f>
        <v/>
      </c>
      <c r="CK23" s="1" t="str">
        <f aca="false">IF(ISBLANK(Values!E22),"",Values!$B$9)</f>
        <v/>
      </c>
      <c r="CL23" s="1" t="str">
        <f aca="false">IF(ISBLANK(Values!E22),"","CM")</f>
        <v/>
      </c>
      <c r="CM23" s="1"/>
      <c r="CN23" s="1"/>
      <c r="CO23" s="1" t="str">
        <f aca="false">IF(ISBLANK(Values!E22), "", IF(AND(Values!$B$37=options!$G$2, Values!$C22), "AMAZON_NA", IF(AND(Values!$B$37=options!$G$1, Values!$D22), "AMAZON_EU", "DEFAULT")))</f>
        <v/>
      </c>
      <c r="CP23" s="36" t="str">
        <f aca="false">IF(ISBLANK(Values!E22),"",Values!$B$7)</f>
        <v/>
      </c>
      <c r="CQ23" s="36" t="str">
        <f aca="false">IF(ISBLANK(Values!E22),"",Values!$B$8)</f>
        <v/>
      </c>
      <c r="CR23" s="36" t="str">
        <f aca="false">IF(ISBLANK(Values!E22),"",Values!$B$9)</f>
        <v/>
      </c>
      <c r="CS23" s="1" t="str">
        <f aca="false">IF(ISBLANK(Values!E22),"",Values!$B$11)</f>
        <v/>
      </c>
      <c r="CT23" s="1" t="str">
        <f aca="false">IF(ISBLANK(Values!E22),"","GR")</f>
        <v/>
      </c>
      <c r="CU23" s="1" t="str">
        <f aca="false">IF(ISBLANK(Values!E22),"","CM")</f>
        <v/>
      </c>
      <c r="CV23" s="1" t="str">
        <f aca="false">IF(ISBLANK(Values!E22),"",IF(Values!$B$36=options!$F$1,"Denmark", IF(Values!$B$36=options!$F$2, "Danemark",IF(Values!$B$36=options!$F$3, "Dänemark",IF(Values!$B$36=options!$F$4, "Danimarca",IF(Values!$B$36=options!$F$5, "Dinamarca",IF(Values!$B$36=options!$F$6, "Denemarken","" ) ) ) ) )))</f>
        <v/>
      </c>
      <c r="CW23" s="1"/>
      <c r="CX23" s="1"/>
      <c r="CY23" s="1"/>
      <c r="CZ23" s="1" t="str">
        <f aca="false">IF(ISBLANK(Values!E22),"","No")</f>
        <v/>
      </c>
      <c r="DA23" s="1" t="str">
        <f aca="false">IF(ISBLANK(Values!E22),"","No")</f>
        <v/>
      </c>
      <c r="DB23" s="1"/>
      <c r="DC23" s="1"/>
      <c r="DD23" s="1"/>
      <c r="DE23" s="1"/>
      <c r="DF23" s="1"/>
      <c r="DG23" s="1"/>
      <c r="DH23" s="1"/>
      <c r="DI23" s="1"/>
      <c r="DJ23" s="1"/>
      <c r="DK23" s="1"/>
      <c r="DL23" s="1"/>
      <c r="DM23" s="1"/>
      <c r="DN23" s="1"/>
      <c r="DO23" s="27" t="str">
        <f aca="false">IF(ISBLANK(Values!E22),"","Parts")</f>
        <v/>
      </c>
      <c r="DP23" s="27" t="str">
        <f aca="false">IF(ISBLANK(Values!E22),"",Values!$B$31)</f>
        <v/>
      </c>
      <c r="DQ23" s="1"/>
      <c r="DR23" s="1"/>
      <c r="DS23" s="31"/>
      <c r="DT23" s="1"/>
      <c r="DU23" s="1"/>
      <c r="DV23" s="1"/>
      <c r="DW23" s="1"/>
      <c r="DX23" s="1"/>
      <c r="DY23" s="43" t="str">
        <f aca="false">IF(ISBLANK(Values!$E22), "", "not_applicable")</f>
        <v/>
      </c>
      <c r="DZ23" s="31"/>
      <c r="EA23" s="31"/>
      <c r="EB23" s="31"/>
      <c r="EC23" s="31"/>
      <c r="ED23" s="1"/>
      <c r="EE23" s="1"/>
      <c r="EF23" s="1"/>
      <c r="EG23" s="1"/>
      <c r="EH23" s="1"/>
      <c r="EI23" s="1" t="str">
        <f aca="false">IF(ISBLANK(Values!E22),"",Values!$B$31)</f>
        <v/>
      </c>
      <c r="EJ23" s="1"/>
      <c r="EK23" s="1"/>
      <c r="EL23" s="1"/>
      <c r="EM23" s="1"/>
      <c r="EN23" s="1"/>
      <c r="EO23" s="1"/>
      <c r="EP23" s="1"/>
      <c r="EQ23" s="1"/>
      <c r="ER23" s="1"/>
      <c r="ES23" s="1" t="str">
        <f aca="false">IF(ISBLANK(Values!E22),"","Amazon Tellus UPS")</f>
        <v/>
      </c>
      <c r="ET23" s="1"/>
      <c r="EU23" s="1"/>
      <c r="EV23" s="31" t="str">
        <f aca="false">IF(ISBLANK(Values!E22),"","New")</f>
        <v/>
      </c>
      <c r="EW23" s="1"/>
      <c r="EX23" s="1"/>
      <c r="EY23" s="1"/>
      <c r="EZ23" s="1"/>
      <c r="FA23" s="1"/>
      <c r="FB23" s="1"/>
      <c r="FC23" s="1"/>
      <c r="FD23" s="1"/>
      <c r="FE23" s="1" t="str">
        <f aca="false">IF(ISBLANK(Values!E22),"",IF(CO23&lt;&gt;"DEFAULT", "", 3))</f>
        <v/>
      </c>
      <c r="FF23" s="1"/>
      <c r="FG23" s="1"/>
      <c r="FH23" s="1" t="str">
        <f aca="false">IF(ISBLANK(Values!E22),"","FALSE")</f>
        <v/>
      </c>
      <c r="FI23" s="36" t="str">
        <f aca="false">IF(ISBLANK(Values!E22),"","FALSE")</f>
        <v/>
      </c>
      <c r="FJ23" s="36" t="str">
        <f aca="false">IF(ISBLANK(Values!E22),"","FALSE")</f>
        <v/>
      </c>
      <c r="FK23" s="1"/>
      <c r="FL23" s="1"/>
      <c r="FM23" s="1" t="str">
        <f aca="false">IF(ISBLANK(Values!E22),"","1")</f>
        <v/>
      </c>
      <c r="FN23" s="1"/>
      <c r="FO23" s="28" t="str">
        <f aca="false">IF(ISBLANK(Values!E22),"",IF(Values!J22, Values!$B$4, Values!$B$5))</f>
        <v/>
      </c>
      <c r="FP23" s="1" t="str">
        <f aca="false">IF(ISBLANK(Values!E22),"","Percent")</f>
        <v/>
      </c>
      <c r="FQ23" s="1" t="str">
        <f aca="false">IF(ISBLANK(Values!E22),"","2")</f>
        <v/>
      </c>
      <c r="FR23" s="1" t="str">
        <f aca="false">IF(ISBLANK(Values!E22),"","3")</f>
        <v/>
      </c>
      <c r="FS23" s="1" t="str">
        <f aca="false">IF(ISBLANK(Values!E22),"","5")</f>
        <v/>
      </c>
      <c r="FT23" s="1" t="str">
        <f aca="false">IF(ISBLANK(Values!E22),"","6")</f>
        <v/>
      </c>
      <c r="FU23" s="1" t="str">
        <f aca="false">IF(ISBLANK(Values!E22),"","10")</f>
        <v/>
      </c>
      <c r="FV23" s="1" t="str">
        <f aca="false">IF(ISBLANK(Values!E22),"","10")</f>
        <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IF(ISBLANK(Values!E23),"",IF(Values!$B$37="EU","computercomponent","computer"))</f>
        <v/>
      </c>
      <c r="B24" s="38" t="str">
        <f aca="false">IF(ISBLANK(Values!E23),"",Values!F23)</f>
        <v/>
      </c>
      <c r="C24" s="32" t="str">
        <f aca="false">IF(ISBLANK(Values!E23),"","TellusRem")</f>
        <v/>
      </c>
      <c r="D24" s="30" t="str">
        <f aca="false">IF(ISBLANK(Values!E23),"",Values!E23)</f>
        <v/>
      </c>
      <c r="E24" s="31" t="str">
        <f aca="false">IF(ISBLANK(Values!E23),"","EAN")</f>
        <v/>
      </c>
      <c r="F24" s="28" t="str">
        <f aca="false">IF(ISBLANK(Values!E23),"",IF(Values!J23, SUBSTITUTE(Values!$B$1, "{language}", Values!H23) &amp; " " &amp;Values!$B$3, SUBSTITUTE(Values!$B$2, "{language}", Values!$H23) &amp; " " &amp;Values!$B$3))</f>
        <v/>
      </c>
      <c r="G24" s="32" t="str">
        <f aca="false">IF(ISBLANK(Values!E23),"","TellusRem")</f>
        <v/>
      </c>
      <c r="H24" s="27" t="str">
        <f aca="false">IF(ISBLANK(Values!E23),"",Values!$B$16)</f>
        <v/>
      </c>
      <c r="I24" s="27" t="str">
        <f aca="false">IF(ISBLANK(Values!E23),"","4730574031")</f>
        <v/>
      </c>
      <c r="J24" s="39" t="str">
        <f aca="false">IF(ISBLANK(Values!E23),"",Values!F23 )</f>
        <v/>
      </c>
      <c r="K24" s="28" t="str">
        <f aca="false">IF(ISBLANK(Values!E23),"",IF(Values!J23, Values!$B$4, Values!$B$5))</f>
        <v/>
      </c>
      <c r="L24" s="40" t="str">
        <f aca="false">IF(ISBLANK(Values!E23),"",IF($CO24="DEFAULT", Values!$B$18, ""))</f>
        <v/>
      </c>
      <c r="M24" s="28" t="str">
        <f aca="false">IF(ISBLANK(Values!E23),"",Values!$M23)</f>
        <v/>
      </c>
      <c r="N24" s="28" t="str">
        <f aca="false">IF(ISBLANK(Values!$F23),"",Values!N23)</f>
        <v/>
      </c>
      <c r="O24" s="28" t="str">
        <f aca="false">IF(ISBLANK(Values!$F23),"",Values!O23)</f>
        <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
      </c>
      <c r="X24" s="32" t="str">
        <f aca="false">IF(ISBLANK(Values!E23),"",Values!$B$13)</f>
        <v/>
      </c>
      <c r="Y24" s="39" t="str">
        <f aca="false">IF(ISBLANK(Values!E23),"","Size-Color")</f>
        <v/>
      </c>
      <c r="Z24" s="32" t="str">
        <f aca="false">IF(ISBLANK(Values!E23),"","variation")</f>
        <v/>
      </c>
      <c r="AA24" s="36" t="str">
        <f aca="false">IF(ISBLANK(Values!E23),"",Values!$B$20)</f>
        <v/>
      </c>
      <c r="AB24" s="36" t="str">
        <f aca="false">IF(ISBLANK(Values!E23),"",Values!$B$29)</f>
        <v/>
      </c>
      <c r="AC24" s="1"/>
      <c r="AD24" s="1"/>
      <c r="AE24" s="1"/>
      <c r="AF24" s="1"/>
      <c r="AG24" s="1"/>
      <c r="AH24" s="1"/>
      <c r="AI24" s="41" t="str">
        <f aca="false">IF(ISBLANK(Values!E23),"",IF(Values!I23,Values!$B$23,Values!$B$33))</f>
        <v/>
      </c>
      <c r="AJ24" s="42" t="str">
        <f aca="false">IF(ISBLANK(Values!E23),"",Values!$B$24 &amp;" "&amp;Values!$B$3)</f>
        <v/>
      </c>
      <c r="AK24" s="1" t="str">
        <f aca="false">IF(ISBLANK(Values!E23),"",Values!$B$25)</f>
        <v/>
      </c>
      <c r="AL24" s="1" t="str">
        <f aca="false">IF(ISBLANK(Values!E23),"",SUBSTITUTE(SUBSTITUTE(IF(Values!$J23, Values!$B$26, Values!$B$33), "{language}", Values!$H23), "{flag}", INDEX(options!$E$1:$E$20, Values!$V23)))</f>
        <v/>
      </c>
      <c r="AM24" s="1" t="str">
        <f aca="false">SUBSTITUTE(IF(ISBLANK(Values!E23),"",Values!$B$27), "{model}", Values!$B$3)</f>
        <v/>
      </c>
      <c r="AN24" s="1"/>
      <c r="AO24" s="1"/>
      <c r="AP24" s="1"/>
      <c r="AQ24" s="1"/>
      <c r="AR24" s="1"/>
      <c r="AS24" s="1"/>
      <c r="AT24" s="28" t="str">
        <f aca="false">IF(ISBLANK(Values!E23),"",Values!H23)</f>
        <v/>
      </c>
      <c r="AU24" s="1"/>
      <c r="AV24" s="36" t="str">
        <f aca="false">IF(ISBLANK(Values!E23),"",IF(Values!J23,"Backlit", "Non-Backlit"))</f>
        <v/>
      </c>
      <c r="AW24" s="1"/>
      <c r="AX24" s="1"/>
      <c r="AY24" s="1"/>
      <c r="AZ24" s="1"/>
      <c r="BA24" s="1"/>
      <c r="BB24" s="1"/>
      <c r="BC24" s="1"/>
      <c r="BD24" s="1"/>
      <c r="BE24" s="27" t="str">
        <f aca="false">IF(ISBLANK(Values!E23),"","Professional Audience")</f>
        <v/>
      </c>
      <c r="BF24" s="27" t="str">
        <f aca="false">IF(ISBLANK(Values!E23),"","Consumer Audience")</f>
        <v/>
      </c>
      <c r="BG24" s="27" t="str">
        <f aca="false">IF(ISBLANK(Values!E23),"","Adults")</f>
        <v/>
      </c>
      <c r="BH24" s="27" t="str">
        <f aca="false">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 aca="false">IF(ISBLANK(Values!E23),"",Values!$B$11)</f>
        <v/>
      </c>
      <c r="CH24" s="1" t="str">
        <f aca="false">IF(ISBLANK(Values!E23),"","GR")</f>
        <v/>
      </c>
      <c r="CI24" s="1" t="str">
        <f aca="false">IF(ISBLANK(Values!E23),"",Values!$B$7)</f>
        <v/>
      </c>
      <c r="CJ24" s="1" t="str">
        <f aca="false">IF(ISBLANK(Values!E23),"",Values!$B$8)</f>
        <v/>
      </c>
      <c r="CK24" s="1" t="str">
        <f aca="false">IF(ISBLANK(Values!E23),"",Values!$B$9)</f>
        <v/>
      </c>
      <c r="CL24" s="1" t="str">
        <f aca="false">IF(ISBLANK(Values!E23),"","CM")</f>
        <v/>
      </c>
      <c r="CM24" s="1"/>
      <c r="CN24" s="1"/>
      <c r="CO24" s="1" t="str">
        <f aca="false">IF(ISBLANK(Values!E23), "", IF(AND(Values!$B$37=options!$G$2, Values!$C23), "AMAZON_NA", IF(AND(Values!$B$37=options!$G$1, Values!$D23), "AMAZON_EU", "DEFAULT")))</f>
        <v/>
      </c>
      <c r="CP24" s="36" t="str">
        <f aca="false">IF(ISBLANK(Values!E23),"",Values!$B$7)</f>
        <v/>
      </c>
      <c r="CQ24" s="36" t="str">
        <f aca="false">IF(ISBLANK(Values!E23),"",Values!$B$8)</f>
        <v/>
      </c>
      <c r="CR24" s="36" t="str">
        <f aca="false">IF(ISBLANK(Values!E23),"",Values!$B$9)</f>
        <v/>
      </c>
      <c r="CS24" s="1" t="str">
        <f aca="false">IF(ISBLANK(Values!E23),"",Values!$B$11)</f>
        <v/>
      </c>
      <c r="CT24" s="1" t="str">
        <f aca="false">IF(ISBLANK(Values!E23),"","GR")</f>
        <v/>
      </c>
      <c r="CU24" s="1" t="str">
        <f aca="false">IF(ISBLANK(Values!E23),"","CM")</f>
        <v/>
      </c>
      <c r="CV24" s="1" t="str">
        <f aca="false">IF(ISBLANK(Values!E23),"",IF(Values!$B$36=options!$F$1,"Denmark", IF(Values!$B$36=options!$F$2, "Danemark",IF(Values!$B$36=options!$F$3, "Dänemark",IF(Values!$B$36=options!$F$4, "Danimarca",IF(Values!$B$36=options!$F$5, "Dinamarca",IF(Values!$B$36=options!$F$6, "Denemarken","" ) ) ) ) )))</f>
        <v/>
      </c>
      <c r="CW24" s="1"/>
      <c r="CX24" s="1"/>
      <c r="CY24" s="1"/>
      <c r="CZ24" s="1" t="str">
        <f aca="false">IF(ISBLANK(Values!E23),"","No")</f>
        <v/>
      </c>
      <c r="DA24" s="1" t="str">
        <f aca="false">IF(ISBLANK(Values!E23),"","No")</f>
        <v/>
      </c>
      <c r="DB24" s="1"/>
      <c r="DC24" s="1"/>
      <c r="DD24" s="1"/>
      <c r="DE24" s="1"/>
      <c r="DF24" s="1"/>
      <c r="DG24" s="1"/>
      <c r="DH24" s="1"/>
      <c r="DI24" s="1"/>
      <c r="DJ24" s="1"/>
      <c r="DK24" s="1"/>
      <c r="DL24" s="1"/>
      <c r="DM24" s="1"/>
      <c r="DN24" s="1"/>
      <c r="DO24" s="27" t="str">
        <f aca="false">IF(ISBLANK(Values!E23),"","Parts")</f>
        <v/>
      </c>
      <c r="DP24" s="27" t="str">
        <f aca="false">IF(ISBLANK(Values!E23),"",Values!$B$31)</f>
        <v/>
      </c>
      <c r="DQ24" s="1"/>
      <c r="DR24" s="1"/>
      <c r="DS24" s="31"/>
      <c r="DT24" s="1"/>
      <c r="DU24" s="1"/>
      <c r="DV24" s="1"/>
      <c r="DW24" s="1"/>
      <c r="DX24" s="1"/>
      <c r="DY24" s="43" t="str">
        <f aca="false">IF(ISBLANK(Values!$E23), "", "not_applicable")</f>
        <v/>
      </c>
      <c r="DZ24" s="31"/>
      <c r="EA24" s="31"/>
      <c r="EB24" s="31"/>
      <c r="EC24" s="31"/>
      <c r="ED24" s="1"/>
      <c r="EE24" s="1"/>
      <c r="EF24" s="1"/>
      <c r="EG24" s="1"/>
      <c r="EH24" s="1"/>
      <c r="EI24" s="1" t="str">
        <f aca="false">IF(ISBLANK(Values!E23),"",Values!$B$31)</f>
        <v/>
      </c>
      <c r="EJ24" s="1"/>
      <c r="EK24" s="1"/>
      <c r="EL24" s="1"/>
      <c r="EM24" s="1"/>
      <c r="EN24" s="1"/>
      <c r="EO24" s="1"/>
      <c r="EP24" s="1"/>
      <c r="EQ24" s="1"/>
      <c r="ER24" s="1"/>
      <c r="ES24" s="1" t="str">
        <f aca="false">IF(ISBLANK(Values!E23),"","Amazon Tellus UPS")</f>
        <v/>
      </c>
      <c r="ET24" s="1"/>
      <c r="EU24" s="1"/>
      <c r="EV24" s="31" t="str">
        <f aca="false">IF(ISBLANK(Values!E23),"","New")</f>
        <v/>
      </c>
      <c r="EW24" s="1"/>
      <c r="EX24" s="1"/>
      <c r="EY24" s="1"/>
      <c r="EZ24" s="1"/>
      <c r="FA24" s="1"/>
      <c r="FB24" s="1"/>
      <c r="FC24" s="1"/>
      <c r="FD24" s="1"/>
      <c r="FE24" s="1" t="str">
        <f aca="false">IF(ISBLANK(Values!E23),"",IF(CO24&lt;&gt;"DEFAULT", "", 3))</f>
        <v/>
      </c>
      <c r="FF24" s="1"/>
      <c r="FG24" s="1"/>
      <c r="FH24" s="1" t="str">
        <f aca="false">IF(ISBLANK(Values!E23),"","FALSE")</f>
        <v/>
      </c>
      <c r="FI24" s="36" t="str">
        <f aca="false">IF(ISBLANK(Values!E23),"","FALSE")</f>
        <v/>
      </c>
      <c r="FJ24" s="36" t="str">
        <f aca="false">IF(ISBLANK(Values!E23),"","FALSE")</f>
        <v/>
      </c>
      <c r="FK24" s="1"/>
      <c r="FL24" s="1"/>
      <c r="FM24" s="1" t="str">
        <f aca="false">IF(ISBLANK(Values!E23),"","1")</f>
        <v/>
      </c>
      <c r="FN24" s="1"/>
      <c r="FO24" s="28" t="str">
        <f aca="false">IF(ISBLANK(Values!E23),"",IF(Values!J23, Values!$B$4, Values!$B$5))</f>
        <v/>
      </c>
      <c r="FP24" s="1" t="str">
        <f aca="false">IF(ISBLANK(Values!E23),"","Percent")</f>
        <v/>
      </c>
      <c r="FQ24" s="1" t="str">
        <f aca="false">IF(ISBLANK(Values!E23),"","2")</f>
        <v/>
      </c>
      <c r="FR24" s="1" t="str">
        <f aca="false">IF(ISBLANK(Values!E23),"","3")</f>
        <v/>
      </c>
      <c r="FS24" s="1" t="str">
        <f aca="false">IF(ISBLANK(Values!E23),"","5")</f>
        <v/>
      </c>
      <c r="FT24" s="1" t="str">
        <f aca="false">IF(ISBLANK(Values!E23),"","6")</f>
        <v/>
      </c>
      <c r="FU24" s="1" t="str">
        <f aca="false">IF(ISBLANK(Values!E23),"","10")</f>
        <v/>
      </c>
      <c r="FV24" s="1" t="str">
        <f aca="false">IF(ISBLANK(Values!E23),"","10")</f>
        <v/>
      </c>
      <c r="FW24" s="1"/>
      <c r="FX24" s="1"/>
      <c r="FY24" s="1"/>
      <c r="FZ24" s="1"/>
      <c r="GA24" s="1"/>
      <c r="GB24" s="1"/>
      <c r="GC24" s="1"/>
      <c r="GD24" s="1"/>
      <c r="GE24" s="1"/>
      <c r="GF24" s="1"/>
      <c r="GG24" s="1"/>
      <c r="GH24" s="1"/>
      <c r="GI24" s="1"/>
      <c r="GJ24" s="1"/>
    </row>
    <row r="25" s="44" customFormat="true" ht="55.2" hidden="false" customHeight="false" outlineLevel="0" collapsed="false">
      <c r="A25" s="27" t="str">
        <f aca="false">IF(ISBLANK(Values!E24),"",IF(Values!$B$37="EU","computercomponent","computer"))</f>
        <v/>
      </c>
      <c r="B25" s="38" t="str">
        <f aca="false">IF(ISBLANK(Values!E24),"",Values!F24)</f>
        <v/>
      </c>
      <c r="C25" s="32" t="str">
        <f aca="false">IF(ISBLANK(Values!E24),"","TellusRem")</f>
        <v/>
      </c>
      <c r="D25" s="30" t="str">
        <f aca="false">IF(ISBLANK(Values!E24),"",Values!E24)</f>
        <v/>
      </c>
      <c r="E25" s="31" t="str">
        <f aca="false">IF(ISBLANK(Values!E24),"","EAN")</f>
        <v/>
      </c>
      <c r="F25" s="28" t="str">
        <f aca="false">IF(ISBLANK(Values!E24),"",IF(Values!J24, SUBSTITUTE(Values!$B$1, "{language}", Values!H24) &amp; " " &amp;Values!$B$3, SUBSTITUTE(Values!$B$2, "{language}", Values!$H24) &amp; " " &amp;Values!$B$3))</f>
        <v/>
      </c>
      <c r="G25" s="32" t="str">
        <f aca="false">IF(ISBLANK(Values!E24),"","TellusRem")</f>
        <v/>
      </c>
      <c r="H25" s="27" t="str">
        <f aca="false">IF(ISBLANK(Values!E24),"",Values!$B$16)</f>
        <v/>
      </c>
      <c r="I25" s="27" t="str">
        <f aca="false">IF(ISBLANK(Values!E24),"","4730574031")</f>
        <v/>
      </c>
      <c r="J25" s="39" t="str">
        <f aca="false">IF(ISBLANK(Values!E24),"",Values!F24 )</f>
        <v/>
      </c>
      <c r="K25" s="28" t="str">
        <f aca="false">IF(ISBLANK(Values!E24),"",IF(Values!J24, Values!$B$4, Values!$B$5))</f>
        <v/>
      </c>
      <c r="L25" s="40" t="str">
        <f aca="false">IF(ISBLANK(Values!E24),"",IF($CO25="DEFAULT", Values!$B$18, ""))</f>
        <v/>
      </c>
      <c r="M25" s="28" t="str">
        <f aca="false">IF(ISBLANK(Values!E24),"",Values!$M24)</f>
        <v/>
      </c>
      <c r="N25" s="28" t="str">
        <f aca="false">IF(ISBLANK(Values!$F24),"",Values!N24)</f>
        <v/>
      </c>
      <c r="O25" s="28" t="str">
        <f aca="false">IF(ISBLANK(Values!$F24),"",Values!O24)</f>
        <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
      </c>
      <c r="X25" s="32" t="str">
        <f aca="false">IF(ISBLANK(Values!E24),"",Values!$B$13)</f>
        <v/>
      </c>
      <c r="Y25" s="39" t="str">
        <f aca="false">IF(ISBLANK(Values!E24),"","Size-Color")</f>
        <v/>
      </c>
      <c r="Z25" s="32" t="str">
        <f aca="false">IF(ISBLANK(Values!E24),"","variation")</f>
        <v/>
      </c>
      <c r="AA25" s="36" t="str">
        <f aca="false">IF(ISBLANK(Values!E24),"",Values!$B$20)</f>
        <v/>
      </c>
      <c r="AB25" s="36" t="str">
        <f aca="false">IF(ISBLANK(Values!E24),"",Values!$B$29)</f>
        <v/>
      </c>
      <c r="AC25" s="1"/>
      <c r="AD25" s="1"/>
      <c r="AE25" s="1"/>
      <c r="AF25" s="1"/>
      <c r="AG25" s="1"/>
      <c r="AH25" s="1"/>
      <c r="AI25" s="41" t="str">
        <f aca="false">IF(ISBLANK(Values!E24),"",IF(Values!I24,Values!$B$23,Values!$B$33))</f>
        <v/>
      </c>
      <c r="AJ25" s="42" t="str">
        <f aca="false">IF(ISBLANK(Values!E24),"",Values!$B$24 &amp;" "&amp;Values!$B$3)</f>
        <v/>
      </c>
      <c r="AK25" s="1" t="str">
        <f aca="false">IF(ISBLANK(Values!E24),"",Values!$B$25)</f>
        <v/>
      </c>
      <c r="AL25" s="1" t="str">
        <f aca="false">IF(ISBLANK(Values!E24),"",SUBSTITUTE(SUBSTITUTE(IF(Values!$J24, Values!$B$26, Values!$B$33), "{language}", Values!$H24), "{flag}", INDEX(options!$E$1:$E$20, Values!$V24)))</f>
        <v/>
      </c>
      <c r="AM25" s="1" t="str">
        <f aca="false">SUBSTITUTE(IF(ISBLANK(Values!E24),"",Values!$B$27), "{model}", Values!$B$3)</f>
        <v/>
      </c>
      <c r="AN25" s="1"/>
      <c r="AO25" s="1"/>
      <c r="AP25" s="1"/>
      <c r="AQ25" s="1"/>
      <c r="AR25" s="1"/>
      <c r="AS25" s="1"/>
      <c r="AT25" s="28" t="str">
        <f aca="false">IF(ISBLANK(Values!E24),"",Values!H24)</f>
        <v/>
      </c>
      <c r="AU25" s="1"/>
      <c r="AV25" s="36" t="str">
        <f aca="false">IF(ISBLANK(Values!E24),"",IF(Values!J24,"Backlit", "Non-Backlit"))</f>
        <v/>
      </c>
      <c r="AW25" s="1"/>
      <c r="AX25" s="1"/>
      <c r="AY25" s="1"/>
      <c r="AZ25" s="1"/>
      <c r="BA25" s="1"/>
      <c r="BB25" s="1"/>
      <c r="BC25" s="1"/>
      <c r="BD25" s="1"/>
      <c r="BE25" s="27" t="str">
        <f aca="false">IF(ISBLANK(Values!E24),"","Professional Audience")</f>
        <v/>
      </c>
      <c r="BF25" s="27" t="str">
        <f aca="false">IF(ISBLANK(Values!E24),"","Consumer Audience")</f>
        <v/>
      </c>
      <c r="BG25" s="27" t="str">
        <f aca="false">IF(ISBLANK(Values!E24),"","Adults")</f>
        <v/>
      </c>
      <c r="BH25" s="27" t="str">
        <f aca="false">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IF(ISBLANK(Values!E24),"",Values!$B$11)</f>
        <v/>
      </c>
      <c r="CH25" s="1" t="str">
        <f aca="false">IF(ISBLANK(Values!E24),"","GR")</f>
        <v/>
      </c>
      <c r="CI25" s="1" t="str">
        <f aca="false">IF(ISBLANK(Values!E24),"",Values!$B$7)</f>
        <v/>
      </c>
      <c r="CJ25" s="1" t="str">
        <f aca="false">IF(ISBLANK(Values!E24),"",Values!$B$8)</f>
        <v/>
      </c>
      <c r="CK25" s="1" t="str">
        <f aca="false">IF(ISBLANK(Values!E24),"",Values!$B$9)</f>
        <v/>
      </c>
      <c r="CL25" s="1" t="str">
        <f aca="false">IF(ISBLANK(Values!E24),"","CM")</f>
        <v/>
      </c>
      <c r="CM25" s="1"/>
      <c r="CN25" s="1"/>
      <c r="CO25" s="1" t="str">
        <f aca="false">IF(ISBLANK(Values!E24), "", IF(AND(Values!$B$37=options!$G$2, Values!$C24), "AMAZON_NA", IF(AND(Values!$B$37=options!$G$1, Values!$D24), "AMAZON_EU", "DEFAULT")))</f>
        <v/>
      </c>
      <c r="CP25" s="36" t="str">
        <f aca="false">IF(ISBLANK(Values!E24),"",Values!$B$7)</f>
        <v/>
      </c>
      <c r="CQ25" s="36" t="str">
        <f aca="false">IF(ISBLANK(Values!E24),"",Values!$B$8)</f>
        <v/>
      </c>
      <c r="CR25" s="36" t="str">
        <f aca="false">IF(ISBLANK(Values!E24),"",Values!$B$9)</f>
        <v/>
      </c>
      <c r="CS25" s="1" t="str">
        <f aca="false">IF(ISBLANK(Values!E24),"",Values!$B$11)</f>
        <v/>
      </c>
      <c r="CT25" s="1" t="str">
        <f aca="false">IF(ISBLANK(Values!E24),"","GR")</f>
        <v/>
      </c>
      <c r="CU25" s="1" t="str">
        <f aca="false">IF(ISBLANK(Values!E24),"","CM")</f>
        <v/>
      </c>
      <c r="CV25" s="1" t="str">
        <f aca="false">IF(ISBLANK(Values!E24),"",IF(Values!$B$36=options!$F$1,"Denmark", IF(Values!$B$36=options!$F$2, "Danemark",IF(Values!$B$36=options!$F$3, "Dänemark",IF(Values!$B$36=options!$F$4, "Danimarca",IF(Values!$B$36=options!$F$5, "Dinamarca",IF(Values!$B$36=options!$F$6, "Denemarken","" ) ) ) ) )))</f>
        <v/>
      </c>
      <c r="CW25" s="1"/>
      <c r="CX25" s="1"/>
      <c r="CY25" s="1"/>
      <c r="CZ25" s="1" t="str">
        <f aca="false">IF(ISBLANK(Values!E24),"","No")</f>
        <v/>
      </c>
      <c r="DA25" s="1" t="str">
        <f aca="false">IF(ISBLANK(Values!E24),"","No")</f>
        <v/>
      </c>
      <c r="DB25" s="1"/>
      <c r="DC25" s="1"/>
      <c r="DD25" s="1"/>
      <c r="DE25" s="1"/>
      <c r="DF25" s="1"/>
      <c r="DG25" s="1"/>
      <c r="DH25" s="1"/>
      <c r="DI25" s="1"/>
      <c r="DJ25" s="1"/>
      <c r="DK25" s="1"/>
      <c r="DL25" s="1"/>
      <c r="DM25" s="1"/>
      <c r="DN25" s="1"/>
      <c r="DO25" s="27" t="str">
        <f aca="false">IF(ISBLANK(Values!E24),"","Parts")</f>
        <v/>
      </c>
      <c r="DP25" s="27" t="str">
        <f aca="false">IF(ISBLANK(Values!E24),"",Values!$B$31)</f>
        <v/>
      </c>
      <c r="DQ25" s="1"/>
      <c r="DR25" s="1"/>
      <c r="DS25" s="31"/>
      <c r="DT25" s="1"/>
      <c r="DU25" s="1"/>
      <c r="DV25" s="1"/>
      <c r="DW25" s="1"/>
      <c r="DX25" s="1"/>
      <c r="DY25" s="43" t="str">
        <f aca="false">IF(ISBLANK(Values!$E24), "", "not_applicable")</f>
        <v/>
      </c>
      <c r="DZ25" s="31"/>
      <c r="EA25" s="31"/>
      <c r="EB25" s="31"/>
      <c r="EC25" s="31"/>
      <c r="ED25" s="1"/>
      <c r="EE25" s="1"/>
      <c r="EF25" s="1"/>
      <c r="EG25" s="1"/>
      <c r="EH25" s="1"/>
      <c r="EI25" s="1" t="str">
        <f aca="false">IF(ISBLANK(Values!E24),"",Values!$B$31)</f>
        <v/>
      </c>
      <c r="EJ25" s="1"/>
      <c r="EK25" s="1"/>
      <c r="EL25" s="1"/>
      <c r="EM25" s="1"/>
      <c r="EN25" s="1"/>
      <c r="EO25" s="1"/>
      <c r="EP25" s="1"/>
      <c r="EQ25" s="1"/>
      <c r="ER25" s="1"/>
      <c r="ES25" s="1" t="str">
        <f aca="false">IF(ISBLANK(Values!E24),"","Amazon Tellus UPS")</f>
        <v/>
      </c>
      <c r="ET25" s="1"/>
      <c r="EU25" s="1"/>
      <c r="EV25" s="31" t="str">
        <f aca="false">IF(ISBLANK(Values!E24),"","New")</f>
        <v/>
      </c>
      <c r="EW25" s="1"/>
      <c r="EX25" s="1"/>
      <c r="EY25" s="1"/>
      <c r="EZ25" s="1"/>
      <c r="FA25" s="1"/>
      <c r="FB25" s="1"/>
      <c r="FC25" s="1"/>
      <c r="FD25" s="1"/>
      <c r="FE25" s="1" t="str">
        <f aca="false">IF(ISBLANK(Values!E24),"",IF(CO25&lt;&gt;"DEFAULT", "", 3))</f>
        <v/>
      </c>
      <c r="FF25" s="1"/>
      <c r="FG25" s="1"/>
      <c r="FH25" s="1" t="str">
        <f aca="false">IF(ISBLANK(Values!E24),"","FALSE")</f>
        <v/>
      </c>
      <c r="FI25" s="36" t="str">
        <f aca="false">IF(ISBLANK(Values!E24),"","FALSE")</f>
        <v/>
      </c>
      <c r="FJ25" s="36" t="str">
        <f aca="false">IF(ISBLANK(Values!E24),"","FALSE")</f>
        <v/>
      </c>
      <c r="FK25" s="1"/>
      <c r="FL25" s="1"/>
      <c r="FM25" s="1" t="str">
        <f aca="false">IF(ISBLANK(Values!E24),"","1")</f>
        <v/>
      </c>
      <c r="FN25" s="1"/>
      <c r="FO25" s="28" t="str">
        <f aca="false">IF(ISBLANK(Values!E24),"",IF(Values!J24, Values!$B$4, Values!$B$5))</f>
        <v/>
      </c>
      <c r="FP25" s="1" t="str">
        <f aca="false">IF(ISBLANK(Values!E24),"","Percent")</f>
        <v/>
      </c>
      <c r="FQ25" s="1" t="str">
        <f aca="false">IF(ISBLANK(Values!E24),"","2")</f>
        <v/>
      </c>
      <c r="FR25" s="1" t="str">
        <f aca="false">IF(ISBLANK(Values!E24),"","3")</f>
        <v/>
      </c>
      <c r="FS25" s="1" t="str">
        <f aca="false">IF(ISBLANK(Values!E24),"","5")</f>
        <v/>
      </c>
      <c r="FT25" s="1" t="str">
        <f aca="false">IF(ISBLANK(Values!E24),"","6")</f>
        <v/>
      </c>
      <c r="FU25" s="1" t="str">
        <f aca="false">IF(ISBLANK(Values!E24),"","10")</f>
        <v/>
      </c>
      <c r="FV25" s="1" t="str">
        <f aca="false">IF(ISBLANK(Values!E24),"","10")</f>
        <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IF(ISBLANK(Values!E25),"",IF(Values!$B$37="EU","computercomponent","computer"))</f>
        <v/>
      </c>
      <c r="B26" s="38" t="str">
        <f aca="false">IF(ISBLANK(Values!E25),"",Values!F25)</f>
        <v/>
      </c>
      <c r="C26" s="32" t="str">
        <f aca="false">IF(ISBLANK(Values!E25),"","TellusRem")</f>
        <v/>
      </c>
      <c r="D26" s="30" t="str">
        <f aca="false">IF(ISBLANK(Values!E25),"",Values!E25)</f>
        <v/>
      </c>
      <c r="E26" s="31" t="str">
        <f aca="false">IF(ISBLANK(Values!E25),"","EAN")</f>
        <v/>
      </c>
      <c r="F26" s="28" t="str">
        <f aca="false">IF(ISBLANK(Values!E25),"",IF(Values!J25, SUBSTITUTE(Values!$B$1, "{language}", Values!H25) &amp; " " &amp;Values!$B$3, SUBSTITUTE(Values!$B$2, "{language}", Values!$H25) &amp; " " &amp;Values!$B$3))</f>
        <v/>
      </c>
      <c r="G26" s="32" t="str">
        <f aca="false">IF(ISBLANK(Values!E25),"","TellusRem")</f>
        <v/>
      </c>
      <c r="H26" s="27" t="str">
        <f aca="false">IF(ISBLANK(Values!E25),"",Values!$B$16)</f>
        <v/>
      </c>
      <c r="I26" s="27" t="str">
        <f aca="false">IF(ISBLANK(Values!E25),"","4730574031")</f>
        <v/>
      </c>
      <c r="J26" s="39" t="str">
        <f aca="false">IF(ISBLANK(Values!E25),"",Values!F25 )</f>
        <v/>
      </c>
      <c r="K26" s="28" t="str">
        <f aca="false">IF(ISBLANK(Values!E25),"",IF(Values!J25, Values!$B$4, Values!$B$5))</f>
        <v/>
      </c>
      <c r="L26" s="40" t="str">
        <f aca="false">IF(ISBLANK(Values!E25),"",IF($CO26="DEFAULT", Values!$B$18, ""))</f>
        <v/>
      </c>
      <c r="M26" s="28" t="str">
        <f aca="false">IF(ISBLANK(Values!E25),"",Values!$M25)</f>
        <v/>
      </c>
      <c r="N26" s="28" t="str">
        <f aca="false">IF(ISBLANK(Values!$F25),"",Values!N25)</f>
        <v/>
      </c>
      <c r="O26" s="28" t="str">
        <f aca="false">IF(ISBLANK(Values!$F25),"",Values!O25)</f>
        <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
      </c>
      <c r="X26" s="32" t="str">
        <f aca="false">IF(ISBLANK(Values!E25),"",Values!$B$13)</f>
        <v/>
      </c>
      <c r="Y26" s="39" t="str">
        <f aca="false">IF(ISBLANK(Values!E25),"","Size-Color")</f>
        <v/>
      </c>
      <c r="Z26" s="32" t="str">
        <f aca="false">IF(ISBLANK(Values!E25),"","variation")</f>
        <v/>
      </c>
      <c r="AA26" s="36" t="str">
        <f aca="false">IF(ISBLANK(Values!E25),"",Values!$B$20)</f>
        <v/>
      </c>
      <c r="AB26" s="36" t="str">
        <f aca="false">IF(ISBLANK(Values!E25),"",Values!$B$29)</f>
        <v/>
      </c>
      <c r="AC26" s="1"/>
      <c r="AD26" s="1"/>
      <c r="AE26" s="1"/>
      <c r="AF26" s="1"/>
      <c r="AG26" s="1"/>
      <c r="AH26" s="1"/>
      <c r="AI26" s="41" t="str">
        <f aca="false">IF(ISBLANK(Values!E25),"",IF(Values!I25,Values!$B$23,Values!$B$33))</f>
        <v/>
      </c>
      <c r="AJ26" s="42" t="str">
        <f aca="false">IF(ISBLANK(Values!E25),"",Values!$B$24 &amp;" "&amp;Values!$B$3)</f>
        <v/>
      </c>
      <c r="AK26" s="1" t="str">
        <f aca="false">IF(ISBLANK(Values!E25),"",Values!$B$25)</f>
        <v/>
      </c>
      <c r="AL26" s="1" t="str">
        <f aca="false">IF(ISBLANK(Values!E25),"",SUBSTITUTE(SUBSTITUTE(IF(Values!$J25, Values!$B$26, Values!$B$33), "{language}", Values!$H25), "{flag}", INDEX(options!$E$1:$E$20, Values!$V25)))</f>
        <v/>
      </c>
      <c r="AM26" s="1" t="str">
        <f aca="false">SUBSTITUTE(IF(ISBLANK(Values!E25),"",Values!$B$27), "{model}", Values!$B$3)</f>
        <v/>
      </c>
      <c r="AN26" s="1"/>
      <c r="AO26" s="1"/>
      <c r="AP26" s="1"/>
      <c r="AQ26" s="1"/>
      <c r="AR26" s="1"/>
      <c r="AS26" s="1"/>
      <c r="AT26" s="28" t="str">
        <f aca="false">IF(ISBLANK(Values!E25),"",Values!H25)</f>
        <v/>
      </c>
      <c r="AU26" s="1"/>
      <c r="AV26" s="36" t="str">
        <f aca="false">IF(ISBLANK(Values!E25),"",IF(Values!J25,"Backlit", "Non-Backlit"))</f>
        <v/>
      </c>
      <c r="AW26" s="1"/>
      <c r="AX26" s="1"/>
      <c r="AY26" s="1"/>
      <c r="AZ26" s="1"/>
      <c r="BA26" s="1"/>
      <c r="BB26" s="1"/>
      <c r="BC26" s="1"/>
      <c r="BD26" s="1"/>
      <c r="BE26" s="27" t="str">
        <f aca="false">IF(ISBLANK(Values!E25),"","Professional Audience")</f>
        <v/>
      </c>
      <c r="BF26" s="27" t="str">
        <f aca="false">IF(ISBLANK(Values!E25),"","Consumer Audience")</f>
        <v/>
      </c>
      <c r="BG26" s="27" t="str">
        <f aca="false">IF(ISBLANK(Values!E25),"","Adults")</f>
        <v/>
      </c>
      <c r="BH26" s="27" t="str">
        <f aca="false">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IF(ISBLANK(Values!E25),"",Values!$B$11)</f>
        <v/>
      </c>
      <c r="CH26" s="1" t="str">
        <f aca="false">IF(ISBLANK(Values!E25),"","GR")</f>
        <v/>
      </c>
      <c r="CI26" s="1" t="str">
        <f aca="false">IF(ISBLANK(Values!E25),"",Values!$B$7)</f>
        <v/>
      </c>
      <c r="CJ26" s="1" t="str">
        <f aca="false">IF(ISBLANK(Values!E25),"",Values!$B$8)</f>
        <v/>
      </c>
      <c r="CK26" s="1" t="str">
        <f aca="false">IF(ISBLANK(Values!E25),"",Values!$B$9)</f>
        <v/>
      </c>
      <c r="CL26" s="1" t="str">
        <f aca="false">IF(ISBLANK(Values!E25),"","CM")</f>
        <v/>
      </c>
      <c r="CM26" s="1"/>
      <c r="CN26" s="1"/>
      <c r="CO26" s="1" t="str">
        <f aca="false">IF(ISBLANK(Values!E25), "", IF(AND(Values!$B$37=options!$G$2, Values!$C25), "AMAZON_NA", IF(AND(Values!$B$37=options!$G$1, Values!$D25), "AMAZON_EU", "DEFAULT")))</f>
        <v/>
      </c>
      <c r="CP26" s="36" t="str">
        <f aca="false">IF(ISBLANK(Values!E25),"",Values!$B$7)</f>
        <v/>
      </c>
      <c r="CQ26" s="36" t="str">
        <f aca="false">IF(ISBLANK(Values!E25),"",Values!$B$8)</f>
        <v/>
      </c>
      <c r="CR26" s="36" t="str">
        <f aca="false">IF(ISBLANK(Values!E25),"",Values!$B$9)</f>
        <v/>
      </c>
      <c r="CS26" s="1" t="str">
        <f aca="false">IF(ISBLANK(Values!E25),"",Values!$B$11)</f>
        <v/>
      </c>
      <c r="CT26" s="1" t="str">
        <f aca="false">IF(ISBLANK(Values!E25),"","GR")</f>
        <v/>
      </c>
      <c r="CU26" s="1" t="str">
        <f aca="false">IF(ISBLANK(Values!E25),"","CM")</f>
        <v/>
      </c>
      <c r="CV26" s="1" t="str">
        <f aca="false">IF(ISBLANK(Values!E25),"",IF(Values!$B$36=options!$F$1,"Denmark", IF(Values!$B$36=options!$F$2, "Danemark",IF(Values!$B$36=options!$F$3, "Dänemark",IF(Values!$B$36=options!$F$4, "Danimarca",IF(Values!$B$36=options!$F$5, "Dinamarca",IF(Values!$B$36=options!$F$6, "Denemarken","" ) ) ) ) )))</f>
        <v/>
      </c>
      <c r="CW26" s="1"/>
      <c r="CX26" s="1"/>
      <c r="CY26" s="1"/>
      <c r="CZ26" s="1" t="str">
        <f aca="false">IF(ISBLANK(Values!E25),"","No")</f>
        <v/>
      </c>
      <c r="DA26" s="1" t="str">
        <f aca="false">IF(ISBLANK(Values!E25),"","No")</f>
        <v/>
      </c>
      <c r="DB26" s="1"/>
      <c r="DC26" s="1"/>
      <c r="DD26" s="1"/>
      <c r="DE26" s="1"/>
      <c r="DF26" s="1"/>
      <c r="DG26" s="1"/>
      <c r="DH26" s="1"/>
      <c r="DI26" s="1"/>
      <c r="DJ26" s="1"/>
      <c r="DK26" s="1"/>
      <c r="DL26" s="1"/>
      <c r="DM26" s="1"/>
      <c r="DN26" s="1"/>
      <c r="DO26" s="27" t="str">
        <f aca="false">IF(ISBLANK(Values!E25),"","Parts")</f>
        <v/>
      </c>
      <c r="DP26" s="27" t="str">
        <f aca="false">IF(ISBLANK(Values!E25),"",Values!$B$31)</f>
        <v/>
      </c>
      <c r="DQ26" s="1"/>
      <c r="DR26" s="1"/>
      <c r="DS26" s="31"/>
      <c r="DT26" s="1"/>
      <c r="DU26" s="1"/>
      <c r="DV26" s="1"/>
      <c r="DW26" s="1"/>
      <c r="DX26" s="1"/>
      <c r="DY26" s="43" t="str">
        <f aca="false">IF(ISBLANK(Values!$E25), "", "not_applicable")</f>
        <v/>
      </c>
      <c r="DZ26" s="31"/>
      <c r="EA26" s="31"/>
      <c r="EB26" s="31"/>
      <c r="EC26" s="31"/>
      <c r="ED26" s="1"/>
      <c r="EE26" s="1"/>
      <c r="EF26" s="1"/>
      <c r="EG26" s="1"/>
      <c r="EH26" s="1"/>
      <c r="EI26" s="1" t="str">
        <f aca="false">IF(ISBLANK(Values!E25),"",Values!$B$31)</f>
        <v/>
      </c>
      <c r="EJ26" s="1"/>
      <c r="EK26" s="1"/>
      <c r="EL26" s="1"/>
      <c r="EM26" s="1"/>
      <c r="EN26" s="1"/>
      <c r="EO26" s="1"/>
      <c r="EP26" s="1"/>
      <c r="EQ26" s="1"/>
      <c r="ER26" s="1"/>
      <c r="ES26" s="1" t="str">
        <f aca="false">IF(ISBLANK(Values!E25),"","Amazon Tellus UPS")</f>
        <v/>
      </c>
      <c r="ET26" s="1"/>
      <c r="EU26" s="1"/>
      <c r="EV26" s="31" t="str">
        <f aca="false">IF(ISBLANK(Values!E25),"","New")</f>
        <v/>
      </c>
      <c r="EW26" s="1"/>
      <c r="EX26" s="1"/>
      <c r="EY26" s="1"/>
      <c r="EZ26" s="1"/>
      <c r="FA26" s="1"/>
      <c r="FB26" s="1"/>
      <c r="FC26" s="1"/>
      <c r="FD26" s="1"/>
      <c r="FE26" s="1" t="str">
        <f aca="false">IF(ISBLANK(Values!E25),"",IF(CO26&lt;&gt;"DEFAULT", "", 3))</f>
        <v/>
      </c>
      <c r="FF26" s="1"/>
      <c r="FG26" s="1"/>
      <c r="FH26" s="1" t="str">
        <f aca="false">IF(ISBLANK(Values!E25),"","FALSE")</f>
        <v/>
      </c>
      <c r="FI26" s="36" t="str">
        <f aca="false">IF(ISBLANK(Values!E25),"","FALSE")</f>
        <v/>
      </c>
      <c r="FJ26" s="36" t="str">
        <f aca="false">IF(ISBLANK(Values!E25),"","FALSE")</f>
        <v/>
      </c>
      <c r="FK26" s="1"/>
      <c r="FL26" s="1"/>
      <c r="FM26" s="1" t="str">
        <f aca="false">IF(ISBLANK(Values!E25),"","1")</f>
        <v/>
      </c>
      <c r="FN26" s="1"/>
      <c r="FO26" s="28" t="str">
        <f aca="false">IF(ISBLANK(Values!E25),"",IF(Values!J25, Values!$B$4, Values!$B$5))</f>
        <v/>
      </c>
      <c r="FP26" s="1" t="str">
        <f aca="false">IF(ISBLANK(Values!E25),"","Percent")</f>
        <v/>
      </c>
      <c r="FQ26" s="1" t="str">
        <f aca="false">IF(ISBLANK(Values!E25),"","2")</f>
        <v/>
      </c>
      <c r="FR26" s="1" t="str">
        <f aca="false">IF(ISBLANK(Values!E25),"","3")</f>
        <v/>
      </c>
      <c r="FS26" s="1" t="str">
        <f aca="false">IF(ISBLANK(Values!E25),"","5")</f>
        <v/>
      </c>
      <c r="FT26" s="1" t="str">
        <f aca="false">IF(ISBLANK(Values!E25),"","6")</f>
        <v/>
      </c>
      <c r="FU26" s="1" t="str">
        <f aca="false">IF(ISBLANK(Values!E25),"","10")</f>
        <v/>
      </c>
      <c r="FV26" s="1" t="str">
        <f aca="false">IF(ISBLANK(Values!E25),"","10")</f>
        <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IF(ISBLANK(Values!E26),"",IF(Values!$B$37="EU","computercomponent","computer"))</f>
        <v/>
      </c>
      <c r="B27" s="38" t="str">
        <f aca="false">IF(ISBLANK(Values!E26),"",Values!F26)</f>
        <v/>
      </c>
      <c r="C27" s="32" t="str">
        <f aca="false">IF(ISBLANK(Values!E26),"","TellusRem")</f>
        <v/>
      </c>
      <c r="D27" s="30" t="str">
        <f aca="false">IF(ISBLANK(Values!E26),"",Values!E26)</f>
        <v/>
      </c>
      <c r="E27" s="31" t="str">
        <f aca="false">IF(ISBLANK(Values!E26),"","EAN")</f>
        <v/>
      </c>
      <c r="F27" s="28" t="str">
        <f aca="false">IF(ISBLANK(Values!E26),"",IF(Values!J26, SUBSTITUTE(Values!$B$1, "{language}", Values!H26) &amp; " " &amp;Values!$B$3, SUBSTITUTE(Values!$B$2, "{language}", Values!$H26) &amp; " " &amp;Values!$B$3))</f>
        <v/>
      </c>
      <c r="G27" s="32" t="str">
        <f aca="false">IF(ISBLANK(Values!E26),"","TellusRem")</f>
        <v/>
      </c>
      <c r="H27" s="27" t="str">
        <f aca="false">IF(ISBLANK(Values!E26),"",Values!$B$16)</f>
        <v/>
      </c>
      <c r="I27" s="27" t="str">
        <f aca="false">IF(ISBLANK(Values!E26),"","4730574031")</f>
        <v/>
      </c>
      <c r="J27" s="39" t="str">
        <f aca="false">IF(ISBLANK(Values!E26),"",Values!F26 )</f>
        <v/>
      </c>
      <c r="K27" s="28" t="str">
        <f aca="false">IF(ISBLANK(Values!E26),"",IF(Values!J26, Values!$B$4, Values!$B$5))</f>
        <v/>
      </c>
      <c r="L27" s="40" t="str">
        <f aca="false">IF(ISBLANK(Values!E26),"",IF($CO27="DEFAULT", Values!$B$18, ""))</f>
        <v/>
      </c>
      <c r="M27" s="28" t="str">
        <f aca="false">IF(ISBLANK(Values!E26),"",Values!$M26)</f>
        <v/>
      </c>
      <c r="N27" s="28" t="str">
        <f aca="false">IF(ISBLANK(Values!$F26),"",Values!N26)</f>
        <v/>
      </c>
      <c r="O27" s="28" t="str">
        <f aca="false">IF(ISBLANK(Values!$F26),"",Values!O26)</f>
        <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
      </c>
      <c r="X27" s="32" t="str">
        <f aca="false">IF(ISBLANK(Values!E26),"",Values!$B$13)</f>
        <v/>
      </c>
      <c r="Y27" s="39" t="str">
        <f aca="false">IF(ISBLANK(Values!E26),"","Size-Color")</f>
        <v/>
      </c>
      <c r="Z27" s="32" t="str">
        <f aca="false">IF(ISBLANK(Values!E26),"","variation")</f>
        <v/>
      </c>
      <c r="AA27" s="36" t="str">
        <f aca="false">IF(ISBLANK(Values!E26),"",Values!$B$20)</f>
        <v/>
      </c>
      <c r="AB27" s="36" t="str">
        <f aca="false">IF(ISBLANK(Values!E26),"",Values!$B$29)</f>
        <v/>
      </c>
      <c r="AC27" s="1"/>
      <c r="AD27" s="1"/>
      <c r="AE27" s="1"/>
      <c r="AF27" s="1"/>
      <c r="AG27" s="1"/>
      <c r="AH27" s="1"/>
      <c r="AI27" s="41" t="str">
        <f aca="false">IF(ISBLANK(Values!E26),"",IF(Values!I26,Values!$B$23,Values!$B$33))</f>
        <v/>
      </c>
      <c r="AJ27" s="42" t="str">
        <f aca="false">IF(ISBLANK(Values!E26),"",Values!$B$24 &amp;" "&amp;Values!$B$3)</f>
        <v/>
      </c>
      <c r="AK27" s="1" t="str">
        <f aca="false">IF(ISBLANK(Values!E26),"",Values!$B$25)</f>
        <v/>
      </c>
      <c r="AL27" s="1" t="str">
        <f aca="false">IF(ISBLANK(Values!E26),"",SUBSTITUTE(SUBSTITUTE(IF(Values!$J26, Values!$B$26, Values!$B$33), "{language}", Values!$H26), "{flag}", INDEX(options!$E$1:$E$20, Values!$V26)))</f>
        <v/>
      </c>
      <c r="AM27" s="1" t="str">
        <f aca="false">SUBSTITUTE(IF(ISBLANK(Values!E26),"",Values!$B$27), "{model}", Values!$B$3)</f>
        <v/>
      </c>
      <c r="AN27" s="1"/>
      <c r="AO27" s="1"/>
      <c r="AP27" s="1"/>
      <c r="AQ27" s="1"/>
      <c r="AR27" s="1"/>
      <c r="AS27" s="1"/>
      <c r="AT27" s="28" t="str">
        <f aca="false">IF(ISBLANK(Values!E26),"",Values!H26)</f>
        <v/>
      </c>
      <c r="AU27" s="1"/>
      <c r="AV27" s="36" t="str">
        <f aca="false">IF(ISBLANK(Values!E26),"",IF(Values!J26,"Backlit", "Non-Backlit"))</f>
        <v/>
      </c>
      <c r="AW27" s="1"/>
      <c r="AX27" s="1"/>
      <c r="AY27" s="1"/>
      <c r="AZ27" s="1"/>
      <c r="BA27" s="1"/>
      <c r="BB27" s="1"/>
      <c r="BC27" s="1"/>
      <c r="BD27" s="1"/>
      <c r="BE27" s="27" t="str">
        <f aca="false">IF(ISBLANK(Values!E26),"","Professional Audience")</f>
        <v/>
      </c>
      <c r="BF27" s="27" t="str">
        <f aca="false">IF(ISBLANK(Values!E26),"","Consumer Audience")</f>
        <v/>
      </c>
      <c r="BG27" s="27" t="str">
        <f aca="false">IF(ISBLANK(Values!E26),"","Adults")</f>
        <v/>
      </c>
      <c r="BH27" s="27" t="str">
        <f aca="false">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IF(ISBLANK(Values!E26),"",Values!$B$11)</f>
        <v/>
      </c>
      <c r="CH27" s="1" t="str">
        <f aca="false">IF(ISBLANK(Values!E26),"","GR")</f>
        <v/>
      </c>
      <c r="CI27" s="1" t="str">
        <f aca="false">IF(ISBLANK(Values!E26),"",Values!$B$7)</f>
        <v/>
      </c>
      <c r="CJ27" s="1" t="str">
        <f aca="false">IF(ISBLANK(Values!E26),"",Values!$B$8)</f>
        <v/>
      </c>
      <c r="CK27" s="1" t="str">
        <f aca="false">IF(ISBLANK(Values!E26),"",Values!$B$9)</f>
        <v/>
      </c>
      <c r="CL27" s="1" t="str">
        <f aca="false">IF(ISBLANK(Values!E26),"","CM")</f>
        <v/>
      </c>
      <c r="CM27" s="1"/>
      <c r="CN27" s="1"/>
      <c r="CO27" s="1" t="str">
        <f aca="false">IF(ISBLANK(Values!E26), "", IF(AND(Values!$B$37=options!$G$2, Values!$C26), "AMAZON_NA", IF(AND(Values!$B$37=options!$G$1, Values!$D26), "AMAZON_EU", "DEFAULT")))</f>
        <v/>
      </c>
      <c r="CP27" s="36" t="str">
        <f aca="false">IF(ISBLANK(Values!E26),"",Values!$B$7)</f>
        <v/>
      </c>
      <c r="CQ27" s="36" t="str">
        <f aca="false">IF(ISBLANK(Values!E26),"",Values!$B$8)</f>
        <v/>
      </c>
      <c r="CR27" s="36" t="str">
        <f aca="false">IF(ISBLANK(Values!E26),"",Values!$B$9)</f>
        <v/>
      </c>
      <c r="CS27" s="1" t="str">
        <f aca="false">IF(ISBLANK(Values!E26),"",Values!$B$11)</f>
        <v/>
      </c>
      <c r="CT27" s="1" t="str">
        <f aca="false">IF(ISBLANK(Values!E26),"","GR")</f>
        <v/>
      </c>
      <c r="CU27" s="1" t="str">
        <f aca="false">IF(ISBLANK(Values!E26),"","CM")</f>
        <v/>
      </c>
      <c r="CV27" s="1" t="str">
        <f aca="false">IF(ISBLANK(Values!E26),"",IF(Values!$B$36=options!$F$1,"Denmark", IF(Values!$B$36=options!$F$2, "Danemark",IF(Values!$B$36=options!$F$3, "Dänemark",IF(Values!$B$36=options!$F$4, "Danimarca",IF(Values!$B$36=options!$F$5, "Dinamarca",IF(Values!$B$36=options!$F$6, "Denemarken","" ) ) ) ) )))</f>
        <v/>
      </c>
      <c r="CW27" s="1"/>
      <c r="CX27" s="1"/>
      <c r="CY27" s="1"/>
      <c r="CZ27" s="1" t="str">
        <f aca="false">IF(ISBLANK(Values!E26),"","No")</f>
        <v/>
      </c>
      <c r="DA27" s="1" t="str">
        <f aca="false">IF(ISBLANK(Values!E26),"","No")</f>
        <v/>
      </c>
      <c r="DB27" s="1"/>
      <c r="DC27" s="1"/>
      <c r="DD27" s="1"/>
      <c r="DE27" s="1"/>
      <c r="DF27" s="1"/>
      <c r="DG27" s="1"/>
      <c r="DH27" s="1"/>
      <c r="DI27" s="1"/>
      <c r="DJ27" s="1"/>
      <c r="DK27" s="1"/>
      <c r="DL27" s="1"/>
      <c r="DM27" s="1"/>
      <c r="DN27" s="1"/>
      <c r="DO27" s="27" t="str">
        <f aca="false">IF(ISBLANK(Values!E26),"","Parts")</f>
        <v/>
      </c>
      <c r="DP27" s="27" t="str">
        <f aca="false">IF(ISBLANK(Values!E26),"",Values!$B$31)</f>
        <v/>
      </c>
      <c r="DQ27" s="1"/>
      <c r="DR27" s="1"/>
      <c r="DS27" s="31"/>
      <c r="DT27" s="1"/>
      <c r="DU27" s="1"/>
      <c r="DV27" s="1"/>
      <c r="DW27" s="1"/>
      <c r="DX27" s="1"/>
      <c r="DY27" s="43" t="str">
        <f aca="false">IF(ISBLANK(Values!$E26), "", "not_applicable")</f>
        <v/>
      </c>
      <c r="DZ27" s="31"/>
      <c r="EA27" s="31"/>
      <c r="EB27" s="31"/>
      <c r="EC27" s="31"/>
      <c r="ED27" s="1"/>
      <c r="EE27" s="1"/>
      <c r="EF27" s="1"/>
      <c r="EG27" s="1"/>
      <c r="EH27" s="1"/>
      <c r="EI27" s="1" t="str">
        <f aca="false">IF(ISBLANK(Values!E26),"",Values!$B$31)</f>
        <v/>
      </c>
      <c r="EJ27" s="1"/>
      <c r="EK27" s="1"/>
      <c r="EL27" s="1"/>
      <c r="EM27" s="1"/>
      <c r="EN27" s="1"/>
      <c r="EO27" s="1"/>
      <c r="EP27" s="1"/>
      <c r="EQ27" s="1"/>
      <c r="ER27" s="1"/>
      <c r="ES27" s="1" t="str">
        <f aca="false">IF(ISBLANK(Values!E26),"","Amazon Tellus UPS")</f>
        <v/>
      </c>
      <c r="ET27" s="1"/>
      <c r="EU27" s="1"/>
      <c r="EV27" s="31" t="str">
        <f aca="false">IF(ISBLANK(Values!E26),"","New")</f>
        <v/>
      </c>
      <c r="EW27" s="1"/>
      <c r="EX27" s="1"/>
      <c r="EY27" s="1"/>
      <c r="EZ27" s="1"/>
      <c r="FA27" s="1"/>
      <c r="FB27" s="1"/>
      <c r="FC27" s="1"/>
      <c r="FD27" s="1"/>
      <c r="FE27" s="1" t="str">
        <f aca="false">IF(ISBLANK(Values!E26),"",IF(CO27&lt;&gt;"DEFAULT", "", 3))</f>
        <v/>
      </c>
      <c r="FF27" s="1"/>
      <c r="FG27" s="1"/>
      <c r="FH27" s="1" t="str">
        <f aca="false">IF(ISBLANK(Values!E26),"","FALSE")</f>
        <v/>
      </c>
      <c r="FI27" s="36" t="str">
        <f aca="false">IF(ISBLANK(Values!E26),"","FALSE")</f>
        <v/>
      </c>
      <c r="FJ27" s="36" t="str">
        <f aca="false">IF(ISBLANK(Values!E26),"","FALSE")</f>
        <v/>
      </c>
      <c r="FK27" s="1"/>
      <c r="FL27" s="1"/>
      <c r="FM27" s="1" t="str">
        <f aca="false">IF(ISBLANK(Values!E26),"","1")</f>
        <v/>
      </c>
      <c r="FN27" s="1"/>
      <c r="FO27" s="28" t="str">
        <f aca="false">IF(ISBLANK(Values!E26),"",IF(Values!J26, Values!$B$4, Values!$B$5))</f>
        <v/>
      </c>
      <c r="FP27" s="1" t="str">
        <f aca="false">IF(ISBLANK(Values!E26),"","Percent")</f>
        <v/>
      </c>
      <c r="FQ27" s="1" t="str">
        <f aca="false">IF(ISBLANK(Values!E26),"","2")</f>
        <v/>
      </c>
      <c r="FR27" s="1" t="str">
        <f aca="false">IF(ISBLANK(Values!E26),"","3")</f>
        <v/>
      </c>
      <c r="FS27" s="1" t="str">
        <f aca="false">IF(ISBLANK(Values!E26),"","5")</f>
        <v/>
      </c>
      <c r="FT27" s="1" t="str">
        <f aca="false">IF(ISBLANK(Values!E26),"","6")</f>
        <v/>
      </c>
      <c r="FU27" s="1" t="str">
        <f aca="false">IF(ISBLANK(Values!E26),"","10")</f>
        <v/>
      </c>
      <c r="FV27" s="1" t="str">
        <f aca="false">IF(ISBLANK(Values!E26),"","10")</f>
        <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IF(ISBLANK(Values!E27),"",IF(Values!$B$37="EU","computercomponent","computer"))</f>
        <v/>
      </c>
      <c r="B28" s="38" t="str">
        <f aca="false">IF(ISBLANK(Values!E27),"",Values!F27)</f>
        <v/>
      </c>
      <c r="C28" s="32" t="str">
        <f aca="false">IF(ISBLANK(Values!E27),"","TellusRem")</f>
        <v/>
      </c>
      <c r="D28" s="30" t="str">
        <f aca="false">IF(ISBLANK(Values!E27),"",Values!E27)</f>
        <v/>
      </c>
      <c r="E28" s="31" t="str">
        <f aca="false">IF(ISBLANK(Values!E27),"","EAN")</f>
        <v/>
      </c>
      <c r="F28" s="28" t="str">
        <f aca="false">IF(ISBLANK(Values!E27),"",IF(Values!J27, SUBSTITUTE(Values!$B$1, "{language}", Values!H27) &amp; " " &amp;Values!$B$3, SUBSTITUTE(Values!$B$2, "{language}", Values!$H27) &amp; " " &amp;Values!$B$3))</f>
        <v/>
      </c>
      <c r="G28" s="32" t="str">
        <f aca="false">IF(ISBLANK(Values!E27),"","TellusRem")</f>
        <v/>
      </c>
      <c r="H28" s="27" t="str">
        <f aca="false">IF(ISBLANK(Values!E27),"",Values!$B$16)</f>
        <v/>
      </c>
      <c r="I28" s="27" t="str">
        <f aca="false">IF(ISBLANK(Values!E27),"","4730574031")</f>
        <v/>
      </c>
      <c r="J28" s="39" t="str">
        <f aca="false">IF(ISBLANK(Values!E27),"",Values!F27 )</f>
        <v/>
      </c>
      <c r="K28" s="28" t="str">
        <f aca="false">IF(ISBLANK(Values!E27),"",IF(Values!J27, Values!$B$4, Values!$B$5))</f>
        <v/>
      </c>
      <c r="L28" s="40" t="str">
        <f aca="false">IF(ISBLANK(Values!E27),"",IF($CO28="DEFAULT", Values!$B$18, ""))</f>
        <v/>
      </c>
      <c r="M28" s="28" t="str">
        <f aca="false">IF(ISBLANK(Values!E27),"",Values!$M27)</f>
        <v/>
      </c>
      <c r="N28" s="28" t="str">
        <f aca="false">IF(ISBLANK(Values!$F27),"",Values!N27)</f>
        <v/>
      </c>
      <c r="O28" s="28" t="str">
        <f aca="false">IF(ISBLANK(Values!$F27),"",Values!O27)</f>
        <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
      </c>
      <c r="X28" s="32" t="str">
        <f aca="false">IF(ISBLANK(Values!E27),"",Values!$B$13)</f>
        <v/>
      </c>
      <c r="Y28" s="39" t="str">
        <f aca="false">IF(ISBLANK(Values!E27),"","Size-Color")</f>
        <v/>
      </c>
      <c r="Z28" s="32" t="str">
        <f aca="false">IF(ISBLANK(Values!E27),"","variation")</f>
        <v/>
      </c>
      <c r="AA28" s="36" t="str">
        <f aca="false">IF(ISBLANK(Values!E27),"",Values!$B$20)</f>
        <v/>
      </c>
      <c r="AB28" s="36" t="str">
        <f aca="false">IF(ISBLANK(Values!E27),"",Values!$B$29)</f>
        <v/>
      </c>
      <c r="AC28" s="1"/>
      <c r="AD28" s="1"/>
      <c r="AE28" s="1"/>
      <c r="AF28" s="1"/>
      <c r="AG28" s="1"/>
      <c r="AH28" s="1"/>
      <c r="AI28" s="41" t="str">
        <f aca="false">IF(ISBLANK(Values!E27),"",IF(Values!I27,Values!$B$23,Values!$B$33))</f>
        <v/>
      </c>
      <c r="AJ28" s="42" t="str">
        <f aca="false">IF(ISBLANK(Values!E27),"",Values!$B$24 &amp;" "&amp;Values!$B$3)</f>
        <v/>
      </c>
      <c r="AK28" s="1" t="str">
        <f aca="false">IF(ISBLANK(Values!E27),"",Values!$B$25)</f>
        <v/>
      </c>
      <c r="AL28" s="1" t="str">
        <f aca="false">IF(ISBLANK(Values!E27),"",SUBSTITUTE(SUBSTITUTE(IF(Values!$J27, Values!$B$26, Values!$B$33), "{language}", Values!$H27), "{flag}", INDEX(options!$E$1:$E$20, Values!$V27)))</f>
        <v/>
      </c>
      <c r="AM28" s="1" t="str">
        <f aca="false">SUBSTITUTE(IF(ISBLANK(Values!E27),"",Values!$B$27), "{model}", Values!$B$3)</f>
        <v/>
      </c>
      <c r="AN28" s="1"/>
      <c r="AO28" s="1"/>
      <c r="AP28" s="1"/>
      <c r="AQ28" s="1"/>
      <c r="AR28" s="1"/>
      <c r="AS28" s="1"/>
      <c r="AT28" s="28" t="str">
        <f aca="false">IF(ISBLANK(Values!E27),"",Values!H27)</f>
        <v/>
      </c>
      <c r="AU28" s="1"/>
      <c r="AV28" s="36" t="str">
        <f aca="false">IF(ISBLANK(Values!E27),"",IF(Values!J27,"Backlit", "Non-Backlit"))</f>
        <v/>
      </c>
      <c r="AW28" s="1"/>
      <c r="AX28" s="1"/>
      <c r="AY28" s="1"/>
      <c r="AZ28" s="1"/>
      <c r="BA28" s="1"/>
      <c r="BB28" s="1"/>
      <c r="BC28" s="1"/>
      <c r="BD28" s="1"/>
      <c r="BE28" s="27" t="str">
        <f aca="false">IF(ISBLANK(Values!E27),"","Professional Audience")</f>
        <v/>
      </c>
      <c r="BF28" s="27" t="str">
        <f aca="false">IF(ISBLANK(Values!E27),"","Consumer Audience")</f>
        <v/>
      </c>
      <c r="BG28" s="27" t="str">
        <f aca="false">IF(ISBLANK(Values!E27),"","Adults")</f>
        <v/>
      </c>
      <c r="BH28" s="27" t="str">
        <f aca="false">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IF(ISBLANK(Values!E27),"",Values!$B$11)</f>
        <v/>
      </c>
      <c r="CH28" s="1" t="str">
        <f aca="false">IF(ISBLANK(Values!E27),"","GR")</f>
        <v/>
      </c>
      <c r="CI28" s="1" t="str">
        <f aca="false">IF(ISBLANK(Values!E27),"",Values!$B$7)</f>
        <v/>
      </c>
      <c r="CJ28" s="1" t="str">
        <f aca="false">IF(ISBLANK(Values!E27),"",Values!$B$8)</f>
        <v/>
      </c>
      <c r="CK28" s="1" t="str">
        <f aca="false">IF(ISBLANK(Values!E27),"",Values!$B$9)</f>
        <v/>
      </c>
      <c r="CL28" s="1" t="str">
        <f aca="false">IF(ISBLANK(Values!E27),"","CM")</f>
        <v/>
      </c>
      <c r="CM28" s="1"/>
      <c r="CN28" s="1"/>
      <c r="CO28" s="1" t="str">
        <f aca="false">IF(ISBLANK(Values!E27), "", IF(AND(Values!$B$37=options!$G$2, Values!$C27), "AMAZON_NA", IF(AND(Values!$B$37=options!$G$1, Values!$D27), "AMAZON_EU", "DEFAULT")))</f>
        <v/>
      </c>
      <c r="CP28" s="36" t="str">
        <f aca="false">IF(ISBLANK(Values!E27),"",Values!$B$7)</f>
        <v/>
      </c>
      <c r="CQ28" s="36" t="str">
        <f aca="false">IF(ISBLANK(Values!E27),"",Values!$B$8)</f>
        <v/>
      </c>
      <c r="CR28" s="36" t="str">
        <f aca="false">IF(ISBLANK(Values!E27),"",Values!$B$9)</f>
        <v/>
      </c>
      <c r="CS28" s="1" t="str">
        <f aca="false">IF(ISBLANK(Values!E27),"",Values!$B$11)</f>
        <v/>
      </c>
      <c r="CT28" s="1" t="str">
        <f aca="false">IF(ISBLANK(Values!E27),"","GR")</f>
        <v/>
      </c>
      <c r="CU28" s="1" t="str">
        <f aca="false">IF(ISBLANK(Values!E27),"","CM")</f>
        <v/>
      </c>
      <c r="CV28" s="1" t="str">
        <f aca="false">IF(ISBLANK(Values!E27),"",IF(Values!$B$36=options!$F$1,"Denmark", IF(Values!$B$36=options!$F$2, "Danemark",IF(Values!$B$36=options!$F$3, "Dänemark",IF(Values!$B$36=options!$F$4, "Danimarca",IF(Values!$B$36=options!$F$5, "Dinamarca",IF(Values!$B$36=options!$F$6, "Denemarken","" ) ) ) ) )))</f>
        <v/>
      </c>
      <c r="CW28" s="1"/>
      <c r="CX28" s="1"/>
      <c r="CY28" s="1"/>
      <c r="CZ28" s="1" t="str">
        <f aca="false">IF(ISBLANK(Values!E27),"","No")</f>
        <v/>
      </c>
      <c r="DA28" s="1" t="str">
        <f aca="false">IF(ISBLANK(Values!E27),"","No")</f>
        <v/>
      </c>
      <c r="DB28" s="1"/>
      <c r="DC28" s="1"/>
      <c r="DD28" s="1"/>
      <c r="DE28" s="1"/>
      <c r="DF28" s="1"/>
      <c r="DG28" s="1"/>
      <c r="DH28" s="1"/>
      <c r="DI28" s="1"/>
      <c r="DJ28" s="1"/>
      <c r="DK28" s="1"/>
      <c r="DL28" s="1"/>
      <c r="DM28" s="1"/>
      <c r="DN28" s="1"/>
      <c r="DO28" s="27" t="str">
        <f aca="false">IF(ISBLANK(Values!E27),"","Parts")</f>
        <v/>
      </c>
      <c r="DP28" s="27" t="str">
        <f aca="false">IF(ISBLANK(Values!E27),"",Values!$B$31)</f>
        <v/>
      </c>
      <c r="DQ28" s="1"/>
      <c r="DR28" s="1"/>
      <c r="DS28" s="31"/>
      <c r="DT28" s="1"/>
      <c r="DU28" s="1"/>
      <c r="DV28" s="1"/>
      <c r="DW28" s="1"/>
      <c r="DX28" s="1"/>
      <c r="DY28" s="43" t="str">
        <f aca="false">IF(ISBLANK(Values!$E27), "", "not_applicable")</f>
        <v/>
      </c>
      <c r="DZ28" s="31"/>
      <c r="EA28" s="31"/>
      <c r="EB28" s="31"/>
      <c r="EC28" s="31"/>
      <c r="ED28" s="1"/>
      <c r="EE28" s="1"/>
      <c r="EF28" s="1"/>
      <c r="EG28" s="1"/>
      <c r="EH28" s="1"/>
      <c r="EI28" s="1" t="str">
        <f aca="false">IF(ISBLANK(Values!E27),"",Values!$B$31)</f>
        <v/>
      </c>
      <c r="EJ28" s="1"/>
      <c r="EK28" s="1"/>
      <c r="EL28" s="1"/>
      <c r="EM28" s="1"/>
      <c r="EN28" s="1"/>
      <c r="EO28" s="1"/>
      <c r="EP28" s="1"/>
      <c r="EQ28" s="1"/>
      <c r="ER28" s="1"/>
      <c r="ES28" s="1" t="str">
        <f aca="false">IF(ISBLANK(Values!E27),"","Amazon Tellus UPS")</f>
        <v/>
      </c>
      <c r="ET28" s="1"/>
      <c r="EU28" s="1"/>
      <c r="EV28" s="31" t="str">
        <f aca="false">IF(ISBLANK(Values!E27),"","New")</f>
        <v/>
      </c>
      <c r="EW28" s="1"/>
      <c r="EX28" s="1"/>
      <c r="EY28" s="1"/>
      <c r="EZ28" s="1"/>
      <c r="FA28" s="1"/>
      <c r="FB28" s="1"/>
      <c r="FC28" s="1"/>
      <c r="FD28" s="1"/>
      <c r="FE28" s="1" t="str">
        <f aca="false">IF(ISBLANK(Values!E27),"",IF(CO28&lt;&gt;"DEFAULT", "", 3))</f>
        <v/>
      </c>
      <c r="FF28" s="1"/>
      <c r="FG28" s="1"/>
      <c r="FH28" s="1" t="str">
        <f aca="false">IF(ISBLANK(Values!E27),"","FALSE")</f>
        <v/>
      </c>
      <c r="FI28" s="36" t="str">
        <f aca="false">IF(ISBLANK(Values!E27),"","FALSE")</f>
        <v/>
      </c>
      <c r="FJ28" s="36" t="str">
        <f aca="false">IF(ISBLANK(Values!E27),"","FALSE")</f>
        <v/>
      </c>
      <c r="FK28" s="1"/>
      <c r="FL28" s="1"/>
      <c r="FM28" s="1" t="str">
        <f aca="false">IF(ISBLANK(Values!E27),"","1")</f>
        <v/>
      </c>
      <c r="FN28" s="1"/>
      <c r="FO28" s="28" t="str">
        <f aca="false">IF(ISBLANK(Values!E27),"",IF(Values!J27, Values!$B$4, Values!$B$5))</f>
        <v/>
      </c>
      <c r="FP28" s="1" t="str">
        <f aca="false">IF(ISBLANK(Values!E27),"","Percent")</f>
        <v/>
      </c>
      <c r="FQ28" s="1" t="str">
        <f aca="false">IF(ISBLANK(Values!E27),"","2")</f>
        <v/>
      </c>
      <c r="FR28" s="1" t="str">
        <f aca="false">IF(ISBLANK(Values!E27),"","3")</f>
        <v/>
      </c>
      <c r="FS28" s="1" t="str">
        <f aca="false">IF(ISBLANK(Values!E27),"","5")</f>
        <v/>
      </c>
      <c r="FT28" s="1" t="str">
        <f aca="false">IF(ISBLANK(Values!E27),"","6")</f>
        <v/>
      </c>
      <c r="FU28" s="1" t="str">
        <f aca="false">IF(ISBLANK(Values!E27),"","10")</f>
        <v/>
      </c>
      <c r="FV28" s="1" t="str">
        <f aca="false">IF(ISBLANK(Values!E27),"","10")</f>
        <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IF(ISBLANK(Values!E28),"",IF(Values!$B$37="EU","computercomponent","computer"))</f>
        <v/>
      </c>
      <c r="B29" s="38" t="str">
        <f aca="false">IF(ISBLANK(Values!E28),"",Values!F28)</f>
        <v/>
      </c>
      <c r="C29" s="32" t="str">
        <f aca="false">IF(ISBLANK(Values!E28),"","TellusRem")</f>
        <v/>
      </c>
      <c r="D29" s="30" t="str">
        <f aca="false">IF(ISBLANK(Values!E28),"",Values!E28)</f>
        <v/>
      </c>
      <c r="E29" s="31" t="str">
        <f aca="false">IF(ISBLANK(Values!E28),"","EAN")</f>
        <v/>
      </c>
      <c r="F29" s="28" t="str">
        <f aca="false">IF(ISBLANK(Values!E28),"",IF(Values!J28, SUBSTITUTE(Values!$B$1, "{language}", Values!H28) &amp; " " &amp;Values!$B$3, SUBSTITUTE(Values!$B$2, "{language}", Values!$H28) &amp; " " &amp;Values!$B$3))</f>
        <v/>
      </c>
      <c r="G29" s="32" t="str">
        <f aca="false">IF(ISBLANK(Values!E28),"","TellusRem")</f>
        <v/>
      </c>
      <c r="H29" s="27" t="str">
        <f aca="false">IF(ISBLANK(Values!E28),"",Values!$B$16)</f>
        <v/>
      </c>
      <c r="I29" s="27" t="str">
        <f aca="false">IF(ISBLANK(Values!E28),"","4730574031")</f>
        <v/>
      </c>
      <c r="J29" s="39" t="str">
        <f aca="false">IF(ISBLANK(Values!E28),"",Values!F28 )</f>
        <v/>
      </c>
      <c r="K29" s="28" t="str">
        <f aca="false">IF(ISBLANK(Values!E28),"",IF(Values!J28, Values!$B$4, Values!$B$5))</f>
        <v/>
      </c>
      <c r="L29" s="40" t="str">
        <f aca="false">IF(ISBLANK(Values!E28),"",IF($CO29="DEFAULT", Values!$B$18, ""))</f>
        <v/>
      </c>
      <c r="M29" s="28" t="str">
        <f aca="false">IF(ISBLANK(Values!E28),"",Values!$M28)</f>
        <v/>
      </c>
      <c r="N29" s="28" t="str">
        <f aca="false">IF(ISBLANK(Values!$F28),"",Values!N28)</f>
        <v/>
      </c>
      <c r="O29" s="28" t="str">
        <f aca="false">IF(ISBLANK(Values!$F28),"",Values!O28)</f>
        <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
      </c>
      <c r="X29" s="32" t="str">
        <f aca="false">IF(ISBLANK(Values!E28),"",Values!$B$13)</f>
        <v/>
      </c>
      <c r="Y29" s="39" t="str">
        <f aca="false">IF(ISBLANK(Values!E28),"","Size-Color")</f>
        <v/>
      </c>
      <c r="Z29" s="32" t="str">
        <f aca="false">IF(ISBLANK(Values!E28),"","variation")</f>
        <v/>
      </c>
      <c r="AA29" s="36" t="str">
        <f aca="false">IF(ISBLANK(Values!E28),"",Values!$B$20)</f>
        <v/>
      </c>
      <c r="AB29" s="36" t="str">
        <f aca="false">IF(ISBLANK(Values!E28),"",Values!$B$29)</f>
        <v/>
      </c>
      <c r="AC29" s="1"/>
      <c r="AD29" s="1"/>
      <c r="AE29" s="1"/>
      <c r="AF29" s="1"/>
      <c r="AG29" s="1"/>
      <c r="AH29" s="1"/>
      <c r="AI29" s="41" t="str">
        <f aca="false">IF(ISBLANK(Values!E28),"",IF(Values!I28,Values!$B$23,Values!$B$33))</f>
        <v/>
      </c>
      <c r="AJ29" s="42" t="str">
        <f aca="false">IF(ISBLANK(Values!E28),"",Values!$B$24 &amp;" "&amp;Values!$B$3)</f>
        <v/>
      </c>
      <c r="AK29" s="1" t="str">
        <f aca="false">IF(ISBLANK(Values!E28),"",Values!$B$25)</f>
        <v/>
      </c>
      <c r="AL29" s="1" t="str">
        <f aca="false">IF(ISBLANK(Values!E28),"",SUBSTITUTE(SUBSTITUTE(IF(Values!$J28, Values!$B$26, Values!$B$33), "{language}", Values!$H28), "{flag}", INDEX(options!$E$1:$E$20, Values!$V28)))</f>
        <v/>
      </c>
      <c r="AM29" s="1" t="str">
        <f aca="false">SUBSTITUTE(IF(ISBLANK(Values!E28),"",Values!$B$27), "{model}", Values!$B$3)</f>
        <v/>
      </c>
      <c r="AN29" s="1"/>
      <c r="AO29" s="1"/>
      <c r="AP29" s="1"/>
      <c r="AQ29" s="1"/>
      <c r="AR29" s="1"/>
      <c r="AS29" s="1"/>
      <c r="AT29" s="28" t="str">
        <f aca="false">IF(ISBLANK(Values!E28),"",Values!H28)</f>
        <v/>
      </c>
      <c r="AU29" s="1"/>
      <c r="AV29" s="36" t="str">
        <f aca="false">IF(ISBLANK(Values!E28),"",IF(Values!J28,"Backlit", "Non-Backlit"))</f>
        <v/>
      </c>
      <c r="AW29" s="1"/>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t="str">
        <f aca="false">IF(ISBLANK(Values!E28), "", IF(AND(Values!$B$37=options!$G$2, Values!$C28), "AMAZON_NA", IF(AND(Values!$B$37=options!$G$1, Values!$D28), "AMAZON_EU", "DEFAULT")))</f>
        <v/>
      </c>
      <c r="CP29" s="36" t="str">
        <f aca="false">IF(ISBLANK(Values!E28),"",Values!$B$7)</f>
        <v/>
      </c>
      <c r="CQ29" s="36" t="str">
        <f aca="false">IF(ISBLANK(Values!E28),"",Values!$B$8)</f>
        <v/>
      </c>
      <c r="CR29" s="36"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43" t="str">
        <f aca="false">IF(ISBLANK(Values!$E28), "", "not_applicable")</f>
        <v/>
      </c>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31" t="str">
        <f aca="false">IF(ISBLANK(Values!E28),"","New")</f>
        <v/>
      </c>
      <c r="EW29" s="1"/>
      <c r="EX29" s="1"/>
      <c r="EY29" s="1"/>
      <c r="EZ29" s="1"/>
      <c r="FA29" s="1"/>
      <c r="FB29" s="1"/>
      <c r="FC29" s="1"/>
      <c r="FD29" s="1"/>
      <c r="FE29" s="1" t="str">
        <f aca="false">IF(ISBLANK(Values!E28),"",IF(CO29&lt;&gt;"DEFAULT", "", 3))</f>
        <v/>
      </c>
      <c r="FF29" s="1"/>
      <c r="FG29" s="1"/>
      <c r="FH29" s="1" t="str">
        <f aca="false">IF(ISBLANK(Values!E28),"","FALSE")</f>
        <v/>
      </c>
      <c r="FI29" s="36" t="str">
        <f aca="false">IF(ISBLANK(Values!E28),"","FALSE")</f>
        <v/>
      </c>
      <c r="FJ29" s="36" t="str">
        <f aca="false">IF(ISBLANK(Values!E28),"","FALSE")</f>
        <v/>
      </c>
      <c r="FK29" s="1"/>
      <c r="FL29" s="1"/>
      <c r="FM29" s="1" t="str">
        <f aca="false">IF(ISBLANK(Values!E28),"","1")</f>
        <v/>
      </c>
      <c r="FN29" s="1"/>
      <c r="FO29" s="28" t="str">
        <f aca="false">IF(ISBLANK(Values!E28),"",IF(Values!J28, Values!$B$4, Values!$B$5))</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IF(ISBLANK(Values!E29),"",IF(Values!$B$37="EU","computercomponent","computer"))</f>
        <v/>
      </c>
      <c r="B30" s="38" t="str">
        <f aca="false">IF(ISBLANK(Values!E29),"",Values!F29)</f>
        <v/>
      </c>
      <c r="C30" s="32" t="str">
        <f aca="false">IF(ISBLANK(Values!E29),"","TellusRem")</f>
        <v/>
      </c>
      <c r="D30" s="30" t="str">
        <f aca="false">IF(ISBLANK(Values!E29),"",Values!E29)</f>
        <v/>
      </c>
      <c r="E30" s="31" t="str">
        <f aca="false">IF(ISBLANK(Values!E29),"","EAN")</f>
        <v/>
      </c>
      <c r="F30" s="28" t="str">
        <f aca="false">IF(ISBLANK(Values!E29),"",IF(Values!J29, SUBSTITUTE(Values!$B$1, "{language}", Values!H29) &amp; " " &amp;Values!$B$3, SUBSTITUTE(Values!$B$2, "{language}", Values!$H29) &amp; " " &amp;Values!$B$3))</f>
        <v/>
      </c>
      <c r="G30" s="32" t="str">
        <f aca="false">IF(ISBLANK(Values!E29),"","TellusRem")</f>
        <v/>
      </c>
      <c r="H30" s="27" t="str">
        <f aca="false">IF(ISBLANK(Values!E29),"",Values!$B$16)</f>
        <v/>
      </c>
      <c r="I30" s="27" t="str">
        <f aca="false">IF(ISBLANK(Values!E29),"","4730574031")</f>
        <v/>
      </c>
      <c r="J30" s="39" t="str">
        <f aca="false">IF(ISBLANK(Values!E29),"",Values!F29 )</f>
        <v/>
      </c>
      <c r="K30" s="28" t="str">
        <f aca="false">IF(ISBLANK(Values!E29),"",IF(Values!J29, Values!$B$4, Values!$B$5))</f>
        <v/>
      </c>
      <c r="L30" s="40" t="str">
        <f aca="false">IF(ISBLANK(Values!E29),"",IF($CO30="DEFAULT", Values!$B$18, ""))</f>
        <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
      </c>
      <c r="X30" s="32" t="str">
        <f aca="false">IF(ISBLANK(Values!E29),"",Values!$B$13)</f>
        <v/>
      </c>
      <c r="Y30" s="39" t="str">
        <f aca="false">IF(ISBLANK(Values!E29),"","Size-Color")</f>
        <v/>
      </c>
      <c r="Z30" s="32" t="str">
        <f aca="false">IF(ISBLANK(Values!E29),"","variation")</f>
        <v/>
      </c>
      <c r="AA30" s="36" t="str">
        <f aca="false">IF(ISBLANK(Values!E29),"",Values!$B$20)</f>
        <v/>
      </c>
      <c r="AB30" s="36" t="str">
        <f aca="false">IF(ISBLANK(Values!E29),"",Values!$B$29)</f>
        <v/>
      </c>
      <c r="AC30" s="1"/>
      <c r="AD30" s="1"/>
      <c r="AE30" s="1"/>
      <c r="AF30" s="1"/>
      <c r="AG30" s="1"/>
      <c r="AH30" s="1"/>
      <c r="AI30" s="41" t="str">
        <f aca="false">IF(ISBLANK(Values!E29),"",IF(Values!I29,Values!$B$23,Values!$B$33))</f>
        <v/>
      </c>
      <c r="AJ30" s="42" t="str">
        <f aca="false">IF(ISBLANK(Values!E29),"",Values!$B$24 &amp;" "&amp;Values!$B$3)</f>
        <v/>
      </c>
      <c r="AK30" s="1" t="str">
        <f aca="false">IF(ISBLANK(Values!E29),"",Values!$B$25)</f>
        <v/>
      </c>
      <c r="AL30" s="1" t="str">
        <f aca="false">IF(ISBLANK(Values!E29),"",SUBSTITUTE(SUBSTITUTE(IF(Values!$J29, Values!$B$26, Values!$B$33), "{language}", Values!$H29), "{flag}", INDEX(options!$E$1:$E$20, Values!$V29)))</f>
        <v/>
      </c>
      <c r="AM30" s="1" t="str">
        <f aca="false">SUBSTITUTE(IF(ISBLANK(Values!E29),"",Values!$B$27), "{model}", Values!$B$3)</f>
        <v/>
      </c>
      <c r="AN30" s="1"/>
      <c r="AO30" s="1"/>
      <c r="AP30" s="1"/>
      <c r="AQ30" s="1"/>
      <c r="AR30" s="1"/>
      <c r="AS30" s="1"/>
      <c r="AT30" s="28" t="str">
        <f aca="false">IF(ISBLANK(Values!E29),"",Values!H29)</f>
        <v/>
      </c>
      <c r="AU30" s="1"/>
      <c r="AV30" s="36" t="str">
        <f aca="false">IF(ISBLANK(Values!E29),"",IF(Values!J29,"Backlit", "Non-Backlit"))</f>
        <v/>
      </c>
      <c r="AW30" s="1"/>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t="str">
        <f aca="false">IF(ISBLANK(Values!E29), "", IF(AND(Values!$B$37=options!$G$2, Values!$C29), "AMAZON_NA", IF(AND(Values!$B$37=options!$G$1, Values!$D29), "AMAZON_EU", "DEFAULT")))</f>
        <v/>
      </c>
      <c r="CP30" s="36" t="str">
        <f aca="false">IF(ISBLANK(Values!E29),"",Values!$B$7)</f>
        <v/>
      </c>
      <c r="CQ30" s="36" t="str">
        <f aca="false">IF(ISBLANK(Values!E29),"",Values!$B$8)</f>
        <v/>
      </c>
      <c r="CR30" s="36"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43" t="str">
        <f aca="false">IF(ISBLANK(Values!$E29), "", "not_applicable")</f>
        <v/>
      </c>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31" t="str">
        <f aca="false">IF(ISBLANK(Values!E29),"","New")</f>
        <v/>
      </c>
      <c r="EW30" s="1"/>
      <c r="EX30" s="1"/>
      <c r="EY30" s="1"/>
      <c r="EZ30" s="1"/>
      <c r="FA30" s="1"/>
      <c r="FB30" s="1"/>
      <c r="FC30" s="1"/>
      <c r="FD30" s="1"/>
      <c r="FE30" s="1" t="str">
        <f aca="false">IF(ISBLANK(Values!E29),"",IF(CO30&lt;&gt;"DEFAULT", "", 3))</f>
        <v/>
      </c>
      <c r="FF30" s="1"/>
      <c r="FG30" s="1"/>
      <c r="FH30" s="1" t="str">
        <f aca="false">IF(ISBLANK(Values!E29),"","FALSE")</f>
        <v/>
      </c>
      <c r="FI30" s="36" t="str">
        <f aca="false">IF(ISBLANK(Values!E29),"","FALSE")</f>
        <v/>
      </c>
      <c r="FJ30" s="36" t="str">
        <f aca="false">IF(ISBLANK(Values!E29),"","FALSE")</f>
        <v/>
      </c>
      <c r="FK30" s="1"/>
      <c r="FL30" s="1"/>
      <c r="FM30" s="1" t="str">
        <f aca="false">IF(ISBLANK(Values!E29),"","1")</f>
        <v/>
      </c>
      <c r="FN30" s="1"/>
      <c r="FO30" s="28" t="str">
        <f aca="false">IF(ISBLANK(Values!E29),"",IF(Values!J29, Values!$B$4, Values!$B$5))</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IF(ISBLANK(Values!E30),"",IF(Values!$B$37="EU","computercomponent","computer"))</f>
        <v/>
      </c>
      <c r="B31" s="38" t="str">
        <f aca="false">IF(ISBLANK(Values!E30),"",Values!F30)</f>
        <v/>
      </c>
      <c r="C31" s="32" t="str">
        <f aca="false">IF(ISBLANK(Values!E30),"","TellusRem")</f>
        <v/>
      </c>
      <c r="D31" s="30" t="str">
        <f aca="false">IF(ISBLANK(Values!E30),"",Values!E30)</f>
        <v/>
      </c>
      <c r="E31" s="31" t="str">
        <f aca="false">IF(ISBLANK(Values!E30),"","EAN")</f>
        <v/>
      </c>
      <c r="F31" s="28" t="str">
        <f aca="false">IF(ISBLANK(Values!E30),"",IF(Values!J30, SUBSTITUTE(Values!$B$1, "{language}", Values!H30) &amp; " " &amp;Values!$B$3, SUBSTITUTE(Values!$B$2, "{language}", Values!$H30) &amp; " " &amp;Values!$B$3))</f>
        <v/>
      </c>
      <c r="G31" s="32" t="str">
        <f aca="false">IF(ISBLANK(Values!E30),"","TellusRem")</f>
        <v/>
      </c>
      <c r="H31" s="27" t="str">
        <f aca="false">IF(ISBLANK(Values!E30),"",Values!$B$16)</f>
        <v/>
      </c>
      <c r="I31" s="27" t="str">
        <f aca="false">IF(ISBLANK(Values!E30),"","4730574031")</f>
        <v/>
      </c>
      <c r="J31" s="39" t="str">
        <f aca="false">IF(ISBLANK(Values!E30),"",Values!F30 )</f>
        <v/>
      </c>
      <c r="K31" s="28" t="str">
        <f aca="false">IF(ISBLANK(Values!E30),"",IF(Values!J30, Values!$B$4, Values!$B$5))</f>
        <v/>
      </c>
      <c r="L31" s="40" t="str">
        <f aca="false">IF(ISBLANK(Values!E30),"",IF($CO31="DEFAULT", Values!$B$18, ""))</f>
        <v/>
      </c>
      <c r="M31" s="28" t="str">
        <f aca="false">IF(ISBLANK(Values!E30),"",Values!$M30)</f>
        <v/>
      </c>
      <c r="N31" s="28" t="str">
        <f aca="false">IF(ISBLANK(Values!$F30),"",Values!N30)</f>
        <v/>
      </c>
      <c r="O31" s="28" t="str">
        <f aca="false">IF(ISBLANK(Values!$F30),"",Values!O30)</f>
        <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
      </c>
      <c r="X31" s="32" t="str">
        <f aca="false">IF(ISBLANK(Values!E30),"",Values!$B$13)</f>
        <v/>
      </c>
      <c r="Y31" s="39" t="str">
        <f aca="false">IF(ISBLANK(Values!E30),"","Size-Color")</f>
        <v/>
      </c>
      <c r="Z31" s="32" t="str">
        <f aca="false">IF(ISBLANK(Values!E30),"","variation")</f>
        <v/>
      </c>
      <c r="AA31" s="36" t="str">
        <f aca="false">IF(ISBLANK(Values!E30),"",Values!$B$20)</f>
        <v/>
      </c>
      <c r="AB31" s="36" t="str">
        <f aca="false">IF(ISBLANK(Values!E30),"",Values!$B$29)</f>
        <v/>
      </c>
      <c r="AC31" s="1"/>
      <c r="AD31" s="1"/>
      <c r="AE31" s="1"/>
      <c r="AF31" s="1"/>
      <c r="AG31" s="1"/>
      <c r="AH31" s="1"/>
      <c r="AI31" s="41" t="str">
        <f aca="false">IF(ISBLANK(Values!E30),"",IF(Values!I30,Values!$B$23,Values!$B$33))</f>
        <v/>
      </c>
      <c r="AJ31" s="42" t="str">
        <f aca="false">IF(ISBLANK(Values!E30),"",Values!$B$24 &amp;" "&amp;Values!$B$3)</f>
        <v/>
      </c>
      <c r="AK31" s="1" t="str">
        <f aca="false">IF(ISBLANK(Values!E30),"",Values!$B$25)</f>
        <v/>
      </c>
      <c r="AL31" s="1" t="str">
        <f aca="false">IF(ISBLANK(Values!E30),"",SUBSTITUTE(SUBSTITUTE(IF(Values!$J30, Values!$B$26, Values!$B$33), "{language}", Values!$H30), "{flag}", INDEX(options!$E$1:$E$20, Values!$V30)))</f>
        <v/>
      </c>
      <c r="AM31" s="1" t="str">
        <f aca="false">SUBSTITUTE(IF(ISBLANK(Values!E30),"",Values!$B$27), "{model}", Values!$B$3)</f>
        <v/>
      </c>
      <c r="AN31" s="1"/>
      <c r="AO31" s="1"/>
      <c r="AP31" s="1"/>
      <c r="AQ31" s="1"/>
      <c r="AR31" s="1"/>
      <c r="AS31" s="1"/>
      <c r="AT31" s="28" t="str">
        <f aca="false">IF(ISBLANK(Values!E30),"",Values!H30)</f>
        <v/>
      </c>
      <c r="AU31" s="1"/>
      <c r="AV31" s="36" t="str">
        <f aca="false">IF(ISBLANK(Values!E30),"",IF(Values!J30,"Backlit", "Non-Backlit"))</f>
        <v/>
      </c>
      <c r="AW31" s="1"/>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t="str">
        <f aca="false">IF(ISBLANK(Values!E30), "", IF(AND(Values!$B$37=options!$G$2, Values!$C30), "AMAZON_NA", IF(AND(Values!$B$37=options!$G$1, Values!$D30), "AMAZON_EU", "DEFAULT")))</f>
        <v/>
      </c>
      <c r="CP31" s="36" t="str">
        <f aca="false">IF(ISBLANK(Values!E30),"",Values!$B$7)</f>
        <v/>
      </c>
      <c r="CQ31" s="36" t="str">
        <f aca="false">IF(ISBLANK(Values!E30),"",Values!$B$8)</f>
        <v/>
      </c>
      <c r="CR31" s="36"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43" t="str">
        <f aca="false">IF(ISBLANK(Values!$E30), "", "not_applicable")</f>
        <v/>
      </c>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31" t="str">
        <f aca="false">IF(ISBLANK(Values!E30),"","New")</f>
        <v/>
      </c>
      <c r="EW31" s="1"/>
      <c r="EX31" s="1"/>
      <c r="EY31" s="1"/>
      <c r="EZ31" s="1"/>
      <c r="FA31" s="1"/>
      <c r="FB31" s="1"/>
      <c r="FC31" s="1"/>
      <c r="FD31" s="1"/>
      <c r="FE31" s="1" t="str">
        <f aca="false">IF(ISBLANK(Values!E30),"",IF(CO31&lt;&gt;"DEFAULT", "", 3))</f>
        <v/>
      </c>
      <c r="FF31" s="1"/>
      <c r="FG31" s="1"/>
      <c r="FH31" s="1" t="str">
        <f aca="false">IF(ISBLANK(Values!E30),"","FALSE")</f>
        <v/>
      </c>
      <c r="FI31" s="36" t="str">
        <f aca="false">IF(ISBLANK(Values!E30),"","FALSE")</f>
        <v/>
      </c>
      <c r="FJ31" s="36" t="str">
        <f aca="false">IF(ISBLANK(Values!E30),"","FALSE")</f>
        <v/>
      </c>
      <c r="FK31" s="1"/>
      <c r="FL31" s="1"/>
      <c r="FM31" s="1" t="str">
        <f aca="false">IF(ISBLANK(Values!E30),"","1")</f>
        <v/>
      </c>
      <c r="FN31" s="1"/>
      <c r="FO31" s="28" t="str">
        <f aca="false">IF(ISBLANK(Values!E30),"",IF(Values!J30, Values!$B$4, Values!$B$5))</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IF(ISBLANK(Values!E31),"",IF(Values!$B$37="EU","computercomponent","computer"))</f>
        <v/>
      </c>
      <c r="B32" s="38" t="str">
        <f aca="false">IF(ISBLANK(Values!E31),"",Values!F31)</f>
        <v/>
      </c>
      <c r="C32" s="32" t="str">
        <f aca="false">IF(ISBLANK(Values!E31),"","TellusRem")</f>
        <v/>
      </c>
      <c r="D32" s="30" t="str">
        <f aca="false">IF(ISBLANK(Values!E31),"",Values!E31)</f>
        <v/>
      </c>
      <c r="E32" s="31" t="str">
        <f aca="false">IF(ISBLANK(Values!E31),"","EAN")</f>
        <v/>
      </c>
      <c r="F32" s="28" t="str">
        <f aca="false">IF(ISBLANK(Values!E31),"",IF(Values!J31, SUBSTITUTE(Values!$B$1, "{language}", Values!H31) &amp; " " &amp;Values!$B$3, SUBSTITUTE(Values!$B$2, "{language}", Values!$H31) &amp; " " &amp;Values!$B$3))</f>
        <v/>
      </c>
      <c r="G32" s="32" t="str">
        <f aca="false">IF(ISBLANK(Values!E31),"","TellusRem")</f>
        <v/>
      </c>
      <c r="H32" s="27" t="str">
        <f aca="false">IF(ISBLANK(Values!E31),"",Values!$B$16)</f>
        <v/>
      </c>
      <c r="I32" s="27" t="str">
        <f aca="false">IF(ISBLANK(Values!E31),"","4730574031")</f>
        <v/>
      </c>
      <c r="J32" s="39" t="str">
        <f aca="false">IF(ISBLANK(Values!E31),"",Values!F31 )</f>
        <v/>
      </c>
      <c r="K32" s="28" t="str">
        <f aca="false">IF(ISBLANK(Values!E31),"",IF(Values!J31, Values!$B$4, Values!$B$5))</f>
        <v/>
      </c>
      <c r="L32" s="40" t="str">
        <f aca="false">IF(ISBLANK(Values!E31),"",IF($CO32="DEFAULT", Values!$B$18, ""))</f>
        <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
      </c>
      <c r="X32" s="32" t="str">
        <f aca="false">IF(ISBLANK(Values!E31),"",Values!$B$13)</f>
        <v/>
      </c>
      <c r="Y32" s="39" t="str">
        <f aca="false">IF(ISBLANK(Values!E31),"","Size-Color")</f>
        <v/>
      </c>
      <c r="Z32" s="32" t="str">
        <f aca="false">IF(ISBLANK(Values!E31),"","variation")</f>
        <v/>
      </c>
      <c r="AA32" s="36" t="str">
        <f aca="false">IF(ISBLANK(Values!E31),"",Values!$B$20)</f>
        <v/>
      </c>
      <c r="AB32" s="36" t="str">
        <f aca="false">IF(ISBLANK(Values!E31),"",Values!$B$29)</f>
        <v/>
      </c>
      <c r="AC32" s="1"/>
      <c r="AD32" s="1"/>
      <c r="AE32" s="1"/>
      <c r="AF32" s="1"/>
      <c r="AG32" s="1"/>
      <c r="AH32" s="1"/>
      <c r="AI32" s="41" t="str">
        <f aca="false">IF(ISBLANK(Values!E31),"",IF(Values!I31,Values!$B$23,Values!$B$33))</f>
        <v/>
      </c>
      <c r="AJ32" s="42" t="str">
        <f aca="false">IF(ISBLANK(Values!E31),"",Values!$B$24 &amp;" "&amp;Values!$B$3)</f>
        <v/>
      </c>
      <c r="AK32" s="1" t="str">
        <f aca="false">IF(ISBLANK(Values!E31),"",Values!$B$25)</f>
        <v/>
      </c>
      <c r="AL32" s="1" t="str">
        <f aca="false">IF(ISBLANK(Values!E31),"",SUBSTITUTE(SUBSTITUTE(IF(Values!$J31, Values!$B$26, Values!$B$33), "{language}", Values!$H31), "{flag}", INDEX(options!$E$1:$E$20, Values!$V31)))</f>
        <v/>
      </c>
      <c r="AM32" s="1" t="str">
        <f aca="false">SUBSTITUTE(IF(ISBLANK(Values!E31),"",Values!$B$27), "{model}", Values!$B$3)</f>
        <v/>
      </c>
      <c r="AN32" s="1"/>
      <c r="AO32" s="1"/>
      <c r="AP32" s="1"/>
      <c r="AQ32" s="1"/>
      <c r="AR32" s="1"/>
      <c r="AS32" s="1"/>
      <c r="AT32" s="28" t="str">
        <f aca="false">IF(ISBLANK(Values!E31),"",Values!H31)</f>
        <v/>
      </c>
      <c r="AU32" s="1"/>
      <c r="AV32" s="36" t="str">
        <f aca="false">IF(ISBLANK(Values!E31),"",IF(Values!J31,"Backlit", "Non-Backlit"))</f>
        <v/>
      </c>
      <c r="AW32" s="1"/>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t="str">
        <f aca="false">IF(ISBLANK(Values!E31), "", IF(AND(Values!$B$37=options!$G$2, Values!$C31), "AMAZON_NA", IF(AND(Values!$B$37=options!$G$1, Values!$D31), "AMAZON_EU", "DEFAULT")))</f>
        <v/>
      </c>
      <c r="CP32" s="36" t="str">
        <f aca="false">IF(ISBLANK(Values!E31),"",Values!$B$7)</f>
        <v/>
      </c>
      <c r="CQ32" s="36" t="str">
        <f aca="false">IF(ISBLANK(Values!E31),"",Values!$B$8)</f>
        <v/>
      </c>
      <c r="CR32" s="36"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43" t="str">
        <f aca="false">IF(ISBLANK(Values!$E31), "", "not_applicable")</f>
        <v/>
      </c>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31" t="str">
        <f aca="false">IF(ISBLANK(Values!E31),"","New")</f>
        <v/>
      </c>
      <c r="EW32" s="1"/>
      <c r="EX32" s="1"/>
      <c r="EY32" s="1"/>
      <c r="EZ32" s="1"/>
      <c r="FA32" s="1"/>
      <c r="FB32" s="1"/>
      <c r="FC32" s="1"/>
      <c r="FD32" s="1"/>
      <c r="FE32" s="1" t="str">
        <f aca="false">IF(ISBLANK(Values!E31),"",IF(CO32&lt;&gt;"DEFAULT", "", 3))</f>
        <v/>
      </c>
      <c r="FF32" s="1"/>
      <c r="FG32" s="1"/>
      <c r="FH32" s="1" t="str">
        <f aca="false">IF(ISBLANK(Values!E31),"","FALSE")</f>
        <v/>
      </c>
      <c r="FI32" s="36" t="str">
        <f aca="false">IF(ISBLANK(Values!E31),"","FALSE")</f>
        <v/>
      </c>
      <c r="FJ32" s="36" t="str">
        <f aca="false">IF(ISBLANK(Values!E31),"","FALSE")</f>
        <v/>
      </c>
      <c r="FK32" s="1"/>
      <c r="FL32" s="1"/>
      <c r="FM32" s="1" t="str">
        <f aca="false">IF(ISBLANK(Values!E31),"","1")</f>
        <v/>
      </c>
      <c r="FN32" s="1"/>
      <c r="FO32" s="28" t="str">
        <f aca="false">IF(ISBLANK(Values!E31),"",IF(Values!J31, Values!$B$4, Values!$B$5))</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IF(ISBLANK(Values!E32),"",IF(Values!$B$37="EU","computercomponent","computer"))</f>
        <v/>
      </c>
      <c r="B33" s="38" t="str">
        <f aca="false">IF(ISBLANK(Values!E32),"",Values!F32)</f>
        <v/>
      </c>
      <c r="C33" s="32" t="str">
        <f aca="false">IF(ISBLANK(Values!E32),"","TellusRem")</f>
        <v/>
      </c>
      <c r="D33" s="30" t="str">
        <f aca="false">IF(ISBLANK(Values!E32),"",Values!E32)</f>
        <v/>
      </c>
      <c r="E33" s="31" t="str">
        <f aca="false">IF(ISBLANK(Values!E32),"","EAN")</f>
        <v/>
      </c>
      <c r="F33" s="28" t="str">
        <f aca="false">IF(ISBLANK(Values!E32),"",IF(Values!J32, SUBSTITUTE(Values!$B$1, "{language}", Values!H32) &amp; " " &amp;Values!$B$3, SUBSTITUTE(Values!$B$2, "{language}", Values!$H32) &amp; " " &amp;Values!$B$3))</f>
        <v/>
      </c>
      <c r="G33" s="32" t="str">
        <f aca="false">IF(ISBLANK(Values!E32),"","TellusRem")</f>
        <v/>
      </c>
      <c r="H33" s="27" t="str">
        <f aca="false">IF(ISBLANK(Values!E32),"",Values!$B$16)</f>
        <v/>
      </c>
      <c r="I33" s="27" t="str">
        <f aca="false">IF(ISBLANK(Values!E32),"","4730574031")</f>
        <v/>
      </c>
      <c r="J33" s="39" t="str">
        <f aca="false">IF(ISBLANK(Values!E32),"",Values!F32 )</f>
        <v/>
      </c>
      <c r="K33" s="28" t="str">
        <f aca="false">IF(ISBLANK(Values!E32),"",IF(Values!J32, Values!$B$4, Values!$B$5))</f>
        <v/>
      </c>
      <c r="L33" s="40" t="str">
        <f aca="false">IF(ISBLANK(Values!E32),"",IF($CO33="DEFAULT", Values!$B$18, ""))</f>
        <v/>
      </c>
      <c r="M33" s="28" t="str">
        <f aca="false">IF(ISBLANK(Values!E32),"",Values!$M32)</f>
        <v/>
      </c>
      <c r="N33" s="28" t="str">
        <f aca="false">IF(ISBLANK(Values!$F32),"",Values!N32)</f>
        <v/>
      </c>
      <c r="O33" s="28" t="str">
        <f aca="false">IF(ISBLANK(Values!$F32),"",Values!O32)</f>
        <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
      </c>
      <c r="X33" s="32" t="str">
        <f aca="false">IF(ISBLANK(Values!E32),"",Values!$B$13)</f>
        <v/>
      </c>
      <c r="Y33" s="39" t="str">
        <f aca="false">IF(ISBLANK(Values!E32),"","Size-Color")</f>
        <v/>
      </c>
      <c r="Z33" s="32" t="str">
        <f aca="false">IF(ISBLANK(Values!E32),"","variation")</f>
        <v/>
      </c>
      <c r="AA33" s="36" t="str">
        <f aca="false">IF(ISBLANK(Values!E32),"",Values!$B$20)</f>
        <v/>
      </c>
      <c r="AB33" s="36" t="str">
        <f aca="false">IF(ISBLANK(Values!E32),"",Values!$B$29)</f>
        <v/>
      </c>
      <c r="AC33" s="1"/>
      <c r="AD33" s="1"/>
      <c r="AE33" s="1"/>
      <c r="AF33" s="1"/>
      <c r="AG33" s="1"/>
      <c r="AH33" s="1"/>
      <c r="AI33" s="41" t="str">
        <f aca="false">IF(ISBLANK(Values!E32),"",IF(Values!I32,Values!$B$23,Values!$B$33))</f>
        <v/>
      </c>
      <c r="AJ33" s="42" t="str">
        <f aca="false">IF(ISBLANK(Values!E32),"",Values!$B$24 &amp;" "&amp;Values!$B$3)</f>
        <v/>
      </c>
      <c r="AK33" s="1" t="str">
        <f aca="false">IF(ISBLANK(Values!E32),"",Values!$B$25)</f>
        <v/>
      </c>
      <c r="AL33" s="1" t="str">
        <f aca="false">IF(ISBLANK(Values!E32),"",SUBSTITUTE(SUBSTITUTE(IF(Values!$J32, Values!$B$26, Values!$B$33), "{language}", Values!$H32), "{flag}", INDEX(options!$E$1:$E$20, Values!$V32)))</f>
        <v/>
      </c>
      <c r="AM33" s="1" t="str">
        <f aca="false">SUBSTITUTE(IF(ISBLANK(Values!E32),"",Values!$B$27), "{model}", Values!$B$3)</f>
        <v/>
      </c>
      <c r="AN33" s="1"/>
      <c r="AO33" s="1"/>
      <c r="AP33" s="1"/>
      <c r="AQ33" s="1"/>
      <c r="AR33" s="1"/>
      <c r="AS33" s="1"/>
      <c r="AT33" s="28" t="str">
        <f aca="false">IF(ISBLANK(Values!E32),"",Values!H32)</f>
        <v/>
      </c>
      <c r="AU33" s="1"/>
      <c r="AV33" s="36" t="str">
        <f aca="false">IF(ISBLANK(Values!E32),"",IF(Values!J32,"Backlit", "Non-Backlit"))</f>
        <v/>
      </c>
      <c r="AW33" s="1"/>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t="str">
        <f aca="false">IF(ISBLANK(Values!E32), "", IF(AND(Values!$B$37=options!$G$2, Values!$C32), "AMAZON_NA", IF(AND(Values!$B$37=options!$G$1, Values!$D32), "AMAZON_EU", "DEFAULT")))</f>
        <v/>
      </c>
      <c r="CP33" s="36" t="str">
        <f aca="false">IF(ISBLANK(Values!E32),"",Values!$B$7)</f>
        <v/>
      </c>
      <c r="CQ33" s="36" t="str">
        <f aca="false">IF(ISBLANK(Values!E32),"",Values!$B$8)</f>
        <v/>
      </c>
      <c r="CR33" s="36"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43" t="str">
        <f aca="false">IF(ISBLANK(Values!$E32), "", "not_applicable")</f>
        <v/>
      </c>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31" t="str">
        <f aca="false">IF(ISBLANK(Values!E32),"","New")</f>
        <v/>
      </c>
      <c r="EW33" s="1"/>
      <c r="EX33" s="1"/>
      <c r="EY33" s="1"/>
      <c r="EZ33" s="1"/>
      <c r="FA33" s="1"/>
      <c r="FB33" s="1"/>
      <c r="FC33" s="1"/>
      <c r="FD33" s="1"/>
      <c r="FE33" s="1" t="str">
        <f aca="false">IF(ISBLANK(Values!E32),"",IF(CO33&lt;&gt;"DEFAULT", "", 3))</f>
        <v/>
      </c>
      <c r="FF33" s="1"/>
      <c r="FG33" s="1"/>
      <c r="FH33" s="1" t="str">
        <f aca="false">IF(ISBLANK(Values!E32),"","FALSE")</f>
        <v/>
      </c>
      <c r="FI33" s="36" t="str">
        <f aca="false">IF(ISBLANK(Values!E32),"","FALSE")</f>
        <v/>
      </c>
      <c r="FJ33" s="36" t="str">
        <f aca="false">IF(ISBLANK(Values!E32),"","FALSE")</f>
        <v/>
      </c>
      <c r="FK33" s="1"/>
      <c r="FL33" s="1"/>
      <c r="FM33" s="1" t="str">
        <f aca="false">IF(ISBLANK(Values!E32),"","1")</f>
        <v/>
      </c>
      <c r="FN33" s="1"/>
      <c r="FO33" s="28" t="str">
        <f aca="false">IF(ISBLANK(Values!E32),"",IF(Values!J32, Values!$B$4, Values!$B$5))</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IF(ISBLANK(Values!E33),"",IF(Values!$B$37="EU","computercomponent","computer"))</f>
        <v/>
      </c>
      <c r="B34" s="38" t="str">
        <f aca="false">IF(ISBLANK(Values!E33),"",Values!F33)</f>
        <v/>
      </c>
      <c r="C34" s="32" t="str">
        <f aca="false">IF(ISBLANK(Values!E33),"","TellusRem")</f>
        <v/>
      </c>
      <c r="D34" s="30" t="str">
        <f aca="false">IF(ISBLANK(Values!E33),"",Values!E33)</f>
        <v/>
      </c>
      <c r="E34" s="31" t="str">
        <f aca="false">IF(ISBLANK(Values!E33),"","EAN")</f>
        <v/>
      </c>
      <c r="F34" s="28" t="str">
        <f aca="false">IF(ISBLANK(Values!E33),"",IF(Values!J33, SUBSTITUTE(Values!$B$1, "{language}", Values!H33) &amp; " " &amp;Values!$B$3, SUBSTITUTE(Values!$B$2, "{language}", Values!$H33) &amp; " " &amp;Values!$B$3))</f>
        <v/>
      </c>
      <c r="G34" s="32" t="str">
        <f aca="false">IF(ISBLANK(Values!E33),"","TellusRem")</f>
        <v/>
      </c>
      <c r="H34" s="27" t="str">
        <f aca="false">IF(ISBLANK(Values!E33),"",Values!$B$16)</f>
        <v/>
      </c>
      <c r="I34" s="27" t="str">
        <f aca="false">IF(ISBLANK(Values!E33),"","4730574031")</f>
        <v/>
      </c>
      <c r="J34" s="39" t="str">
        <f aca="false">IF(ISBLANK(Values!E33),"",Values!F33 )</f>
        <v/>
      </c>
      <c r="K34" s="28" t="str">
        <f aca="false">IF(ISBLANK(Values!E33),"",IF(Values!J33, Values!$B$4, Values!$B$5))</f>
        <v/>
      </c>
      <c r="L34" s="40" t="str">
        <f aca="false">IF(ISBLANK(Values!E33),"",IF($CO34="DEFAULT", Values!$B$18, ""))</f>
        <v/>
      </c>
      <c r="M34" s="28" t="str">
        <f aca="false">IF(ISBLANK(Values!E33),"",Values!$M33)</f>
        <v/>
      </c>
      <c r="N34" s="28" t="str">
        <f aca="false">IF(ISBLANK(Values!$F33),"",Values!N33)</f>
        <v/>
      </c>
      <c r="O34" s="28" t="str">
        <f aca="false">IF(ISBLANK(Values!$F33),"",Values!O33)</f>
        <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
      </c>
      <c r="X34" s="32" t="str">
        <f aca="false">IF(ISBLANK(Values!E33),"",Values!$B$13)</f>
        <v/>
      </c>
      <c r="Y34" s="39" t="str">
        <f aca="false">IF(ISBLANK(Values!E33),"","Size-Color")</f>
        <v/>
      </c>
      <c r="Z34" s="32" t="str">
        <f aca="false">IF(ISBLANK(Values!E33),"","variation")</f>
        <v/>
      </c>
      <c r="AA34" s="36" t="str">
        <f aca="false">IF(ISBLANK(Values!E33),"",Values!$B$20)</f>
        <v/>
      </c>
      <c r="AB34" s="36" t="str">
        <f aca="false">IF(ISBLANK(Values!E33),"",Values!$B$29)</f>
        <v/>
      </c>
      <c r="AC34" s="1"/>
      <c r="AD34" s="1"/>
      <c r="AE34" s="1"/>
      <c r="AF34" s="1"/>
      <c r="AG34" s="1"/>
      <c r="AH34" s="1"/>
      <c r="AI34" s="41" t="str">
        <f aca="false">IF(ISBLANK(Values!E33),"",IF(Values!I33,Values!$B$23,Values!$B$33))</f>
        <v/>
      </c>
      <c r="AJ34" s="42" t="str">
        <f aca="false">IF(ISBLANK(Values!E33),"",Values!$B$24 &amp;" "&amp;Values!$B$3)</f>
        <v/>
      </c>
      <c r="AK34" s="1" t="str">
        <f aca="false">IF(ISBLANK(Values!E33),"",Values!$B$25)</f>
        <v/>
      </c>
      <c r="AL34" s="1" t="str">
        <f aca="false">IF(ISBLANK(Values!E33),"",SUBSTITUTE(SUBSTITUTE(IF(Values!$J33, Values!$B$26, Values!$B$33), "{language}", Values!$H33), "{flag}", INDEX(options!$E$1:$E$20, Values!$V33)))</f>
        <v/>
      </c>
      <c r="AM34" s="1" t="str">
        <f aca="false">SUBSTITUTE(IF(ISBLANK(Values!E33),"",Values!$B$27), "{model}", Values!$B$3)</f>
        <v/>
      </c>
      <c r="AN34" s="1"/>
      <c r="AO34" s="1"/>
      <c r="AP34" s="1"/>
      <c r="AQ34" s="1"/>
      <c r="AR34" s="1"/>
      <c r="AS34" s="1"/>
      <c r="AT34" s="28" t="str">
        <f aca="false">IF(ISBLANK(Values!E33),"",Values!H33)</f>
        <v/>
      </c>
      <c r="AU34" s="1"/>
      <c r="AV34" s="36" t="str">
        <f aca="false">IF(ISBLANK(Values!E33),"",IF(Values!J33,"Backlit", "Non-Backlit"))</f>
        <v/>
      </c>
      <c r="AW34" s="1"/>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t="str">
        <f aca="false">IF(ISBLANK(Values!E33), "", IF(AND(Values!$B$37=options!$G$2, Values!$C33), "AMAZON_NA", IF(AND(Values!$B$37=options!$G$1, Values!$D33), "AMAZON_EU", "DEFAULT")))</f>
        <v/>
      </c>
      <c r="CP34" s="36" t="str">
        <f aca="false">IF(ISBLANK(Values!E33),"",Values!$B$7)</f>
        <v/>
      </c>
      <c r="CQ34" s="36" t="str">
        <f aca="false">IF(ISBLANK(Values!E33),"",Values!$B$8)</f>
        <v/>
      </c>
      <c r="CR34" s="36"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43" t="str">
        <f aca="false">IF(ISBLANK(Values!$E33), "", "not_applicable")</f>
        <v/>
      </c>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31" t="str">
        <f aca="false">IF(ISBLANK(Values!E33),"","New")</f>
        <v/>
      </c>
      <c r="EW34" s="1"/>
      <c r="EX34" s="1"/>
      <c r="EY34" s="1"/>
      <c r="EZ34" s="1"/>
      <c r="FA34" s="1"/>
      <c r="FB34" s="1"/>
      <c r="FC34" s="1"/>
      <c r="FD34" s="1"/>
      <c r="FE34" s="1" t="str">
        <f aca="false">IF(ISBLANK(Values!E33),"",IF(CO34&lt;&gt;"DEFAULT", "", 3))</f>
        <v/>
      </c>
      <c r="FF34" s="1"/>
      <c r="FG34" s="1"/>
      <c r="FH34" s="1" t="str">
        <f aca="false">IF(ISBLANK(Values!E33),"","FALSE")</f>
        <v/>
      </c>
      <c r="FI34" s="36" t="str">
        <f aca="false">IF(ISBLANK(Values!E33),"","FALSE")</f>
        <v/>
      </c>
      <c r="FJ34" s="36" t="str">
        <f aca="false">IF(ISBLANK(Values!E33),"","FALSE")</f>
        <v/>
      </c>
      <c r="FK34" s="1"/>
      <c r="FL34" s="1"/>
      <c r="FM34" s="1" t="str">
        <f aca="false">IF(ISBLANK(Values!E33),"","1")</f>
        <v/>
      </c>
      <c r="FN34" s="1"/>
      <c r="FO34" s="28" t="str">
        <f aca="false">IF(ISBLANK(Values!E33),"",IF(Values!J33, Values!$B$4, Values!$B$5))</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IF(ISBLANK(Values!E34),"",IF(Values!$B$37="EU","computercomponent","computer"))</f>
        <v/>
      </c>
      <c r="B35" s="38" t="str">
        <f aca="false">IF(ISBLANK(Values!E34),"",Values!F34)</f>
        <v/>
      </c>
      <c r="C35" s="32" t="str">
        <f aca="false">IF(ISBLANK(Values!E34),"","TellusRem")</f>
        <v/>
      </c>
      <c r="D35" s="30" t="str">
        <f aca="false">IF(ISBLANK(Values!E34),"",Values!E34)</f>
        <v/>
      </c>
      <c r="E35" s="31" t="str">
        <f aca="false">IF(ISBLANK(Values!E34),"","EAN")</f>
        <v/>
      </c>
      <c r="F35" s="28" t="str">
        <f aca="false">IF(ISBLANK(Values!E34),"",IF(Values!J34, SUBSTITUTE(Values!$B$1, "{language}", Values!H34) &amp; " " &amp;Values!$B$3, SUBSTITUTE(Values!$B$2, "{language}", Values!$H34) &amp; " " &amp;Values!$B$3))</f>
        <v/>
      </c>
      <c r="G35" s="32" t="str">
        <f aca="false">IF(ISBLANK(Values!E34),"","TellusRem")</f>
        <v/>
      </c>
      <c r="H35" s="27" t="str">
        <f aca="false">IF(ISBLANK(Values!E34),"",Values!$B$16)</f>
        <v/>
      </c>
      <c r="I35" s="27" t="str">
        <f aca="false">IF(ISBLANK(Values!E34),"","4730574031")</f>
        <v/>
      </c>
      <c r="J35" s="39" t="str">
        <f aca="false">IF(ISBLANK(Values!E34),"",Values!F34 )</f>
        <v/>
      </c>
      <c r="K35" s="28" t="str">
        <f aca="false">IF(ISBLANK(Values!E34),"",IF(Values!J34, Values!$B$4, Values!$B$5))</f>
        <v/>
      </c>
      <c r="L35" s="40" t="str">
        <f aca="false">IF(ISBLANK(Values!E34),"",IF($CO35="DEFAULT", Values!$B$18, ""))</f>
        <v/>
      </c>
      <c r="M35" s="28" t="str">
        <f aca="false">IF(ISBLANK(Values!E34),"",Values!$M34)</f>
        <v/>
      </c>
      <c r="N35" s="28" t="str">
        <f aca="false">IF(ISBLANK(Values!$F34),"",Values!N34)</f>
        <v/>
      </c>
      <c r="O35" s="28" t="str">
        <f aca="false">IF(ISBLANK(Values!$F34),"",Values!O34)</f>
        <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
      </c>
      <c r="X35" s="32" t="str">
        <f aca="false">IF(ISBLANK(Values!E34),"",Values!$B$13)</f>
        <v/>
      </c>
      <c r="Y35" s="39" t="str">
        <f aca="false">IF(ISBLANK(Values!E34),"","Size-Color")</f>
        <v/>
      </c>
      <c r="Z35" s="32" t="str">
        <f aca="false">IF(ISBLANK(Values!E34),"","variation")</f>
        <v/>
      </c>
      <c r="AA35" s="36" t="str">
        <f aca="false">IF(ISBLANK(Values!E34),"",Values!$B$20)</f>
        <v/>
      </c>
      <c r="AB35" s="36" t="str">
        <f aca="false">IF(ISBLANK(Values!E34),"",Values!$B$29)</f>
        <v/>
      </c>
      <c r="AC35" s="1"/>
      <c r="AD35" s="1"/>
      <c r="AE35" s="1"/>
      <c r="AF35" s="1"/>
      <c r="AG35" s="1"/>
      <c r="AH35" s="1"/>
      <c r="AI35" s="41" t="str">
        <f aca="false">IF(ISBLANK(Values!E34),"",IF(Values!I34,Values!$B$23,Values!$B$33))</f>
        <v/>
      </c>
      <c r="AJ35" s="42" t="str">
        <f aca="false">IF(ISBLANK(Values!E34),"",Values!$B$24 &amp;" "&amp;Values!$B$3)</f>
        <v/>
      </c>
      <c r="AK35" s="1" t="str">
        <f aca="false">IF(ISBLANK(Values!E34),"",Values!$B$25)</f>
        <v/>
      </c>
      <c r="AL35" s="1" t="str">
        <f aca="false">IF(ISBLANK(Values!E34),"",SUBSTITUTE(SUBSTITUTE(IF(Values!$J34, Values!$B$26, Values!$B$33), "{language}", Values!$H34), "{flag}", INDEX(options!$E$1:$E$20, Values!$V34)))</f>
        <v/>
      </c>
      <c r="AM35" s="1" t="str">
        <f aca="false">SUBSTITUTE(IF(ISBLANK(Values!E34),"",Values!$B$27), "{model}", Values!$B$3)</f>
        <v/>
      </c>
      <c r="AN35" s="1"/>
      <c r="AO35" s="1"/>
      <c r="AP35" s="1"/>
      <c r="AQ35" s="1"/>
      <c r="AR35" s="1"/>
      <c r="AS35" s="1"/>
      <c r="AT35" s="28" t="str">
        <f aca="false">IF(ISBLANK(Values!E34),"",Values!H34)</f>
        <v/>
      </c>
      <c r="AU35" s="1"/>
      <c r="AV35" s="36" t="str">
        <f aca="false">IF(ISBLANK(Values!E34),"",IF(Values!J34,"Backlit", "Non-Backlit"))</f>
        <v/>
      </c>
      <c r="AW35" s="1"/>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t="str">
        <f aca="false">IF(ISBLANK(Values!E34), "", IF(AND(Values!$B$37=options!$G$2, Values!$C34), "AMAZON_NA", IF(AND(Values!$B$37=options!$G$1, Values!$D34), "AMAZON_EU", "DEFAULT")))</f>
        <v/>
      </c>
      <c r="CP35" s="36" t="str">
        <f aca="false">IF(ISBLANK(Values!E34),"",Values!$B$7)</f>
        <v/>
      </c>
      <c r="CQ35" s="36" t="str">
        <f aca="false">IF(ISBLANK(Values!E34),"",Values!$B$8)</f>
        <v/>
      </c>
      <c r="CR35" s="36"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43" t="str">
        <f aca="false">IF(ISBLANK(Values!$E34), "", "not_applicable")</f>
        <v/>
      </c>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31" t="str">
        <f aca="false">IF(ISBLANK(Values!E34),"","New")</f>
        <v/>
      </c>
      <c r="EW35" s="1"/>
      <c r="EX35" s="1"/>
      <c r="EY35" s="1"/>
      <c r="EZ35" s="1"/>
      <c r="FA35" s="1"/>
      <c r="FB35" s="1"/>
      <c r="FC35" s="1"/>
      <c r="FD35" s="1"/>
      <c r="FE35" s="1" t="str">
        <f aca="false">IF(ISBLANK(Values!E34),"",IF(CO35&lt;&gt;"DEFAULT", "", 3))</f>
        <v/>
      </c>
      <c r="FF35" s="1"/>
      <c r="FG35" s="1"/>
      <c r="FH35" s="1" t="str">
        <f aca="false">IF(ISBLANK(Values!E34),"","FALSE")</f>
        <v/>
      </c>
      <c r="FI35" s="36" t="str">
        <f aca="false">IF(ISBLANK(Values!E34),"","FALSE")</f>
        <v/>
      </c>
      <c r="FJ35" s="36" t="str">
        <f aca="false">IF(ISBLANK(Values!E34),"","FALSE")</f>
        <v/>
      </c>
      <c r="FK35" s="1"/>
      <c r="FL35" s="1"/>
      <c r="FM35" s="1" t="str">
        <f aca="false">IF(ISBLANK(Values!E34),"","1")</f>
        <v/>
      </c>
      <c r="FN35" s="1"/>
      <c r="FO35" s="28" t="str">
        <f aca="false">IF(ISBLANK(Values!E34),"",IF(Values!J34, Values!$B$4, Values!$B$5))</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IF(ISBLANK(Values!E35),"",IF(Values!$B$37="EU","computercomponent","computer"))</f>
        <v/>
      </c>
      <c r="B36" s="38" t="str">
        <f aca="false">IF(ISBLANK(Values!E35),"",Values!F35)</f>
        <v/>
      </c>
      <c r="C36" s="32" t="str">
        <f aca="false">IF(ISBLANK(Values!E35),"","TellusRem")</f>
        <v/>
      </c>
      <c r="D36" s="30" t="str">
        <f aca="false">IF(ISBLANK(Values!E35),"",Values!E35)</f>
        <v/>
      </c>
      <c r="E36" s="31" t="str">
        <f aca="false">IF(ISBLANK(Values!E35),"","EAN")</f>
        <v/>
      </c>
      <c r="F36" s="28" t="str">
        <f aca="false">IF(ISBLANK(Values!E35),"",IF(Values!J35, SUBSTITUTE(Values!$B$1, "{language}", Values!H35) &amp; " " &amp;Values!$B$3, SUBSTITUTE(Values!$B$2, "{language}", Values!$H35) &amp; " " &amp;Values!$B$3))</f>
        <v/>
      </c>
      <c r="G36" s="32" t="str">
        <f aca="false">IF(ISBLANK(Values!E35),"","TellusRem")</f>
        <v/>
      </c>
      <c r="H36" s="27" t="str">
        <f aca="false">IF(ISBLANK(Values!E35),"",Values!$B$16)</f>
        <v/>
      </c>
      <c r="I36" s="27" t="str">
        <f aca="false">IF(ISBLANK(Values!E35),"","4730574031")</f>
        <v/>
      </c>
      <c r="J36" s="39" t="str">
        <f aca="false">IF(ISBLANK(Values!E35),"",Values!F35 )</f>
        <v/>
      </c>
      <c r="K36" s="28" t="str">
        <f aca="false">IF(ISBLANK(Values!E35),"",IF(Values!J35, Values!$B$4, Values!$B$5))</f>
        <v/>
      </c>
      <c r="L36" s="40" t="str">
        <f aca="false">IF(ISBLANK(Values!E35),"",IF($CO36="DEFAULT", Values!$B$18, ""))</f>
        <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
      </c>
      <c r="X36" s="32" t="str">
        <f aca="false">IF(ISBLANK(Values!E35),"",Values!$B$13)</f>
        <v/>
      </c>
      <c r="Y36" s="39" t="str">
        <f aca="false">IF(ISBLANK(Values!E35),"","Size-Color")</f>
        <v/>
      </c>
      <c r="Z36" s="32" t="str">
        <f aca="false">IF(ISBLANK(Values!E35),"","variation")</f>
        <v/>
      </c>
      <c r="AA36" s="36" t="str">
        <f aca="false">IF(ISBLANK(Values!E35),"",Values!$B$20)</f>
        <v/>
      </c>
      <c r="AB36" s="36" t="str">
        <f aca="false">IF(ISBLANK(Values!E35),"",Values!$B$29)</f>
        <v/>
      </c>
      <c r="AC36" s="1"/>
      <c r="AD36" s="1"/>
      <c r="AE36" s="1"/>
      <c r="AF36" s="1"/>
      <c r="AG36" s="1"/>
      <c r="AH36" s="1"/>
      <c r="AI36" s="41" t="str">
        <f aca="false">IF(ISBLANK(Values!E35),"",IF(Values!I35,Values!$B$23,Values!$B$33))</f>
        <v/>
      </c>
      <c r="AJ36" s="42" t="str">
        <f aca="false">IF(ISBLANK(Values!E35),"",Values!$B$24 &amp;" "&amp;Values!$B$3)</f>
        <v/>
      </c>
      <c r="AK36" s="1" t="str">
        <f aca="false">IF(ISBLANK(Values!E35),"",Values!$B$25)</f>
        <v/>
      </c>
      <c r="AL36" s="1" t="str">
        <f aca="false">IF(ISBLANK(Values!E35),"",SUBSTITUTE(SUBSTITUTE(IF(Values!$J35, Values!$B$26, Values!$B$33), "{language}", Values!$H35), "{flag}", INDEX(options!$E$1:$E$20, Values!$V35)))</f>
        <v/>
      </c>
      <c r="AM36" s="1" t="str">
        <f aca="false">SUBSTITUTE(IF(ISBLANK(Values!E35),"",Values!$B$27), "{model}", Values!$B$3)</f>
        <v/>
      </c>
      <c r="AN36" s="1"/>
      <c r="AO36" s="1"/>
      <c r="AP36" s="1"/>
      <c r="AQ36" s="1"/>
      <c r="AR36" s="1"/>
      <c r="AS36" s="1"/>
      <c r="AT36" s="28" t="str">
        <f aca="false">IF(ISBLANK(Values!E35),"",Values!H35)</f>
        <v/>
      </c>
      <c r="AU36" s="1"/>
      <c r="AV36" s="36" t="str">
        <f aca="false">IF(ISBLANK(Values!E35),"",IF(Values!J35,"Backlit", "Non-Backlit"))</f>
        <v/>
      </c>
      <c r="AW36" s="1"/>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t="str">
        <f aca="false">IF(ISBLANK(Values!E35), "", IF(AND(Values!$B$37=options!$G$2, Values!$C35), "AMAZON_NA", IF(AND(Values!$B$37=options!$G$1, Values!$D35), "AMAZON_EU", "DEFAULT")))</f>
        <v/>
      </c>
      <c r="CP36" s="36" t="str">
        <f aca="false">IF(ISBLANK(Values!E35),"",Values!$B$7)</f>
        <v/>
      </c>
      <c r="CQ36" s="36" t="str">
        <f aca="false">IF(ISBLANK(Values!E35),"",Values!$B$8)</f>
        <v/>
      </c>
      <c r="CR36" s="36"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43" t="str">
        <f aca="false">IF(ISBLANK(Values!$E35), "", "not_applicable")</f>
        <v/>
      </c>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31" t="str">
        <f aca="false">IF(ISBLANK(Values!E35),"","New")</f>
        <v/>
      </c>
      <c r="EW36" s="1"/>
      <c r="EX36" s="1"/>
      <c r="EY36" s="1"/>
      <c r="EZ36" s="1"/>
      <c r="FA36" s="1"/>
      <c r="FB36" s="1"/>
      <c r="FC36" s="1"/>
      <c r="FD36" s="1"/>
      <c r="FE36" s="1" t="str">
        <f aca="false">IF(ISBLANK(Values!E35),"",IF(CO36&lt;&gt;"DEFAULT", "", 3))</f>
        <v/>
      </c>
      <c r="FF36" s="1"/>
      <c r="FG36" s="1"/>
      <c r="FH36" s="1" t="str">
        <f aca="false">IF(ISBLANK(Values!E35),"","FALSE")</f>
        <v/>
      </c>
      <c r="FI36" s="36" t="str">
        <f aca="false">IF(ISBLANK(Values!E35),"","FALSE")</f>
        <v/>
      </c>
      <c r="FJ36" s="36" t="str">
        <f aca="false">IF(ISBLANK(Values!E35),"","FALSE")</f>
        <v/>
      </c>
      <c r="FK36" s="1"/>
      <c r="FL36" s="1"/>
      <c r="FM36" s="1" t="str">
        <f aca="false">IF(ISBLANK(Values!E35),"","1")</f>
        <v/>
      </c>
      <c r="FN36" s="1"/>
      <c r="FO36" s="28" t="str">
        <f aca="false">IF(ISBLANK(Values!E35),"",IF(Values!J35, Values!$B$4, Values!$B$5))</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IF(ISBLANK(Values!E36),"",IF(Values!$B$37="EU","computercomponent","computer"))</f>
        <v/>
      </c>
      <c r="B37" s="38" t="str">
        <f aca="false">IF(ISBLANK(Values!E36),"",Values!F36)</f>
        <v/>
      </c>
      <c r="C37" s="32" t="str">
        <f aca="false">IF(ISBLANK(Values!E36),"","TellusRem")</f>
        <v/>
      </c>
      <c r="D37" s="30" t="str">
        <f aca="false">IF(ISBLANK(Values!E36),"",Values!E36)</f>
        <v/>
      </c>
      <c r="E37" s="31" t="str">
        <f aca="false">IF(ISBLANK(Values!E36),"","EAN")</f>
        <v/>
      </c>
      <c r="F37" s="28" t="str">
        <f aca="false">IF(ISBLANK(Values!E36),"",IF(Values!J36, SUBSTITUTE(Values!$B$1, "{language}", Values!H36) &amp; " " &amp;Values!$B$3, SUBSTITUTE(Values!$B$2, "{language}", Values!$H36) &amp; " " &amp;Values!$B$3))</f>
        <v/>
      </c>
      <c r="G37" s="32" t="str">
        <f aca="false">IF(ISBLANK(Values!E36),"","TellusRem")</f>
        <v/>
      </c>
      <c r="H37" s="27" t="str">
        <f aca="false">IF(ISBLANK(Values!E36),"",Values!$B$16)</f>
        <v/>
      </c>
      <c r="I37" s="27" t="str">
        <f aca="false">IF(ISBLANK(Values!E36),"","4730574031")</f>
        <v/>
      </c>
      <c r="J37" s="39" t="str">
        <f aca="false">IF(ISBLANK(Values!E36),"",Values!F36 )</f>
        <v/>
      </c>
      <c r="K37" s="28" t="str">
        <f aca="false">IF(ISBLANK(Values!E36),"",IF(Values!J36, Values!$B$4, Values!$B$5))</f>
        <v/>
      </c>
      <c r="L37" s="40" t="str">
        <f aca="false">IF(ISBLANK(Values!E36),"",IF($CO37="DEFAULT", Values!$B$18, ""))</f>
        <v/>
      </c>
      <c r="M37" s="28" t="str">
        <f aca="false">IF(ISBLANK(Values!E36),"",Values!$M36)</f>
        <v/>
      </c>
      <c r="N37" s="28" t="str">
        <f aca="false">IF(ISBLANK(Values!$F36),"",Values!N36)</f>
        <v/>
      </c>
      <c r="O37" s="28" t="str">
        <f aca="false">IF(ISBLANK(Values!$F36),"",Values!O36)</f>
        <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
      </c>
      <c r="X37" s="32" t="str">
        <f aca="false">IF(ISBLANK(Values!E36),"",Values!$B$13)</f>
        <v/>
      </c>
      <c r="Y37" s="39" t="str">
        <f aca="false">IF(ISBLANK(Values!E36),"","Size-Color")</f>
        <v/>
      </c>
      <c r="Z37" s="32" t="str">
        <f aca="false">IF(ISBLANK(Values!E36),"","variation")</f>
        <v/>
      </c>
      <c r="AA37" s="36" t="str">
        <f aca="false">IF(ISBLANK(Values!E36),"",Values!$B$20)</f>
        <v/>
      </c>
      <c r="AB37" s="36" t="str">
        <f aca="false">IF(ISBLANK(Values!E36),"",Values!$B$29)</f>
        <v/>
      </c>
      <c r="AC37" s="1"/>
      <c r="AD37" s="1"/>
      <c r="AE37" s="1"/>
      <c r="AF37" s="1"/>
      <c r="AG37" s="1"/>
      <c r="AH37" s="1"/>
      <c r="AI37" s="41" t="str">
        <f aca="false">IF(ISBLANK(Values!E36),"",IF(Values!I36,Values!$B$23,Values!$B$33))</f>
        <v/>
      </c>
      <c r="AJ37" s="42" t="str">
        <f aca="false">IF(ISBLANK(Values!E36),"",Values!$B$24 &amp;" "&amp;Values!$B$3)</f>
        <v/>
      </c>
      <c r="AK37" s="1" t="str">
        <f aca="false">IF(ISBLANK(Values!E36),"",Values!$B$25)</f>
        <v/>
      </c>
      <c r="AL37" s="1" t="str">
        <f aca="false">IF(ISBLANK(Values!E36),"",SUBSTITUTE(SUBSTITUTE(IF(Values!$J36, Values!$B$26, Values!$B$33), "{language}", Values!$H36), "{flag}", INDEX(options!$E$1:$E$20, Values!$V36)))</f>
        <v/>
      </c>
      <c r="AM37" s="1" t="str">
        <f aca="false">SUBSTITUTE(IF(ISBLANK(Values!E36),"",Values!$B$27), "{model}", Values!$B$3)</f>
        <v/>
      </c>
      <c r="AN37" s="1"/>
      <c r="AO37" s="1"/>
      <c r="AP37" s="1"/>
      <c r="AQ37" s="1"/>
      <c r="AR37" s="1"/>
      <c r="AS37" s="1"/>
      <c r="AT37" s="28" t="str">
        <f aca="false">IF(ISBLANK(Values!E36),"",Values!H36)</f>
        <v/>
      </c>
      <c r="AU37" s="1"/>
      <c r="AV37" s="36" t="str">
        <f aca="false">IF(ISBLANK(Values!E36),"",IF(Values!J36,"Backlit", "Non-Backlit"))</f>
        <v/>
      </c>
      <c r="AW37" s="1"/>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t="str">
        <f aca="false">IF(ISBLANK(Values!E36), "", IF(AND(Values!$B$37=options!$G$2, Values!$C36), "AMAZON_NA", IF(AND(Values!$B$37=options!$G$1, Values!$D36), "AMAZON_EU", "DEFAULT")))</f>
        <v/>
      </c>
      <c r="CP37" s="36" t="str">
        <f aca="false">IF(ISBLANK(Values!E36),"",Values!$B$7)</f>
        <v/>
      </c>
      <c r="CQ37" s="36" t="str">
        <f aca="false">IF(ISBLANK(Values!E36),"",Values!$B$8)</f>
        <v/>
      </c>
      <c r="CR37" s="36"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43" t="str">
        <f aca="false">IF(ISBLANK(Values!$E36), "", "not_applicable")</f>
        <v/>
      </c>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31" t="str">
        <f aca="false">IF(ISBLANK(Values!E36),"","New")</f>
        <v/>
      </c>
      <c r="EW37" s="1"/>
      <c r="EX37" s="1"/>
      <c r="EY37" s="1"/>
      <c r="EZ37" s="1"/>
      <c r="FA37" s="1"/>
      <c r="FB37" s="1"/>
      <c r="FC37" s="1"/>
      <c r="FD37" s="1"/>
      <c r="FE37" s="1" t="str">
        <f aca="false">IF(ISBLANK(Values!E36),"",IF(CO37&lt;&gt;"DEFAULT", "", 3))</f>
        <v/>
      </c>
      <c r="FF37" s="1"/>
      <c r="FG37" s="1"/>
      <c r="FH37" s="1" t="str">
        <f aca="false">IF(ISBLANK(Values!E36),"","FALSE")</f>
        <v/>
      </c>
      <c r="FI37" s="36" t="str">
        <f aca="false">IF(ISBLANK(Values!E36),"","FALSE")</f>
        <v/>
      </c>
      <c r="FJ37" s="36" t="str">
        <f aca="false">IF(ISBLANK(Values!E36),"","FALSE")</f>
        <v/>
      </c>
      <c r="FK37" s="1"/>
      <c r="FL37" s="1"/>
      <c r="FM37" s="1" t="str">
        <f aca="false">IF(ISBLANK(Values!E36),"","1")</f>
        <v/>
      </c>
      <c r="FN37" s="1"/>
      <c r="FO37" s="28" t="str">
        <f aca="false">IF(ISBLANK(Values!E36),"",IF(Values!J36, Values!$B$4, Values!$B$5))</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IF(ISBLANK(Values!E37),"",IF(Values!$B$37="EU","computercomponent","computer"))</f>
        <v/>
      </c>
      <c r="B38" s="38" t="str">
        <f aca="false">IF(ISBLANK(Values!E37),"",Values!F37)</f>
        <v/>
      </c>
      <c r="C38" s="32" t="str">
        <f aca="false">IF(ISBLANK(Values!E37),"","TellusRem")</f>
        <v/>
      </c>
      <c r="D38" s="30" t="str">
        <f aca="false">IF(ISBLANK(Values!E37),"",Values!E37)</f>
        <v/>
      </c>
      <c r="E38" s="31" t="str">
        <f aca="false">IF(ISBLANK(Values!E37),"","EAN")</f>
        <v/>
      </c>
      <c r="F38" s="28" t="str">
        <f aca="false">IF(ISBLANK(Values!E37),"",IF(Values!J37, SUBSTITUTE(Values!$B$1, "{language}", Values!H37) &amp; " " &amp;Values!$B$3, SUBSTITUTE(Values!$B$2, "{language}", Values!$H37) &amp; " " &amp;Values!$B$3))</f>
        <v/>
      </c>
      <c r="G38" s="32" t="str">
        <f aca="false">IF(ISBLANK(Values!E37),"","TellusRem")</f>
        <v/>
      </c>
      <c r="H38" s="27" t="str">
        <f aca="false">IF(ISBLANK(Values!E37),"",Values!$B$16)</f>
        <v/>
      </c>
      <c r="I38" s="27" t="str">
        <f aca="false">IF(ISBLANK(Values!E37),"","4730574031")</f>
        <v/>
      </c>
      <c r="J38" s="39" t="str">
        <f aca="false">IF(ISBLANK(Values!E37),"",Values!F37 )</f>
        <v/>
      </c>
      <c r="K38" s="28" t="str">
        <f aca="false">IF(ISBLANK(Values!E37),"",IF(Values!J37, Values!$B$4, Values!$B$5))</f>
        <v/>
      </c>
      <c r="L38" s="40" t="str">
        <f aca="false">IF(ISBLANK(Values!E37),"",IF($CO38="DEFAULT", Values!$B$18, ""))</f>
        <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
      </c>
      <c r="X38" s="32" t="str">
        <f aca="false">IF(ISBLANK(Values!E37),"",Values!$B$13)</f>
        <v/>
      </c>
      <c r="Y38" s="39" t="str">
        <f aca="false">IF(ISBLANK(Values!E37),"","Size-Color")</f>
        <v/>
      </c>
      <c r="Z38" s="32" t="str">
        <f aca="false">IF(ISBLANK(Values!E37),"","variation")</f>
        <v/>
      </c>
      <c r="AA38" s="36" t="str">
        <f aca="false">IF(ISBLANK(Values!E37),"",Values!$B$20)</f>
        <v/>
      </c>
      <c r="AB38" s="36" t="str">
        <f aca="false">IF(ISBLANK(Values!E37),"",Values!$B$29)</f>
        <v/>
      </c>
      <c r="AC38" s="1"/>
      <c r="AD38" s="1"/>
      <c r="AE38" s="1"/>
      <c r="AF38" s="1"/>
      <c r="AG38" s="1"/>
      <c r="AH38" s="1"/>
      <c r="AI38" s="41" t="str">
        <f aca="false">IF(ISBLANK(Values!E37),"",IF(Values!I37,Values!$B$23,Values!$B$33))</f>
        <v/>
      </c>
      <c r="AJ38" s="42" t="str">
        <f aca="false">IF(ISBLANK(Values!E37),"",Values!$B$24 &amp;" "&amp;Values!$B$3)</f>
        <v/>
      </c>
      <c r="AK38" s="1" t="str">
        <f aca="false">IF(ISBLANK(Values!E37),"",Values!$B$25)</f>
        <v/>
      </c>
      <c r="AL38" s="1" t="str">
        <f aca="false">IF(ISBLANK(Values!E37),"",SUBSTITUTE(SUBSTITUTE(IF(Values!$J37, Values!$B$26, Values!$B$33), "{language}", Values!$H37), "{flag}", INDEX(options!$E$1:$E$20, Values!$V37)))</f>
        <v/>
      </c>
      <c r="AM38" s="1" t="str">
        <f aca="false">SUBSTITUTE(IF(ISBLANK(Values!E37),"",Values!$B$27), "{model}", Values!$B$3)</f>
        <v/>
      </c>
      <c r="AN38" s="1"/>
      <c r="AO38" s="1"/>
      <c r="AP38" s="1"/>
      <c r="AQ38" s="1"/>
      <c r="AR38" s="1"/>
      <c r="AS38" s="1"/>
      <c r="AT38" s="28" t="str">
        <f aca="false">IF(ISBLANK(Values!E37),"",Values!H37)</f>
        <v/>
      </c>
      <c r="AU38" s="1"/>
      <c r="AV38" s="36" t="str">
        <f aca="false">IF(ISBLANK(Values!E37),"",IF(Values!J37,"Backlit", "Non-Backlit"))</f>
        <v/>
      </c>
      <c r="AW38" s="1"/>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t="str">
        <f aca="false">IF(ISBLANK(Values!E37), "", IF(AND(Values!$B$37=options!$G$2, Values!$C37), "AMAZON_NA", IF(AND(Values!$B$37=options!$G$1, Values!$D37), "AMAZON_EU", "DEFAULT")))</f>
        <v/>
      </c>
      <c r="CP38" s="36" t="str">
        <f aca="false">IF(ISBLANK(Values!E37),"",Values!$B$7)</f>
        <v/>
      </c>
      <c r="CQ38" s="36" t="str">
        <f aca="false">IF(ISBLANK(Values!E37),"",Values!$B$8)</f>
        <v/>
      </c>
      <c r="CR38" s="36"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43" t="str">
        <f aca="false">IF(ISBLANK(Values!$E37), "", "not_applicable")</f>
        <v/>
      </c>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31" t="str">
        <f aca="false">IF(ISBLANK(Values!E37),"","New")</f>
        <v/>
      </c>
      <c r="EW38" s="1"/>
      <c r="EX38" s="1"/>
      <c r="EY38" s="1"/>
      <c r="EZ38" s="1"/>
      <c r="FA38" s="1"/>
      <c r="FB38" s="1"/>
      <c r="FC38" s="1"/>
      <c r="FD38" s="1"/>
      <c r="FE38" s="1" t="str">
        <f aca="false">IF(ISBLANK(Values!E37),"",IF(CO38&lt;&gt;"DEFAULT", "", 3))</f>
        <v/>
      </c>
      <c r="FF38" s="1"/>
      <c r="FG38" s="1"/>
      <c r="FH38" s="1" t="str">
        <f aca="false">IF(ISBLANK(Values!E37),"","FALSE")</f>
        <v/>
      </c>
      <c r="FI38" s="36" t="str">
        <f aca="false">IF(ISBLANK(Values!E37),"","FALSE")</f>
        <v/>
      </c>
      <c r="FJ38" s="36" t="str">
        <f aca="false">IF(ISBLANK(Values!E37),"","FALSE")</f>
        <v/>
      </c>
      <c r="FK38" s="1"/>
      <c r="FL38" s="1"/>
      <c r="FM38" s="1" t="str">
        <f aca="false">IF(ISBLANK(Values!E37),"","1")</f>
        <v/>
      </c>
      <c r="FN38" s="1"/>
      <c r="FO38" s="28" t="str">
        <f aca="false">IF(ISBLANK(Values!E37),"",IF(Values!J37, Values!$B$4, Values!$B$5))</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IF(ISBLANK(Values!E38),"",IF(Values!$B$37="EU","computercomponent","computer"))</f>
        <v/>
      </c>
      <c r="B39" s="38" t="str">
        <f aca="false">IF(ISBLANK(Values!E38),"",Values!F38)</f>
        <v/>
      </c>
      <c r="C39" s="32" t="str">
        <f aca="false">IF(ISBLANK(Values!E38),"","TellusRem")</f>
        <v/>
      </c>
      <c r="D39" s="30" t="str">
        <f aca="false">IF(ISBLANK(Values!E38),"",Values!E38)</f>
        <v/>
      </c>
      <c r="E39" s="31" t="str">
        <f aca="false">IF(ISBLANK(Values!E38),"","EAN")</f>
        <v/>
      </c>
      <c r="F39" s="28" t="str">
        <f aca="false">IF(ISBLANK(Values!E38),"",IF(Values!J38, SUBSTITUTE(Values!$B$1, "{language}", Values!H38) &amp; " " &amp;Values!$B$3, SUBSTITUTE(Values!$B$2, "{language}", Values!$H38) &amp; " " &amp;Values!$B$3))</f>
        <v/>
      </c>
      <c r="G39" s="32" t="str">
        <f aca="false">IF(ISBLANK(Values!E38),"","TellusRem")</f>
        <v/>
      </c>
      <c r="H39" s="27" t="str">
        <f aca="false">IF(ISBLANK(Values!E38),"",Values!$B$16)</f>
        <v/>
      </c>
      <c r="I39" s="27" t="str">
        <f aca="false">IF(ISBLANK(Values!E38),"","4730574031")</f>
        <v/>
      </c>
      <c r="J39" s="39" t="str">
        <f aca="false">IF(ISBLANK(Values!E38),"",Values!F38 )</f>
        <v/>
      </c>
      <c r="K39" s="28" t="str">
        <f aca="false">IF(ISBLANK(Values!E38),"",IF(Values!J38, Values!$B$4, Values!$B$5))</f>
        <v/>
      </c>
      <c r="L39" s="40" t="str">
        <f aca="false">IF(ISBLANK(Values!E38),"",IF($CO39="DEFAULT", Values!$B$18, ""))</f>
        <v/>
      </c>
      <c r="M39" s="28" t="str">
        <f aca="false">IF(ISBLANK(Values!E38),"",Values!$M38)</f>
        <v/>
      </c>
      <c r="N39" s="28" t="str">
        <f aca="false">IF(ISBLANK(Values!$F38),"",Values!N38)</f>
        <v/>
      </c>
      <c r="O39" s="28" t="str">
        <f aca="false">IF(ISBLANK(Values!$F38),"",Values!O38)</f>
        <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
      </c>
      <c r="X39" s="32" t="str">
        <f aca="false">IF(ISBLANK(Values!E38),"",Values!$B$13)</f>
        <v/>
      </c>
      <c r="Y39" s="39" t="str">
        <f aca="false">IF(ISBLANK(Values!E38),"","Size-Color")</f>
        <v/>
      </c>
      <c r="Z39" s="32" t="str">
        <f aca="false">IF(ISBLANK(Values!E38),"","variation")</f>
        <v/>
      </c>
      <c r="AA39" s="36" t="str">
        <f aca="false">IF(ISBLANK(Values!E38),"",Values!$B$20)</f>
        <v/>
      </c>
      <c r="AB39" s="36" t="str">
        <f aca="false">IF(ISBLANK(Values!E38),"",Values!$B$29)</f>
        <v/>
      </c>
      <c r="AC39" s="1"/>
      <c r="AD39" s="1"/>
      <c r="AE39" s="1"/>
      <c r="AF39" s="1"/>
      <c r="AG39" s="1"/>
      <c r="AH39" s="1"/>
      <c r="AI39" s="41" t="str">
        <f aca="false">IF(ISBLANK(Values!E38),"",IF(Values!I38,Values!$B$23,Values!$B$33))</f>
        <v/>
      </c>
      <c r="AJ39" s="42" t="str">
        <f aca="false">IF(ISBLANK(Values!E38),"",Values!$B$24 &amp;" "&amp;Values!$B$3)</f>
        <v/>
      </c>
      <c r="AK39" s="1" t="str">
        <f aca="false">IF(ISBLANK(Values!E38),"",Values!$B$25)</f>
        <v/>
      </c>
      <c r="AL39" s="1" t="str">
        <f aca="false">IF(ISBLANK(Values!E38),"",SUBSTITUTE(SUBSTITUTE(IF(Values!$J38, Values!$B$26, Values!$B$33), "{language}", Values!$H38), "{flag}", INDEX(options!$E$1:$E$20, Values!$V38)))</f>
        <v/>
      </c>
      <c r="AM39" s="1" t="str">
        <f aca="false">SUBSTITUTE(IF(ISBLANK(Values!E38),"",Values!$B$27), "{model}", Values!$B$3)</f>
        <v/>
      </c>
      <c r="AN39" s="1"/>
      <c r="AO39" s="1"/>
      <c r="AP39" s="1"/>
      <c r="AQ39" s="1"/>
      <c r="AR39" s="1"/>
      <c r="AS39" s="1"/>
      <c r="AT39" s="28" t="str">
        <f aca="false">IF(ISBLANK(Values!E38),"",Values!H38)</f>
        <v/>
      </c>
      <c r="AU39" s="1"/>
      <c r="AV39" s="36" t="str">
        <f aca="false">IF(ISBLANK(Values!E38),"",IF(Values!J38,"Backlit", "Non-Backlit"))</f>
        <v/>
      </c>
      <c r="AW39" s="1"/>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t="str">
        <f aca="false">IF(ISBLANK(Values!E38), "", IF(AND(Values!$B$37=options!$G$2, Values!$C38), "AMAZON_NA", IF(AND(Values!$B$37=options!$G$1, Values!$D38), "AMAZON_EU", "DEFAULT")))</f>
        <v/>
      </c>
      <c r="CP39" s="36" t="str">
        <f aca="false">IF(ISBLANK(Values!E38),"",Values!$B$7)</f>
        <v/>
      </c>
      <c r="CQ39" s="36" t="str">
        <f aca="false">IF(ISBLANK(Values!E38),"",Values!$B$8)</f>
        <v/>
      </c>
      <c r="CR39" s="36"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43" t="str">
        <f aca="false">IF(ISBLANK(Values!$E38), "", "not_applicable")</f>
        <v/>
      </c>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31" t="str">
        <f aca="false">IF(ISBLANK(Values!E38),"","New")</f>
        <v/>
      </c>
      <c r="EW39" s="1"/>
      <c r="EX39" s="1"/>
      <c r="EY39" s="1"/>
      <c r="EZ39" s="1"/>
      <c r="FA39" s="1"/>
      <c r="FB39" s="1"/>
      <c r="FC39" s="1"/>
      <c r="FD39" s="1"/>
      <c r="FE39" s="1" t="str">
        <f aca="false">IF(ISBLANK(Values!E38),"",IF(CO39&lt;&gt;"DEFAULT", "", 3))</f>
        <v/>
      </c>
      <c r="FF39" s="1"/>
      <c r="FG39" s="1"/>
      <c r="FH39" s="1" t="str">
        <f aca="false">IF(ISBLANK(Values!E38),"","FALSE")</f>
        <v/>
      </c>
      <c r="FI39" s="36" t="str">
        <f aca="false">IF(ISBLANK(Values!E38),"","FALSE")</f>
        <v/>
      </c>
      <c r="FJ39" s="36" t="str">
        <f aca="false">IF(ISBLANK(Values!E38),"","FALSE")</f>
        <v/>
      </c>
      <c r="FK39" s="1"/>
      <c r="FL39" s="1"/>
      <c r="FM39" s="1" t="str">
        <f aca="false">IF(ISBLANK(Values!E38),"","1")</f>
        <v/>
      </c>
      <c r="FN39" s="1"/>
      <c r="FO39" s="28" t="str">
        <f aca="false">IF(ISBLANK(Values!E38),"",IF(Values!J38, Values!$B$4, Values!$B$5))</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IF(ISBLANK(Values!E39),"",IF(Values!$B$37="EU","computercomponent","computer"))</f>
        <v/>
      </c>
      <c r="B40" s="38" t="str">
        <f aca="false">IF(ISBLANK(Values!E39),"",Values!F39)</f>
        <v/>
      </c>
      <c r="C40" s="32" t="str">
        <f aca="false">IF(ISBLANK(Values!E39),"","TellusRem")</f>
        <v/>
      </c>
      <c r="D40" s="30" t="str">
        <f aca="false">IF(ISBLANK(Values!E39),"",Values!E39)</f>
        <v/>
      </c>
      <c r="E40" s="31" t="str">
        <f aca="false">IF(ISBLANK(Values!E39),"","EAN")</f>
        <v/>
      </c>
      <c r="F40" s="28" t="str">
        <f aca="false">IF(ISBLANK(Values!E39),"",IF(Values!J39, SUBSTITUTE(Values!$B$1, "{language}", Values!H39) &amp; " " &amp;Values!$B$3, SUBSTITUTE(Values!$B$2, "{language}", Values!$H39) &amp; " " &amp;Values!$B$3))</f>
        <v/>
      </c>
      <c r="G40" s="32" t="str">
        <f aca="false">IF(ISBLANK(Values!E39),"","TellusRem")</f>
        <v/>
      </c>
      <c r="H40" s="27" t="str">
        <f aca="false">IF(ISBLANK(Values!E39),"",Values!$B$16)</f>
        <v/>
      </c>
      <c r="I40" s="27" t="str">
        <f aca="false">IF(ISBLANK(Values!E39),"","4730574031")</f>
        <v/>
      </c>
      <c r="J40" s="39" t="str">
        <f aca="false">IF(ISBLANK(Values!E39),"",Values!F39 )</f>
        <v/>
      </c>
      <c r="K40" s="28" t="str">
        <f aca="false">IF(ISBLANK(Values!E39),"",IF(Values!J39, Values!$B$4, Values!$B$5))</f>
        <v/>
      </c>
      <c r="L40" s="40" t="str">
        <f aca="false">IF(ISBLANK(Values!E39),"",IF($CO40="DEFAULT", Values!$B$18, ""))</f>
        <v/>
      </c>
      <c r="M40" s="28" t="str">
        <f aca="false">IF(ISBLANK(Values!E39),"",Values!$M39)</f>
        <v/>
      </c>
      <c r="N40" s="28" t="str">
        <f aca="false">IF(ISBLANK(Values!$F39),"",Values!N39)</f>
        <v/>
      </c>
      <c r="O40" s="28" t="str">
        <f aca="false">IF(ISBLANK(Values!$F39),"",Values!O39)</f>
        <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
      </c>
      <c r="X40" s="32" t="str">
        <f aca="false">IF(ISBLANK(Values!E39),"",Values!$B$13)</f>
        <v/>
      </c>
      <c r="Y40" s="39" t="str">
        <f aca="false">IF(ISBLANK(Values!E39),"","Size-Color")</f>
        <v/>
      </c>
      <c r="Z40" s="32" t="str">
        <f aca="false">IF(ISBLANK(Values!E39),"","variation")</f>
        <v/>
      </c>
      <c r="AA40" s="36" t="str">
        <f aca="false">IF(ISBLANK(Values!E39),"",Values!$B$20)</f>
        <v/>
      </c>
      <c r="AB40" s="36" t="str">
        <f aca="false">IF(ISBLANK(Values!E39),"",Values!$B$29)</f>
        <v/>
      </c>
      <c r="AC40" s="1"/>
      <c r="AD40" s="1"/>
      <c r="AE40" s="1"/>
      <c r="AF40" s="1"/>
      <c r="AG40" s="1"/>
      <c r="AH40" s="1"/>
      <c r="AI40" s="41" t="str">
        <f aca="false">IF(ISBLANK(Values!E39),"",IF(Values!I39,Values!$B$23,Values!$B$33))</f>
        <v/>
      </c>
      <c r="AJ40" s="42" t="str">
        <f aca="false">IF(ISBLANK(Values!E39),"",Values!$B$24 &amp;" "&amp;Values!$B$3)</f>
        <v/>
      </c>
      <c r="AK40" s="1" t="str">
        <f aca="false">IF(ISBLANK(Values!E39),"",Values!$B$25)</f>
        <v/>
      </c>
      <c r="AL40" s="1" t="str">
        <f aca="false">IF(ISBLANK(Values!E39),"",SUBSTITUTE(SUBSTITUTE(IF(Values!$J39, Values!$B$26, Values!$B$33), "{language}", Values!$H39), "{flag}", INDEX(options!$E$1:$E$20, Values!$V39)))</f>
        <v/>
      </c>
      <c r="AM40" s="1" t="str">
        <f aca="false">SUBSTITUTE(IF(ISBLANK(Values!E39),"",Values!$B$27), "{model}", Values!$B$3)</f>
        <v/>
      </c>
      <c r="AN40" s="1"/>
      <c r="AO40" s="1"/>
      <c r="AP40" s="1"/>
      <c r="AQ40" s="1"/>
      <c r="AR40" s="1"/>
      <c r="AS40" s="1"/>
      <c r="AT40" s="28" t="str">
        <f aca="false">IF(ISBLANK(Values!E39),"",Values!H39)</f>
        <v/>
      </c>
      <c r="AU40" s="1"/>
      <c r="AV40" s="36" t="str">
        <f aca="false">IF(ISBLANK(Values!E39),"",IF(Values!J39,"Backlit", "Non-Backlit"))</f>
        <v/>
      </c>
      <c r="AW40" s="1"/>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t="str">
        <f aca="false">IF(ISBLANK(Values!E39), "", IF(AND(Values!$B$37=options!$G$2, Values!$C39), "AMAZON_NA", IF(AND(Values!$B$37=options!$G$1, Values!$D39), "AMAZON_EU", "DEFAULT")))</f>
        <v/>
      </c>
      <c r="CP40" s="36" t="str">
        <f aca="false">IF(ISBLANK(Values!E39),"",Values!$B$7)</f>
        <v/>
      </c>
      <c r="CQ40" s="36" t="str">
        <f aca="false">IF(ISBLANK(Values!E39),"",Values!$B$8)</f>
        <v/>
      </c>
      <c r="CR40" s="36"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43" t="str">
        <f aca="false">IF(ISBLANK(Values!$E39), "", "not_applicable")</f>
        <v/>
      </c>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31" t="str">
        <f aca="false">IF(ISBLANK(Values!E39),"","New")</f>
        <v/>
      </c>
      <c r="EW40" s="1"/>
      <c r="EX40" s="1"/>
      <c r="EY40" s="1"/>
      <c r="EZ40" s="1"/>
      <c r="FA40" s="1"/>
      <c r="FB40" s="1"/>
      <c r="FC40" s="1"/>
      <c r="FD40" s="1"/>
      <c r="FE40" s="1" t="str">
        <f aca="false">IF(ISBLANK(Values!E39),"",IF(CO40&lt;&gt;"DEFAULT", "", 3))</f>
        <v/>
      </c>
      <c r="FF40" s="1"/>
      <c r="FG40" s="1"/>
      <c r="FH40" s="1" t="str">
        <f aca="false">IF(ISBLANK(Values!E39),"","FALSE")</f>
        <v/>
      </c>
      <c r="FI40" s="36" t="str">
        <f aca="false">IF(ISBLANK(Values!E39),"","FALSE")</f>
        <v/>
      </c>
      <c r="FJ40" s="36" t="str">
        <f aca="false">IF(ISBLANK(Values!E39),"","FALSE")</f>
        <v/>
      </c>
      <c r="FK40" s="1"/>
      <c r="FL40" s="1"/>
      <c r="FM40" s="1" t="str">
        <f aca="false">IF(ISBLANK(Values!E39),"","1")</f>
        <v/>
      </c>
      <c r="FN40" s="1"/>
      <c r="FO40" s="28" t="str">
        <f aca="false">IF(ISBLANK(Values!E39),"",IF(Values!J39, Values!$B$4, Values!$B$5))</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IF(ISBLANK(Values!E40),"",IF(Values!$B$37="EU","computercomponent","computer"))</f>
        <v/>
      </c>
      <c r="B41" s="38" t="str">
        <f aca="false">IF(ISBLANK(Values!E40),"",Values!F40)</f>
        <v/>
      </c>
      <c r="C41" s="32" t="str">
        <f aca="false">IF(ISBLANK(Values!E40),"","TellusRem")</f>
        <v/>
      </c>
      <c r="D41" s="30" t="str">
        <f aca="false">IF(ISBLANK(Values!E40),"",Values!E40)</f>
        <v/>
      </c>
      <c r="E41" s="31" t="str">
        <f aca="false">IF(ISBLANK(Values!E40),"","EAN")</f>
        <v/>
      </c>
      <c r="F41" s="28" t="str">
        <f aca="false">IF(ISBLANK(Values!E40),"",IF(Values!J40, SUBSTITUTE(Values!$B$1, "{language}", Values!H40) &amp; " " &amp;Values!$B$3, SUBSTITUTE(Values!$B$2, "{language}", Values!$H40) &amp; " " &amp;Values!$B$3))</f>
        <v/>
      </c>
      <c r="G41" s="32" t="str">
        <f aca="false">IF(ISBLANK(Values!E40),"","TellusRem")</f>
        <v/>
      </c>
      <c r="H41" s="27" t="str">
        <f aca="false">IF(ISBLANK(Values!E40),"",Values!$B$16)</f>
        <v/>
      </c>
      <c r="I41" s="27" t="str">
        <f aca="false">IF(ISBLANK(Values!E40),"","4730574031")</f>
        <v/>
      </c>
      <c r="J41" s="39" t="str">
        <f aca="false">IF(ISBLANK(Values!E40),"",Values!F40 )</f>
        <v/>
      </c>
      <c r="K41" s="28" t="str">
        <f aca="false">IF(ISBLANK(Values!E40),"",IF(Values!J40, Values!$B$4, Values!$B$5))</f>
        <v/>
      </c>
      <c r="L41" s="40" t="str">
        <f aca="false">IF(ISBLANK(Values!E40),"",IF($CO41="DEFAULT", Values!$B$18, ""))</f>
        <v/>
      </c>
      <c r="M41" s="28" t="str">
        <f aca="false">IF(ISBLANK(Values!E40),"",Values!$M40)</f>
        <v/>
      </c>
      <c r="N41" s="28" t="str">
        <f aca="false">IF(ISBLANK(Values!$F40),"",Values!N40)</f>
        <v/>
      </c>
      <c r="O41" s="28" t="str">
        <f aca="false">IF(ISBLANK(Values!$F40),"",Values!O40)</f>
        <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
      </c>
      <c r="X41" s="32" t="str">
        <f aca="false">IF(ISBLANK(Values!E40),"",Values!$B$13)</f>
        <v/>
      </c>
      <c r="Y41" s="39" t="str">
        <f aca="false">IF(ISBLANK(Values!E40),"","Size-Color")</f>
        <v/>
      </c>
      <c r="Z41" s="32" t="str">
        <f aca="false">IF(ISBLANK(Values!E40),"","variation")</f>
        <v/>
      </c>
      <c r="AA41" s="36" t="str">
        <f aca="false">IF(ISBLANK(Values!E40),"",Values!$B$20)</f>
        <v/>
      </c>
      <c r="AB41" s="36" t="str">
        <f aca="false">IF(ISBLANK(Values!E40),"",Values!$B$29)</f>
        <v/>
      </c>
      <c r="AC41" s="1"/>
      <c r="AD41" s="1"/>
      <c r="AE41" s="1"/>
      <c r="AF41" s="1"/>
      <c r="AG41" s="1"/>
      <c r="AH41" s="1"/>
      <c r="AI41" s="41" t="str">
        <f aca="false">IF(ISBLANK(Values!E40),"",IF(Values!I40,Values!$B$23,Values!$B$33))</f>
        <v/>
      </c>
      <c r="AJ41" s="42" t="str">
        <f aca="false">IF(ISBLANK(Values!E40),"",Values!$B$24 &amp;" "&amp;Values!$B$3)</f>
        <v/>
      </c>
      <c r="AK41" s="1" t="str">
        <f aca="false">IF(ISBLANK(Values!E40),"",Values!$B$25)</f>
        <v/>
      </c>
      <c r="AL41" s="1" t="str">
        <f aca="false">IF(ISBLANK(Values!E40),"",SUBSTITUTE(SUBSTITUTE(IF(Values!$J40, Values!$B$26, Values!$B$33), "{language}", Values!$H40), "{flag}", INDEX(options!$E$1:$E$20, Values!$V40)))</f>
        <v/>
      </c>
      <c r="AM41" s="1" t="str">
        <f aca="false">SUBSTITUTE(IF(ISBLANK(Values!E40),"",Values!$B$27), "{model}", Values!$B$3)</f>
        <v/>
      </c>
      <c r="AN41" s="1"/>
      <c r="AO41" s="1"/>
      <c r="AP41" s="1"/>
      <c r="AQ41" s="1"/>
      <c r="AR41" s="1"/>
      <c r="AS41" s="1"/>
      <c r="AT41" s="28" t="str">
        <f aca="false">IF(ISBLANK(Values!E40),"",Values!H40)</f>
        <v/>
      </c>
      <c r="AU41" s="1"/>
      <c r="AV41" s="36" t="str">
        <f aca="false">IF(ISBLANK(Values!E40),"",IF(Values!J40,"Backlit", "Non-Backlit"))</f>
        <v/>
      </c>
      <c r="AW41" s="1"/>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t="str">
        <f aca="false">IF(ISBLANK(Values!E40), "", IF(AND(Values!$B$37=options!$G$2, Values!$C40), "AMAZON_NA", IF(AND(Values!$B$37=options!$G$1, Values!$D40), "AMAZON_EU", "DEFAULT")))</f>
        <v/>
      </c>
      <c r="CP41" s="36" t="str">
        <f aca="false">IF(ISBLANK(Values!E40),"",Values!$B$7)</f>
        <v/>
      </c>
      <c r="CQ41" s="36" t="str">
        <f aca="false">IF(ISBLANK(Values!E40),"",Values!$B$8)</f>
        <v/>
      </c>
      <c r="CR41" s="36"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43" t="str">
        <f aca="false">IF(ISBLANK(Values!$E40), "", "not_applicable")</f>
        <v/>
      </c>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31" t="str">
        <f aca="false">IF(ISBLANK(Values!E40),"","New")</f>
        <v/>
      </c>
      <c r="EW41" s="1"/>
      <c r="EX41" s="1"/>
      <c r="EY41" s="1"/>
      <c r="EZ41" s="1"/>
      <c r="FA41" s="1"/>
      <c r="FB41" s="1"/>
      <c r="FC41" s="1"/>
      <c r="FD41" s="1"/>
      <c r="FE41" s="1" t="str">
        <f aca="false">IF(ISBLANK(Values!E40),"",IF(CO41&lt;&gt;"DEFAULT", "", 3))</f>
        <v/>
      </c>
      <c r="FF41" s="1"/>
      <c r="FG41" s="1"/>
      <c r="FH41" s="1" t="str">
        <f aca="false">IF(ISBLANK(Values!E40),"","FALSE")</f>
        <v/>
      </c>
      <c r="FI41" s="36" t="str">
        <f aca="false">IF(ISBLANK(Values!E40),"","FALSE")</f>
        <v/>
      </c>
      <c r="FJ41" s="36" t="str">
        <f aca="false">IF(ISBLANK(Values!E40),"","FALSE")</f>
        <v/>
      </c>
      <c r="FK41" s="1"/>
      <c r="FL41" s="1"/>
      <c r="FM41" s="1" t="str">
        <f aca="false">IF(ISBLANK(Values!E40),"","1")</f>
        <v/>
      </c>
      <c r="FN41" s="1"/>
      <c r="FO41" s="28" t="str">
        <f aca="false">IF(ISBLANK(Values!E40),"",IF(Values!J40, Values!$B$4, Values!$B$5))</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
      </c>
      <c r="B42" s="38" t="str">
        <f aca="false">IF(ISBLANK(Values!E41),"",Values!F41)</f>
        <v/>
      </c>
      <c r="C42" s="32" t="str">
        <f aca="false">IF(ISBLANK(Values!E41),"","TellusRem")</f>
        <v/>
      </c>
      <c r="D42" s="30" t="str">
        <f aca="false">IF(ISBLANK(Values!E41),"",Values!E41)</f>
        <v/>
      </c>
      <c r="E42" s="31" t="str">
        <f aca="false">IF(ISBLANK(Values!E41),"","EAN")</f>
        <v/>
      </c>
      <c r="F42" s="28" t="str">
        <f aca="false">IF(ISBLANK(Values!E41),"",IF(Values!J41, SUBSTITUTE(Values!$B$1, "{language}", Values!H41) &amp; " " &amp;Values!$B$3, SUBSTITUTE(Values!$B$2, "{language}", Values!$H41) &amp; " " &amp;Values!$B$3))</f>
        <v/>
      </c>
      <c r="G42" s="32" t="str">
        <f aca="false">IF(ISBLANK(Values!E41),"","TellusRem")</f>
        <v/>
      </c>
      <c r="H42" s="27" t="str">
        <f aca="false">IF(ISBLANK(Values!E41),"",Values!$B$16)</f>
        <v/>
      </c>
      <c r="I42" s="27" t="str">
        <f aca="false">IF(ISBLANK(Values!E41),"","4730574031")</f>
        <v/>
      </c>
      <c r="J42" s="39" t="str">
        <f aca="false">IF(ISBLANK(Values!E41),"",Values!F41 )</f>
        <v/>
      </c>
      <c r="K42" s="28" t="str">
        <f aca="false">IF(ISBLANK(Values!E41),"",IF(Values!J41, Values!$B$4, Values!$B$5))</f>
        <v/>
      </c>
      <c r="L42" s="40" t="str">
        <f aca="false">IF(ISBLANK(Values!E41),"",IF($CO42="DEFAULT", Values!$B$18, ""))</f>
        <v/>
      </c>
      <c r="M42" s="28" t="str">
        <f aca="false">IF(ISBLANK(Values!E41),"",Values!$M41)</f>
        <v/>
      </c>
      <c r="N42" s="28" t="str">
        <f aca="false">IF(ISBLANK(Values!$F41),"",Values!N41)</f>
        <v/>
      </c>
      <c r="O42" s="28" t="str">
        <f aca="false">IF(ISBLANK(Values!$F41),"",Values!O41)</f>
        <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
      </c>
      <c r="X42" s="32" t="str">
        <f aca="false">IF(ISBLANK(Values!E41),"",Values!$B$13)</f>
        <v/>
      </c>
      <c r="Y42" s="39" t="str">
        <f aca="false">IF(ISBLANK(Values!E41),"","Size-Color")</f>
        <v/>
      </c>
      <c r="Z42" s="32" t="str">
        <f aca="false">IF(ISBLANK(Values!E41),"","variation")</f>
        <v/>
      </c>
      <c r="AA42" s="36" t="str">
        <f aca="false">IF(ISBLANK(Values!E41),"",Values!$B$20)</f>
        <v/>
      </c>
      <c r="AB42" s="36" t="str">
        <f aca="false">IF(ISBLANK(Values!E41),"",Values!$B$29)</f>
        <v/>
      </c>
      <c r="AI42" s="41" t="str">
        <f aca="false">IF(ISBLANK(Values!E41),"",IF(Values!I41,Values!$B$23,Values!$B$33))</f>
        <v/>
      </c>
      <c r="AJ42" s="42" t="str">
        <f aca="false">IF(ISBLANK(Values!E41),"",Values!$B$24 &amp;" "&amp;Values!$B$3)</f>
        <v/>
      </c>
      <c r="AK42" s="1" t="str">
        <f aca="false">IF(ISBLANK(Values!E41),"",Values!$B$25)</f>
        <v/>
      </c>
      <c r="AL42" s="1" t="str">
        <f aca="false">IF(ISBLANK(Values!E41),"",SUBSTITUTE(SUBSTITUTE(IF(Values!$J41, Values!$B$26, Values!$B$33), "{language}", Values!$H41), "{flag}", INDEX(options!$E$1:$E$20, Values!$V41)))</f>
        <v/>
      </c>
      <c r="AM42" s="1" t="str">
        <f aca="false">SUBSTITUTE(IF(ISBLANK(Values!E41),"",Values!$B$27), "{model}", Values!$B$3)</f>
        <v/>
      </c>
      <c r="AT42" s="28" t="str">
        <f aca="false">IF(ISBLANK(Values!E41),"",Values!H41)</f>
        <v/>
      </c>
      <c r="AV42" s="36" t="str">
        <f aca="false">IF(ISBLANK(Values!E41),"",IF(Values!J41,"Backlit", "Non-Backlit"))</f>
        <v/>
      </c>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O42" s="1" t="str">
        <f aca="false">IF(ISBLANK(Values!E41), "", IF(AND(Values!$B$37=options!$G$2, Values!$C41), "AMAZON_NA", IF(AND(Values!$B$37=options!$G$1, Values!$D41), "AMAZON_EU", "DEFAULT")))</f>
        <v/>
      </c>
      <c r="CP42" s="36" t="str">
        <f aca="false">IF(ISBLANK(Values!E41),"",Values!$B$7)</f>
        <v/>
      </c>
      <c r="CQ42" s="36" t="str">
        <f aca="false">IF(ISBLANK(Values!E41),"",Values!$B$8)</f>
        <v/>
      </c>
      <c r="CR42" s="36"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43" t="str">
        <f aca="false">IF(ISBLANK(Values!$E41), "", "not_applicable")</f>
        <v/>
      </c>
      <c r="DZ42" s="31"/>
      <c r="EA42" s="31"/>
      <c r="EB42" s="31"/>
      <c r="EC42" s="31"/>
      <c r="EI42" s="1" t="str">
        <f aca="false">IF(ISBLANK(Values!E41),"",Values!$B$31)</f>
        <v/>
      </c>
      <c r="ES42" s="1" t="str">
        <f aca="false">IF(ISBLANK(Values!E41),"","Amazon Tellus UPS")</f>
        <v/>
      </c>
      <c r="EV42" s="31" t="str">
        <f aca="false">IF(ISBLANK(Values!E41),"","New")</f>
        <v/>
      </c>
      <c r="FE42" s="1" t="str">
        <f aca="false">IF(ISBLANK(Values!E41),"",IF(CO42&lt;&gt;"DEFAULT", "", 3))</f>
        <v/>
      </c>
      <c r="FH42" s="1" t="str">
        <f aca="false">IF(ISBLANK(Values!E41),"","FALSE")</f>
        <v/>
      </c>
      <c r="FI42" s="36" t="str">
        <f aca="false">IF(ISBLANK(Values!E41),"","FALSE")</f>
        <v/>
      </c>
      <c r="FJ42" s="36" t="str">
        <f aca="false">IF(ISBLANK(Values!E41),"","FALSE")</f>
        <v/>
      </c>
      <c r="FM42" s="1" t="str">
        <f aca="false">IF(ISBLANK(Values!E41),"","1")</f>
        <v/>
      </c>
      <c r="FO42" s="28" t="str">
        <f aca="false">IF(ISBLANK(Values!E41),"",IF(Values!J41, Values!$B$4, Values!$B$5))</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55.2" hidden="false" customHeight="false" outlineLevel="0" collapsed="false">
      <c r="A43" s="27" t="str">
        <f aca="false">IF(ISBLANK(Values!E42),"",IF(Values!$B$37="EU","computercomponent","computer"))</f>
        <v/>
      </c>
      <c r="B43" s="38" t="str">
        <f aca="false">IF(ISBLANK(Values!E42),"",Values!F42)</f>
        <v/>
      </c>
      <c r="C43" s="32" t="str">
        <f aca="false">IF(ISBLANK(Values!E42),"","TellusRem")</f>
        <v/>
      </c>
      <c r="D43" s="30" t="str">
        <f aca="false">IF(ISBLANK(Values!E42),"",Values!E42)</f>
        <v/>
      </c>
      <c r="E43" s="31" t="str">
        <f aca="false">IF(ISBLANK(Values!E42),"","EAN")</f>
        <v/>
      </c>
      <c r="F43" s="28" t="str">
        <f aca="false">IF(ISBLANK(Values!E42),"",IF(Values!J42, SUBSTITUTE(Values!$B$1, "{language}", Values!H42) &amp; " " &amp;Values!$B$3, SUBSTITUTE(Values!$B$2, "{language}", Values!$H42) &amp; " " &amp;Values!$B$3))</f>
        <v/>
      </c>
      <c r="G43" s="32" t="str">
        <f aca="false">IF(ISBLANK(Values!E42),"","TellusRem")</f>
        <v/>
      </c>
      <c r="H43" s="27" t="str">
        <f aca="false">IF(ISBLANK(Values!E42),"",Values!$B$16)</f>
        <v/>
      </c>
      <c r="I43" s="27" t="str">
        <f aca="false">IF(ISBLANK(Values!E42),"","4730574031")</f>
        <v/>
      </c>
      <c r="J43" s="39" t="str">
        <f aca="false">IF(ISBLANK(Values!E42),"",Values!F42 )</f>
        <v/>
      </c>
      <c r="K43" s="28" t="str">
        <f aca="false">IF(ISBLANK(Values!E42),"",IF(Values!J42, Values!$B$4, Values!$B$5))</f>
        <v/>
      </c>
      <c r="L43" s="40" t="str">
        <f aca="false">IF(ISBLANK(Values!E42),"",IF($CO43="DEFAULT", Values!$B$18, ""))</f>
        <v/>
      </c>
      <c r="M43" s="28" t="str">
        <f aca="false">IF(ISBLANK(Values!E42),"",Values!$M42)</f>
        <v/>
      </c>
      <c r="N43" s="28" t="str">
        <f aca="false">IF(ISBLANK(Values!$F42),"",Values!N42)</f>
        <v/>
      </c>
      <c r="O43" s="28" t="str">
        <f aca="false">IF(ISBLANK(Values!$F42),"",Values!O42)</f>
        <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
      </c>
      <c r="X43" s="32" t="str">
        <f aca="false">IF(ISBLANK(Values!E42),"",Values!$B$13)</f>
        <v/>
      </c>
      <c r="Y43" s="39" t="str">
        <f aca="false">IF(ISBLANK(Values!E42),"","Size-Color")</f>
        <v/>
      </c>
      <c r="Z43" s="32" t="str">
        <f aca="false">IF(ISBLANK(Values!E42),"","variation")</f>
        <v/>
      </c>
      <c r="AA43" s="36" t="str">
        <f aca="false">IF(ISBLANK(Values!E42),"",Values!$B$20)</f>
        <v/>
      </c>
      <c r="AB43" s="36" t="str">
        <f aca="false">IF(ISBLANK(Values!E42),"",Values!$B$29)</f>
        <v/>
      </c>
      <c r="AI43" s="41" t="str">
        <f aca="false">IF(ISBLANK(Values!E42),"",IF(Values!I42,Values!$B$23,Values!$B$33))</f>
        <v/>
      </c>
      <c r="AJ43" s="42" t="str">
        <f aca="false">IF(ISBLANK(Values!E42),"",Values!$B$24 &amp;" "&amp;Values!$B$3)</f>
        <v/>
      </c>
      <c r="AK43" s="1" t="str">
        <f aca="false">IF(ISBLANK(Values!E42),"",Values!$B$25)</f>
        <v/>
      </c>
      <c r="AL43" s="1" t="str">
        <f aca="false">IF(ISBLANK(Values!E42),"",SUBSTITUTE(SUBSTITUTE(IF(Values!$J42, Values!$B$26, Values!$B$33), "{language}", Values!$H42), "{flag}", INDEX(options!$E$1:$E$20, Values!$V42)))</f>
        <v/>
      </c>
      <c r="AM43" s="1" t="str">
        <f aca="false">SUBSTITUTE(IF(ISBLANK(Values!E42),"",Values!$B$27), "{model}", Values!$B$3)</f>
        <v/>
      </c>
      <c r="AT43" s="28" t="str">
        <f aca="false">IF(ISBLANK(Values!E42),"",Values!H42)</f>
        <v/>
      </c>
      <c r="AV43" s="36" t="str">
        <f aca="false">IF(ISBLANK(Values!E42),"",IF(Values!J42,"Backlit", "Non-Backlit"))</f>
        <v/>
      </c>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O43" s="1" t="str">
        <f aca="false">IF(ISBLANK(Values!E42), "", IF(AND(Values!$B$37=options!$G$2, Values!$C42), "AMAZON_NA", IF(AND(Values!$B$37=options!$G$1, Values!$D42), "AMAZON_EU", "DEFAULT")))</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43" t="str">
        <f aca="false">IF(ISBLANK(Values!$E42), "", "not_applicable")</f>
        <v/>
      </c>
      <c r="DZ43" s="31"/>
      <c r="EA43" s="31"/>
      <c r="EB43" s="31"/>
      <c r="EC43" s="31"/>
      <c r="EI43" s="1" t="str">
        <f aca="false">IF(ISBLANK(Values!E42),"",Values!$B$31)</f>
        <v/>
      </c>
      <c r="ES43" s="1" t="str">
        <f aca="false">IF(ISBLANK(Values!E42),"","Amazon Tellus UPS")</f>
        <v/>
      </c>
      <c r="EV43" s="31" t="str">
        <f aca="false">IF(ISBLANK(Values!E42),"","New")</f>
        <v/>
      </c>
      <c r="FE43" s="1" t="str">
        <f aca="false">IF(ISBLANK(Values!E42),"",IF(CO43&lt;&gt;"DEFAULT", "", 3))</f>
        <v/>
      </c>
      <c r="FH43" s="1" t="str">
        <f aca="false">IF(ISBLANK(Values!E42),"","FALSE")</f>
        <v/>
      </c>
      <c r="FI43" s="36" t="str">
        <f aca="false">IF(ISBLANK(Values!E42),"","FALSE")</f>
        <v/>
      </c>
      <c r="FJ43" s="36"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55.2" hidden="false" customHeight="false" outlineLevel="0" collapsed="false">
      <c r="A44" s="27" t="str">
        <f aca="false">IF(ISBLANK(Values!E43),"",IF(Values!$B$37="EU","computercomponent","computer"))</f>
        <v/>
      </c>
      <c r="B44" s="38" t="str">
        <f aca="false">IF(ISBLANK(Values!E43),"",Values!F43)</f>
        <v/>
      </c>
      <c r="C44" s="32" t="str">
        <f aca="false">IF(ISBLANK(Values!E43),"","TellusRem")</f>
        <v/>
      </c>
      <c r="D44" s="30" t="str">
        <f aca="false">IF(ISBLANK(Values!E43),"",Values!E43)</f>
        <v/>
      </c>
      <c r="E44" s="31" t="str">
        <f aca="false">IF(ISBLANK(Values!E43),"","EAN")</f>
        <v/>
      </c>
      <c r="F44" s="28" t="str">
        <f aca="false">IF(ISBLANK(Values!E43),"",IF(Values!J43, SUBSTITUTE(Values!$B$1, "{language}", Values!H43) &amp; " " &amp;Values!$B$3, SUBSTITUTE(Values!$B$2, "{language}", Values!$H43) &amp; " " &amp;Values!$B$3))</f>
        <v/>
      </c>
      <c r="G44" s="32" t="str">
        <f aca="false">IF(ISBLANK(Values!E43),"","TellusRem")</f>
        <v/>
      </c>
      <c r="H44" s="27" t="str">
        <f aca="false">IF(ISBLANK(Values!E43),"",Values!$B$16)</f>
        <v/>
      </c>
      <c r="I44" s="27" t="str">
        <f aca="false">IF(ISBLANK(Values!E43),"","4730574031")</f>
        <v/>
      </c>
      <c r="J44" s="39" t="str">
        <f aca="false">IF(ISBLANK(Values!E43),"",Values!F43 )</f>
        <v/>
      </c>
      <c r="K44" s="28" t="str">
        <f aca="false">IF(ISBLANK(Values!E43),"",IF(Values!J43, Values!$B$4, Values!$B$5))</f>
        <v/>
      </c>
      <c r="L44" s="40" t="str">
        <f aca="false">IF(ISBLANK(Values!E43),"",IF($CO44="DEFAULT", Values!$B$18, ""))</f>
        <v/>
      </c>
      <c r="M44" s="28" t="str">
        <f aca="false">IF(ISBLANK(Values!E43),"",Values!$M43)</f>
        <v/>
      </c>
      <c r="N44" s="28" t="str">
        <f aca="false">IF(ISBLANK(Values!$F43),"",Values!N43)</f>
        <v/>
      </c>
      <c r="O44" s="28" t="str">
        <f aca="false">IF(ISBLANK(Values!$F43),"",Values!O43)</f>
        <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
      </c>
      <c r="X44" s="32" t="str">
        <f aca="false">IF(ISBLANK(Values!E43),"",Values!$B$13)</f>
        <v/>
      </c>
      <c r="Y44" s="39" t="str">
        <f aca="false">IF(ISBLANK(Values!E43),"","Size-Color")</f>
        <v/>
      </c>
      <c r="Z44" s="32" t="str">
        <f aca="false">IF(ISBLANK(Values!E43),"","variation")</f>
        <v/>
      </c>
      <c r="AA44" s="36" t="str">
        <f aca="false">IF(ISBLANK(Values!E43),"",Values!$B$20)</f>
        <v/>
      </c>
      <c r="AB44" s="36" t="str">
        <f aca="false">IF(ISBLANK(Values!E43),"",Values!$B$29)</f>
        <v/>
      </c>
      <c r="AI44" s="41" t="str">
        <f aca="false">IF(ISBLANK(Values!E43),"",IF(Values!I43,Values!$B$23,Values!$B$33))</f>
        <v/>
      </c>
      <c r="AJ44" s="42" t="str">
        <f aca="false">IF(ISBLANK(Values!E43),"",Values!$B$24 &amp;" "&amp;Values!$B$3)</f>
        <v/>
      </c>
      <c r="AK44" s="1" t="str">
        <f aca="false">IF(ISBLANK(Values!E43),"",Values!$B$25)</f>
        <v/>
      </c>
      <c r="AL44" s="1" t="str">
        <f aca="false">IF(ISBLANK(Values!E43),"",SUBSTITUTE(SUBSTITUTE(IF(Values!$J43, Values!$B$26, Values!$B$33), "{language}", Values!$H43), "{flag}", INDEX(options!$E$1:$E$20, Values!$V43)))</f>
        <v/>
      </c>
      <c r="AM44" s="1" t="str">
        <f aca="false">SUBSTITUTE(IF(ISBLANK(Values!E43),"",Values!$B$27), "{model}", Values!$B$3)</f>
        <v/>
      </c>
      <c r="AT44" s="28" t="str">
        <f aca="false">IF(ISBLANK(Values!E43),"",Values!H43)</f>
        <v/>
      </c>
      <c r="AV44" s="36" t="str">
        <f aca="false">IF(ISBLANK(Values!E43),"",IF(Values!J43,"Backlit", "Non-Backlit"))</f>
        <v/>
      </c>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O44" s="1" t="str">
        <f aca="false">IF(ISBLANK(Values!E43), "", IF(AND(Values!$B$37=options!$G$2, Values!$C43), "AMAZON_NA", IF(AND(Values!$B$37=options!$G$1, Values!$D43), "AMAZON_EU", "DEFAULT")))</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43" t="str">
        <f aca="false">IF(ISBLANK(Values!$E43), "", "not_applicable")</f>
        <v/>
      </c>
      <c r="DZ44" s="31"/>
      <c r="EA44" s="31"/>
      <c r="EB44" s="31"/>
      <c r="EC44" s="31"/>
      <c r="EI44" s="1" t="str">
        <f aca="false">IF(ISBLANK(Values!E43),"",Values!$B$31)</f>
        <v/>
      </c>
      <c r="ES44" s="1" t="str">
        <f aca="false">IF(ISBLANK(Values!E43),"","Amazon Tellus UPS")</f>
        <v/>
      </c>
      <c r="EV44" s="31" t="str">
        <f aca="false">IF(ISBLANK(Values!E43),"","New")</f>
        <v/>
      </c>
      <c r="FE44" s="1" t="str">
        <f aca="false">IF(ISBLANK(Values!E43),"",IF(CO44&lt;&gt;"DEFAULT", "", 3))</f>
        <v/>
      </c>
      <c r="FH44" s="1" t="str">
        <f aca="false">IF(ISBLANK(Values!E43),"","FALSE")</f>
        <v/>
      </c>
      <c r="FI44" s="36" t="str">
        <f aca="false">IF(ISBLANK(Values!E43),"","FALSE")</f>
        <v/>
      </c>
      <c r="FJ44" s="36"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3"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3"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3"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3"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3"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3"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3"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3"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3"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3"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3"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3"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3"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3"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3"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3"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3"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3"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3"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3"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3"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3"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3"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3"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3"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3"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3"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3"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3"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3"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3"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3"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3"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3"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3"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3"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3"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3"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10:N204 O10:U122 M6:M1048576 N6:U9">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4 N7:N1048576">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4 O7:O1048576 V5:V122">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4 P7:P1048576">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4 Q7:Q1048576">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4 R7:R1048576">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4 S7:S1048576">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4 T7:T1048576">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4 U7:U1048576">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4 V7:V1048576">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10:N204 N5:U9 O10: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errorStyle="stop" operator="between" prompt="Input an approprate product type." showDropDown="false" showErrorMessage="false" showInputMessage="true" sqref="A3" type="none">
      <formula1>0</formula1>
      <formula2>0</formula2>
    </dataValidation>
    <dataValidation allowBlank="true" errorStyle="stop" operator="between" showDropDown="false" showErrorMessage="false" showInputMessage="true" sqref="A4:A1041 ES4:ES1041" type="list">
      <formula1>#name?</formula1>
      <formula2>0</formula2>
    </dataValidation>
    <dataValidation allowBlank="true" errorStyle="stop" operator="between" prompt="Unique Identifier." showDropDown="false" showErrorMessage="false" showInputMessage="true" sqref="B3" type="none">
      <formula1>0</formula1>
      <formula2>0</formula2>
    </dataValidation>
    <dataValidation allowBlank="true" errorStyle="stop"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errorStyle="stop"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errorStyle="stop" operator="between" prompt="Any valid GCID, UPC, or EAN." showDropDown="false" showErrorMessage="false" showInputMessage="true" sqref="D3" type="none">
      <formula1>0</formula1>
      <formula2>0</formula2>
    </dataValidation>
    <dataValidation allowBlank="true" errorStyle="stop"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errorStyle="stop" operator="between" showDropDown="false" showErrorMessage="false" showInputMessage="true" sqref="E4:E1041" type="list">
      <formula1>INDIRECT(SUBSTITUTE(A4,"-","_")&amp;"external_product_id_type")</formula1>
      <formula2>0</formula2>
    </dataValidation>
    <dataValidation allowBlank="true" errorStyle="stop"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errorStyle="stop" operator="between" prompt="Select an item type value from the Browse Tree Guide." showDropDown="false" showErrorMessage="false" showInputMessage="true" sqref="H3" type="none">
      <formula1>0</formula1>
      <formula2>0</formula2>
    </dataValidation>
    <dataValidation allowBlank="true" errorStyle="stop" operator="between" showDropDown="false" showErrorMessage="false" showInputMessage="true" sqref="H4:I1041" type="list">
      <formula1>INDIRECT(SUBSTITUTE(A4,"-","_")&amp;"item_type")</formula1>
      <formula2>0</formula2>
    </dataValidation>
    <dataValidation allowBlank="true" errorStyle="stop" operator="between" prompt="An alphanumeric string; 1 character minimum in length and 40 characters maximum in length." showDropDown="false" showErrorMessage="false" showInputMessage="true" sqref="J3 X3" type="none">
      <formula1>0</formula1>
      <formula2>0</formula2>
    </dataValidation>
    <dataValidation allowBlank="true" errorStyle="stop"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errorStyle="stop" operator="between" prompt="A whole number." showDropDown="false" showErrorMessage="false" showInputMessage="true" sqref="L3" type="none">
      <formula1>0</formula1>
      <formula2>0</formula2>
    </dataValidation>
    <dataValidation allowBlank="true" errorStyle="stop"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errorStyle="stop"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errorStyle="stop"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errorStyle="stop" operator="between" prompt="Please select one of the following values: parent, child" showDropDown="false" showErrorMessage="false" showInputMessage="true" sqref="W3" type="none">
      <formula1>0</formula1>
      <formula2>0</formula2>
    </dataValidation>
    <dataValidation allowBlank="true" errorStyle="stop" operator="between" showDropDown="false" showErrorMessage="false" showInputMessage="true" sqref="W4:W204" type="list">
      <formula1>INDIRECT(SUBSTITUTE(A4,"-","_")&amp;"parent_child")</formula1>
      <formula2>0</formula2>
    </dataValidation>
    <dataValidation allowBlank="true" errorStyle="stop" operator="between" showDropDown="false" showErrorMessage="false" showInputMessage="true" sqref="W205:W1041" type="list">
      <formula1>INDIRECT(SUBSTITUTE(A4,"-","_")&amp;"parent_child")</formula1>
      <formula2>0</formula2>
    </dataValidation>
    <dataValidation allowBlank="true" errorStyle="stop" operator="between" prompt="Select and applicable variation theme." showDropDown="false" showErrorMessage="false" showInputMessage="true" sqref="Y3" type="none">
      <formula1>0</formula1>
      <formula2>0</formula2>
    </dataValidation>
    <dataValidation allowBlank="true" errorStyle="stop" operator="between" showDropDown="false" showErrorMessage="false" showInputMessage="true" sqref="Y205:Y1041" type="list">
      <formula1>INDIRECT(SUBSTITUTE(A4,"-","_")&amp;"variation_theme")</formula1>
      <formula2>0</formula2>
    </dataValidation>
    <dataValidation allowBlank="true" errorStyle="stop" operator="between" prompt="Select one of the following options: &#10;Accessory                                                                      Variation" showDropDown="false" showErrorMessage="false" showInputMessage="true" sqref="Z3" type="none">
      <formula1>0</formula1>
      <formula2>0</formula2>
    </dataValidation>
    <dataValidation allowBlank="true" errorStyle="stop" operator="between" showDropDown="false" showErrorMessage="false" showInputMessage="true" sqref="Z4:Z204" type="list">
      <formula1>INDIRECT(SUBSTITUTE(A4,"-","_")&amp;"relationship_type")</formula1>
      <formula2>0</formula2>
    </dataValidation>
    <dataValidation allowBlank="true" errorStyle="stop" operator="between" showDropDown="false" showErrorMessage="false" showInputMessage="true" sqref="Z205:Z1041" type="list">
      <formula1>INDIRECT(SUBSTITUTE(A4,"-","_")&amp;"relationship_type")</formula1>
      <formula2>0</formula2>
    </dataValidation>
    <dataValidation allowBlank="true" errorStyle="stop" operator="between" prompt="Select one of the following options: Update, PartialUpdate, or Delete." showDropDown="false" showErrorMessage="false" showInputMessage="true" sqref="AA3" type="none">
      <formula1>0</formula1>
      <formula2>0</formula2>
    </dataValidation>
    <dataValidation allowBlank="true" errorStyle="stop" operator="between" showDropDown="false" showErrorMessage="false" showInputMessage="true" sqref="AA4:AA1041" type="list">
      <formula1>INDIRECT(SUBSTITUTE(A4,"-","_")&amp;"update_delete")</formula1>
      <formula2>0</formula2>
    </dataValidation>
    <dataValidation allowBlank="true" errorStyle="stop"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errorStyle="stop" operator="between" prompt="String of text with max of 50 characters" showDropDown="false" showErrorMessage="false" showInputMessage="true" sqref="AC3" type="none">
      <formula1>0</formula1>
      <formula2>0</formula2>
    </dataValidation>
    <dataValidation allowBlank="true" errorStyle="stop" operator="between" prompt="Indicates the language used for encoding" showDropDown="false" showErrorMessage="false" showInputMessage="true" sqref="AD3:AH3" type="none">
      <formula1>0</formula1>
      <formula2>0</formula2>
    </dataValidation>
    <dataValidation allowBlank="true" errorStyle="stop" operator="between" showDropDown="false" showErrorMessage="false" showInputMessage="true" sqref="AD4:AD1041" type="list">
      <formula1>INDIRECT(SUBSTITUTE(A4,"-","_")&amp;"language_value1")</formula1>
      <formula2>0</formula2>
    </dataValidation>
    <dataValidation allowBlank="true" errorStyle="stop" operator="between" showDropDown="false" showErrorMessage="false" showInputMessage="true" sqref="AE4:AE1041" type="list">
      <formula1>INDIRECT(SUBSTITUTE(A4,"-","_")&amp;"language_value2")</formula1>
      <formula2>0</formula2>
    </dataValidation>
    <dataValidation allowBlank="true" errorStyle="stop" operator="between" showDropDown="false" showErrorMessage="false" showInputMessage="true" sqref="AF4:AF1041" type="list">
      <formula1>INDIRECT(SUBSTITUTE(A4,"-","_")&amp;"language_value3")</formula1>
      <formula2>0</formula2>
    </dataValidation>
    <dataValidation allowBlank="true" errorStyle="stop" operator="between" showDropDown="false" showErrorMessage="false" showInputMessage="true" sqref="AG4:AG1041" type="list">
      <formula1>INDIRECT(SUBSTITUTE(A4,"-","_")&amp;"language_value4")</formula1>
      <formula2>0</formula2>
    </dataValidation>
    <dataValidation allowBlank="true" errorStyle="stop" operator="between" showDropDown="false" showErrorMessage="false" showInputMessage="true" sqref="AH4:AH1041" type="list">
      <formula1>INDIRECT(SUBSTITUTE(A4,"-","_")&amp;"language_value5")</formula1>
      <formula2>0</formula2>
    </dataValidation>
    <dataValidation allowBlank="true" errorStyle="stop"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errorStyle="stop" operator="between" prompt="Search terms that describe your product: no repetition, no competitor brand names or ASINs." showDropDown="false" showErrorMessage="false" showInputMessage="true" sqref="AN3" type="none">
      <formula1>0</formula1>
      <formula2>0</formula2>
    </dataValidation>
    <dataValidation allowBlank="true" errorStyle="stop" operator="between" prompt="This is a string of text with a maximum of 50 characters." showDropDown="false" showErrorMessage="false" showInputMessage="true" sqref="AT3" type="none">
      <formula1>0</formula1>
      <formula2>0</formula2>
    </dataValidation>
    <dataValidation allowBlank="true" errorStyle="stop" operator="between" prompt="Please refer to the Valid Values worksheet." showDropDown="false" showErrorMessage="false" showInputMessage="true" sqref="AU3 BB3" type="none">
      <formula1>0</formula1>
      <formula2>0</formula2>
    </dataValidation>
    <dataValidation allowBlank="true" errorStyle="stop" operator="between" showDropDown="false" showErrorMessage="false" showInputMessage="true" sqref="AU4:AU1041" type="list">
      <formula1>INDIRECT(SUBSTITUTE(A4,"-","_")&amp;"color_map")</formula1>
      <formula2>0</formula2>
    </dataValidation>
    <dataValidation allowBlank="true" errorStyle="stop"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errorStyle="stop" operator="between" prompt="Hr" showDropDown="false" showErrorMessage="false" showInputMessage="true" sqref="AW3" type="none">
      <formula1>0</formula1>
      <formula2>0</formula2>
    </dataValidation>
    <dataValidation allowBlank="true" errorStyle="stop" operator="between" showDropDown="false" showErrorMessage="false" showInputMessage="true" sqref="AW4 AW6:AW1041" type="list">
      <formula1>INDIRECT(SUBSTITUTE(A4,"-","_")&amp;"battery_average_life_unit_of_measure")</formula1>
      <formula2>0</formula2>
    </dataValidation>
    <dataValidation allowBlank="true" errorStyle="stop" operator="between" prompt="A positive integer." showDropDown="false" showErrorMessage="false" showInputMessage="true" sqref="AX3 FG3 FM3" type="none">
      <formula1>0</formula1>
      <formula2>0</formula2>
    </dataValidation>
    <dataValidation allowBlank="true" errorStyle="stop" operator="between" prompt="A positive integer. Accepted unit of measure is volts." showDropDown="false" showErrorMessage="false" showInputMessage="true" sqref="AY3" type="none">
      <formula1>0</formula1>
      <formula2>0</formula2>
    </dataValidation>
    <dataValidation allowBlank="true" errorStyle="stop" operator="between" prompt="Power Consumption" showDropDown="false" showErrorMessage="false" showInputMessage="true" sqref="AZ3" type="none">
      <formula1>0</formula1>
      <formula2>0</formula2>
    </dataValidation>
    <dataValidation allowBlank="true" errorStyle="stop" operator="between" prompt="Methods for connecting to or from this device" showDropDown="false" showErrorMessage="false" showInputMessage="true" sqref="BA3" type="none">
      <formula1>0</formula1>
      <formula2>0</formula2>
    </dataValidation>
    <dataValidation allowBlank="true" errorStyle="stop" operator="between" showDropDown="false" showErrorMessage="false" showInputMessage="true" sqref="BA4:BA1041" type="list">
      <formula1>INDIRECT(SUBSTITUTE(A4,"-","_")&amp;"hardware_interface")</formula1>
      <formula2>0</formula2>
    </dataValidation>
    <dataValidation allowBlank="true" errorStyle="stop" operator="between" showDropDown="false" showErrorMessage="false" showInputMessage="true" sqref="BB4:BB1041" type="list">
      <formula1>INDIRECT(SUBSTITUTE(A4,"-","_")&amp;"power_source_type")</formula1>
      <formula2>0</formula2>
    </dataValidation>
    <dataValidation allowBlank="true" errorStyle="stop"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errorStyle="stop" operator="between" prompt="A positive number." showDropDown="false" showErrorMessage="false" showInputMessage="true" sqref="BD3" type="none">
      <formula1>0</formula1>
      <formula2>0</formula2>
    </dataValidation>
    <dataValidation allowBlank="true" errorStyle="stop" operator="between" prompt="Please refer to the BTG" showDropDown="false" showErrorMessage="false" showInputMessage="true" sqref="BE3:BI3" type="none">
      <formula1>0</formula1>
      <formula2>0</formula2>
    </dataValidation>
    <dataValidation allowBlank="true" errorStyle="stop" operator="between" showDropDown="false" showErrorMessage="false" showInputMessage="true" sqref="BE5:BE1041" type="list">
      <formula1>INDIRECT(SUBSTITUTE(A4,"-","_")&amp;"target_audience_keywords1")</formula1>
      <formula2>0</formula2>
    </dataValidation>
    <dataValidation allowBlank="true" errorStyle="stop" operator="between" showDropDown="false" showErrorMessage="false" showInputMessage="true" sqref="BF5:BF1041" type="list">
      <formula1>INDIRECT(SUBSTITUTE(A4,"-","_")&amp;"target_audience_keywords2")</formula1>
      <formula2>0</formula2>
    </dataValidation>
    <dataValidation allowBlank="true" errorStyle="stop" operator="between" showDropDown="false" showErrorMessage="false" showInputMessage="true" sqref="BG5:BG1041" type="list">
      <formula1>INDIRECT(SUBSTITUTE(A4,"-","_")&amp;"target_audience_keywords3")</formula1>
      <formula2>0</formula2>
    </dataValidation>
    <dataValidation allowBlank="true" errorStyle="stop" operator="between" showDropDown="false" showErrorMessage="false" showInputMessage="true" sqref="BH5:BH1041" type="list">
      <formula1>INDIRECT(SUBSTITUTE(A4,"-","_")&amp;"target_audience_keywords4")</formula1>
      <formula2>0</formula2>
    </dataValidation>
    <dataValidation allowBlank="true" errorStyle="stop" operator="between" showDropDown="false" showErrorMessage="false" showInputMessage="true" sqref="BI4:BI1041" type="list">
      <formula1>INDIRECT(SUBSTITUTE(A4,"-","_")&amp;"target_audience_keywords5")</formula1>
      <formula2>0</formula2>
    </dataValidation>
    <dataValidation allowBlank="true" errorStyle="stop" operator="between" prompt="What are additional attributes of the product?" showDropDown="false" showErrorMessage="false" showInputMessage="true" sqref="BJ3:BY3" type="none">
      <formula1>0</formula1>
      <formula2>0</formula2>
    </dataValidation>
    <dataValidation allowBlank="true" errorStyle="stop" operator="between" showDropDown="false" showErrorMessage="false" showInputMessage="true" sqref="BJ4:BJ1041" type="list">
      <formula1>INDIRECT(SUBSTITUTE(A4,"-","_")&amp;"thesaurus_attribute_keywords1")</formula1>
      <formula2>0</formula2>
    </dataValidation>
    <dataValidation allowBlank="true" errorStyle="stop" operator="between" showDropDown="false" showErrorMessage="false" showInputMessage="true" sqref="BK4:BK1041" type="list">
      <formula1>INDIRECT(SUBSTITUTE(A4,"-","_")&amp;"thesaurus_attribute_keywords2")</formula1>
      <formula2>0</formula2>
    </dataValidation>
    <dataValidation allowBlank="true" errorStyle="stop" operator="between" showDropDown="false" showErrorMessage="false" showInputMessage="true" sqref="BL4:BL1041" type="list">
      <formula1>INDIRECT(SUBSTITUTE(A4,"-","_")&amp;"thesaurus_attribute_keywords3")</formula1>
      <formula2>0</formula2>
    </dataValidation>
    <dataValidation allowBlank="true" errorStyle="stop" operator="between" showDropDown="false" showErrorMessage="false" showInputMessage="true" sqref="BM4:BM1041" type="list">
      <formula1>INDIRECT(SUBSTITUTE(A4,"-","_")&amp;"thesaurus_attribute_keywords4")</formula1>
      <formula2>0</formula2>
    </dataValidation>
    <dataValidation allowBlank="true" errorStyle="stop" operator="between" showDropDown="false" showErrorMessage="false" showInputMessage="true" sqref="BN4:BN1041" type="list">
      <formula1>INDIRECT(SUBSTITUTE(A4,"-","_")&amp;"thesaurus_attribute_keywords5")</formula1>
      <formula2>0</formula2>
    </dataValidation>
    <dataValidation allowBlank="true" errorStyle="stop" operator="between" showDropDown="false" showErrorMessage="false" showInputMessage="true" sqref="BO4:BO1041" type="list">
      <formula1>INDIRECT(SUBSTITUTE(A4,"-","_")&amp;"thesaurus_attribute_keywords6")</formula1>
      <formula2>0</formula2>
    </dataValidation>
    <dataValidation allowBlank="true" errorStyle="stop" operator="between" showDropDown="false" showErrorMessage="false" showInputMessage="true" sqref="BP4:BP1041" type="list">
      <formula1>INDIRECT(SUBSTITUTE(A4,"-","_")&amp;"thesaurus_attribute_keywords7")</formula1>
      <formula2>0</formula2>
    </dataValidation>
    <dataValidation allowBlank="true" errorStyle="stop" operator="between" showDropDown="false" showErrorMessage="false" showInputMessage="true" sqref="BQ4:BQ1041" type="list">
      <formula1>INDIRECT(SUBSTITUTE(A4,"-","_")&amp;"thesaurus_attribute_keywords8")</formula1>
      <formula2>0</formula2>
    </dataValidation>
    <dataValidation allowBlank="true" errorStyle="stop" operator="between" showDropDown="false" showErrorMessage="false" showInputMessage="true" sqref="BR4:BR1041" type="list">
      <formula1>INDIRECT(SUBSTITUTE(A4,"-","_")&amp;"thesaurus_attribute_keywords9")</formula1>
      <formula2>0</formula2>
    </dataValidation>
    <dataValidation allowBlank="true" errorStyle="stop" operator="between" showDropDown="false" showErrorMessage="false" showInputMessage="true" sqref="BS4:BS1041" type="list">
      <formula1>INDIRECT(SUBSTITUTE(A4,"-","_")&amp;"thesaurus_attribute_keywords10")</formula1>
      <formula2>0</formula2>
    </dataValidation>
    <dataValidation allowBlank="true" errorStyle="stop" operator="between" showDropDown="false" showErrorMessage="false" showInputMessage="true" sqref="BT4:BT1041" type="list">
      <formula1>INDIRECT(SUBSTITUTE(A4,"-","_")&amp;"thesaurus_attribute_keywords11")</formula1>
      <formula2>0</formula2>
    </dataValidation>
    <dataValidation allowBlank="true" errorStyle="stop" operator="between" showDropDown="false" showErrorMessage="false" showInputMessage="true" sqref="BU4:BU1041" type="list">
      <formula1>INDIRECT(SUBSTITUTE(A4,"-","_")&amp;"thesaurus_attribute_keywords12")</formula1>
      <formula2>0</formula2>
    </dataValidation>
    <dataValidation allowBlank="true" errorStyle="stop" operator="between" showDropDown="false" showErrorMessage="false" showInputMessage="true" sqref="BV4:BV1041" type="list">
      <formula1>INDIRECT(SUBSTITUTE(A4,"-","_")&amp;"thesaurus_attribute_keywords13")</formula1>
      <formula2>0</formula2>
    </dataValidation>
    <dataValidation allowBlank="true" errorStyle="stop" operator="between" showDropDown="false" showErrorMessage="false" showInputMessage="true" sqref="BW4:BW1041" type="list">
      <formula1>INDIRECT(SUBSTITUTE(A4,"-","_")&amp;"thesaurus_attribute_keywords14")</formula1>
      <formula2>0</formula2>
    </dataValidation>
    <dataValidation allowBlank="true" errorStyle="stop" operator="between" showDropDown="false" showErrorMessage="false" showInputMessage="true" sqref="BX4:BX1041" type="list">
      <formula1>INDIRECT(SUBSTITUTE(A4,"-","_")&amp;"thesaurus_attribute_keywords15")</formula1>
      <formula2>0</formula2>
    </dataValidation>
    <dataValidation allowBlank="true" errorStyle="stop" operator="between" showDropDown="false" showErrorMessage="false" showInputMessage="true" sqref="BY4:BY1041" type="list">
      <formula1>INDIRECT(SUBSTITUTE(A4,"-","_")&amp;"thesaurus_attribute_keywords16")</formula1>
      <formula2>0</formula2>
    </dataValidation>
    <dataValidation allowBlank="true" errorStyle="stop" operator="between" showDropDown="false" showErrorMessage="false" showInputMessage="true" sqref="BZ4:BZ1041" type="list">
      <formula1>INDIRECT(SUBSTITUTE(A4,"-","_")&amp;"wattage_unit_of_measure")</formula1>
      <formula2>0</formula2>
    </dataValidation>
    <dataValidation allowBlank="true" errorStyle="stop" operator="between" prompt="What is the product's subject? What is the product about?" showDropDown="false" showErrorMessage="false" showInputMessage="true" sqref="CA3:CE3" type="none">
      <formula1>0</formula1>
      <formula2>0</formula2>
    </dataValidation>
    <dataValidation allowBlank="true" errorStyle="stop" operator="between" showDropDown="false" showErrorMessage="false" showInputMessage="true" sqref="CA4:CA1041" type="list">
      <formula1>INDIRECT(SUBSTITUTE(A4,"-","_")&amp;"thesaurus_subject_keywords1")</formula1>
      <formula2>0</formula2>
    </dataValidation>
    <dataValidation allowBlank="true" errorStyle="stop" operator="between" showDropDown="false" showErrorMessage="false" showInputMessage="true" sqref="CB4:CB1041" type="list">
      <formula1>INDIRECT(SUBSTITUTE(A4,"-","_")&amp;"thesaurus_subject_keywords2")</formula1>
      <formula2>0</formula2>
    </dataValidation>
    <dataValidation allowBlank="true" errorStyle="stop" operator="between" showDropDown="false" showErrorMessage="false" showInputMessage="true" sqref="CC4:CC1041" type="list">
      <formula1>INDIRECT(SUBSTITUTE(A4,"-","_")&amp;"thesaurus_subject_keywords3")</formula1>
      <formula2>0</formula2>
    </dataValidation>
    <dataValidation allowBlank="true" errorStyle="stop" operator="between" showDropDown="false" showErrorMessage="false" showInputMessage="true" sqref="CD4:CD1041" type="list">
      <formula1>INDIRECT(SUBSTITUTE(A4,"-","_")&amp;"thesaurus_subject_keywords4")</formula1>
      <formula2>0</formula2>
    </dataValidation>
    <dataValidation allowBlank="true" errorStyle="stop" operator="between" showDropDown="false" showErrorMessage="false" showInputMessage="true" sqref="CE4:CE1041" type="list">
      <formula1>INDIRECT(SUBSTITUTE(A4,"-","_")&amp;"thesaurus_subject_keywords5")</formula1>
      <formula2>0</formula2>
    </dataValidation>
    <dataValidation allowBlank="true" errorStyle="stop" operator="between" prompt="Please refer to the Valid values tab for the appropriate value for this field." showDropDown="false" showErrorMessage="false" showInputMessage="true" sqref="CF3" type="none">
      <formula1>0</formula1>
      <formula2>0</formula2>
    </dataValidation>
    <dataValidation allowBlank="true" errorStyle="stop"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errorStyle="stop"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errorStyle="stop" operator="between" showDropDown="false" showErrorMessage="false" showInputMessage="true" sqref="CH4:CH1041" type="list">
      <formula1>INDIRECT(SUBSTITUTE(A4,"-","_")&amp;"website_shipping_weight_unit_of_measure")</formula1>
      <formula2>0</formula2>
    </dataValidation>
    <dataValidation allowBlank="true" errorStyle="stop"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errorStyle="stop" operator="between" showDropDown="false" showErrorMessage="false" showInputMessage="true" sqref="CL4:CL1041" type="list">
      <formula1>INDIRECT(SUBSTITUTE(A4,"-","_")&amp;"item_dimensions_unit_of_measure")</formula1>
      <formula2>0</formula2>
    </dataValidation>
    <dataValidation allowBlank="true" errorStyle="stop" operator="between" prompt="Select one of the following options: GR, KG, OZ, or LB." showDropDown="false" showErrorMessage="false" showInputMessage="true" sqref="CM3" type="none">
      <formula1>0</formula1>
      <formula2>0</formula2>
    </dataValidation>
    <dataValidation allowBlank="true" errorStyle="stop" operator="between" showDropDown="false" showErrorMessage="false" showInputMessage="true" sqref="CM4:CM1041" type="list">
      <formula1>INDIRECT(SUBSTITUTE(A4,"-","_")&amp;"maximum_weight_recommendation_unit_of_measure")</formula1>
      <formula2>0</formula2>
    </dataValidation>
    <dataValidation allowBlank="true" errorStyle="stop" operator="between" showDropDown="false" showErrorMessage="false" showInputMessage="true" sqref="CN4:CN1041" type="list">
      <formula1>INDIRECT(SUBSTITUTE(A4,"-","_")&amp;"size_map")</formula1>
      <formula2>0</formula2>
    </dataValidation>
    <dataValidation allowBlank="true" errorStyle="stop" operator="between" prompt="AMAZON_NA, DEFAULT" showDropDown="false" showErrorMessage="false" showInputMessage="true" sqref="CO3" type="none">
      <formula1>0</formula1>
      <formula2>0</formula2>
    </dataValidation>
    <dataValidation allowBlank="true" errorStyle="stop" operator="between" showDropDown="false" showErrorMessage="false" showInputMessage="true" sqref="CO4:CO1041" type="list">
      <formula1>INDIRECT(SUBSTITUTE(A4,"-","_")&amp;"fulfillment_center_id")</formula1>
      <formula2>0</formula2>
    </dataValidation>
    <dataValidation allowBlank="true" errorStyle="stop"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errorStyle="stop" operator="between" prompt="Select from the following valid values: &#10;OZ&#10;LB&#10;GR&#10;KG" showDropDown="false" showErrorMessage="false" showInputMessage="true" sqref="CT3" type="none">
      <formula1>0</formula1>
      <formula2>0</formula2>
    </dataValidation>
    <dataValidation allowBlank="true" errorStyle="stop" operator="between" showDropDown="false" showErrorMessage="false" showInputMessage="true" sqref="CT4:CT1041" type="list">
      <formula1>INDIRECT(SUBSTITUTE(A4,"-","_")&amp;"package_weight_unit_of_measure")</formula1>
      <formula2>0</formula2>
    </dataValidation>
    <dataValidation allowBlank="true" errorStyle="stop" operator="between" prompt="Select from the following valid values: &#10;IN&#10;FT&#10;MM&#10;CM&#10;M" showDropDown="false" showErrorMessage="false" showInputMessage="true" sqref="CU3" type="none">
      <formula1>0</formula1>
      <formula2>0</formula2>
    </dataValidation>
    <dataValidation allowBlank="true" errorStyle="stop" operator="between" showDropDown="false" showErrorMessage="false" showInputMessage="true" sqref="CU4:CU1041" type="list">
      <formula1>INDIRECT(SUBSTITUTE(A4,"-","_")&amp;"package_dimensions_unit_of_measure")</formula1>
      <formula2>0</formula2>
    </dataValidation>
    <dataValidation allowBlank="true" errorStyle="stop" operator="between" prompt="A two letter code that indicates the country where the product originates from." showDropDown="false" showErrorMessage="false" showInputMessage="true" sqref="CV3" type="none">
      <formula1>0</formula1>
      <formula2>0</formula2>
    </dataValidation>
    <dataValidation allowBlank="true" errorStyle="stop" operator="between" showDropDown="false" showErrorMessage="false" showInputMessage="true" sqref="CV4:CV1041" type="list">
      <formula1>INDIRECT(SUBSTITUTE(A4,"-","_")&amp;"country_of_origin")</formula1>
      <formula2>0</formula2>
    </dataValidation>
    <dataValidation allowBlank="true" errorStyle="stop"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errorStyle="stop"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errorStyle="stop" operator="between" showDropDown="false" showErrorMessage="false" showInputMessage="true" sqref="CX4:CX1041" type="list">
      <formula1>INDIRECT(SUBSTITUTE(A4,"-","_")&amp;"import_designation")</formula1>
      <formula2>0</formula2>
    </dataValidation>
    <dataValidation allowBlank="true" errorStyle="stop" operator="between" prompt="What type or composition is the battery?" showDropDown="false" showErrorMessage="false" showInputMessage="true" sqref="CY3" type="none">
      <formula1>0</formula1>
      <formula2>0</formula2>
    </dataValidation>
    <dataValidation allowBlank="true" errorStyle="stop" operator="between" showDropDown="false" showErrorMessage="false" showInputMessage="true" sqref="CY4:CY1041" type="list">
      <formula1>INDIRECT(SUBSTITUTE(A4,"-","_")&amp;"battery_cell_composition")</formula1>
      <formula2>0</formula2>
    </dataValidation>
    <dataValidation allowBlank="true" errorStyle="stop" operator="between" prompt="Select: true or false" showDropDown="false" showErrorMessage="false" showInputMessage="true" sqref="CZ3:DA3 FH3" type="none">
      <formula1>0</formula1>
      <formula2>0</formula2>
    </dataValidation>
    <dataValidation allowBlank="true" errorStyle="stop" operator="between" showDropDown="false" showErrorMessage="false" showInputMessage="true" sqref="CZ4:CZ1041" type="list">
      <formula1>INDIRECT(SUBSTITUTE(A4,"-","_")&amp;"are_batteries_included")</formula1>
      <formula2>0</formula2>
    </dataValidation>
    <dataValidation allowBlank="true" errorStyle="stop" operator="between" showDropDown="false" showErrorMessage="false" showInputMessage="true" sqref="DA4:DA1041" type="list">
      <formula1>INDIRECT(SUBSTITUTE(A4,"-","_")&amp;"batteries_required")</formula1>
      <formula2>0</formula2>
    </dataValidation>
    <dataValidation allowBlank="true" errorStyle="stop" operator="between" prompt="Please refer to the Valid Values worksheet.  Only use this when PowerSource is 'battery'" showDropDown="false" showErrorMessage="false" showInputMessage="true" sqref="DB3:DD3" type="none">
      <formula1>0</formula1>
      <formula2>0</formula2>
    </dataValidation>
    <dataValidation allowBlank="true" errorStyle="stop" operator="between" showDropDown="false" showErrorMessage="false" showInputMessage="true" sqref="DB4:DB1041" type="list">
      <formula1>INDIRECT(SUBSTITUTE(A4,"-","_")&amp;"battery_type1")</formula1>
      <formula2>0</formula2>
    </dataValidation>
    <dataValidation allowBlank="true" errorStyle="stop" operator="between" showDropDown="false" showErrorMessage="false" showInputMessage="true" sqref="DC4:DC1041" type="list">
      <formula1>INDIRECT(SUBSTITUTE(A4,"-","_")&amp;"battery_type2")</formula1>
      <formula2>0</formula2>
    </dataValidation>
    <dataValidation allowBlank="true" errorStyle="stop" operator="between" showDropDown="false" showErrorMessage="false" showInputMessage="true" sqref="DD4:DD1041" type="list">
      <formula1>INDIRECT(SUBSTITUTE(A4,"-","_")&amp;"battery_type3")</formula1>
      <formula2>0</formula2>
    </dataValidation>
    <dataValidation allowBlank="true" errorStyle="stop" operator="between" prompt="Any integer greater than or equal to one" showDropDown="false" showErrorMessage="false" showInputMessage="true" sqref="DE3:DG3" type="none">
      <formula1>0</formula1>
      <formula2>0</formula2>
    </dataValidation>
    <dataValidation allowBlank="true" errorStyle="stop" operator="between" prompt="A positive whole number." showDropDown="false" showErrorMessage="false" showInputMessage="true" sqref="DH3 DJ3:DL3" type="none">
      <formula1>0</formula1>
      <formula2>0</formula2>
    </dataValidation>
    <dataValidation allowBlank="true" errorStyle="stop"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errorStyle="stop" operator="between" showDropDown="false" showErrorMessage="false" showInputMessage="true" sqref="DI4:DI1041" type="list">
      <formula1>INDIRECT(SUBSTITUTE(A4,"-","_")&amp;"lithium_battery_packaging")</formula1>
      <formula2>0</formula2>
    </dataValidation>
    <dataValidation allowBlank="true" errorStyle="stop" operator="between" prompt="An alphanumeric string; 1 character minimum in length and 1,00 characters maximum in length." showDropDown="false" showErrorMessage="false" showInputMessage="true" sqref="DM3" type="none">
      <formula1>0</formula1>
      <formula2>0</formula2>
    </dataValidation>
    <dataValidation allowBlank="true" errorStyle="stop" operator="between" prompt="An alphanumeric string; 1 character minimum in length and 500 characters maximum in length." showDropDown="false" showErrorMessage="false" showInputMessage="true" sqref="DN3" type="none">
      <formula1>0</formula1>
      <formula2>0</formula2>
    </dataValidation>
    <dataValidation allowBlank="true" errorStyle="stop" operator="between" prompt="Select from&#10;Labor&#10;Parts&#10;Labor+Parts" showDropDown="false" showErrorMessage="false" showInputMessage="true" sqref="DO3" type="none">
      <formula1>0</formula1>
      <formula2>0</formula2>
    </dataValidation>
    <dataValidation allowBlank="true" errorStyle="stop" operator="between" showDropDown="false" showErrorMessage="false" showInputMessage="true" sqref="DO5:DO1041" type="list">
      <formula1>INDIRECT(SUBSTITUTE(A4,"-","_")&amp;"mfg_warranty_description_type")</formula1>
      <formula2>0</formula2>
    </dataValidation>
    <dataValidation allowBlank="true" errorStyle="stop" operator="between" prompt="A text string, 1,000 characters maximum in length." showDropDown="false" showErrorMessage="false" showInputMessage="true" sqref="DP3" type="none">
      <formula1>0</formula1>
      <formula2>0</formula2>
    </dataValidation>
    <dataValidation allowBlank="true" errorStyle="stop" operator="between" prompt="The unit of measure used to describe the weight of the product without shipping material." showDropDown="false" showErrorMessage="false" showInputMessage="true" sqref="DR3" type="none">
      <formula1>0</formula1>
      <formula2>0</formula2>
    </dataValidation>
    <dataValidation allowBlank="true" errorStyle="stop" operator="between" showDropDown="false" showErrorMessage="false" showInputMessage="true" sqref="DR4:DR1041" type="list">
      <formula1>INDIRECT(SUBSTITUTE(A4,"-","_")&amp;"item_weight_unit_of_measure")</formula1>
      <formula2>0</formula2>
    </dataValidation>
    <dataValidation allowBlank="true" errorStyle="stop"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errorStyle="stop" operator="between" showDropDown="false" showErrorMessage="false" showInputMessage="true" sqref="DS5:DS1041" type="list">
      <formula1>INDIRECT(SUBSTITUTE(A4,"-","_")&amp;"cpsia_cautionary_statement")</formula1>
      <formula2>0</formula2>
    </dataValidation>
    <dataValidation allowBlank="true" errorStyle="stop" operator="between" prompt="An alphanumeric string; 1 character minimum in length and 250 characters maximum in length." showDropDown="false" showErrorMessage="false" showInputMessage="true" sqref="DT3" type="none">
      <formula1>0</formula1>
      <formula2>0</formula2>
    </dataValidation>
    <dataValidation allowBlank="true" errorStyle="stop" operator="between" prompt="Number up to 10 digits and 2 decimal points long." showDropDown="false" showErrorMessage="false" showInputMessage="true" sqref="DU3" type="none">
      <formula1>0</formula1>
      <formula2>0</formula2>
    </dataValidation>
    <dataValidation allowBlank="true" errorStyle="stop" operator="between" prompt="Unit of measure used to describe the battery weight" showDropDown="false" showErrorMessage="false" showInputMessage="true" sqref="DV3" type="none">
      <formula1>0</formula1>
      <formula2>0</formula2>
    </dataValidation>
    <dataValidation allowBlank="true" errorStyle="stop" operator="between" showDropDown="false" showErrorMessage="false" showInputMessage="true" sqref="DV4:DV1041" type="list">
      <formula1>INDIRECT(SUBSTITUTE(A4,"-","_")&amp;"battery_weight_unit_of_measure")</formula1>
      <formula2>0</formula2>
    </dataValidation>
    <dataValidation allowBlank="true" errorStyle="stop" operator="between" prompt="Indicate unit of measure if Lithium Battery Energy Content is populated" showDropDown="false" showErrorMessage="false" showInputMessage="true" sqref="DW3" type="none">
      <formula1>0</formula1>
      <formula2>0</formula2>
    </dataValidation>
    <dataValidation allowBlank="true" errorStyle="stop" operator="between" showDropDown="false" showErrorMessage="false" showInputMessage="true" sqref="DW4:DW1041" type="list">
      <formula1>INDIRECT(SUBSTITUTE(A4,"-","_")&amp;"lithium_battery_energy_content_unit_of_measure")</formula1>
      <formula2>0</formula2>
    </dataValidation>
    <dataValidation allowBlank="true" errorStyle="stop"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errorStyle="stop" operator="between" showDropDown="false" showErrorMessage="false" showInputMessage="true" sqref="DX4:DX1041" type="list">
      <formula1>INDIRECT(SUBSTITUTE(A4,"-","_")&amp;"lithium_battery_weight_unit_of_measure")</formula1>
      <formula2>0</formula2>
    </dataValidation>
    <dataValidation allowBlank="true" errorStyle="stop" operator="between" prompt="Please select the applicable response from the dropdown." showDropDown="false" showErrorMessage="false" showInputMessage="true" sqref="DY3:EC3" type="none">
      <formula1>0</formula1>
      <formula2>0</formula2>
    </dataValidation>
    <dataValidation allowBlank="true" errorStyle="stop" operator="between" showDropDown="false" showErrorMessage="false" showInputMessage="true" sqref="DY83:DY1041" type="list">
      <formula1>INDIRECT(SUBSTITUTE(A4,"-","_")&amp;"supplier_declared_dg_hz_regulation1")</formula1>
      <formula2>0</formula2>
    </dataValidation>
    <dataValidation allowBlank="true" errorStyle="stop" operator="between" showDropDown="false" showErrorMessage="false" showInputMessage="true" sqref="DZ5:DZ1041" type="list">
      <formula1>INDIRECT(SUBSTITUTE(A4,"-","_")&amp;"supplier_declared_dg_hz_regulation2")</formula1>
      <formula2>0</formula2>
    </dataValidation>
    <dataValidation allowBlank="true" errorStyle="stop" operator="between" showDropDown="false" showErrorMessage="false" showInputMessage="true" sqref="EA5:EA1041" type="list">
      <formula1>INDIRECT(SUBSTITUTE(A4,"-","_")&amp;"supplier_declared_dg_hz_regulation3")</formula1>
      <formula2>0</formula2>
    </dataValidation>
    <dataValidation allowBlank="true" errorStyle="stop" operator="between" showDropDown="false" showErrorMessage="false" showInputMessage="true" sqref="EB5:EB1041" type="list">
      <formula1>INDIRECT(SUBSTITUTE(A4,"-","_")&amp;"supplier_declared_dg_hz_regulation4")</formula1>
      <formula2>0</formula2>
    </dataValidation>
    <dataValidation allowBlank="true" errorStyle="stop" operator="between" showDropDown="false" showErrorMessage="false" showInputMessage="true" sqref="EC5:EC1041" type="list">
      <formula1>INDIRECT(SUBSTITUTE(A4,"-","_")&amp;"supplier_declared_dg_hz_regulation5")</formula1>
      <formula2>0</formula2>
    </dataValidation>
    <dataValidation allowBlank="true" errorStyle="stop" operator="between" prompt="Hazmat United Nationals Regulatory ID" showDropDown="false" showErrorMessage="false" showInputMessage="true" sqref="ED3" type="none">
      <formula1>0</formula1>
      <formula2>0</formula2>
    </dataValidation>
    <dataValidation allowBlank="true" errorStyle="stop" operator="between" prompt="Holds link to the externally hosted SDS (Safety Data Sheet) for an item" showDropDown="false" showErrorMessage="false" showInputMessage="true" sqref="EE3" type="none">
      <formula1>0</formula1>
      <formula2>0</formula2>
    </dataValidation>
    <dataValidation allowBlank="true" errorStyle="stop" operator="between" prompt="Indicates the volume capacity of a product." showDropDown="false" showErrorMessage="false" showInputMessage="true" sqref="EG3" type="none">
      <formula1>0</formula1>
      <formula2>0</formula2>
    </dataValidation>
    <dataValidation allowBlank="true" errorStyle="stop" operator="between" showDropDown="false" showErrorMessage="false" showInputMessage="true" sqref="EG4:EG1041" type="list">
      <formula1>INDIRECT(SUBSTITUTE(A4,"-","_")&amp;"item_volume_unit_of_measure")</formula1>
      <formula2>0</formula2>
    </dataValidation>
    <dataValidation allowBlank="true" errorStyle="stop"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errorStyle="stop" operator="between" prompt="Global Harmonized System (GHS) CLP classification system." showDropDown="false" showErrorMessage="false" showInputMessage="true" sqref="EJ3:EL3" type="none">
      <formula1>0</formula1>
      <formula2>0</formula2>
    </dataValidation>
    <dataValidation allowBlank="true" errorStyle="stop" operator="between" showDropDown="false" showErrorMessage="false" showInputMessage="true" sqref="EJ4:EJ1041" type="list">
      <formula1>INDIRECT(SUBSTITUTE(A4,"-","_")&amp;"ghs_classification_class1")</formula1>
      <formula2>0</formula2>
    </dataValidation>
    <dataValidation allowBlank="true" errorStyle="stop" operator="between" showDropDown="false" showErrorMessage="false" showInputMessage="true" sqref="EK4:EK1041" type="list">
      <formula1>INDIRECT(SUBSTITUTE(A4,"-","_")&amp;"ghs_classification_class2")</formula1>
      <formula2>0</formula2>
    </dataValidation>
    <dataValidation allowBlank="true" errorStyle="stop" operator="between" showDropDown="false" showErrorMessage="false" showInputMessage="true" sqref="EL4:EL1041" type="list">
      <formula1>INDIRECT(SUBSTITUTE(A4,"-","_")&amp;"ghs_classification_class3")</formula1>
      <formula2>0</formula2>
    </dataValidation>
    <dataValidation allowBlank="true" errorStyle="stop"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errorStyle="stop" operator="between" showDropDown="false" showErrorMessage="false" showInputMessage="true" sqref="EM4:EM1041" type="list">
      <formula1>INDIRECT(SUBSTITUTE(A4,"-","_")&amp;"california_proposition_65_compliance_type")</formula1>
      <formula2>0</formula2>
    </dataValidation>
    <dataValidation allowBlank="true" errorStyle="stop"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errorStyle="stop" operator="between" showDropDown="false" showErrorMessage="false" showInputMessage="true" sqref="EN4:EN1041" type="list">
      <formula1>INDIRECT(SUBSTITUTE(A4,"-","_")&amp;"california_proposition_65_chemical_names1")</formula1>
      <formula2>0</formula2>
    </dataValidation>
    <dataValidation allowBlank="true" errorStyle="stop" operator="between" showDropDown="false" showErrorMessage="false" showInputMessage="true" sqref="EO4:EO1041" type="list">
      <formula1>INDIRECT(SUBSTITUTE(A4,"-","_")&amp;"california_proposition_65_chemical_names2")</formula1>
      <formula2>0</formula2>
    </dataValidation>
    <dataValidation allowBlank="true" errorStyle="stop" operator="between" showDropDown="false" showErrorMessage="false" showInputMessage="true" sqref="EP4:EP1041" type="list">
      <formula1>INDIRECT(SUBSTITUTE(A4,"-","_")&amp;"california_proposition_65_chemical_names3")</formula1>
      <formula2>0</formula2>
    </dataValidation>
    <dataValidation allowBlank="true" errorStyle="stop" operator="between" showDropDown="false" showErrorMessage="false" showInputMessage="true" sqref="EQ4:EQ1041" type="list">
      <formula1>INDIRECT(SUBSTITUTE(A4,"-","_")&amp;"california_proposition_65_chemical_names4")</formula1>
      <formula2>0</formula2>
    </dataValidation>
    <dataValidation allowBlank="true" errorStyle="stop" operator="between" showDropDown="false" showErrorMessage="false" showInputMessage="true" sqref="ER4:ER1041" type="list">
      <formula1>INDIRECT(SUBSTITUTE(A4,"-","_")&amp;"california_proposition_65_chemical_names5")</formula1>
      <formula2>0</formula2>
    </dataValidation>
    <dataValidation allowBlank="true" errorStyle="stop"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errorStyle="stop" operator="between" prompt="The maximum quantity of the product that a customer may purchase in one order" showDropDown="false" showErrorMessage="false" showInputMessage="true" sqref="ET3" type="none">
      <formula1>0</formula1>
      <formula2>0</formula2>
    </dataValidation>
    <dataValidation allowBlank="true" errorStyle="stop"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errorStyle="stop"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errorStyle="stop" operator="between" showDropDown="false" showErrorMessage="false" showInputMessage="true" sqref="EV4:EV1041" type="list">
      <formula1>INDIRECT(SUBSTITUTE(A4,"-","_")&amp;"condition_type")</formula1>
      <formula2>0</formula2>
    </dataValidation>
    <dataValidation allowBlank="true" errorStyle="stop"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errorStyle="stop"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errorStyle="stop"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errorStyle="stop"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errorStyle="stop" operator="between" prompt="The number of items that are included in the product" showDropDown="false" showErrorMessage="false" showInputMessage="true" sqref="FA3" type="none">
      <formula1>0</formula1>
      <formula2>0</formula2>
    </dataValidation>
    <dataValidation allowBlank="true" errorStyle="stop" operator="between" prompt="Enter the product tax code supplied to you by Amazon.com." showDropDown="false" showErrorMessage="false" showInputMessage="true" sqref="FB3" type="none">
      <formula1>0</formula1>
      <formula2>0</formula2>
    </dataValidation>
    <dataValidation allowBlank="true" errorStyle="stop" operator="between" showDropDown="false" showErrorMessage="false" showInputMessage="true" sqref="FB4:FB1041" type="list">
      <formula1>INDIRECT(SUBSTITUTE(A4,"-","_")&amp;"product_tax_code")</formula1>
      <formula2>0</formula2>
    </dataValidation>
    <dataValidation allowBlank="true" errorStyle="stop" operator="between" prompt="A date in this format: yyyy/mm/dd." showDropDown="false" showErrorMessage="false" showInputMessage="true" sqref="FC3" type="none">
      <formula1>0</formula1>
      <formula2>0</formula2>
    </dataValidation>
    <dataValidation allowBlank="true" errorStyle="stop" operator="between" prompt="Date in this format: yyyy-mm-dd" showDropDown="false" showErrorMessage="false" showInputMessage="true" sqref="FD3" type="none">
      <formula1>0</formula1>
      <formula2>0</formula2>
    </dataValidation>
    <dataValidation allowBlank="true" errorStyle="stop"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errorStyle="stop" operator="between" prompt="A date in this format: yyyy-mm-dd." showDropDown="false" showErrorMessage="false" showInputMessage="true" sqref="FF3 FL3" type="none">
      <formula1>0</formula1>
      <formula2>0</formula2>
    </dataValidation>
    <dataValidation allowBlank="true" errorStyle="stop" operator="between" prompt="Select: True or False" showDropDown="false" showErrorMessage="false" showInputMessage="true" sqref="FI3" type="none">
      <formula1>0</formula1>
      <formula2>0</formula2>
    </dataValidation>
    <dataValidation allowBlank="true" errorStyle="stop" operator="between" prompt="Select: true or false." showDropDown="false" showErrorMessage="false" showInputMessage="true" sqref="FJ3" type="none">
      <formula1>0</formula1>
      <formula2>0</formula2>
    </dataValidation>
    <dataValidation allowBlank="true" errorStyle="stop" operator="between" showDropDown="false" showErrorMessage="false" showInputMessage="true" sqref="FJ205:FJ1041" type="list">
      <formula1>INDIRECT(SUBSTITUTE(A4,"-","_")&amp;"is_discontinued_by_manufacturer")</formula1>
      <formula2>0</formula2>
    </dataValidation>
    <dataValidation allowBlank="true" errorStyle="stop" operator="between" prompt="An alphanumeric string; 500 characters maximum in length." showDropDown="false" showErrorMessage="false" showInputMessage="true" sqref="FK3" type="none">
      <formula1>0</formula1>
      <formula2>0</formula2>
    </dataValidation>
    <dataValidation allowBlank="true" errorStyle="stop"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errorStyle="stop"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errorStyle="stop" operator="between" showDropDown="false" showErrorMessage="false" showInputMessage="true" sqref="FP4:FP1041" type="list">
      <formula1>INDIRECT(SUBSTITUTE(A4,"-","_")&amp;"quantity_price_type")</formula1>
      <formula2>0</formula2>
    </dataValidation>
    <dataValidation allowBlank="true" errorStyle="stop"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errorStyle="stop"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errorStyle="stop" operator="between" showDropDown="false" showErrorMessage="false" showInputMessage="true" sqref="GA4:GA1041" type="list">
      <formula1>INDIRECT(SUBSTITUTE(A4,"-","_")&amp;"progressive_discount_type")</formula1>
      <formula2>0</formula2>
    </dataValidation>
    <dataValidation allowBlank="true" errorStyle="stop"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errorStyle="stop" operator="between" prompt="An 8 digit code A numeric code classifying products according to the UNSPSC system" showDropDown="false" showErrorMessage="false" showInputMessage="true" sqref="GC3" type="none">
      <formula1>0</formula1>
      <formula2>0</formula2>
    </dataValidation>
    <dataValidation allowBlank="true" errorStyle="stop"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errorStyle="stop"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errorStyle="stop" operator="between" prompt="&quot;&quot;delete business_price&quot;&quot; (without the quotes)" showDropDown="false" showErrorMessage="false" showInputMessage="true" sqref="GF3" type="none">
      <formula1>0</formula1>
      <formula2>0</formula2>
    </dataValidation>
    <dataValidation allowBlank="true" errorStyle="stop" operator="between" showDropDown="false" showErrorMessage="false" showInputMessage="true" sqref="GF4:GF1041" type="list">
      <formula1>INDIRECT(SUBSTITUTE(A4,"-","_")&amp;"pricing_action")</formula1>
      <formula2>0</formula2>
    </dataValidation>
    <dataValidation allowBlank="true" errorStyle="stop"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0" colorId="64" zoomScale="100" zoomScaleNormal="100" zoomScalePageLayoutView="100" workbookViewId="0">
      <selection pane="topLeft" activeCell="B36" activeCellId="0" sqref="B36"/>
    </sheetView>
  </sheetViews>
  <sheetFormatPr defaultColWidth="12.23828125" defaultRowHeight="12.8" zeroHeight="false" outlineLevelRow="0" outlineLevelCol="0"/>
  <cols>
    <col collapsed="false" customWidth="true" hidden="false" outlineLevel="0" max="1" min="1" style="0" width="18.85"/>
    <col collapsed="false" customWidth="true" hidden="false" outlineLevel="0" max="2" min="2" style="45"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6" t="s">
        <v>352</v>
      </c>
      <c r="B1" s="47" t="str">
        <f aca="false">IF(Values!$B$36=English!$B$2,English!B10, IF(Values!$B$36=German!$B$2,German!B10, IF(Values!$B$36=Italian!$B$2,Italian!B10, IF(Values!$B$36=Spanish!$B$2, Spanish!B10, IF(Values!$B$36=French!$B$2,French!B10, IF(Values!$B$36=Dutch!$B$2,Dutch!B10, IF(Values!$B$36=English!$D$32, English!D40, 0)))))))</f>
        <v>New replacement {language} backlit keyboard for HP  </v>
      </c>
      <c r="E1" s="48" t="s">
        <v>353</v>
      </c>
      <c r="F1" s="48"/>
      <c r="G1" s="48"/>
      <c r="H1" s="49"/>
      <c r="I1" s="49"/>
    </row>
    <row r="2" customFormat="false" ht="12.8" hidden="false" customHeight="false" outlineLevel="0" collapsed="false">
      <c r="A2" s="46" t="s">
        <v>354</v>
      </c>
      <c r="B2" s="47" t="str">
        <f aca="false">IF(Values!$B$36=English!$B$2,English!B11, IF(Values!$B$36=German!$B$2,German!B11, IF(Values!$B$36=Italian!$B$2,Italian!B11, IF(Values!$B$36=Spanish!$B$2, Spanish!B11, IF(Values!$B$36=French!$B$2,French!B11, IF(Values!$B$36=Dutch!$B$2,Dutch!B11, IF(Values!$B$36=English!$D$32, English!D41, 0)))))))</f>
        <v>New replacement {language} non-backlit keyboard for HP  </v>
      </c>
    </row>
    <row r="3" customFormat="false" ht="12.8" hidden="false" customHeight="false" outlineLevel="0" collapsed="false">
      <c r="A3" s="46" t="s">
        <v>355</v>
      </c>
      <c r="B3" s="50" t="s">
        <v>356</v>
      </c>
      <c r="C3" s="46" t="s">
        <v>357</v>
      </c>
      <c r="D3" s="46" t="s">
        <v>358</v>
      </c>
      <c r="E3" s="46" t="s">
        <v>359</v>
      </c>
      <c r="F3" s="46" t="s">
        <v>360</v>
      </c>
      <c r="G3" s="46" t="s">
        <v>361</v>
      </c>
      <c r="H3" s="46" t="s">
        <v>362</v>
      </c>
      <c r="I3" s="46" t="s">
        <v>363</v>
      </c>
      <c r="J3" s="46" t="s">
        <v>364</v>
      </c>
      <c r="K3" s="46" t="s">
        <v>365</v>
      </c>
      <c r="L3" s="46" t="s">
        <v>366</v>
      </c>
      <c r="M3" s="46" t="s">
        <v>367</v>
      </c>
      <c r="N3" s="46" t="s">
        <v>368</v>
      </c>
      <c r="O3" s="46" t="s">
        <v>369</v>
      </c>
      <c r="V3" s="0" t="s">
        <v>370</v>
      </c>
    </row>
    <row r="4" customFormat="false" ht="57.45" hidden="false" customHeight="false" outlineLevel="0" collapsed="false">
      <c r="A4" s="46" t="s">
        <v>371</v>
      </c>
      <c r="B4" s="51" t="n">
        <v>56.99</v>
      </c>
      <c r="C4" s="52" t="n">
        <f aca="false">FALSE()</f>
        <v>0</v>
      </c>
      <c r="D4" s="52" t="n">
        <f aca="false">TRUE()</f>
        <v>1</v>
      </c>
      <c r="E4" s="50" t="n">
        <v>5714401655008</v>
      </c>
      <c r="F4" s="50" t="s">
        <v>372</v>
      </c>
      <c r="G4" s="53" t="s">
        <v>373</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54" t="n">
        <f aca="false">TRUE()</f>
        <v>1</v>
      </c>
      <c r="J4" s="55" t="b">
        <v>0</v>
      </c>
      <c r="K4" s="56" t="s">
        <v>374</v>
      </c>
      <c r="L4" s="57" t="n">
        <f aca="false">TRUE()</f>
        <v>1</v>
      </c>
      <c r="M4" s="58" t="str">
        <f aca="false">IF(ISBLANK(K4),"",IF(L4, "https://raw.githubusercontent.com/PatrickVibild/TellusAmazonPictures/master/pictures/"&amp;K4&amp;"/1.jpg","https://download.HP.com/Images/Parts/"&amp;K4&amp;"/"&amp;K4&amp;"_A.jpg"))</f>
        <v>https://raw.githubusercontent.com/PatrickVibild/TellusAmazonPictures/master/pictures/HP/W. PS/6550 (BLACK FRAME)/RG/DE/1.jpg</v>
      </c>
      <c r="N4" s="58" t="str">
        <f aca="false">IF(ISBLANK(K4),"",IF(L4, "https://raw.githubusercontent.com/PatrickVibild/TellusAmazonPictures/master/pictures/"&amp;K4&amp;"/2.jpg","https://download.HP.com/Images/Parts/"&amp;K4&amp;"/"&amp;K4&amp;"_B.jpg"))</f>
        <v>https://raw.githubusercontent.com/PatrickVibild/TellusAmazonPictures/master/pictures/HP/W. PS/6550 (BLACK FRAME)/RG/DE/2.jpg</v>
      </c>
      <c r="O4" s="59" t="str">
        <f aca="false">IF(ISBLANK(K4),"",IF(L4, "https://raw.githubusercontent.com/PatrickVibild/TellusAmazonPictures/master/pictures/"&amp;K4&amp;"/3.jpg","https://download.HP.com/Images/Parts/"&amp;K4&amp;"/"&amp;K4&amp;"_details.jpg"))</f>
        <v>https://raw.githubusercontent.com/PatrickVibild/TellusAmazonPictures/master/pictures/HP/W. PS/6550 (BLACK FRAME)/RG/DE/3.jpg</v>
      </c>
      <c r="P4" s="0" t="str">
        <f aca="false">IF(ISBLANK(K4),"",IF(L4, "https://raw.githubusercontent.com/PatrickVibild/TellusAmazonPictures/master/pictures/"&amp;K4&amp;"/4.jpg", ""))</f>
        <v>https://raw.githubusercontent.com/PatrickVibild/TellusAmazonPictures/master/pictures/HP/W. PS/6550 (BLACK FRAME)/RG/DE/4.jpg</v>
      </c>
      <c r="Q4" s="0" t="str">
        <f aca="false">IF(ISBLANK(K4),"",IF(L4, "https://raw.githubusercontent.com/PatrickVibild/TellusAmazonPictures/master/pictures/"&amp;K4&amp;"/5.jpg", ""))</f>
        <v>https://raw.githubusercontent.com/PatrickVibild/TellusAmazonPictures/master/pictures/HP/W. PS/6550 (BLACK FRAME)/RG/DE/5.jpg</v>
      </c>
      <c r="R4" s="0" t="str">
        <f aca="false">IF(ISBLANK(K4),"",IF(L4, "https://raw.githubusercontent.com/PatrickVibild/TellusAmazonPictures/master/pictures/"&amp;K4&amp;"/6.jpg", ""))</f>
        <v>https://raw.githubusercontent.com/PatrickVibild/TellusAmazonPictures/master/pictures/HP/W. PS/6550 (BLACK FRAME)/RG/DE/6.jpg</v>
      </c>
      <c r="S4" s="0" t="str">
        <f aca="false">IF(ISBLANK(K4),"",IF(L4, "https://raw.githubusercontent.com/PatrickVibild/TellusAmazonPictures/master/pictures/"&amp;K4&amp;"/7.jpg", ""))</f>
        <v>https://raw.githubusercontent.com/PatrickVibild/TellusAmazonPictures/master/pictures/HP/W. PS/6550 (BLACK FRAME)/RG/DE/7.jpg</v>
      </c>
      <c r="T4" s="0" t="str">
        <f aca="false">IF(ISBLANK(K4),"",IF(L4, "https://raw.githubusercontent.com/PatrickVibild/TellusAmazonPictures/master/pictures/"&amp;K4&amp;"/8.jpg",""))</f>
        <v>https://raw.githubusercontent.com/PatrickVibild/TellusAmazonPictures/master/pictures/HP/W. PS/6550 (BLACK FRAME)/RG/DE/8.jpg</v>
      </c>
      <c r="U4" s="0" t="str">
        <f aca="false">IF(ISBLANK(K4),"",IF(L4, "https://raw.githubusercontent.com/PatrickVibild/TellusAmazonPictures/master/pictures/"&amp;K4&amp;"/9.jpg", ""))</f>
        <v>https://raw.githubusercontent.com/PatrickVibild/TellusAmazonPictures/master/pictures/HP/W. PS/6550 (BLACK FRAME)/RG/DE/9.jpg</v>
      </c>
      <c r="V4" s="60" t="n">
        <f aca="false">MATCH(G4,options!$D$1:$D$20,0)</f>
        <v>1</v>
      </c>
    </row>
    <row r="5" customFormat="false" ht="57.45" hidden="false" customHeight="false" outlineLevel="0" collapsed="false">
      <c r="A5" s="46" t="s">
        <v>375</v>
      </c>
      <c r="B5" s="51" t="n">
        <v>42.99</v>
      </c>
      <c r="C5" s="52" t="n">
        <f aca="false">FALSE()</f>
        <v>0</v>
      </c>
      <c r="D5" s="52" t="n">
        <f aca="false">TRUE()</f>
        <v>1</v>
      </c>
      <c r="E5" s="50" t="n">
        <v>5714401655015</v>
      </c>
      <c r="F5" s="50" t="s">
        <v>376</v>
      </c>
      <c r="G5" s="61" t="s">
        <v>377</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54" t="n">
        <f aca="false">TRUE()</f>
        <v>1</v>
      </c>
      <c r="J5" s="55" t="b">
        <v>0</v>
      </c>
      <c r="K5" s="45" t="s">
        <v>378</v>
      </c>
      <c r="L5" s="57" t="n">
        <f aca="false">TRUE()</f>
        <v>1</v>
      </c>
      <c r="M5" s="58" t="str">
        <f aca="false">IF(ISBLANK(K5),"",IF(L5, "https://raw.githubusercontent.com/PatrickVibild/TellusAmazonPictures/master/pictures/"&amp;K5&amp;"/1.jpg","https://download.HP.com/Images/Parts/"&amp;K5&amp;"/"&amp;K5&amp;"_A.jpg"))</f>
        <v>https://raw.githubusercontent.com/PatrickVibild/TellusAmazonPictures/master/pictures/HP/W. PS/6550 (BLACK FRAME)/RG/FR/1.jpg</v>
      </c>
      <c r="N5" s="58" t="str">
        <f aca="false">IF(ISBLANK(K5),"",IF(L5, "https://raw.githubusercontent.com/PatrickVibild/TellusAmazonPictures/master/pictures/"&amp;K5&amp;"/2.jpg","https://download.HP.com/Images/Parts/"&amp;K5&amp;"/"&amp;K5&amp;"_B.jpg"))</f>
        <v>https://raw.githubusercontent.com/PatrickVibild/TellusAmazonPictures/master/pictures/HP/W. PS/6550 (BLACK FRAME)/RG/FR/2.jpg</v>
      </c>
      <c r="O5" s="59" t="str">
        <f aca="false">IF(ISBLANK(K5),"",IF(L5, "https://raw.githubusercontent.com/PatrickVibild/TellusAmazonPictures/master/pictures/"&amp;K5&amp;"/3.jpg","https://download.HP.com/Images/Parts/"&amp;K5&amp;"/"&amp;K5&amp;"_details.jpg"))</f>
        <v>https://raw.githubusercontent.com/PatrickVibild/TellusAmazonPictures/master/pictures/HP/W. PS/6550 (BLACK FRAME)/RG/FR/3.jpg</v>
      </c>
      <c r="P5" s="0" t="str">
        <f aca="false">IF(ISBLANK(K5),"",IF(L5, "https://raw.githubusercontent.com/PatrickVibild/TellusAmazonPictures/master/pictures/"&amp;K5&amp;"/4.jpg", ""))</f>
        <v>https://raw.githubusercontent.com/PatrickVibild/TellusAmazonPictures/master/pictures/HP/W. PS/6550 (BLACK FRAME)/RG/FR/4.jpg</v>
      </c>
      <c r="Q5" s="0" t="str">
        <f aca="false">IF(ISBLANK(K5),"",IF(L5, "https://raw.githubusercontent.com/PatrickVibild/TellusAmazonPictures/master/pictures/"&amp;K5&amp;"/5.jpg", ""))</f>
        <v>https://raw.githubusercontent.com/PatrickVibild/TellusAmazonPictures/master/pictures/HP/W. PS/6550 (BLACK FRAME)/RG/FR/5.jpg</v>
      </c>
      <c r="R5" s="0" t="str">
        <f aca="false">IF(ISBLANK(K5),"",IF(L5, "https://raw.githubusercontent.com/PatrickVibild/TellusAmazonPictures/master/pictures/"&amp;K5&amp;"/6.jpg", ""))</f>
        <v>https://raw.githubusercontent.com/PatrickVibild/TellusAmazonPictures/master/pictures/HP/W. PS/6550 (BLACK FRAME)/RG/FR/6.jpg</v>
      </c>
      <c r="S5" s="0" t="str">
        <f aca="false">IF(ISBLANK(K5),"",IF(L5, "https://raw.githubusercontent.com/PatrickVibild/TellusAmazonPictures/master/pictures/"&amp;K5&amp;"/7.jpg", ""))</f>
        <v>https://raw.githubusercontent.com/PatrickVibild/TellusAmazonPictures/master/pictures/HP/W. PS/6550 (BLACK FRAME)/RG/FR/7.jpg</v>
      </c>
      <c r="T5" s="0" t="str">
        <f aca="false">IF(ISBLANK(K5),"",IF(L5, "https://raw.githubusercontent.com/PatrickVibild/TellusAmazonPictures/master/pictures/"&amp;K5&amp;"/8.jpg",""))</f>
        <v>https://raw.githubusercontent.com/PatrickVibild/TellusAmazonPictures/master/pictures/HP/W. PS/6550 (BLACK FRAME)/RG/FR/8.jpg</v>
      </c>
      <c r="U5" s="0" t="str">
        <f aca="false">IF(ISBLANK(K5),"",IF(L5, "https://raw.githubusercontent.com/PatrickVibild/TellusAmazonPictures/master/pictures/"&amp;K5&amp;"/9.jpg", ""))</f>
        <v>https://raw.githubusercontent.com/PatrickVibild/TellusAmazonPictures/master/pictures/HP/W. PS/6550 (BLACK FRAME)/RG/FR/9.jpg</v>
      </c>
      <c r="V5" s="60" t="n">
        <f aca="false">MATCH(G5,options!$D$1:$D$20,0)</f>
        <v>2</v>
      </c>
    </row>
    <row r="6" customFormat="false" ht="57.45" hidden="false" customHeight="false" outlineLevel="0" collapsed="false">
      <c r="A6" s="46" t="s">
        <v>379</v>
      </c>
      <c r="B6" s="62" t="s">
        <v>380</v>
      </c>
      <c r="C6" s="52" t="n">
        <f aca="false">FALSE()</f>
        <v>0</v>
      </c>
      <c r="D6" s="52" t="n">
        <f aca="false">TRUE()</f>
        <v>1</v>
      </c>
      <c r="E6" s="50" t="n">
        <v>5714401655022</v>
      </c>
      <c r="F6" s="50" t="s">
        <v>381</v>
      </c>
      <c r="G6" s="61" t="s">
        <v>382</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54" t="n">
        <f aca="false">TRUE()</f>
        <v>1</v>
      </c>
      <c r="J6" s="55" t="b">
        <v>0</v>
      </c>
      <c r="K6" s="45" t="s">
        <v>383</v>
      </c>
      <c r="L6" s="57" t="n">
        <f aca="false">TRUE()</f>
        <v>1</v>
      </c>
      <c r="M6" s="63" t="str">
        <f aca="false">IF(ISBLANK(K6),"",IF(L6, "https://raw.githubusercontent.com/PatrickVibild/TellusAmazonPictures/master/pictures/"&amp;K6&amp;"/1.jpg","https://download.HP.com/Images/Parts/"&amp;K6&amp;"/"&amp;K6&amp;"_A.jpg"))</f>
        <v>https://raw.githubusercontent.com/PatrickVibild/TellusAmazonPictures/master/pictures/HP/W. PS/6550 (BLACK FRAME)/RG/IT/1.jpg</v>
      </c>
      <c r="N6" s="58" t="str">
        <f aca="false">IF(ISBLANK(K6),"",IF(L6, "https://raw.githubusercontent.com/PatrickVibild/TellusAmazonPictures/master/pictures/"&amp;K6&amp;"/2.jpg","https://download.HP.com/Images/Parts/"&amp;K6&amp;"/"&amp;K6&amp;"_B.jpg"))</f>
        <v>https://raw.githubusercontent.com/PatrickVibild/TellusAmazonPictures/master/pictures/HP/W. PS/6550 (BLACK FRAME)/RG/IT/2.jpg</v>
      </c>
      <c r="O6" s="59" t="str">
        <f aca="false">IF(ISBLANK(K6),"",IF(L6, "https://raw.githubusercontent.com/PatrickVibild/TellusAmazonPictures/master/pictures/"&amp;K6&amp;"/3.jpg","https://download.HP.com/Images/Parts/"&amp;K6&amp;"/"&amp;K6&amp;"_details.jpg"))</f>
        <v>https://raw.githubusercontent.com/PatrickVibild/TellusAmazonPictures/master/pictures/HP/W. PS/6550 (BLACK FRAME)/RG/IT/3.jpg</v>
      </c>
      <c r="P6" s="0" t="str">
        <f aca="false">IF(ISBLANK(K6),"",IF(L6, "https://raw.githubusercontent.com/PatrickVibild/TellusAmazonPictures/master/pictures/"&amp;K6&amp;"/4.jpg", ""))</f>
        <v>https://raw.githubusercontent.com/PatrickVibild/TellusAmazonPictures/master/pictures/HP/W. PS/6550 (BLACK FRAME)/RG/IT/4.jpg</v>
      </c>
      <c r="Q6" s="0" t="str">
        <f aca="false">IF(ISBLANK(K6),"",IF(L6, "https://raw.githubusercontent.com/PatrickVibild/TellusAmazonPictures/master/pictures/"&amp;K6&amp;"/5.jpg", ""))</f>
        <v>https://raw.githubusercontent.com/PatrickVibild/TellusAmazonPictures/master/pictures/HP/W. PS/6550 (BLACK FRAME)/RG/IT/5.jpg</v>
      </c>
      <c r="R6" s="0" t="str">
        <f aca="false">IF(ISBLANK(K6),"",IF(L6, "https://raw.githubusercontent.com/PatrickVibild/TellusAmazonPictures/master/pictures/"&amp;K6&amp;"/6.jpg", ""))</f>
        <v>https://raw.githubusercontent.com/PatrickVibild/TellusAmazonPictures/master/pictures/HP/W. PS/6550 (BLACK FRAME)/RG/IT/6.jpg</v>
      </c>
      <c r="S6" s="0" t="str">
        <f aca="false">IF(ISBLANK(K6),"",IF(L6, "https://raw.githubusercontent.com/PatrickVibild/TellusAmazonPictures/master/pictures/"&amp;K6&amp;"/7.jpg", ""))</f>
        <v>https://raw.githubusercontent.com/PatrickVibild/TellusAmazonPictures/master/pictures/HP/W. PS/6550 (BLACK FRAME)/RG/IT/7.jpg</v>
      </c>
      <c r="T6" s="0" t="str">
        <f aca="false">IF(ISBLANK(K6),"",IF(L6, "https://raw.githubusercontent.com/PatrickVibild/TellusAmazonPictures/master/pictures/"&amp;K6&amp;"/8.jpg",""))</f>
        <v>https://raw.githubusercontent.com/PatrickVibild/TellusAmazonPictures/master/pictures/HP/W. PS/6550 (BLACK FRAME)/RG/IT/8.jpg</v>
      </c>
      <c r="U6" s="0" t="str">
        <f aca="false">IF(ISBLANK(K6),"",IF(L6, "https://raw.githubusercontent.com/PatrickVibild/TellusAmazonPictures/master/pictures/"&amp;K6&amp;"/9.jpg", ""))</f>
        <v>https://raw.githubusercontent.com/PatrickVibild/TellusAmazonPictures/master/pictures/HP/W. PS/6550 (BLACK FRAME)/RG/IT/9.jpg</v>
      </c>
      <c r="V6" s="60" t="n">
        <f aca="false">MATCH(G6,options!$D$1:$D$20,0)</f>
        <v>3</v>
      </c>
    </row>
    <row r="7" customFormat="false" ht="57.45" hidden="false" customHeight="false" outlineLevel="0" collapsed="false">
      <c r="A7" s="46" t="s">
        <v>384</v>
      </c>
      <c r="B7" s="64" t="str">
        <f aca="false">IF(B6=options!C1,"41","41")</f>
        <v>41</v>
      </c>
      <c r="C7" s="52" t="n">
        <f aca="false">FALSE()</f>
        <v>0</v>
      </c>
      <c r="D7" s="52" t="n">
        <f aca="false">TRUE()</f>
        <v>1</v>
      </c>
      <c r="E7" s="50" t="n">
        <v>5714401655039</v>
      </c>
      <c r="F7" s="50" t="s">
        <v>385</v>
      </c>
      <c r="G7" s="61" t="s">
        <v>386</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54" t="n">
        <f aca="false">TRUE()</f>
        <v>1</v>
      </c>
      <c r="J7" s="55" t="b">
        <v>0</v>
      </c>
      <c r="K7" s="45" t="s">
        <v>387</v>
      </c>
      <c r="L7" s="57" t="n">
        <f aca="false">TRUE()</f>
        <v>1</v>
      </c>
      <c r="M7" s="58" t="str">
        <f aca="false">IF(ISBLANK(K7),"",IF(L7, "https://raw.githubusercontent.com/PatrickVibild/TellusAmazonPictures/master/pictures/"&amp;K7&amp;"/1.jpg","https://download.HP.com/Images/Parts/"&amp;K7&amp;"/"&amp;K7&amp;"_A.jpg"))</f>
        <v>https://raw.githubusercontent.com/PatrickVibild/TellusAmazonPictures/master/pictures/HP/W. PS/6550 (BLACK FRAME)/RG/ES/1.jpg</v>
      </c>
      <c r="N7" s="58" t="str">
        <f aca="false">IF(ISBLANK(K7),"",IF(L7, "https://raw.githubusercontent.com/PatrickVibild/TellusAmazonPictures/master/pictures/"&amp;K7&amp;"/2.jpg","https://download.HP.com/Images/Parts/"&amp;K7&amp;"/"&amp;K7&amp;"_B.jpg"))</f>
        <v>https://raw.githubusercontent.com/PatrickVibild/TellusAmazonPictures/master/pictures/HP/W. PS/6550 (BLACK FRAME)/RG/ES/2.jpg</v>
      </c>
      <c r="O7" s="59" t="str">
        <f aca="false">IF(ISBLANK(K7),"",IF(L7, "https://raw.githubusercontent.com/PatrickVibild/TellusAmazonPictures/master/pictures/"&amp;K7&amp;"/3.jpg","https://download.HP.com/Images/Parts/"&amp;K7&amp;"/"&amp;K7&amp;"_details.jpg"))</f>
        <v>https://raw.githubusercontent.com/PatrickVibild/TellusAmazonPictures/master/pictures/HP/W. PS/6550 (BLACK FRAME)/RG/ES/3.jpg</v>
      </c>
      <c r="P7" s="0" t="str">
        <f aca="false">IF(ISBLANK(K7),"",IF(L7, "https://raw.githubusercontent.com/PatrickVibild/TellusAmazonPictures/master/pictures/"&amp;K7&amp;"/4.jpg", ""))</f>
        <v>https://raw.githubusercontent.com/PatrickVibild/TellusAmazonPictures/master/pictures/HP/W. PS/6550 (BLACK FRAME)/RG/ES/4.jpg</v>
      </c>
      <c r="Q7" s="0" t="str">
        <f aca="false">IF(ISBLANK(K7),"",IF(L7, "https://raw.githubusercontent.com/PatrickVibild/TellusAmazonPictures/master/pictures/"&amp;K7&amp;"/5.jpg", ""))</f>
        <v>https://raw.githubusercontent.com/PatrickVibild/TellusAmazonPictures/master/pictures/HP/W. PS/6550 (BLACK FRAME)/RG/ES/5.jpg</v>
      </c>
      <c r="R7" s="0" t="str">
        <f aca="false">IF(ISBLANK(K7),"",IF(L7, "https://raw.githubusercontent.com/PatrickVibild/TellusAmazonPictures/master/pictures/"&amp;K7&amp;"/6.jpg", ""))</f>
        <v>https://raw.githubusercontent.com/PatrickVibild/TellusAmazonPictures/master/pictures/HP/W. PS/6550 (BLACK FRAME)/RG/ES/6.jpg</v>
      </c>
      <c r="S7" s="0" t="str">
        <f aca="false">IF(ISBLANK(K7),"",IF(L7, "https://raw.githubusercontent.com/PatrickVibild/TellusAmazonPictures/master/pictures/"&amp;K7&amp;"/7.jpg", ""))</f>
        <v>https://raw.githubusercontent.com/PatrickVibild/TellusAmazonPictures/master/pictures/HP/W. PS/6550 (BLACK FRAME)/RG/ES/7.jpg</v>
      </c>
      <c r="T7" s="0" t="str">
        <f aca="false">IF(ISBLANK(K7),"",IF(L7, "https://raw.githubusercontent.com/PatrickVibild/TellusAmazonPictures/master/pictures/"&amp;K7&amp;"/8.jpg",""))</f>
        <v>https://raw.githubusercontent.com/PatrickVibild/TellusAmazonPictures/master/pictures/HP/W. PS/6550 (BLACK FRAME)/RG/ES/8.jpg</v>
      </c>
      <c r="U7" s="0" t="str">
        <f aca="false">IF(ISBLANK(K7),"",IF(L7, "https://raw.githubusercontent.com/PatrickVibild/TellusAmazonPictures/master/pictures/"&amp;K7&amp;"/9.jpg", ""))</f>
        <v>https://raw.githubusercontent.com/PatrickVibild/TellusAmazonPictures/master/pictures/HP/W. PS/6550 (BLACK FRAME)/RG/ES/9.jpg</v>
      </c>
      <c r="V7" s="60" t="n">
        <f aca="false">MATCH(G7,options!$D$1:$D$20,0)</f>
        <v>4</v>
      </c>
    </row>
    <row r="8" customFormat="false" ht="57.45" hidden="false" customHeight="false" outlineLevel="0" collapsed="false">
      <c r="A8" s="46" t="s">
        <v>388</v>
      </c>
      <c r="B8" s="64" t="str">
        <f aca="false">IF(B6=options!C1,"17","17")</f>
        <v>17</v>
      </c>
      <c r="C8" s="52" t="n">
        <f aca="false">FALSE()</f>
        <v>0</v>
      </c>
      <c r="D8" s="52" t="n">
        <f aca="false">TRUE()</f>
        <v>1</v>
      </c>
      <c r="E8" s="50" t="n">
        <v>5714401655046</v>
      </c>
      <c r="F8" s="50" t="s">
        <v>389</v>
      </c>
      <c r="G8" s="61" t="s">
        <v>390</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4" t="n">
        <f aca="false">TRUE()</f>
        <v>1</v>
      </c>
      <c r="J8" s="55" t="b">
        <v>0</v>
      </c>
      <c r="K8" s="45" t="s">
        <v>391</v>
      </c>
      <c r="L8" s="57" t="n">
        <f aca="false">TRUE()</f>
        <v>1</v>
      </c>
      <c r="M8" s="58" t="str">
        <f aca="false">IF(ISBLANK(K8),"",IF(L8, "https://raw.githubusercontent.com/PatrickVibild/TellusAmazonPictures/master/pictures/"&amp;K8&amp;"/1.jpg","https://download.HP.com/Images/Parts/"&amp;K8&amp;"/"&amp;K8&amp;"_A.jpg"))</f>
        <v>https://raw.githubusercontent.com/PatrickVibild/TellusAmazonPictures/master/pictures/HP/W. PS/6550 (BLACK FRAME)/RG/UK/1.jpg</v>
      </c>
      <c r="N8" s="58" t="str">
        <f aca="false">IF(ISBLANK(K8),"",IF(L8, "https://raw.githubusercontent.com/PatrickVibild/TellusAmazonPictures/master/pictures/"&amp;K8&amp;"/2.jpg","https://download.HP.com/Images/Parts/"&amp;K8&amp;"/"&amp;K8&amp;"_B.jpg"))</f>
        <v>https://raw.githubusercontent.com/PatrickVibild/TellusAmazonPictures/master/pictures/HP/W. PS/6550 (BLACK FRAME)/RG/UK/2.jpg</v>
      </c>
      <c r="O8" s="59" t="str">
        <f aca="false">IF(ISBLANK(K8),"",IF(L8, "https://raw.githubusercontent.com/PatrickVibild/TellusAmazonPictures/master/pictures/"&amp;K8&amp;"/3.jpg","https://download.HP.com/Images/Parts/"&amp;K8&amp;"/"&amp;K8&amp;"_details.jpg"))</f>
        <v>https://raw.githubusercontent.com/PatrickVibild/TellusAmazonPictures/master/pictures/HP/W. PS/6550 (BLACK FRAME)/RG/UK/3.jpg</v>
      </c>
      <c r="P8" s="0" t="str">
        <f aca="false">IF(ISBLANK(K8),"",IF(L8, "https://raw.githubusercontent.com/PatrickVibild/TellusAmazonPictures/master/pictures/"&amp;K8&amp;"/4.jpg", ""))</f>
        <v>https://raw.githubusercontent.com/PatrickVibild/TellusAmazonPictures/master/pictures/HP/W. PS/6550 (BLACK FRAME)/RG/UK/4.jpg</v>
      </c>
      <c r="Q8" s="0" t="str">
        <f aca="false">IF(ISBLANK(K8),"",IF(L8, "https://raw.githubusercontent.com/PatrickVibild/TellusAmazonPictures/master/pictures/"&amp;K8&amp;"/5.jpg", ""))</f>
        <v>https://raw.githubusercontent.com/PatrickVibild/TellusAmazonPictures/master/pictures/HP/W. PS/6550 (BLACK FRAME)/RG/UK/5.jpg</v>
      </c>
      <c r="R8" s="0" t="str">
        <f aca="false">IF(ISBLANK(K8),"",IF(L8, "https://raw.githubusercontent.com/PatrickVibild/TellusAmazonPictures/master/pictures/"&amp;K8&amp;"/6.jpg", ""))</f>
        <v>https://raw.githubusercontent.com/PatrickVibild/TellusAmazonPictures/master/pictures/HP/W. PS/6550 (BLACK FRAME)/RG/UK/6.jpg</v>
      </c>
      <c r="S8" s="0" t="str">
        <f aca="false">IF(ISBLANK(K8),"",IF(L8, "https://raw.githubusercontent.com/PatrickVibild/TellusAmazonPictures/master/pictures/"&amp;K8&amp;"/7.jpg", ""))</f>
        <v>https://raw.githubusercontent.com/PatrickVibild/TellusAmazonPictures/master/pictures/HP/W. PS/6550 (BLACK FRAME)/RG/UK/7.jpg</v>
      </c>
      <c r="T8" s="0" t="str">
        <f aca="false">IF(ISBLANK(K8),"",IF(L8, "https://raw.githubusercontent.com/PatrickVibild/TellusAmazonPictures/master/pictures/"&amp;K8&amp;"/8.jpg",""))</f>
        <v>https://raw.githubusercontent.com/PatrickVibild/TellusAmazonPictures/master/pictures/HP/W. PS/6550 (BLACK FRAME)/RG/UK/8.jpg</v>
      </c>
      <c r="U8" s="0" t="str">
        <f aca="false">IF(ISBLANK(K8),"",IF(L8, "https://raw.githubusercontent.com/PatrickVibild/TellusAmazonPictures/master/pictures/"&amp;K8&amp;"/9.jpg", ""))</f>
        <v>https://raw.githubusercontent.com/PatrickVibild/TellusAmazonPictures/master/pictures/HP/W. PS/6550 (BLACK FRAME)/RG/UK/9.jpg</v>
      </c>
      <c r="V8" s="60" t="n">
        <f aca="false">MATCH(G8,options!$D$1:$D$20,0)</f>
        <v>5</v>
      </c>
    </row>
    <row r="9" customFormat="false" ht="57.45" hidden="false" customHeight="false" outlineLevel="0" collapsed="false">
      <c r="A9" s="46" t="s">
        <v>392</v>
      </c>
      <c r="B9" s="64" t="str">
        <f aca="false">IF(B6=options!C1,"5","5")</f>
        <v>5</v>
      </c>
      <c r="C9" s="52" t="n">
        <f aca="false">FALSE()</f>
        <v>0</v>
      </c>
      <c r="D9" s="52" t="n">
        <f aca="false">FALSE()</f>
        <v>0</v>
      </c>
      <c r="E9" s="50" t="n">
        <v>5714401655053</v>
      </c>
      <c r="F9" s="50" t="s">
        <v>393</v>
      </c>
      <c r="G9" s="61" t="s">
        <v>394</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Scandinavian – Nordic</v>
      </c>
      <c r="I9" s="54" t="n">
        <f aca="false">TRUE()</f>
        <v>1</v>
      </c>
      <c r="J9" s="55" t="b">
        <v>0</v>
      </c>
      <c r="K9" s="45" t="s">
        <v>395</v>
      </c>
      <c r="L9" s="57" t="n">
        <f aca="false">TRUE()</f>
        <v>1</v>
      </c>
      <c r="M9" s="58" t="str">
        <f aca="false">IF(ISBLANK(K9),"",IF(L9, "https://raw.githubusercontent.com/PatrickVibild/TellusAmazonPictures/master/pictures/"&amp;K9&amp;"/1.jpg","https://download.HP.com/Images/Parts/"&amp;K9&amp;"/"&amp;K9&amp;"_A.jpg"))</f>
        <v>https://raw.githubusercontent.com/PatrickVibild/TellusAmazonPictures/master/pictures/HP/W. PS/6550 (BLACK FRAME)/RG/NOR/1.jpg</v>
      </c>
      <c r="N9" s="58" t="str">
        <f aca="false">IF(ISBLANK(K9),"",IF(L9, "https://raw.githubusercontent.com/PatrickVibild/TellusAmazonPictures/master/pictures/"&amp;K9&amp;"/2.jpg","https://download.HP.com/Images/Parts/"&amp;K9&amp;"/"&amp;K9&amp;"_B.jpg"))</f>
        <v>https://raw.githubusercontent.com/PatrickVibild/TellusAmazonPictures/master/pictures/HP/W. PS/6550 (BLACK FRAME)/RG/NOR/2.jpg</v>
      </c>
      <c r="O9" s="59" t="str">
        <f aca="false">IF(ISBLANK(K9),"",IF(L9, "https://raw.githubusercontent.com/PatrickVibild/TellusAmazonPictures/master/pictures/"&amp;K9&amp;"/3.jpg","https://download.HP.com/Images/Parts/"&amp;K9&amp;"/"&amp;K9&amp;"_details.jpg"))</f>
        <v>https://raw.githubusercontent.com/PatrickVibild/TellusAmazonPictures/master/pictures/HP/W. PS/6550 (BLACK FRAME)/RG/NOR/3.jpg</v>
      </c>
      <c r="P9" s="0" t="str">
        <f aca="false">IF(ISBLANK(K9),"",IF(L9, "https://raw.githubusercontent.com/PatrickVibild/TellusAmazonPictures/master/pictures/"&amp;K9&amp;"/4.jpg", ""))</f>
        <v>https://raw.githubusercontent.com/PatrickVibild/TellusAmazonPictures/master/pictures/HP/W. PS/6550 (BLACK FRAME)/RG/NOR/4.jpg</v>
      </c>
      <c r="Q9" s="0" t="str">
        <f aca="false">IF(ISBLANK(K9),"",IF(L9, "https://raw.githubusercontent.com/PatrickVibild/TellusAmazonPictures/master/pictures/"&amp;K9&amp;"/5.jpg", ""))</f>
        <v>https://raw.githubusercontent.com/PatrickVibild/TellusAmazonPictures/master/pictures/HP/W. PS/6550 (BLACK FRAME)/RG/NOR/5.jpg</v>
      </c>
      <c r="R9" s="0" t="str">
        <f aca="false">IF(ISBLANK(K9),"",IF(L9, "https://raw.githubusercontent.com/PatrickVibild/TellusAmazonPictures/master/pictures/"&amp;K9&amp;"/6.jpg", ""))</f>
        <v>https://raw.githubusercontent.com/PatrickVibild/TellusAmazonPictures/master/pictures/HP/W. PS/6550 (BLACK FRAME)/RG/NOR/6.jpg</v>
      </c>
      <c r="S9" s="0" t="str">
        <f aca="false">IF(ISBLANK(K9),"",IF(L9, "https://raw.githubusercontent.com/PatrickVibild/TellusAmazonPictures/master/pictures/"&amp;K9&amp;"/7.jpg", ""))</f>
        <v>https://raw.githubusercontent.com/PatrickVibild/TellusAmazonPictures/master/pictures/HP/W. PS/6550 (BLACK FRAME)/RG/NOR/7.jpg</v>
      </c>
      <c r="T9" s="0" t="str">
        <f aca="false">IF(ISBLANK(K9),"",IF(L9, "https://raw.githubusercontent.com/PatrickVibild/TellusAmazonPictures/master/pictures/"&amp;K9&amp;"/8.jpg",""))</f>
        <v>https://raw.githubusercontent.com/PatrickVibild/TellusAmazonPictures/master/pictures/HP/W. PS/6550 (BLACK FRAME)/RG/NOR/8.jpg</v>
      </c>
      <c r="U9" s="0" t="str">
        <f aca="false">IF(ISBLANK(K9),"",IF(L9, "https://raw.githubusercontent.com/PatrickVibild/TellusAmazonPictures/master/pictures/"&amp;K9&amp;"/9.jpg", ""))</f>
        <v>https://raw.githubusercontent.com/PatrickVibild/TellusAmazonPictures/master/pictures/HP/W. PS/6550 (BLACK FRAME)/RG/NOR/9.jpg</v>
      </c>
      <c r="V9" s="60" t="n">
        <f aca="false">MATCH(G9,options!$D$1:$D$20,0)</f>
        <v>6</v>
      </c>
    </row>
    <row r="10" customFormat="false" ht="57.45" hidden="false" customHeight="false" outlineLevel="0" collapsed="false">
      <c r="A10" s="0" t="s">
        <v>396</v>
      </c>
      <c r="B10" s="56"/>
      <c r="C10" s="52" t="n">
        <f aca="false">FALSE()</f>
        <v>0</v>
      </c>
      <c r="D10" s="52" t="n">
        <f aca="false">FALSE()</f>
        <v>0</v>
      </c>
      <c r="E10" s="50" t="n">
        <v>5714401655060</v>
      </c>
      <c r="F10" s="50" t="s">
        <v>397</v>
      </c>
      <c r="G10" s="61" t="s">
        <v>398</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Belgian</v>
      </c>
      <c r="I10" s="54" t="n">
        <f aca="false">TRUE()</f>
        <v>1</v>
      </c>
      <c r="J10" s="55" t="b">
        <v>0</v>
      </c>
      <c r="K10" s="45" t="s">
        <v>399</v>
      </c>
      <c r="L10" s="57" t="n">
        <f aca="false">TRUE()</f>
        <v>1</v>
      </c>
      <c r="M10" s="58" t="str">
        <f aca="false">IF(ISBLANK(K10),"",IF(L10, "https://raw.githubusercontent.com/PatrickVibild/TellusAmazonPictures/master/pictures/"&amp;K10&amp;"/1.jpg","https://download.HP.com/Images/Parts/"&amp;K10&amp;"/"&amp;K10&amp;"_A.jpg"))</f>
        <v>https://raw.githubusercontent.com/PatrickVibild/TellusAmazonPictures/master/pictures/HP/W. PS/6550 (BLACK FRAME)/RG/BE/1.jpg</v>
      </c>
      <c r="N10" s="58" t="str">
        <f aca="false">IF(ISBLANK(K10),"",IF(L10, "https://raw.githubusercontent.com/PatrickVibild/TellusAmazonPictures/master/pictures/"&amp;K10&amp;"/2.jpg","https://download.HP.com/Images/Parts/"&amp;K10&amp;"/"&amp;K10&amp;"_B.jpg"))</f>
        <v>https://raw.githubusercontent.com/PatrickVibild/TellusAmazonPictures/master/pictures/HP/W. PS/6550 (BLACK FRAME)/RG/BE/2.jpg</v>
      </c>
      <c r="O10" s="59" t="str">
        <f aca="false">IF(ISBLANK(K10),"",IF(L10, "https://raw.githubusercontent.com/PatrickVibild/TellusAmazonPictures/master/pictures/"&amp;K10&amp;"/3.jpg","https://download.HP.com/Images/Parts/"&amp;K10&amp;"/"&amp;K10&amp;"_details.jpg"))</f>
        <v>https://raw.githubusercontent.com/PatrickVibild/TellusAmazonPictures/master/pictures/HP/W. PS/6550 (BLACK FRAME)/RG/BE/3.jpg</v>
      </c>
      <c r="P10" s="0" t="str">
        <f aca="false">IF(ISBLANK(K10),"",IF(L10, "https://raw.githubusercontent.com/PatrickVibild/TellusAmazonPictures/master/pictures/"&amp;K10&amp;"/4.jpg", ""))</f>
        <v>https://raw.githubusercontent.com/PatrickVibild/TellusAmazonPictures/master/pictures/HP/W. PS/6550 (BLACK FRAME)/RG/BE/4.jpg</v>
      </c>
      <c r="Q10" s="0" t="str">
        <f aca="false">IF(ISBLANK(K10),"",IF(L10, "https://raw.githubusercontent.com/PatrickVibild/TellusAmazonPictures/master/pictures/"&amp;K10&amp;"/5.jpg", ""))</f>
        <v>https://raw.githubusercontent.com/PatrickVibild/TellusAmazonPictures/master/pictures/HP/W. PS/6550 (BLACK FRAME)/RG/BE/5.jpg</v>
      </c>
      <c r="R10" s="0" t="str">
        <f aca="false">IF(ISBLANK(K10),"",IF(L10, "https://raw.githubusercontent.com/PatrickVibild/TellusAmazonPictures/master/pictures/"&amp;K10&amp;"/6.jpg", ""))</f>
        <v>https://raw.githubusercontent.com/PatrickVibild/TellusAmazonPictures/master/pictures/HP/W. PS/6550 (BLACK FRAME)/RG/BE/6.jpg</v>
      </c>
      <c r="S10" s="0" t="str">
        <f aca="false">IF(ISBLANK(K10),"",IF(L10, "https://raw.githubusercontent.com/PatrickVibild/TellusAmazonPictures/master/pictures/"&amp;K10&amp;"/7.jpg", ""))</f>
        <v>https://raw.githubusercontent.com/PatrickVibild/TellusAmazonPictures/master/pictures/HP/W. PS/6550 (BLACK FRAME)/RG/BE/7.jpg</v>
      </c>
      <c r="T10" s="0" t="str">
        <f aca="false">IF(ISBLANK(K10),"",IF(L10, "https://raw.githubusercontent.com/PatrickVibild/TellusAmazonPictures/master/pictures/"&amp;K10&amp;"/8.jpg",""))</f>
        <v>https://raw.githubusercontent.com/PatrickVibild/TellusAmazonPictures/master/pictures/HP/W. PS/6550 (BLACK FRAME)/RG/BE/8.jpg</v>
      </c>
      <c r="U10" s="0" t="str">
        <f aca="false">IF(ISBLANK(K10),"",IF(L10, "https://raw.githubusercontent.com/PatrickVibild/TellusAmazonPictures/master/pictures/"&amp;K10&amp;"/9.jpg", ""))</f>
        <v>https://raw.githubusercontent.com/PatrickVibild/TellusAmazonPictures/master/pictures/HP/W. PS/6550 (BLACK FRAME)/RG/BE/9.jpg</v>
      </c>
      <c r="V10" s="60" t="n">
        <f aca="false">MATCH(G10,options!$D$1:$D$20,0)</f>
        <v>7</v>
      </c>
    </row>
    <row r="11" customFormat="false" ht="57.45" hidden="false" customHeight="false" outlineLevel="0" collapsed="false">
      <c r="A11" s="46" t="s">
        <v>400</v>
      </c>
      <c r="B11" s="65" t="n">
        <v>250</v>
      </c>
      <c r="C11" s="52" t="b">
        <v>0</v>
      </c>
      <c r="D11" s="52" t="n">
        <f aca="false">FALSE()</f>
        <v>0</v>
      </c>
      <c r="E11" s="50" t="n">
        <v>5714401655077</v>
      </c>
      <c r="F11" s="50" t="s">
        <v>401</v>
      </c>
      <c r="G11" s="61" t="s">
        <v>402</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Swiss</v>
      </c>
      <c r="I11" s="54" t="n">
        <f aca="false">TRUE()</f>
        <v>1</v>
      </c>
      <c r="J11" s="55" t="b">
        <v>0</v>
      </c>
      <c r="K11" s="45" t="s">
        <v>403</v>
      </c>
      <c r="L11" s="57" t="n">
        <f aca="false">TRUE()</f>
        <v>1</v>
      </c>
      <c r="M11" s="58" t="str">
        <f aca="false">IF(ISBLANK(K11),"",IF(L11, "https://raw.githubusercontent.com/PatrickVibild/TellusAmazonPictures/master/pictures/"&amp;K11&amp;"/1.jpg","https://download.HP.com/Images/Parts/"&amp;K11&amp;"/"&amp;K11&amp;"_A.jpg"))</f>
        <v>https://raw.githubusercontent.com/PatrickVibild/TellusAmazonPictures/master/pictures/HP/W. PS/6550 (BLACK FRAME)/RG/CH/1.jpg</v>
      </c>
      <c r="N11" s="58" t="str">
        <f aca="false">IF(ISBLANK(K11),"",IF(L11, "https://raw.githubusercontent.com/PatrickVibild/TellusAmazonPictures/master/pictures/"&amp;K11&amp;"/2.jpg","https://download.HP.com/Images/Parts/"&amp;K11&amp;"/"&amp;K11&amp;"_B.jpg"))</f>
        <v>https://raw.githubusercontent.com/PatrickVibild/TellusAmazonPictures/master/pictures/HP/W. PS/6550 (BLACK FRAME)/RG/CH/2.jpg</v>
      </c>
      <c r="O11" s="59" t="str">
        <f aca="false">IF(ISBLANK(K11),"",IF(L11, "https://raw.githubusercontent.com/PatrickVibild/TellusAmazonPictures/master/pictures/"&amp;K11&amp;"/3.jpg","https://download.HP.com/Images/Parts/"&amp;K11&amp;"/"&amp;K11&amp;"_details.jpg"))</f>
        <v>https://raw.githubusercontent.com/PatrickVibild/TellusAmazonPictures/master/pictures/HP/W. PS/6550 (BLACK FRAME)/RG/CH/3.jpg</v>
      </c>
      <c r="P11" s="0" t="str">
        <f aca="false">IF(ISBLANK(K11),"",IF(L11, "https://raw.githubusercontent.com/PatrickVibild/TellusAmazonPictures/master/pictures/"&amp;K11&amp;"/4.jpg", ""))</f>
        <v>https://raw.githubusercontent.com/PatrickVibild/TellusAmazonPictures/master/pictures/HP/W. PS/6550 (BLACK FRAME)/RG/CH/4.jpg</v>
      </c>
      <c r="Q11" s="0" t="str">
        <f aca="false">IF(ISBLANK(K11),"",IF(L11, "https://raw.githubusercontent.com/PatrickVibild/TellusAmazonPictures/master/pictures/"&amp;K11&amp;"/5.jpg", ""))</f>
        <v>https://raw.githubusercontent.com/PatrickVibild/TellusAmazonPictures/master/pictures/HP/W. PS/6550 (BLACK FRAME)/RG/CH/5.jpg</v>
      </c>
      <c r="R11" s="0" t="str">
        <f aca="false">IF(ISBLANK(K11),"",IF(L11, "https://raw.githubusercontent.com/PatrickVibild/TellusAmazonPictures/master/pictures/"&amp;K11&amp;"/6.jpg", ""))</f>
        <v>https://raw.githubusercontent.com/PatrickVibild/TellusAmazonPictures/master/pictures/HP/W. PS/6550 (BLACK FRAME)/RG/CH/6.jpg</v>
      </c>
      <c r="S11" s="0" t="str">
        <f aca="false">IF(ISBLANK(K11),"",IF(L11, "https://raw.githubusercontent.com/PatrickVibild/TellusAmazonPictures/master/pictures/"&amp;K11&amp;"/7.jpg", ""))</f>
        <v>https://raw.githubusercontent.com/PatrickVibild/TellusAmazonPictures/master/pictures/HP/W. PS/6550 (BLACK FRAME)/RG/CH/7.jpg</v>
      </c>
      <c r="T11" s="0" t="str">
        <f aca="false">IF(ISBLANK(K11),"",IF(L11, "https://raw.githubusercontent.com/PatrickVibild/TellusAmazonPictures/master/pictures/"&amp;K11&amp;"/8.jpg",""))</f>
        <v>https://raw.githubusercontent.com/PatrickVibild/TellusAmazonPictures/master/pictures/HP/W. PS/6550 (BLACK FRAME)/RG/CH/8.jpg</v>
      </c>
      <c r="U11" s="0" t="str">
        <f aca="false">IF(ISBLANK(K11),"",IF(L11, "https://raw.githubusercontent.com/PatrickVibild/TellusAmazonPictures/master/pictures/"&amp;K11&amp;"/9.jpg", ""))</f>
        <v>https://raw.githubusercontent.com/PatrickVibild/TellusAmazonPictures/master/pictures/HP/W. PS/6550 (BLACK FRAME)/RG/CH/9.jpg</v>
      </c>
      <c r="V11" s="60" t="n">
        <f aca="false">MATCH(G11,options!$D$1:$D$20,0)</f>
        <v>15</v>
      </c>
    </row>
    <row r="12" customFormat="false" ht="57.45" hidden="false" customHeight="false" outlineLevel="0" collapsed="false">
      <c r="B12" s="56"/>
      <c r="C12" s="52" t="b">
        <v>0</v>
      </c>
      <c r="D12" s="52" t="n">
        <f aca="false">FALSE()</f>
        <v>0</v>
      </c>
      <c r="E12" s="50" t="n">
        <v>5714401655084</v>
      </c>
      <c r="F12" s="50" t="s">
        <v>404</v>
      </c>
      <c r="G12" s="61" t="s">
        <v>405</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US International</v>
      </c>
      <c r="I12" s="54" t="n">
        <f aca="false">TRUE()</f>
        <v>1</v>
      </c>
      <c r="J12" s="55" t="b">
        <v>0</v>
      </c>
      <c r="K12" s="45" t="s">
        <v>406</v>
      </c>
      <c r="L12" s="57" t="n">
        <f aca="false">TRUE()</f>
        <v>1</v>
      </c>
      <c r="M12" s="58" t="str">
        <f aca="false">IF(ISBLANK(K12),"",IF(L12, "https://raw.githubusercontent.com/PatrickVibild/TellusAmazonPictures/master/pictures/"&amp;K12&amp;"/1.jpg","https://download.HP.com/Images/Parts/"&amp;K12&amp;"/"&amp;K12&amp;"_A.jpg"))</f>
        <v>https://raw.githubusercontent.com/PatrickVibild/TellusAmazonPictures/master/pictures/HP/W. PS/6550 (BLACK FRAME)/RG/USI/1.jpg</v>
      </c>
      <c r="N12" s="58" t="str">
        <f aca="false">IF(ISBLANK(K12),"",IF(L12, "https://raw.githubusercontent.com/PatrickVibild/TellusAmazonPictures/master/pictures/"&amp;K12&amp;"/2.jpg","https://download.HP.com/Images/Parts/"&amp;K12&amp;"/"&amp;K12&amp;"_B.jpg"))</f>
        <v>https://raw.githubusercontent.com/PatrickVibild/TellusAmazonPictures/master/pictures/HP/W. PS/6550 (BLACK FRAME)/RG/USI/2.jpg</v>
      </c>
      <c r="O12" s="59" t="str">
        <f aca="false">IF(ISBLANK(K12),"",IF(L12, "https://raw.githubusercontent.com/PatrickVibild/TellusAmazonPictures/master/pictures/"&amp;K12&amp;"/3.jpg","https://download.HP.com/Images/Parts/"&amp;K12&amp;"/"&amp;K12&amp;"_details.jpg"))</f>
        <v>https://raw.githubusercontent.com/PatrickVibild/TellusAmazonPictures/master/pictures/HP/W. PS/6550 (BLACK FRAME)/RG/USI/3.jpg</v>
      </c>
      <c r="P12" s="0" t="str">
        <f aca="false">IF(ISBLANK(K12),"",IF(L12, "https://raw.githubusercontent.com/PatrickVibild/TellusAmazonPictures/master/pictures/"&amp;K12&amp;"/4.jpg", ""))</f>
        <v>https://raw.githubusercontent.com/PatrickVibild/TellusAmazonPictures/master/pictures/HP/W. PS/6550 (BLACK FRAME)/RG/USI/4.jpg</v>
      </c>
      <c r="Q12" s="0" t="str">
        <f aca="false">IF(ISBLANK(K12),"",IF(L12, "https://raw.githubusercontent.com/PatrickVibild/TellusAmazonPictures/master/pictures/"&amp;K12&amp;"/5.jpg", ""))</f>
        <v>https://raw.githubusercontent.com/PatrickVibild/TellusAmazonPictures/master/pictures/HP/W. PS/6550 (BLACK FRAME)/RG/USI/5.jpg</v>
      </c>
      <c r="R12" s="0" t="str">
        <f aca="false">IF(ISBLANK(K12),"",IF(L12, "https://raw.githubusercontent.com/PatrickVibild/TellusAmazonPictures/master/pictures/"&amp;K12&amp;"/6.jpg", ""))</f>
        <v>https://raw.githubusercontent.com/PatrickVibild/TellusAmazonPictures/master/pictures/HP/W. PS/6550 (BLACK FRAME)/RG/USI/6.jpg</v>
      </c>
      <c r="S12" s="0" t="str">
        <f aca="false">IF(ISBLANK(K12),"",IF(L12, "https://raw.githubusercontent.com/PatrickVibild/TellusAmazonPictures/master/pictures/"&amp;K12&amp;"/7.jpg", ""))</f>
        <v>https://raw.githubusercontent.com/PatrickVibild/TellusAmazonPictures/master/pictures/HP/W. PS/6550 (BLACK FRAME)/RG/USI/7.jpg</v>
      </c>
      <c r="T12" s="0" t="str">
        <f aca="false">IF(ISBLANK(K12),"",IF(L12, "https://raw.githubusercontent.com/PatrickVibild/TellusAmazonPictures/master/pictures/"&amp;K12&amp;"/8.jpg",""))</f>
        <v>https://raw.githubusercontent.com/PatrickVibild/TellusAmazonPictures/master/pictures/HP/W. PS/6550 (BLACK FRAME)/RG/USI/8.jpg</v>
      </c>
      <c r="U12" s="0" t="str">
        <f aca="false">IF(ISBLANK(K12),"",IF(L12, "https://raw.githubusercontent.com/PatrickVibild/TellusAmazonPictures/master/pictures/"&amp;K12&amp;"/9.jpg", ""))</f>
        <v>https://raw.githubusercontent.com/PatrickVibild/TellusAmazonPictures/master/pictures/HP/W. PS/6550 (BLACK FRAME)/RG/USI/9.jpg</v>
      </c>
      <c r="V12" s="60" t="n">
        <f aca="false">MATCH(G12,options!$D$1:$D$20,0)</f>
        <v>16</v>
      </c>
    </row>
    <row r="13" customFormat="false" ht="57.45" hidden="false" customHeight="false" outlineLevel="0" collapsed="false">
      <c r="A13" s="46" t="s">
        <v>407</v>
      </c>
      <c r="B13" s="50" t="s">
        <v>408</v>
      </c>
      <c r="C13" s="52" t="b">
        <v>1</v>
      </c>
      <c r="D13" s="52" t="n">
        <f aca="false">FALSE()</f>
        <v>0</v>
      </c>
      <c r="E13" s="50" t="n">
        <v>5714401655091</v>
      </c>
      <c r="F13" s="50" t="s">
        <v>409</v>
      </c>
      <c r="G13" s="61" t="s">
        <v>410</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US</v>
      </c>
      <c r="I13" s="54" t="n">
        <f aca="false">TRUE()</f>
        <v>1</v>
      </c>
      <c r="J13" s="55" t="b">
        <v>0</v>
      </c>
      <c r="K13" s="45" t="s">
        <v>411</v>
      </c>
      <c r="L13" s="57" t="n">
        <f aca="false">TRUE()</f>
        <v>1</v>
      </c>
      <c r="M13" s="58" t="str">
        <f aca="false">IF(ISBLANK(K13),"",IF(L13, "https://raw.githubusercontent.com/PatrickVibild/TellusAmazonPictures/master/pictures/"&amp;K13&amp;"/1.jpg","https://download.HP.com/Images/Parts/"&amp;K13&amp;"/"&amp;K13&amp;"_A.jpg"))</f>
        <v>https://raw.githubusercontent.com/PatrickVibild/TellusAmazonPictures/master/pictures/HP/W. PS/6550 (BLACK FRAME)/RG/US/1.jpg</v>
      </c>
      <c r="N13" s="58" t="str">
        <f aca="false">IF(ISBLANK(K13),"",IF(L13, "https://raw.githubusercontent.com/PatrickVibild/TellusAmazonPictures/master/pictures/"&amp;K13&amp;"/2.jpg","https://download.HP.com/Images/Parts/"&amp;K13&amp;"/"&amp;K13&amp;"_B.jpg"))</f>
        <v>https://raw.githubusercontent.com/PatrickVibild/TellusAmazonPictures/master/pictures/HP/W. PS/6550 (BLACK FRAME)/RG/US/2.jpg</v>
      </c>
      <c r="O13" s="59" t="str">
        <f aca="false">IF(ISBLANK(K13),"",IF(L13, "https://raw.githubusercontent.com/PatrickVibild/TellusAmazonPictures/master/pictures/"&amp;K13&amp;"/3.jpg","https://download.HP.com/Images/Parts/"&amp;K13&amp;"/"&amp;K13&amp;"_details.jpg"))</f>
        <v>https://raw.githubusercontent.com/PatrickVibild/TellusAmazonPictures/master/pictures/HP/W. PS/6550 (BLACK FRAME)/RG/US/3.jpg</v>
      </c>
      <c r="P13" s="0" t="str">
        <f aca="false">IF(ISBLANK(K13),"",IF(L13, "https://raw.githubusercontent.com/PatrickVibild/TellusAmazonPictures/master/pictures/"&amp;K13&amp;"/4.jpg", ""))</f>
        <v>https://raw.githubusercontent.com/PatrickVibild/TellusAmazonPictures/master/pictures/HP/W. PS/6550 (BLACK FRAME)/RG/US/4.jpg</v>
      </c>
      <c r="Q13" s="0" t="str">
        <f aca="false">IF(ISBLANK(K13),"",IF(L13, "https://raw.githubusercontent.com/PatrickVibild/TellusAmazonPictures/master/pictures/"&amp;K13&amp;"/5.jpg", ""))</f>
        <v>https://raw.githubusercontent.com/PatrickVibild/TellusAmazonPictures/master/pictures/HP/W. PS/6550 (BLACK FRAME)/RG/US/5.jpg</v>
      </c>
      <c r="R13" s="0" t="str">
        <f aca="false">IF(ISBLANK(K13),"",IF(L13, "https://raw.githubusercontent.com/PatrickVibild/TellusAmazonPictures/master/pictures/"&amp;K13&amp;"/6.jpg", ""))</f>
        <v>https://raw.githubusercontent.com/PatrickVibild/TellusAmazonPictures/master/pictures/HP/W. PS/6550 (BLACK FRAME)/RG/US/6.jpg</v>
      </c>
      <c r="S13" s="0" t="str">
        <f aca="false">IF(ISBLANK(K13),"",IF(L13, "https://raw.githubusercontent.com/PatrickVibild/TellusAmazonPictures/master/pictures/"&amp;K13&amp;"/7.jpg", ""))</f>
        <v>https://raw.githubusercontent.com/PatrickVibild/TellusAmazonPictures/master/pictures/HP/W. PS/6550 (BLACK FRAME)/RG/US/7.jpg</v>
      </c>
      <c r="T13" s="0" t="str">
        <f aca="false">IF(ISBLANK(K13),"",IF(L13, "https://raw.githubusercontent.com/PatrickVibild/TellusAmazonPictures/master/pictures/"&amp;K13&amp;"/8.jpg",""))</f>
        <v>https://raw.githubusercontent.com/PatrickVibild/TellusAmazonPictures/master/pictures/HP/W. PS/6550 (BLACK FRAME)/RG/US/8.jpg</v>
      </c>
      <c r="U13" s="0" t="str">
        <f aca="false">IF(ISBLANK(K13),"",IF(L13, "https://raw.githubusercontent.com/PatrickVibild/TellusAmazonPictures/master/pictures/"&amp;K13&amp;"/9.jpg", ""))</f>
        <v>https://raw.githubusercontent.com/PatrickVibild/TellusAmazonPictures/master/pictures/HP/W. PS/6550 (BLACK FRAME)/RG/US/9.jpg</v>
      </c>
      <c r="V13" s="60" t="n">
        <f aca="false">MATCH(G13,options!$D$1:$D$20,0)</f>
        <v>18</v>
      </c>
    </row>
    <row r="14" customFormat="false" ht="12.8" hidden="false" customHeight="false" outlineLevel="0" collapsed="false">
      <c r="A14" s="46" t="s">
        <v>412</v>
      </c>
      <c r="B14" s="50" t="n">
        <v>5714401655992</v>
      </c>
      <c r="C14" s="52"/>
      <c r="D14" s="52"/>
      <c r="E14" s="50"/>
      <c r="F14" s="50"/>
      <c r="G14" s="61" t="s">
        <v>373</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German</v>
      </c>
      <c r="I14" s="54" t="n">
        <f aca="false">TRUE()</f>
        <v>1</v>
      </c>
      <c r="J14" s="55" t="b">
        <v>1</v>
      </c>
      <c r="K14" s="45"/>
      <c r="L14" s="57" t="n">
        <f aca="false">FALSE()</f>
        <v>0</v>
      </c>
      <c r="M14" s="58" t="str">
        <f aca="false">IF(ISBLANK(K14),"",IF(L14, "https://raw.githubusercontent.com/PatrickVibild/TellusAmazonPictures/master/pictures/"&amp;K14&amp;"/1.jpg","https://download.HP.com/Images/Parts/"&amp;K14&amp;"/"&amp;K14&amp;"_A.jpg"))</f>
        <v/>
      </c>
      <c r="N14" s="58" t="str">
        <f aca="false">IF(ISBLANK(K14),"",IF(L14, "https://raw.githubusercontent.com/PatrickVibild/TellusAmazonPictures/master/pictures/"&amp;K14&amp;"/2.jpg","https://download.HP.com/Images/Parts/"&amp;K14&amp;"/"&amp;K14&amp;"_B.jpg"))</f>
        <v/>
      </c>
      <c r="O14" s="59" t="str">
        <f aca="false">IF(ISBLANK(K14),"",IF(L14, "https://raw.githubusercontent.com/PatrickVibild/TellusAmazonPictures/master/pictures/"&amp;K14&amp;"/3.jpg","https://download.HP.com/Images/Parts/"&amp;K14&amp;"/"&amp;K14&amp;"_details.jpg"))</f>
        <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60" t="n">
        <f aca="false">MATCH(G14,options!$D$1:$D$20,0)</f>
        <v>1</v>
      </c>
    </row>
    <row r="15" customFormat="false" ht="12.8" hidden="false" customHeight="false" outlineLevel="0" collapsed="false">
      <c r="B15" s="56"/>
      <c r="C15" s="52"/>
      <c r="D15" s="52"/>
      <c r="E15" s="50"/>
      <c r="F15" s="50"/>
      <c r="G15" s="61" t="s">
        <v>377</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French</v>
      </c>
      <c r="I15" s="54" t="n">
        <f aca="false">TRUE()</f>
        <v>1</v>
      </c>
      <c r="J15" s="55" t="b">
        <v>1</v>
      </c>
      <c r="K15" s="45"/>
      <c r="L15" s="57" t="n">
        <f aca="false">FALSE()</f>
        <v>0</v>
      </c>
      <c r="M15" s="58" t="str">
        <f aca="false">IF(ISBLANK(K15),"",IF(L15, "https://raw.githubusercontent.com/PatrickVibild/TellusAmazonPictures/master/pictures/"&amp;K15&amp;"/1.jpg","https://download.HP.com/Images/Parts/"&amp;K15&amp;"/"&amp;K15&amp;"_A.jpg"))</f>
        <v/>
      </c>
      <c r="N15" s="58" t="str">
        <f aca="false">IF(ISBLANK(K15),"",IF(L15, "https://raw.githubusercontent.com/PatrickVibild/TellusAmazonPictures/master/pictures/"&amp;K15&amp;"/2.jpg","https://download.HP.com/Images/Parts/"&amp;K15&amp;"/"&amp;K15&amp;"_B.jpg"))</f>
        <v/>
      </c>
      <c r="O15" s="59" t="str">
        <f aca="false">IF(ISBLANK(K15),"",IF(L15, "https://raw.githubusercontent.com/PatrickVibild/TellusAmazonPictures/master/pictures/"&amp;K15&amp;"/3.jpg","https://download.HP.com/Images/Parts/"&amp;K15&amp;"/"&amp;K15&amp;"_details.jpg"))</f>
        <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60" t="n">
        <f aca="false">MATCH(G15,options!$D$1:$D$20,0)</f>
        <v>2</v>
      </c>
    </row>
    <row r="16" customFormat="false" ht="12.8" hidden="false" customHeight="false" outlineLevel="0" collapsed="false">
      <c r="A16" s="46" t="s">
        <v>413</v>
      </c>
      <c r="B16" s="47" t="s">
        <v>414</v>
      </c>
      <c r="C16" s="52"/>
      <c r="D16" s="52"/>
      <c r="E16" s="50"/>
      <c r="F16" s="50"/>
      <c r="G16" s="61" t="s">
        <v>382</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Italian</v>
      </c>
      <c r="I16" s="54" t="n">
        <f aca="false">TRUE()</f>
        <v>1</v>
      </c>
      <c r="J16" s="55" t="b">
        <v>1</v>
      </c>
      <c r="K16" s="45"/>
      <c r="L16" s="57" t="n">
        <f aca="false">FALSE()</f>
        <v>0</v>
      </c>
      <c r="M16" s="58" t="str">
        <f aca="false">IF(ISBLANK(K16),"",IF(L16, "https://raw.githubusercontent.com/PatrickVibild/TellusAmazonPictures/master/pictures/"&amp;K16&amp;"/1.jpg","https://download.HP.com/Images/Parts/"&amp;K16&amp;"/"&amp;K16&amp;"_A.jpg"))</f>
        <v/>
      </c>
      <c r="N16" s="58" t="str">
        <f aca="false">IF(ISBLANK(K16),"",IF(L16, "https://raw.githubusercontent.com/PatrickVibild/TellusAmazonPictures/master/pictures/"&amp;K16&amp;"/2.jpg","https://download.HP.com/Images/Parts/"&amp;K16&amp;"/"&amp;K16&amp;"_B.jpg"))</f>
        <v/>
      </c>
      <c r="O16" s="59" t="str">
        <f aca="false">IF(ISBLANK(K16),"",IF(L16, "https://raw.githubusercontent.com/PatrickVibild/TellusAmazonPictures/master/pictures/"&amp;K16&amp;"/3.jpg","https://download.HP.com/Images/Parts/"&amp;K16&amp;"/"&amp;K16&amp;"_details.jpg"))</f>
        <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60" t="n">
        <f aca="false">MATCH(G16,options!$D$1:$D$20,0)</f>
        <v>3</v>
      </c>
    </row>
    <row r="17" customFormat="false" ht="12.8" hidden="false" customHeight="false" outlineLevel="0" collapsed="false">
      <c r="B17" s="56"/>
      <c r="C17" s="52"/>
      <c r="D17" s="52"/>
      <c r="E17" s="50"/>
      <c r="F17" s="50"/>
      <c r="G17" s="61" t="s">
        <v>386</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Spanish</v>
      </c>
      <c r="I17" s="54" t="n">
        <f aca="false">TRUE()</f>
        <v>1</v>
      </c>
      <c r="J17" s="55" t="b">
        <v>1</v>
      </c>
      <c r="K17" s="45"/>
      <c r="L17" s="57" t="n">
        <f aca="false">FALSE()</f>
        <v>0</v>
      </c>
      <c r="M17" s="58" t="str">
        <f aca="false">IF(ISBLANK(K17),"",IF(L17, "https://raw.githubusercontent.com/PatrickVibild/TellusAmazonPictures/master/pictures/"&amp;K17&amp;"/1.jpg","https://download.HP.com/Images/Parts/"&amp;K17&amp;"/"&amp;K17&amp;"_A.jpg"))</f>
        <v/>
      </c>
      <c r="N17" s="58" t="str">
        <f aca="false">IF(ISBLANK(K17),"",IF(L17, "https://raw.githubusercontent.com/PatrickVibild/TellusAmazonPictures/master/pictures/"&amp;K17&amp;"/2.jpg","https://download.HP.com/Images/Parts/"&amp;K17&amp;"/"&amp;K17&amp;"_B.jpg"))</f>
        <v/>
      </c>
      <c r="O17" s="59" t="str">
        <f aca="false">IF(ISBLANK(K17),"",IF(L17, "https://raw.githubusercontent.com/PatrickVibild/TellusAmazonPictures/master/pictures/"&amp;K17&amp;"/3.jpg","https://download.HP.com/Images/Parts/"&amp;K17&amp;"/"&amp;K17&amp;"_details.jpg"))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60" t="n">
        <f aca="false">MATCH(G17,options!$D$1:$D$20,0)</f>
        <v>4</v>
      </c>
    </row>
    <row r="18" customFormat="false" ht="12.8" hidden="false" customHeight="false" outlineLevel="0" collapsed="false">
      <c r="A18" s="46" t="s">
        <v>415</v>
      </c>
      <c r="B18" s="65" t="n">
        <v>5</v>
      </c>
      <c r="C18" s="52"/>
      <c r="D18" s="52"/>
      <c r="E18" s="50"/>
      <c r="F18" s="50"/>
      <c r="G18" s="61" t="s">
        <v>390</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UK</v>
      </c>
      <c r="I18" s="54" t="n">
        <f aca="false">TRUE()</f>
        <v>1</v>
      </c>
      <c r="J18" s="55" t="b">
        <v>1</v>
      </c>
      <c r="K18" s="45"/>
      <c r="L18" s="57" t="n">
        <f aca="false">FALSE()</f>
        <v>0</v>
      </c>
      <c r="M18" s="58" t="str">
        <f aca="false">IF(ISBLANK(K18),"",IF(L18, "https://raw.githubusercontent.com/PatrickVibild/TellusAmazonPictures/master/pictures/"&amp;K18&amp;"/1.jpg","https://download.HP.com/Images/Parts/"&amp;K18&amp;"/"&amp;K18&amp;"_A.jpg"))</f>
        <v/>
      </c>
      <c r="N18" s="58" t="str">
        <f aca="false">IF(ISBLANK(K18),"",IF(L18, "https://raw.githubusercontent.com/PatrickVibild/TellusAmazonPictures/master/pictures/"&amp;K18&amp;"/2.jpg","https://download.HP.com/Images/Parts/"&amp;K18&amp;"/"&amp;K18&amp;"_B.jpg"))</f>
        <v/>
      </c>
      <c r="O18" s="59" t="str">
        <f aca="false">IF(ISBLANK(K18),"",IF(L18, "https://raw.githubusercontent.com/PatrickVibild/TellusAmazonPictures/master/pictures/"&amp;K18&amp;"/3.jpg","https://download.HP.com/Images/Parts/"&amp;K18&amp;"/"&amp;K18&amp;"_details.jpg"))</f>
        <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60" t="n">
        <f aca="false">MATCH(G18,options!$D$1:$D$20,0)</f>
        <v>5</v>
      </c>
    </row>
    <row r="19" customFormat="false" ht="12.8" hidden="false" customHeight="false" outlineLevel="0" collapsed="false">
      <c r="B19" s="56"/>
      <c r="C19" s="52"/>
      <c r="D19" s="52"/>
      <c r="E19" s="50"/>
      <c r="F19" s="50"/>
      <c r="G19" s="61" t="s">
        <v>394</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Scandinavian – Nordic</v>
      </c>
      <c r="I19" s="54" t="n">
        <f aca="false">TRUE()</f>
        <v>1</v>
      </c>
      <c r="J19" s="55" t="b">
        <v>1</v>
      </c>
      <c r="K19" s="45"/>
      <c r="L19" s="57" t="n">
        <f aca="false">FALSE()</f>
        <v>0</v>
      </c>
      <c r="M19" s="58" t="str">
        <f aca="false">IF(ISBLANK(K19),"",IF(L19, "https://raw.githubusercontent.com/PatrickVibild/TellusAmazonPictures/master/pictures/"&amp;K19&amp;"/1.jpg","https://download.HP.com/Images/Parts/"&amp;K19&amp;"/"&amp;K19&amp;"_A.jpg"))</f>
        <v/>
      </c>
      <c r="N19" s="58" t="str">
        <f aca="false">IF(ISBLANK(K19),"",IF(L19, "https://raw.githubusercontent.com/PatrickVibild/TellusAmazonPictures/master/pictures/"&amp;K19&amp;"/2.jpg","https://download.HP.com/Images/Parts/"&amp;K19&amp;"/"&amp;K19&amp;"_B.jpg"))</f>
        <v/>
      </c>
      <c r="O19" s="59" t="str">
        <f aca="false">IF(ISBLANK(K19),"",IF(L19, "https://raw.githubusercontent.com/PatrickVibild/TellusAmazonPictures/master/pictures/"&amp;K19&amp;"/3.jpg","https://download.HP.com/Images/Parts/"&amp;K19&amp;"/"&amp;K19&amp;"_details.jpg"))</f>
        <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60" t="n">
        <f aca="false">MATCH(G19,options!$D$1:$D$20,0)</f>
        <v>6</v>
      </c>
    </row>
    <row r="20" customFormat="false" ht="12.8" hidden="false" customHeight="false" outlineLevel="0" collapsed="false">
      <c r="A20" s="46" t="s">
        <v>416</v>
      </c>
      <c r="B20" s="66" t="s">
        <v>417</v>
      </c>
      <c r="C20" s="52"/>
      <c r="D20" s="52"/>
      <c r="E20" s="50"/>
      <c r="F20" s="50"/>
      <c r="G20" s="61" t="s">
        <v>398</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Belgian</v>
      </c>
      <c r="I20" s="54" t="n">
        <f aca="false">TRUE()</f>
        <v>1</v>
      </c>
      <c r="J20" s="55" t="b">
        <v>1</v>
      </c>
      <c r="K20" s="45"/>
      <c r="L20" s="57" t="n">
        <f aca="false">FALSE()</f>
        <v>0</v>
      </c>
      <c r="M20" s="58" t="str">
        <f aca="false">IF(ISBLANK(K20),"",IF(L20, "https://raw.githubusercontent.com/PatrickVibild/TellusAmazonPictures/master/pictures/"&amp;K20&amp;"/1.jpg","https://download.HP.com/Images/Parts/"&amp;K20&amp;"/"&amp;K20&amp;"_A.jpg"))</f>
        <v/>
      </c>
      <c r="N20" s="58" t="str">
        <f aca="false">IF(ISBLANK(K20),"",IF(L20, "https://raw.githubusercontent.com/PatrickVibild/TellusAmazonPictures/master/pictures/"&amp;K20&amp;"/2.jpg","https://download.HP.com/Images/Parts/"&amp;K20&amp;"/"&amp;K20&amp;"_B.jpg"))</f>
        <v/>
      </c>
      <c r="O20" s="59" t="str">
        <f aca="false">IF(ISBLANK(K20),"",IF(L20, "https://raw.githubusercontent.com/PatrickVibild/TellusAmazonPictures/master/pictures/"&amp;K20&amp;"/3.jpg","https://download.HP.com/Images/Parts/"&amp;K20&amp;"/"&amp;K20&amp;"_details.jpg"))</f>
        <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60" t="n">
        <f aca="false">MATCH(G20,options!$D$1:$D$20,0)</f>
        <v>7</v>
      </c>
    </row>
    <row r="21" customFormat="false" ht="12.8" hidden="false" customHeight="false" outlineLevel="0" collapsed="false">
      <c r="B21" s="56"/>
      <c r="C21" s="52"/>
      <c r="D21" s="52"/>
      <c r="E21" s="50"/>
      <c r="F21" s="50"/>
      <c r="G21" s="61" t="s">
        <v>402</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Swiss</v>
      </c>
      <c r="I21" s="54" t="n">
        <f aca="false">TRUE()</f>
        <v>1</v>
      </c>
      <c r="J21" s="55" t="b">
        <v>1</v>
      </c>
      <c r="K21" s="45"/>
      <c r="L21" s="57" t="n">
        <f aca="false">TRUE()</f>
        <v>1</v>
      </c>
      <c r="M21" s="58" t="str">
        <f aca="false">IF(ISBLANK(K21),"",IF(L21, "https://raw.githubusercontent.com/PatrickVibild/TellusAmazonPictures/master/pictures/"&amp;K21&amp;"/1.jpg","https://download.HP.com/Images/Parts/"&amp;K21&amp;"/"&amp;K21&amp;"_A.jpg"))</f>
        <v/>
      </c>
      <c r="N21" s="58" t="str">
        <f aca="false">IF(ISBLANK(K21),"",IF(L21, "https://raw.githubusercontent.com/PatrickVibild/TellusAmazonPictures/master/pictures/"&amp;K21&amp;"/2.jpg","https://download.HP.com/Images/Parts/"&amp;K21&amp;"/"&amp;K21&amp;"_B.jpg"))</f>
        <v/>
      </c>
      <c r="O21" s="59" t="str">
        <f aca="false">IF(ISBLANK(K21),"",IF(L21, "https://raw.githubusercontent.com/PatrickVibild/TellusAmazonPictures/master/pictures/"&amp;K21&amp;"/3.jpg","https://download.HP.com/Images/Parts/"&amp;K21&amp;"/"&amp;K21&amp;"_details.jpg"))</f>
        <v/>
      </c>
      <c r="P21" s="0" t="str">
        <f aca="false">IF(ISBLANK(K21),"",IF(L21, "https://raw.githubusercontent.com/PatrickVibild/TellusAmazonPictures/master/pictures/"&amp;K21&amp;"/4.jpg", ""))</f>
        <v/>
      </c>
      <c r="Q21" s="0" t="str">
        <f aca="false">IF(ISBLANK(K21),"",IF(L21, "https://raw.githubusercontent.com/PatrickVibild/TellusAmazonPictures/master/pictures/"&amp;K21&amp;"/5.jpg", ""))</f>
        <v/>
      </c>
      <c r="R21" s="0" t="str">
        <f aca="false">IF(ISBLANK(K21),"",IF(L21, "https://raw.githubusercontent.com/PatrickVibild/TellusAmazonPictures/master/pictures/"&amp;K21&amp;"/6.jpg", ""))</f>
        <v/>
      </c>
      <c r="S21" s="0" t="str">
        <f aca="false">IF(ISBLANK(K21),"",IF(L21, "https://raw.githubusercontent.com/PatrickVibild/TellusAmazonPictures/master/pictures/"&amp;K21&amp;"/7.jpg", ""))</f>
        <v/>
      </c>
      <c r="T21" s="0" t="str">
        <f aca="false">IF(ISBLANK(K21),"",IF(L21, "https://raw.githubusercontent.com/PatrickVibild/TellusAmazonPictures/master/pictures/"&amp;K21&amp;"/8.jpg",""))</f>
        <v/>
      </c>
      <c r="U21" s="0" t="str">
        <f aca="false">IF(ISBLANK(K21),"",IF(L21, "https://raw.githubusercontent.com/PatrickVibild/TellusAmazonPictures/master/pictures/"&amp;K21&amp;"/9.jpg", ""))</f>
        <v/>
      </c>
      <c r="V21" s="60" t="n">
        <f aca="false">MATCH(G21,options!$D$1:$D$20,0)</f>
        <v>15</v>
      </c>
    </row>
    <row r="22" customFormat="false" ht="12.8" hidden="false" customHeight="false" outlineLevel="0" collapsed="false">
      <c r="B22" s="56"/>
      <c r="C22" s="52"/>
      <c r="D22" s="52"/>
      <c r="E22" s="50"/>
      <c r="F22" s="50"/>
      <c r="G22" s="61" t="s">
        <v>405</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 International</v>
      </c>
      <c r="I22" s="54" t="n">
        <f aca="false">TRUE()</f>
        <v>1</v>
      </c>
      <c r="J22" s="55" t="b">
        <v>1</v>
      </c>
      <c r="K22" s="45"/>
      <c r="L22" s="57" t="n">
        <f aca="false">TRUE()</f>
        <v>1</v>
      </c>
      <c r="M22" s="58" t="str">
        <f aca="false">IF(ISBLANK(K22),"",IF(L22, "https://raw.githubusercontent.com/PatrickVibild/TellusAmazonPictures/master/pictures/"&amp;K22&amp;"/1.jpg","https://download.HP.com/Images/Parts/"&amp;K22&amp;"/"&amp;K22&amp;"_A.jpg"))</f>
        <v/>
      </c>
      <c r="N22" s="58" t="str">
        <f aca="false">IF(ISBLANK(K22),"",IF(L22, "https://raw.githubusercontent.com/PatrickVibild/TellusAmazonPictures/master/pictures/"&amp;K22&amp;"/2.jpg","https://download.HP.com/Images/Parts/"&amp;K22&amp;"/"&amp;K22&amp;"_B.jpg"))</f>
        <v/>
      </c>
      <c r="O22" s="59" t="str">
        <f aca="false">IF(ISBLANK(K22),"",IF(L22, "https://raw.githubusercontent.com/PatrickVibild/TellusAmazonPictures/master/pictures/"&amp;K22&amp;"/3.jpg","https://download.HP.com/Images/Parts/"&amp;K22&amp;"/"&amp;K22&amp;"_details.jpg"))</f>
        <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60" t="n">
        <f aca="false">MATCH(G22,options!$D$1:$D$20,0)</f>
        <v>16</v>
      </c>
    </row>
    <row r="23" customFormat="false" ht="46.25" hidden="false" customHeight="false" outlineLevel="0" collapsed="false">
      <c r="A23" s="46" t="s">
        <v>418</v>
      </c>
      <c r="B23" s="47" t="str">
        <f aca="false">IF(Values!$B$36=English!$B$2,English!B3, IF(Values!$B$36=German!$B$2,German!B3, IF(Values!$B$36=Italian!$B$2,Italian!B3, IF(Values!$B$36=Spanish!$B$2, Spanish!B3, IF(Values!$B$36=French!$B$2, French!B3, IF(Values!$B$36=Dutch!$B$2,Dutch!B3, IF(Values!$B$36=English!$D$32, English!B14, 0)))))))</f>
        <v>👉 REFURBISHED:  SAVE MONEY -  Replacement HP laptop keyboard, same quality as original keyboards. TellusRem is the Leading keyboards distributor in the world since 2011. Perfect replacement keyboard, easy to replace and install.</v>
      </c>
      <c r="C23" s="52"/>
      <c r="D23" s="52"/>
      <c r="E23" s="50"/>
      <c r="F23" s="50"/>
      <c r="G23" s="61" t="s">
        <v>410</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4" t="n">
        <f aca="false">TRUE()</f>
        <v>1</v>
      </c>
      <c r="J23" s="55" t="b">
        <v>1</v>
      </c>
      <c r="K23" s="45"/>
      <c r="L23" s="57" t="n">
        <f aca="false">FALSE()</f>
        <v>0</v>
      </c>
      <c r="M23" s="58" t="str">
        <f aca="false">IF(ISBLANK(K23),"",IF(L23, "https://raw.githubusercontent.com/PatrickVibild/TellusAmazonPictures/master/pictures/"&amp;K23&amp;"/1.jpg","https://download.HP.com/Images/Parts/"&amp;K23&amp;"/"&amp;K23&amp;"_A.jpg"))</f>
        <v/>
      </c>
      <c r="N23" s="58" t="str">
        <f aca="false">IF(ISBLANK(K23),"",IF(L23, "https://raw.githubusercontent.com/PatrickVibild/TellusAmazonPictures/master/pictures/"&amp;K23&amp;"/2.jpg","https://download.HP.com/Images/Parts/"&amp;K23&amp;"/"&amp;K23&amp;"_B.jpg"))</f>
        <v/>
      </c>
      <c r="O23" s="59" t="str">
        <f aca="false">IF(ISBLANK(K23),"",IF(L23, "https://raw.githubusercontent.com/PatrickVibild/TellusAmazonPictures/master/pictures/"&amp;K23&amp;"/3.jpg","https://download.HP.com/Images/Parts/"&amp;K23&amp;"/"&amp;K23&amp;"_details.jpg"))</f>
        <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60" t="n">
        <f aca="false">MATCH(G23,options!$D$1:$D$20,0)</f>
        <v>18</v>
      </c>
    </row>
    <row r="24" customFormat="false" ht="57.45" hidden="false" customHeight="false" outlineLevel="0" collapsed="false">
      <c r="A24" s="46" t="s">
        <v>419</v>
      </c>
      <c r="B24" s="47" t="str">
        <f aca="false">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52"/>
      <c r="D24" s="52"/>
      <c r="E24" s="67"/>
      <c r="F24" s="45"/>
      <c r="G24" s="61" t="s">
        <v>377</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French</v>
      </c>
      <c r="I24" s="54" t="n">
        <f aca="false">TRUE()</f>
        <v>1</v>
      </c>
      <c r="J24" s="55" t="n">
        <f aca="false">FALSE()</f>
        <v>0</v>
      </c>
      <c r="K24" s="45"/>
      <c r="L24" s="57" t="n">
        <f aca="false">FALSE()</f>
        <v>0</v>
      </c>
      <c r="M24" s="58" t="str">
        <f aca="false">IF(ISBLANK(K24),"",IF(L24, "https://raw.githubusercontent.com/PatrickVibild/TellusAmazonPictures/master/pictures/"&amp;K24&amp;"/1.jpg","https://download.HP.com/Images/Parts/"&amp;K24&amp;"/"&amp;K24&amp;"_A.jpg"))</f>
        <v/>
      </c>
      <c r="N24" s="58" t="str">
        <f aca="false">IF(ISBLANK(K24),"",IF(L24, "https://raw.githubusercontent.com/PatrickVibild/TellusAmazonPictures/master/pictures/"&amp;K24&amp;"/2.jpg","https://download.HP.com/Images/Parts/"&amp;K24&amp;"/"&amp;K24&amp;"_B.jpg"))</f>
        <v/>
      </c>
      <c r="O24" s="59" t="str">
        <f aca="false">IF(ISBLANK(K24),"",IF(L24, "https://raw.githubusercontent.com/PatrickVibild/TellusAmazonPictures/master/pictures/"&amp;K24&amp;"/3.jpg","https://download.HP.com/Images/Parts/"&amp;K24&amp;"/"&amp;K24&amp;"_details.jpg"))</f>
        <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60" t="n">
        <f aca="false">MATCH(G24,options!$D$1:$D$20,0)</f>
        <v>2</v>
      </c>
    </row>
    <row r="25" customFormat="false" ht="46.25" hidden="false" customHeight="false" outlineLevel="0" collapsed="false">
      <c r="A25" s="46" t="s">
        <v>420</v>
      </c>
      <c r="B25" s="47" t="str">
        <f aca="false">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52"/>
      <c r="D25" s="52"/>
      <c r="E25" s="67"/>
      <c r="F25" s="45"/>
      <c r="G25" s="61" t="s">
        <v>382</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Italian</v>
      </c>
      <c r="I25" s="54" t="n">
        <f aca="false">TRUE()</f>
        <v>1</v>
      </c>
      <c r="J25" s="55" t="n">
        <f aca="false">FALSE()</f>
        <v>0</v>
      </c>
      <c r="K25" s="45"/>
      <c r="L25" s="57" t="n">
        <f aca="false">FALSE()</f>
        <v>0</v>
      </c>
      <c r="M25" s="58" t="str">
        <f aca="false">IF(ISBLANK(K25),"",IF(L25, "https://raw.githubusercontent.com/PatrickVibild/TellusAmazonPictures/master/pictures/"&amp;K25&amp;"/1.jpg","https://download.HP.com/Images/Parts/"&amp;K25&amp;"/"&amp;K25&amp;"_A.jpg"))</f>
        <v/>
      </c>
      <c r="N25" s="58" t="str">
        <f aca="false">IF(ISBLANK(K25),"",IF(L25, "https://raw.githubusercontent.com/PatrickVibild/TellusAmazonPictures/master/pictures/"&amp;K25&amp;"/2.jpg","https://download.HP.com/Images/Parts/"&amp;K25&amp;"/"&amp;K25&amp;"_B.jpg"))</f>
        <v/>
      </c>
      <c r="O25" s="59" t="str">
        <f aca="false">IF(ISBLANK(K25),"",IF(L25, "https://raw.githubusercontent.com/PatrickVibild/TellusAmazonPictures/master/pictures/"&amp;K25&amp;"/3.jpg","https://download.HP.com/Images/Parts/"&amp;K25&amp;"/"&amp;K25&amp;"_details.jpg"))</f>
        <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60" t="n">
        <f aca="false">MATCH(G25,options!$D$1:$D$20,0)</f>
        <v>3</v>
      </c>
    </row>
    <row r="26" customFormat="false" ht="12.8" hidden="false" customHeight="false" outlineLevel="0" collapsed="false">
      <c r="A26" s="46" t="s">
        <v>421</v>
      </c>
      <c r="B26" s="47" t="str">
        <f aca="false">IF(Values!$B$36=English!$B$2,English!B6, IF(Values!$B$36=German!$B$2,German!B6, IF(Values!$B$36=Italian!$B$2,Italian!B6, IF(Values!$B$36=Spanish!$B$2, Spanish!B6, IF(Values!$B$36=French!$B$2, French!B6, IF(Values!$B$36=Dutch!$B$2,Dutch!B6, IF(Values!$B$36=English!$D$32, English!D36, 0)))))))</f>
        <v>👉 LAYOUT – {flag} {language} backlit.</v>
      </c>
      <c r="C26" s="52"/>
      <c r="D26" s="52"/>
      <c r="E26" s="67"/>
      <c r="F26" s="45"/>
      <c r="G26" s="61" t="s">
        <v>386</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Spanish</v>
      </c>
      <c r="I26" s="54" t="n">
        <f aca="false">TRUE()</f>
        <v>1</v>
      </c>
      <c r="J26" s="55" t="n">
        <f aca="false">FALSE()</f>
        <v>0</v>
      </c>
      <c r="K26" s="45"/>
      <c r="L26" s="57" t="n">
        <f aca="false">FALSE()</f>
        <v>0</v>
      </c>
      <c r="M26" s="58" t="str">
        <f aca="false">IF(ISBLANK(K26),"",IF(L26, "https://raw.githubusercontent.com/PatrickVibild/TellusAmazonPictures/master/pictures/"&amp;K26&amp;"/1.jpg","https://download.HP.com/Images/Parts/"&amp;K26&amp;"/"&amp;K26&amp;"_A.jpg"))</f>
        <v/>
      </c>
      <c r="N26" s="58" t="str">
        <f aca="false">IF(ISBLANK(K26),"",IF(L26, "https://raw.githubusercontent.com/PatrickVibild/TellusAmazonPictures/master/pictures/"&amp;K26&amp;"/2.jpg","https://download.HP.com/Images/Parts/"&amp;K26&amp;"/"&amp;K26&amp;"_B.jpg"))</f>
        <v/>
      </c>
      <c r="O26" s="59" t="str">
        <f aca="false">IF(ISBLANK(K26),"",IF(L26, "https://raw.githubusercontent.com/PatrickVibild/TellusAmazonPictures/master/pictures/"&amp;K26&amp;"/3.jpg","https://download.HP.com/Images/Parts/"&amp;K26&amp;"/"&amp;K26&amp;"_details.jpg"))</f>
        <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60" t="n">
        <f aca="false">MATCH(G26,options!$D$1:$D$20,0)</f>
        <v>4</v>
      </c>
    </row>
    <row r="27" customFormat="false" ht="46.25" hidden="false" customHeight="false" outlineLevel="0" collapsed="false">
      <c r="A27" s="46" t="s">
        <v>420</v>
      </c>
      <c r="B27" s="47" t="str">
        <f aca="false">IF(Values!$B$36=English!$B$2,English!B7, IF(Values!$B$36=German!$B$2,German!B7, IF(Values!$B$36=Italian!$B$2,Italian!B7, IF(Values!$B$36=Spanish!$B$2, Spanish!B7, IF(Values!$B$36=French!$B$2, French!B7, IF(Values!$B$36=Dutch!$B$2,Dutch!B7, IF(Values!$B$36=English!$D$32, English!D37, 0)))))))</f>
        <v>👉 COMPATIBLE WITH - HP {model}. Please check the picture and description carefully before purchasing any keyboard. This ensures that you get the correct laptop keyboard for your computer. Super easy installation.</v>
      </c>
      <c r="C27" s="52"/>
      <c r="D27" s="52"/>
      <c r="E27" s="67"/>
      <c r="F27" s="45"/>
      <c r="G27" s="61" t="s">
        <v>390</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UK</v>
      </c>
      <c r="I27" s="54" t="n">
        <f aca="false">TRUE()</f>
        <v>1</v>
      </c>
      <c r="J27" s="55" t="n">
        <f aca="false">FALSE()</f>
        <v>0</v>
      </c>
      <c r="K27" s="45"/>
      <c r="L27" s="57" t="n">
        <f aca="false">FALSE()</f>
        <v>0</v>
      </c>
      <c r="M27" s="58" t="str">
        <f aca="false">IF(ISBLANK(K27),"",IF(L27, "https://raw.githubusercontent.com/PatrickVibild/TellusAmazonPictures/master/pictures/"&amp;K27&amp;"/1.jpg","https://download.HP.com/Images/Parts/"&amp;K27&amp;"/"&amp;K27&amp;"_A.jpg"))</f>
        <v/>
      </c>
      <c r="N27" s="58" t="str">
        <f aca="false">IF(ISBLANK(K27),"",IF(L27, "https://raw.githubusercontent.com/PatrickVibild/TellusAmazonPictures/master/pictures/"&amp;K27&amp;"/2.jpg","https://download.HP.com/Images/Parts/"&amp;K27&amp;"/"&amp;K27&amp;"_B.jpg"))</f>
        <v/>
      </c>
      <c r="O27" s="59" t="str">
        <f aca="false">IF(ISBLANK(K27),"",IF(L27, "https://raw.githubusercontent.com/PatrickVibild/TellusAmazonPictures/master/pictures/"&amp;K27&amp;"/3.jpg","https://download.HP.com/Images/Parts/"&amp;K27&amp;"/"&amp;K27&amp;"_details.jpg"))</f>
        <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60" t="n">
        <f aca="false">MATCH(G27,options!$D$1:$D$20,0)</f>
        <v>5</v>
      </c>
    </row>
    <row r="28" customFormat="false" ht="12.8" hidden="false" customHeight="false" outlineLevel="0" collapsed="false">
      <c r="B28" s="68"/>
      <c r="C28" s="52"/>
      <c r="D28" s="52"/>
      <c r="E28" s="67"/>
      <c r="F28" s="45"/>
      <c r="G28" s="61" t="s">
        <v>394</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Scandinavian – Nordic</v>
      </c>
      <c r="I28" s="54" t="n">
        <f aca="false">TRUE()</f>
        <v>1</v>
      </c>
      <c r="J28" s="55" t="n">
        <f aca="false">FALSE()</f>
        <v>0</v>
      </c>
      <c r="K28" s="45"/>
      <c r="L28" s="57" t="n">
        <f aca="false">FALSE()</f>
        <v>0</v>
      </c>
      <c r="M28" s="58" t="str">
        <f aca="false">IF(ISBLANK(K28),"",IF(L28, "https://raw.githubusercontent.com/PatrickVibild/TellusAmazonPictures/master/pictures/"&amp;K28&amp;"/1.jpg","https://download.HP.com/Images/Parts/"&amp;K28&amp;"/"&amp;K28&amp;"_A.jpg"))</f>
        <v/>
      </c>
      <c r="N28" s="58" t="str">
        <f aca="false">IF(ISBLANK(K28),"",IF(L28, "https://raw.githubusercontent.com/PatrickVibild/TellusAmazonPictures/master/pictures/"&amp;K28&amp;"/2.jpg","https://download.HP.com/Images/Parts/"&amp;K28&amp;"/"&amp;K28&amp;"_B.jpg"))</f>
        <v/>
      </c>
      <c r="O28" s="59" t="str">
        <f aca="false">IF(ISBLANK(K28),"",IF(L28, "https://raw.githubusercontent.com/PatrickVibild/TellusAmazonPictures/master/pictures/"&amp;K28&amp;"/3.jpg","https://download.HP.com/Images/Parts/"&amp;K28&amp;"/"&amp;K28&amp;"_details.jpg"))</f>
        <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60" t="n">
        <f aca="false">MATCH(G28,options!$D$1:$D$20,0)</f>
        <v>6</v>
      </c>
    </row>
    <row r="29" customFormat="false" ht="46.25" hidden="false" customHeight="false" outlineLevel="0" collapsed="false">
      <c r="A29" s="46" t="s">
        <v>422</v>
      </c>
      <c r="B29" s="47" t="str">
        <f aca="false">IF(Values!$B$36=English!$B$2,English!B8, IF(Values!$B$36=German!$B$2,German!B9, IF(Values!$B$36=Italian!$B$2,Italian!B8, IF(Values!$B$36=Spanish!$B$2, Spanish!B8, IF(Values!$B$36=French!$B$2, French!B8, IF(Values!$B$36=Dutch!$B$2,Dutch!B8, IF(Values!$B$36=English!$D$32, English!D38, 0)))))))</f>
        <v>Keyboard distributed by Tellus Remarketing, leading European company for laptop keyboards. Keyboards have been cleaned, packed and tested in our production line in Denmark. For any compatibility questions contact us through Amazon website. </v>
      </c>
      <c r="C29" s="52"/>
      <c r="D29" s="52"/>
      <c r="E29" s="67"/>
      <c r="F29" s="45"/>
      <c r="G29" s="61" t="s">
        <v>398</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Belgian</v>
      </c>
      <c r="I29" s="54" t="n">
        <f aca="false">TRUE()</f>
        <v>1</v>
      </c>
      <c r="J29" s="55" t="n">
        <f aca="false">FALSE()</f>
        <v>0</v>
      </c>
      <c r="K29" s="45"/>
      <c r="L29" s="57" t="n">
        <f aca="false">FALSE()</f>
        <v>0</v>
      </c>
      <c r="M29" s="58" t="str">
        <f aca="false">IF(ISBLANK(K29),"",IF(L29, "https://raw.githubusercontent.com/PatrickVibild/TellusAmazonPictures/master/pictures/"&amp;K29&amp;"/1.jpg","https://download.HP.com/Images/Parts/"&amp;K29&amp;"/"&amp;K29&amp;"_A.jpg"))</f>
        <v/>
      </c>
      <c r="N29" s="58" t="str">
        <f aca="false">IF(ISBLANK(K29),"",IF(L29, "https://raw.githubusercontent.com/PatrickVibild/TellusAmazonPictures/master/pictures/"&amp;K29&amp;"/2.jpg","https://download.HP.com/Images/Parts/"&amp;K29&amp;"/"&amp;K29&amp;"_B.jpg"))</f>
        <v/>
      </c>
      <c r="O29" s="59" t="str">
        <f aca="false">IF(ISBLANK(K29),"",IF(L29, "https://raw.githubusercontent.com/PatrickVibild/TellusAmazonPictures/master/pictures/"&amp;K29&amp;"/3.jpg","https://download.HP.com/Images/Parts/"&amp;K29&amp;"/"&amp;K29&amp;"_details.jpg"))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60" t="n">
        <f aca="false">MATCH(G29,options!$D$1:$D$20,0)</f>
        <v>7</v>
      </c>
    </row>
    <row r="30" customFormat="false" ht="12.8" hidden="false" customHeight="false" outlineLevel="0" collapsed="false">
      <c r="B30" s="68"/>
      <c r="C30" s="52"/>
      <c r="D30" s="52"/>
      <c r="E30" s="67"/>
      <c r="F30" s="45"/>
      <c r="G30" s="61" t="s">
        <v>423</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Bulgarian</v>
      </c>
      <c r="I30" s="54" t="n">
        <f aca="false">TRUE()</f>
        <v>1</v>
      </c>
      <c r="J30" s="55" t="n">
        <f aca="false">FALSE()</f>
        <v>0</v>
      </c>
      <c r="K30" s="45"/>
      <c r="L30" s="57" t="n">
        <f aca="false">FALSE()</f>
        <v>0</v>
      </c>
      <c r="M30" s="58" t="str">
        <f aca="false">IF(ISBLANK(K30),"",IF(L30, "https://raw.githubusercontent.com/PatrickVibild/TellusAmazonPictures/master/pictures/"&amp;K30&amp;"/1.jpg","https://download.HP.com/Images/Parts/"&amp;K30&amp;"/"&amp;K30&amp;"_A.jpg"))</f>
        <v/>
      </c>
      <c r="N30" s="58" t="str">
        <f aca="false">IF(ISBLANK(K30),"",IF(L30, "https://raw.githubusercontent.com/PatrickVibild/TellusAmazonPictures/master/pictures/"&amp;K30&amp;"/2.jpg","https://download.HP.com/Images/Parts/"&amp;K30&amp;"/"&amp;K30&amp;"_B.jpg"))</f>
        <v/>
      </c>
      <c r="O30" s="59" t="str">
        <f aca="false">IF(ISBLANK(K30),"",IF(L30, "https://raw.githubusercontent.com/PatrickVibild/TellusAmazonPictures/master/pictures/"&amp;K30&amp;"/3.jpg","https://download.HP.com/Images/Parts/"&amp;K30&amp;"/"&amp;K30&amp;"_details.jpg"))</f>
        <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0" t="n">
        <f aca="false">MATCH(G30,options!$D$1:$D$20,0)</f>
        <v>8</v>
      </c>
    </row>
    <row r="31" customFormat="false" ht="46.25" hidden="false" customHeight="false" outlineLevel="0" collapsed="false">
      <c r="A31" s="46" t="s">
        <v>424</v>
      </c>
      <c r="B31" s="47" t="str">
        <f aca="false">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52"/>
      <c r="D31" s="52"/>
      <c r="E31" s="67"/>
      <c r="F31" s="45"/>
      <c r="G31" s="61" t="s">
        <v>425</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Czech</v>
      </c>
      <c r="I31" s="54" t="n">
        <f aca="false">TRUE()</f>
        <v>1</v>
      </c>
      <c r="J31" s="55" t="n">
        <f aca="false">FALSE()</f>
        <v>0</v>
      </c>
      <c r="K31" s="45"/>
      <c r="L31" s="57" t="n">
        <f aca="false">FALSE()</f>
        <v>0</v>
      </c>
      <c r="M31" s="58" t="str">
        <f aca="false">IF(ISBLANK(K31),"",IF(L31, "https://raw.githubusercontent.com/PatrickVibild/TellusAmazonPictures/master/pictures/"&amp;K31&amp;"/1.jpg","https://download.HP.com/Images/Parts/"&amp;K31&amp;"/"&amp;K31&amp;"_A.jpg"))</f>
        <v/>
      </c>
      <c r="N31" s="58" t="str">
        <f aca="false">IF(ISBLANK(K31),"",IF(L31, "https://raw.githubusercontent.com/PatrickVibild/TellusAmazonPictures/master/pictures/"&amp;K31&amp;"/2.jpg","https://download.HP.com/Images/Parts/"&amp;K31&amp;"/"&amp;K31&amp;"_B.jpg"))</f>
        <v/>
      </c>
      <c r="O31" s="59" t="str">
        <f aca="false">IF(ISBLANK(K31),"",IF(L31, "https://raw.githubusercontent.com/PatrickVibild/TellusAmazonPictures/master/pictures/"&amp;K31&amp;"/3.jpg","https://download.HP.com/Images/Parts/"&amp;K31&amp;"/"&amp;K31&amp;"_details.jpg"))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0" t="n">
        <f aca="false">MATCH(G31,options!$D$1:$D$20,0)</f>
        <v>20</v>
      </c>
    </row>
    <row r="32" customFormat="false" ht="12.8" hidden="false" customHeight="false" outlineLevel="0" collapsed="false">
      <c r="C32" s="52"/>
      <c r="D32" s="52"/>
      <c r="E32" s="67"/>
      <c r="F32" s="45"/>
      <c r="G32" s="61" t="s">
        <v>426</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Danish</v>
      </c>
      <c r="I32" s="54" t="n">
        <f aca="false">TRUE()</f>
        <v>1</v>
      </c>
      <c r="J32" s="55" t="n">
        <f aca="false">FALSE()</f>
        <v>0</v>
      </c>
      <c r="K32" s="45"/>
      <c r="L32" s="57" t="n">
        <f aca="false">FALSE()</f>
        <v>0</v>
      </c>
      <c r="M32" s="58" t="str">
        <f aca="false">IF(ISBLANK(K32),"",IF(L32, "https://raw.githubusercontent.com/PatrickVibild/TellusAmazonPictures/master/pictures/"&amp;K32&amp;"/1.jpg","https://download.HP.com/Images/Parts/"&amp;K32&amp;"/"&amp;K32&amp;"_A.jpg"))</f>
        <v/>
      </c>
      <c r="N32" s="58" t="str">
        <f aca="false">IF(ISBLANK(K32),"",IF(L32, "https://raw.githubusercontent.com/PatrickVibild/TellusAmazonPictures/master/pictures/"&amp;K32&amp;"/2.jpg","https://download.HP.com/Images/Parts/"&amp;K32&amp;"/"&amp;K32&amp;"_B.jpg"))</f>
        <v/>
      </c>
      <c r="O32" s="59" t="str">
        <f aca="false">IF(ISBLANK(K32),"",IF(L32, "https://raw.githubusercontent.com/PatrickVibild/TellusAmazonPictures/master/pictures/"&amp;K32&amp;"/3.jpg","https://download.HP.com/Images/Parts/"&amp;K32&amp;"/"&amp;K32&amp;"_details.jpg"))</f>
        <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0" t="n">
        <f aca="false">MATCH(G32,options!$D$1:$D$20,0)</f>
        <v>9</v>
      </c>
    </row>
    <row r="33" customFormat="false" ht="12.8" hidden="false" customHeight="false" outlineLevel="0" collapsed="false">
      <c r="A33" s="46" t="s">
        <v>427</v>
      </c>
      <c r="B33" s="47" t="str">
        <f aca="false">IF(Values!$B$36=English!$B$2,English!B14, IF(Values!$B$36=German!$B$2,German!B14, IF(Values!$B$36=Italian!$B$2,Italian!B14, IF(Values!$B$36=Spanish!$B$2, Spanish!B14, IF(Values!$B$36=French!$B$2, French!B14, IF(Values!$B$36=Dutch!$B$2,Dutch!B14, IF(Values!$B$36=English!$D$32, English!B14, 0)))))))</f>
        <v>👉 LAYOUT -  {flag} {language} NO backlit.</v>
      </c>
      <c r="C33" s="52"/>
      <c r="D33" s="52"/>
      <c r="E33" s="67"/>
      <c r="F33" s="45"/>
      <c r="G33" s="61" t="s">
        <v>428</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Hungarian</v>
      </c>
      <c r="I33" s="54" t="n">
        <f aca="false">TRUE()</f>
        <v>1</v>
      </c>
      <c r="J33" s="55" t="n">
        <f aca="false">FALSE()</f>
        <v>0</v>
      </c>
      <c r="K33" s="45"/>
      <c r="L33" s="57" t="n">
        <f aca="false">FALSE()</f>
        <v>0</v>
      </c>
      <c r="M33" s="58" t="str">
        <f aca="false">IF(ISBLANK(K33),"",IF(L33, "https://raw.githubusercontent.com/PatrickVibild/TellusAmazonPictures/master/pictures/"&amp;K33&amp;"/1.jpg","https://download.HP.com/Images/Parts/"&amp;K33&amp;"/"&amp;K33&amp;"_A.jpg"))</f>
        <v/>
      </c>
      <c r="N33" s="58" t="str">
        <f aca="false">IF(ISBLANK(K33),"",IF(L33, "https://raw.githubusercontent.com/PatrickVibild/TellusAmazonPictures/master/pictures/"&amp;K33&amp;"/2.jpg","https://download.HP.com/Images/Parts/"&amp;K33&amp;"/"&amp;K33&amp;"_B.jpg"))</f>
        <v/>
      </c>
      <c r="O33" s="59" t="str">
        <f aca="false">IF(ISBLANK(K33),"",IF(L33, "https://raw.githubusercontent.com/PatrickVibild/TellusAmazonPictures/master/pictures/"&amp;K33&amp;"/3.jpg","https://download.HP.com/Images/Parts/"&amp;K33&amp;"/"&amp;K33&amp;"_details.jpg"))</f>
        <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0" t="n">
        <f aca="false">MATCH(G33,options!$D$1:$D$20,0)</f>
        <v>19</v>
      </c>
    </row>
    <row r="34" customFormat="false" ht="12.8" hidden="false" customHeight="false" outlineLevel="0" collapsed="false">
      <c r="C34" s="52"/>
      <c r="D34" s="52"/>
      <c r="E34" s="67"/>
      <c r="F34" s="45"/>
      <c r="G34" s="61" t="s">
        <v>429</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Dutch</v>
      </c>
      <c r="I34" s="54" t="n">
        <f aca="false">TRUE()</f>
        <v>1</v>
      </c>
      <c r="J34" s="55" t="n">
        <f aca="false">FALSE()</f>
        <v>0</v>
      </c>
      <c r="K34" s="45"/>
      <c r="L34" s="57" t="n">
        <f aca="false">FALSE()</f>
        <v>0</v>
      </c>
      <c r="M34" s="58" t="str">
        <f aca="false">IF(ISBLANK(K34),"",IF(L34, "https://raw.githubusercontent.com/PatrickVibild/TellusAmazonPictures/master/pictures/"&amp;K34&amp;"/1.jpg","https://download.HP.com/Images/Parts/"&amp;K34&amp;"/"&amp;K34&amp;"_A.jpg"))</f>
        <v/>
      </c>
      <c r="N34" s="58" t="str">
        <f aca="false">IF(ISBLANK(K34),"",IF(L34, "https://raw.githubusercontent.com/PatrickVibild/TellusAmazonPictures/master/pictures/"&amp;K34&amp;"/2.jpg","https://download.HP.com/Images/Parts/"&amp;K34&amp;"/"&amp;K34&amp;"_B.jpg"))</f>
        <v/>
      </c>
      <c r="O34" s="59" t="str">
        <f aca="false">IF(ISBLANK(K34),"",IF(L34, "https://raw.githubusercontent.com/PatrickVibild/TellusAmazonPictures/master/pictures/"&amp;K34&amp;"/3.jpg","https://download.HP.com/Images/Parts/"&amp;K34&amp;"/"&amp;K34&amp;"_details.jpg"))</f>
        <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0" t="n">
        <f aca="false">MATCH(G34,options!$D$1:$D$20,0)</f>
        <v>10</v>
      </c>
    </row>
    <row r="35" customFormat="false" ht="12.8" hidden="false" customHeight="false" outlineLevel="0" collapsed="false">
      <c r="C35" s="52"/>
      <c r="D35" s="52"/>
      <c r="E35" s="67"/>
      <c r="F35" s="45"/>
      <c r="G35" s="61" t="s">
        <v>430</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Norwegian</v>
      </c>
      <c r="I35" s="54" t="n">
        <f aca="false">TRUE()</f>
        <v>1</v>
      </c>
      <c r="J35" s="55" t="n">
        <f aca="false">FALSE()</f>
        <v>0</v>
      </c>
      <c r="K35" s="45"/>
      <c r="L35" s="57" t="n">
        <f aca="false">FALSE()</f>
        <v>0</v>
      </c>
      <c r="M35" s="58" t="str">
        <f aca="false">IF(ISBLANK(K35),"",IF(L35, "https://raw.githubusercontent.com/PatrickVibild/TellusAmazonPictures/master/pictures/"&amp;K35&amp;"/1.jpg","https://download.HP.com/Images/Parts/"&amp;K35&amp;"/"&amp;K35&amp;"_A.jpg"))</f>
        <v/>
      </c>
      <c r="N35" s="58" t="str">
        <f aca="false">IF(ISBLANK(K35),"",IF(L35, "https://raw.githubusercontent.com/PatrickVibild/TellusAmazonPictures/master/pictures/"&amp;K35&amp;"/2.jpg","https://download.HP.com/Images/Parts/"&amp;K35&amp;"/"&amp;K35&amp;"_B.jpg"))</f>
        <v/>
      </c>
      <c r="O35" s="59" t="str">
        <f aca="false">IF(ISBLANK(K35),"",IF(L35, "https://raw.githubusercontent.com/PatrickVibild/TellusAmazonPictures/master/pictures/"&amp;K35&amp;"/3.jpg","https://download.HP.com/Images/Parts/"&amp;K35&amp;"/"&amp;K35&amp;"_details.jpg"))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0" t="n">
        <f aca="false">MATCH(G35,options!$D$1:$D$20,0)</f>
        <v>11</v>
      </c>
    </row>
    <row r="36" customFormat="false" ht="12.8" hidden="false" customHeight="false" outlineLevel="0" collapsed="false">
      <c r="A36" s="46" t="s">
        <v>431</v>
      </c>
      <c r="B36" s="66" t="s">
        <v>432</v>
      </c>
      <c r="C36" s="52"/>
      <c r="D36" s="52"/>
      <c r="E36" s="67"/>
      <c r="F36" s="45"/>
      <c r="G36" s="61" t="s">
        <v>433</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Polish</v>
      </c>
      <c r="I36" s="54" t="n">
        <f aca="false">TRUE()</f>
        <v>1</v>
      </c>
      <c r="J36" s="55" t="n">
        <f aca="false">FALSE()</f>
        <v>0</v>
      </c>
      <c r="K36" s="45"/>
      <c r="L36" s="57" t="n">
        <f aca="false">FALSE()</f>
        <v>0</v>
      </c>
      <c r="M36" s="58" t="str">
        <f aca="false">IF(ISBLANK(K36),"",IF(L36, "https://raw.githubusercontent.com/PatrickVibild/TellusAmazonPictures/master/pictures/"&amp;K36&amp;"/1.jpg","https://download.HP.com/Images/Parts/"&amp;K36&amp;"/"&amp;K36&amp;"_A.jpg"))</f>
        <v/>
      </c>
      <c r="N36" s="58" t="str">
        <f aca="false">IF(ISBLANK(K36),"",IF(L36, "https://raw.githubusercontent.com/PatrickVibild/TellusAmazonPictures/master/pictures/"&amp;K36&amp;"/2.jpg","https://download.HP.com/Images/Parts/"&amp;K36&amp;"/"&amp;K36&amp;"_B.jpg"))</f>
        <v/>
      </c>
      <c r="O36" s="59" t="str">
        <f aca="false">IF(ISBLANK(K36),"",IF(L36, "https://raw.githubusercontent.com/PatrickVibild/TellusAmazonPictures/master/pictures/"&amp;K36&amp;"/3.jpg","https://download.HP.com/Images/Parts/"&amp;K36&amp;"/"&amp;K36&amp;"_details.jpg"))</f>
        <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0" t="n">
        <f aca="false">MATCH(G36,options!$D$1:$D$20,0)</f>
        <v>12</v>
      </c>
    </row>
    <row r="37" customFormat="false" ht="12.8" hidden="false" customHeight="false" outlineLevel="0" collapsed="false">
      <c r="A37" s="0" t="s">
        <v>434</v>
      </c>
      <c r="B37" s="66" t="s">
        <v>435</v>
      </c>
      <c r="C37" s="52"/>
      <c r="D37" s="52"/>
      <c r="E37" s="67"/>
      <c r="F37" s="45"/>
      <c r="G37" s="61" t="s">
        <v>436</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Portuguese</v>
      </c>
      <c r="I37" s="54" t="n">
        <f aca="false">TRUE()</f>
        <v>1</v>
      </c>
      <c r="J37" s="55" t="n">
        <f aca="false">FALSE()</f>
        <v>0</v>
      </c>
      <c r="K37" s="45"/>
      <c r="L37" s="57" t="n">
        <f aca="false">FALSE()</f>
        <v>0</v>
      </c>
      <c r="M37" s="58" t="str">
        <f aca="false">IF(ISBLANK(K37),"",IF(L37, "https://raw.githubusercontent.com/PatrickVibild/TellusAmazonPictures/master/pictures/"&amp;K37&amp;"/1.jpg","https://download.HP.com/Images/Parts/"&amp;K37&amp;"/"&amp;K37&amp;"_A.jpg"))</f>
        <v/>
      </c>
      <c r="N37" s="58" t="str">
        <f aca="false">IF(ISBLANK(K37),"",IF(L37, "https://raw.githubusercontent.com/PatrickVibild/TellusAmazonPictures/master/pictures/"&amp;K37&amp;"/2.jpg","https://download.HP.com/Images/Parts/"&amp;K37&amp;"/"&amp;K37&amp;"_B.jpg"))</f>
        <v/>
      </c>
      <c r="O37" s="59" t="str">
        <f aca="false">IF(ISBLANK(K37),"",IF(L37, "https://raw.githubusercontent.com/PatrickVibild/TellusAmazonPictures/master/pictures/"&amp;K37&amp;"/3.jpg","https://download.HP.com/Images/Parts/"&amp;K37&amp;"/"&amp;K37&amp;"_details.jpg"))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0" t="n">
        <f aca="false">MATCH(G37,options!$D$1:$D$20,0)</f>
        <v>13</v>
      </c>
    </row>
    <row r="38" customFormat="false" ht="12.8" hidden="false" customHeight="false" outlineLevel="0" collapsed="false">
      <c r="C38" s="52"/>
      <c r="D38" s="52"/>
      <c r="E38" s="67"/>
      <c r="F38" s="45"/>
      <c r="G38" s="61" t="s">
        <v>437</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Swedish – Finnish</v>
      </c>
      <c r="I38" s="54" t="n">
        <f aca="false">TRUE()</f>
        <v>1</v>
      </c>
      <c r="J38" s="55" t="n">
        <f aca="false">FALSE()</f>
        <v>0</v>
      </c>
      <c r="K38" s="45"/>
      <c r="L38" s="57" t="n">
        <f aca="false">FALSE()</f>
        <v>0</v>
      </c>
      <c r="M38" s="58" t="str">
        <f aca="false">IF(ISBLANK(K38),"",IF(L38, "https://raw.githubusercontent.com/PatrickVibild/TellusAmazonPictures/master/pictures/"&amp;K38&amp;"/1.jpg","https://download.HP.com/Images/Parts/"&amp;K38&amp;"/"&amp;K38&amp;"_A.jpg"))</f>
        <v/>
      </c>
      <c r="N38" s="58" t="str">
        <f aca="false">IF(ISBLANK(K38),"",IF(L38, "https://raw.githubusercontent.com/PatrickVibild/TellusAmazonPictures/master/pictures/"&amp;K38&amp;"/2.jpg","https://download.HP.com/Images/Parts/"&amp;K38&amp;"/"&amp;K38&amp;"_B.jpg"))</f>
        <v/>
      </c>
      <c r="O38" s="59" t="str">
        <f aca="false">IF(ISBLANK(K38),"",IF(L38, "https://raw.githubusercontent.com/PatrickVibild/TellusAmazonPictures/master/pictures/"&amp;K38&amp;"/3.jpg","https://download.HP.com/Images/Parts/"&amp;K38&amp;"/"&amp;K38&amp;"_details.jpg"))</f>
        <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0" t="n">
        <f aca="false">MATCH(G38,options!$D$1:$D$20,0)</f>
        <v>14</v>
      </c>
    </row>
    <row r="39" customFormat="false" ht="12.8" hidden="false" customHeight="false" outlineLevel="0" collapsed="false">
      <c r="C39" s="52"/>
      <c r="D39" s="52"/>
      <c r="E39" s="67"/>
      <c r="F39" s="45"/>
      <c r="G39" s="61" t="s">
        <v>402</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Swiss</v>
      </c>
      <c r="I39" s="54" t="n">
        <f aca="false">TRUE()</f>
        <v>1</v>
      </c>
      <c r="J39" s="55" t="n">
        <f aca="false">FALSE()</f>
        <v>0</v>
      </c>
      <c r="K39" s="45"/>
      <c r="L39" s="57" t="n">
        <f aca="false">FALSE()</f>
        <v>0</v>
      </c>
      <c r="M39" s="58" t="str">
        <f aca="false">IF(ISBLANK(K39),"",IF(L39, "https://raw.githubusercontent.com/PatrickVibild/TellusAmazonPictures/master/pictures/"&amp;K39&amp;"/1.jpg","https://download.HP.com/Images/Parts/"&amp;K39&amp;"/"&amp;K39&amp;"_A.jpg"))</f>
        <v/>
      </c>
      <c r="N39" s="58" t="str">
        <f aca="false">IF(ISBLANK(K39),"",IF(L39, "https://raw.githubusercontent.com/PatrickVibild/TellusAmazonPictures/master/pictures/"&amp;K39&amp;"/2.jpg","https://download.HP.com/Images/Parts/"&amp;K39&amp;"/"&amp;K39&amp;"_B.jpg"))</f>
        <v/>
      </c>
      <c r="O39" s="59" t="str">
        <f aca="false">IF(ISBLANK(K39),"",IF(L39, "https://raw.githubusercontent.com/PatrickVibild/TellusAmazonPictures/master/pictures/"&amp;K39&amp;"/3.jpg","https://download.HP.com/Images/Parts/"&amp;K39&amp;"/"&amp;K39&amp;"_details.jpg"))</f>
        <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0" t="n">
        <f aca="false">MATCH(G39,options!$D$1:$D$20,0)</f>
        <v>15</v>
      </c>
    </row>
    <row r="40" customFormat="false" ht="12.8" hidden="false" customHeight="false" outlineLevel="0" collapsed="false">
      <c r="C40" s="52"/>
      <c r="D40" s="52"/>
      <c r="E40" s="67"/>
      <c r="F40" s="45"/>
      <c r="G40" s="61" t="s">
        <v>405</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International</v>
      </c>
      <c r="I40" s="54" t="n">
        <f aca="false">TRUE()</f>
        <v>1</v>
      </c>
      <c r="J40" s="55" t="n">
        <f aca="false">FALSE()</f>
        <v>0</v>
      </c>
      <c r="K40" s="45"/>
      <c r="L40" s="57" t="n">
        <f aca="false">FALSE()</f>
        <v>0</v>
      </c>
      <c r="M40" s="58" t="str">
        <f aca="false">IF(ISBLANK(K40),"",IF(L40, "https://raw.githubusercontent.com/PatrickVibild/TellusAmazonPictures/master/pictures/"&amp;K40&amp;"/1.jpg","https://download.HP.com/Images/Parts/"&amp;K40&amp;"/"&amp;K40&amp;"_A.jpg"))</f>
        <v/>
      </c>
      <c r="N40" s="58" t="str">
        <f aca="false">IF(ISBLANK(K40),"",IF(L40, "https://raw.githubusercontent.com/PatrickVibild/TellusAmazonPictures/master/pictures/"&amp;K40&amp;"/2.jpg","https://download.HP.com/Images/Parts/"&amp;K40&amp;"/"&amp;K40&amp;"_B.jpg"))</f>
        <v/>
      </c>
      <c r="O40" s="59" t="str">
        <f aca="false">IF(ISBLANK(K40),"",IF(L40, "https://raw.githubusercontent.com/PatrickVibild/TellusAmazonPictures/master/pictures/"&amp;K40&amp;"/3.jpg","https://download.HP.com/Images/Parts/"&amp;K40&amp;"/"&amp;K40&amp;"_details.jpg"))</f>
        <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0" t="n">
        <f aca="false">MATCH(G40,options!$D$1:$D$20,0)</f>
        <v>16</v>
      </c>
    </row>
    <row r="41" customFormat="false" ht="12.8" hidden="false" customHeight="false" outlineLevel="0" collapsed="false">
      <c r="C41" s="52"/>
      <c r="D41" s="52"/>
      <c r="E41" s="67"/>
      <c r="F41" s="45"/>
      <c r="G41" s="61" t="s">
        <v>410</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v>
      </c>
      <c r="I41" s="54" t="n">
        <f aca="false">TRUE()</f>
        <v>1</v>
      </c>
      <c r="J41" s="55" t="n">
        <f aca="false">FALSE()</f>
        <v>0</v>
      </c>
      <c r="K41" s="45"/>
      <c r="L41" s="57" t="n">
        <f aca="false">FALSE()</f>
        <v>0</v>
      </c>
      <c r="M41" s="58" t="str">
        <f aca="false">IF(ISBLANK(K41),"",IF(L41, "https://raw.githubusercontent.com/PatrickVibild/TellusAmazonPictures/master/pictures/"&amp;K41&amp;"/1.jpg","https://download.HP.com/Images/Parts/"&amp;K41&amp;"/"&amp;K41&amp;"_A.jpg"))</f>
        <v/>
      </c>
      <c r="N41" s="58" t="str">
        <f aca="false">IF(ISBLANK(K41),"",IF(L41, "https://raw.githubusercontent.com/PatrickVibild/TellusAmazonPictures/master/pictures/"&amp;K41&amp;"/2.jpg","https://download.HP.com/Images/Parts/"&amp;K41&amp;"/"&amp;K41&amp;"_B.jpg"))</f>
        <v/>
      </c>
      <c r="O41" s="59" t="str">
        <f aca="false">IF(ISBLANK(K41),"",IF(L41, "https://raw.githubusercontent.com/PatrickVibild/TellusAmazonPictures/master/pictures/"&amp;K41&amp;"/3.jpg","https://download.HP.com/Images/Parts/"&amp;K41&amp;"/"&amp;K41&amp;"_details.jpg"))</f>
        <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60" t="n">
        <f aca="false">MATCH(G41,options!$D$1:$D$20,0)</f>
        <v>18</v>
      </c>
    </row>
    <row r="42" customFormat="false" ht="12.8" hidden="false" customHeight="false" outlineLevel="0" collapsed="false">
      <c r="C42" s="52"/>
      <c r="D42" s="52"/>
      <c r="E42" s="50"/>
      <c r="F42" s="50"/>
      <c r="G42" s="53" t="s">
        <v>438</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Russian</v>
      </c>
      <c r="I42" s="54" t="n">
        <f aca="false">TRUE()</f>
        <v>1</v>
      </c>
      <c r="J42" s="55" t="n">
        <f aca="false">FALSE()</f>
        <v>0</v>
      </c>
      <c r="K42" s="50"/>
      <c r="L42" s="57"/>
      <c r="M42" s="58" t="str">
        <f aca="false">IF(ISBLANK(K42),"",IF(L42, "https://raw.githubusercontent.com/PatrickVibild/TellusAmazonPictures/master/pictures/"&amp;K42&amp;"/1.jpg","https://download.HP.com/Images/Parts/"&amp;K42&amp;"/"&amp;K42&amp;"_A.jpg"))</f>
        <v/>
      </c>
      <c r="N42" s="58" t="str">
        <f aca="false">IF(ISBLANK(K42),"",IF(L42, "https://raw.githubusercontent.com/PatrickVibild/TellusAmazonPictures/master/pictures/"&amp;K42&amp;"/2.jpg","https://download.HP.com/Images/Parts/"&amp;K42&amp;"/"&amp;K42&amp;"_B.jpg"))</f>
        <v/>
      </c>
      <c r="O42" s="59" t="str">
        <f aca="false">IF(ISBLANK(K42),"",IF(L42, "https://raw.githubusercontent.com/PatrickVibild/TellusAmazonPictures/master/pictures/"&amp;K42&amp;"/3.jpg","https://download.HP.com/Images/Parts/"&amp;K42&amp;"/"&amp;K42&amp;"_details.jpg"))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0" t="n">
        <f aca="false">MATCH(G42,options!$D$1:$D$20,0)</f>
        <v>17</v>
      </c>
    </row>
    <row r="43" customFormat="false" ht="12.8" hidden="false" customHeight="false" outlineLevel="0" collapsed="false">
      <c r="C43" s="52"/>
      <c r="D43" s="52"/>
      <c r="E43" s="50"/>
      <c r="F43" s="50"/>
      <c r="G43" s="53" t="s">
        <v>410</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4" t="n">
        <f aca="false">TRUE()</f>
        <v>1</v>
      </c>
      <c r="J43" s="55" t="n">
        <f aca="false">FALSE()</f>
        <v>0</v>
      </c>
      <c r="K43" s="50"/>
      <c r="L43" s="57"/>
      <c r="M43" s="58" t="str">
        <f aca="false">IF(ISBLANK(K43),"",IF(L43, "https://raw.githubusercontent.com/PatrickVibild/TellusAmazonPictures/master/pictures/"&amp;K43&amp;"/1.jpg","https://download.HP.com/Images/Parts/"&amp;K43&amp;"/"&amp;K43&amp;"_A.jpg"))</f>
        <v/>
      </c>
      <c r="N43" s="58" t="str">
        <f aca="false">IF(ISBLANK(K43),"",IF(L43, "https://raw.githubusercontent.com/PatrickVibild/TellusAmazonPictures/master/pictures/"&amp;K43&amp;"/2.jpg","https://download.HP.com/Images/Parts/"&amp;K43&amp;"/"&amp;K43&amp;"_B.jpg"))</f>
        <v/>
      </c>
      <c r="O43" s="59" t="str">
        <f aca="false">IF(ISBLANK(K43),"",IF(L43, "https://raw.githubusercontent.com/PatrickVibild/TellusAmazonPictures/master/pictures/"&amp;K43&amp;"/3.jpg","https://download.HP.com/Images/Parts/"&amp;K43&amp;"/"&amp;K43&amp;"_details.jpg"))</f>
        <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60" t="n">
        <f aca="false">MATCH(G43,options!$D$1:$D$20,0)</f>
        <v>18</v>
      </c>
    </row>
    <row r="44" customFormat="false" ht="12.8" hidden="false" customHeight="false" outlineLevel="0" collapsed="false">
      <c r="E44" s="69"/>
      <c r="F44" s="70"/>
      <c r="G44" s="70"/>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70"/>
      <c r="J44" s="70"/>
      <c r="K44" s="58"/>
      <c r="L44" s="71"/>
      <c r="M44" s="58" t="str">
        <f aca="false">IF(ISBLANK(K44),"",IF(L44, "https://raw.githubusercontent.com/PatrickVibild/TellusAmazonPictures/master/pictures/"&amp;K44&amp;"/1.jpg","https://download.HP.com/Images/Parts/"&amp;K44&amp;"/"&amp;K44&amp;"_A.jpg"))</f>
        <v/>
      </c>
      <c r="N44" s="58" t="str">
        <f aca="false">IF(ISBLANK(K44),"",IF(L44, "https://raw.githubusercontent.com/PatrickVibild/TellusAmazonPictures/master/pictures/"&amp;K44&amp;"/2.jpg","https://download.HP.com/Images/Parts/"&amp;K44&amp;"/"&amp;K44&amp;"_B.jpg"))</f>
        <v/>
      </c>
      <c r="O44" s="59" t="str">
        <f aca="false">IF(ISBLANK(K44),"",IF(L44, "https://raw.githubusercontent.com/PatrickVibild/TellusAmazonPictures/master/pictures/"&amp;K44&amp;"/3.jpg","https://download.HP.com/Images/Parts/"&amp;K44&amp;"/"&amp;K44&amp;"_details.jpg"))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0" t="e">
        <f aca="false">MATCH(G44,options!$D$1:$D$20,0)</f>
        <v>#N/A</v>
      </c>
    </row>
    <row r="45" customFormat="false" ht="12.8" hidden="false" customHeight="false" outlineLevel="0" collapsed="false">
      <c r="E45" s="69"/>
      <c r="F45" s="70"/>
      <c r="G45" s="70"/>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70"/>
      <c r="J45" s="70"/>
      <c r="K45" s="58"/>
      <c r="L45" s="71"/>
      <c r="M45" s="58" t="str">
        <f aca="false">IF(ISBLANK(K45),"",IF(L45, "https://raw.githubusercontent.com/PatrickVibild/TellusAmazonPictures/master/pictures/"&amp;K45&amp;"/1.jpg","https://download.HP.com/Images/Parts/"&amp;K45&amp;"/"&amp;K45&amp;"_A.jpg"))</f>
        <v/>
      </c>
      <c r="N45" s="58" t="str">
        <f aca="false">IF(ISBLANK(K45),"",IF(L45, "https://raw.githubusercontent.com/PatrickVibild/TellusAmazonPictures/master/pictures/"&amp;K45&amp;"/2.jpg","https://download.HP.com/Images/Parts/"&amp;K45&amp;"/"&amp;K45&amp;"_B.jpg"))</f>
        <v/>
      </c>
      <c r="O45" s="59" t="str">
        <f aca="false">IF(ISBLANK(K45),"",IF(L45, "https://raw.githubusercontent.com/PatrickVibild/TellusAmazonPictures/master/pictures/"&amp;K45&amp;"/3.jpg","https://download.HP.com/Images/Parts/"&amp;K45&amp;"/"&amp;K45&amp;"_details.jpg"))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0" t="e">
        <f aca="false">MATCH(G45,options!$D$1:$D$20,0)</f>
        <v>#N/A</v>
      </c>
    </row>
    <row r="46" customFormat="false" ht="12.8" hidden="false" customHeight="false" outlineLevel="0" collapsed="false">
      <c r="E46" s="69"/>
      <c r="F46" s="70"/>
      <c r="G46" s="70"/>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70"/>
      <c r="J46" s="70"/>
      <c r="K46" s="58"/>
      <c r="L46" s="71"/>
      <c r="M46" s="58" t="str">
        <f aca="false">IF(ISBLANK(K46),"",IF(L46, "https://raw.githubusercontent.com/PatrickVibild/TellusAmazonPictures/master/pictures/"&amp;K46&amp;"/1.jpg","https://download.HP.com/Images/Parts/"&amp;K46&amp;"/"&amp;K46&amp;"_A.jpg"))</f>
        <v/>
      </c>
      <c r="N46" s="58" t="str">
        <f aca="false">IF(ISBLANK(K46),"",IF(L46, "https://raw.githubusercontent.com/PatrickVibild/TellusAmazonPictures/master/pictures/"&amp;K46&amp;"/2.jpg","https://download.HP.com/Images/Parts/"&amp;K46&amp;"/"&amp;K46&amp;"_B.jpg"))</f>
        <v/>
      </c>
      <c r="O46" s="59" t="str">
        <f aca="false">IF(ISBLANK(K46),"",IF(L46, "https://raw.githubusercontent.com/PatrickVibild/TellusAmazonPictures/master/pictures/"&amp;K46&amp;"/3.jpg","https://download.HP.com/Images/Parts/"&amp;K46&amp;"/"&amp;K46&amp;"_details.jpg"))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0" t="e">
        <f aca="false">MATCH(G46,options!$D$1:$D$20,0)</f>
        <v>#N/A</v>
      </c>
    </row>
    <row r="47" customFormat="false" ht="12.8" hidden="false" customHeight="false" outlineLevel="0" collapsed="false">
      <c r="E47" s="69"/>
      <c r="F47" s="70"/>
      <c r="G47" s="70"/>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70"/>
      <c r="J47" s="70"/>
      <c r="K47" s="58"/>
      <c r="L47" s="71"/>
      <c r="M47" s="58" t="str">
        <f aca="false">IF(ISBLANK(K47),"",IF(L47, "https://raw.githubusercontent.com/PatrickVibild/TellusAmazonPictures/master/pictures/"&amp;K47&amp;"/1.jpg","https://download.HP.com/Images/Parts/"&amp;K47&amp;"/"&amp;K47&amp;"_A.jpg"))</f>
        <v/>
      </c>
      <c r="N47" s="58" t="str">
        <f aca="false">IF(ISBLANK(K47),"",IF(L47, "https://raw.githubusercontent.com/PatrickVibild/TellusAmazonPictures/master/pictures/"&amp;K47&amp;"/2.jpg","https://download.HP.com/Images/Parts/"&amp;K47&amp;"/"&amp;K47&amp;"_B.jpg"))</f>
        <v/>
      </c>
      <c r="O47" s="59" t="str">
        <f aca="false">IF(ISBLANK(K47),"",IF(L47, "https://raw.githubusercontent.com/PatrickVibild/TellusAmazonPictures/master/pictures/"&amp;K47&amp;"/3.jpg","https://download.HP.com/Images/Parts/"&amp;K47&amp;"/"&amp;K47&amp;"_details.jpg"))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0" t="e">
        <f aca="false">MATCH(G47,options!$D$1:$D$20,0)</f>
        <v>#N/A</v>
      </c>
    </row>
    <row r="48" customFormat="false" ht="12.8" hidden="false" customHeight="false" outlineLevel="0" collapsed="false">
      <c r="E48" s="69"/>
      <c r="F48" s="70"/>
      <c r="G48" s="70"/>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70"/>
      <c r="J48" s="70"/>
      <c r="K48" s="58"/>
      <c r="L48" s="71"/>
      <c r="M48" s="58" t="str">
        <f aca="false">IF(ISBLANK(K48),"",IF(L48, "https://raw.githubusercontent.com/PatrickVibild/TellusAmazonPictures/master/pictures/"&amp;K48&amp;"/1.jpg","https://download.HP.com/Images/Parts/"&amp;K48&amp;"/"&amp;K48&amp;"_A.jpg"))</f>
        <v/>
      </c>
      <c r="N48" s="58" t="str">
        <f aca="false">IF(ISBLANK(K48),"",IF(L48, "https://raw.githubusercontent.com/PatrickVibild/TellusAmazonPictures/master/pictures/"&amp;K48&amp;"/2.jpg","https://download.HP.com/Images/Parts/"&amp;K48&amp;"/"&amp;K48&amp;"_B.jpg"))</f>
        <v/>
      </c>
      <c r="O48" s="59" t="str">
        <f aca="false">IF(ISBLANK(K48),"",IF(L48, "https://raw.githubusercontent.com/PatrickVibild/TellusAmazonPictures/master/pictures/"&amp;K48&amp;"/3.jpg","https://download.HP.com/Images/Parts/"&amp;K48&amp;"/"&amp;K48&amp;"_details.jpg"))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0" t="e">
        <f aca="false">MATCH(G48,options!$D$1:$D$20,0)</f>
        <v>#N/A</v>
      </c>
    </row>
    <row r="49" customFormat="false" ht="12.8" hidden="false" customHeight="false" outlineLevel="0" collapsed="false">
      <c r="E49" s="69"/>
      <c r="F49" s="70"/>
      <c r="G49" s="70"/>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70"/>
      <c r="J49" s="70"/>
      <c r="K49" s="58"/>
      <c r="L49" s="71"/>
      <c r="M49" s="58" t="str">
        <f aca="false">IF(ISBLANK(K49),"",IF(L49, "https://raw.githubusercontent.com/PatrickVibild/TellusAmazonPictures/master/pictures/"&amp;K49&amp;"/1.jpg","https://download.HP.com/Images/Parts/"&amp;K49&amp;"/"&amp;K49&amp;"_A.jpg"))</f>
        <v/>
      </c>
      <c r="N49" s="58" t="str">
        <f aca="false">IF(ISBLANK(K49),"",IF(L49, "https://raw.githubusercontent.com/PatrickVibild/TellusAmazonPictures/master/pictures/"&amp;K49&amp;"/2.jpg","https://download.HP.com/Images/Parts/"&amp;K49&amp;"/"&amp;K49&amp;"_B.jpg"))</f>
        <v/>
      </c>
      <c r="O49" s="59" t="str">
        <f aca="false">IF(ISBLANK(K49),"",IF(L49, "https://raw.githubusercontent.com/PatrickVibild/TellusAmazonPictures/master/pictures/"&amp;K49&amp;"/3.jpg","https://download.HP.com/Images/Parts/"&amp;K49&amp;"/"&amp;K49&amp;"_details.jpg"))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0" t="e">
        <f aca="false">MATCH(G49,options!$D$1:$D$20,0)</f>
        <v>#N/A</v>
      </c>
    </row>
    <row r="50" customFormat="false" ht="12.8" hidden="false" customHeight="false" outlineLevel="0" collapsed="false">
      <c r="E50" s="69"/>
      <c r="F50" s="70"/>
      <c r="G50" s="70"/>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70"/>
      <c r="J50" s="70"/>
      <c r="K50" s="58"/>
      <c r="L50" s="71"/>
      <c r="M50" s="58" t="str">
        <f aca="false">IF(ISBLANK(K50),"",IF(L50, "https://raw.githubusercontent.com/PatrickVibild/TellusAmazonPictures/master/pictures/"&amp;K50&amp;"/1.jpg","https://download.HP.com/Images/Parts/"&amp;K50&amp;"/"&amp;K50&amp;"_A.jpg"))</f>
        <v/>
      </c>
      <c r="N50" s="58" t="str">
        <f aca="false">IF(ISBLANK(K50),"",IF(L50, "https://raw.githubusercontent.com/PatrickVibild/TellusAmazonPictures/master/pictures/"&amp;K50&amp;"/2.jpg","https://download.HP.com/Images/Parts/"&amp;K50&amp;"/"&amp;K50&amp;"_B.jpg"))</f>
        <v/>
      </c>
      <c r="O50" s="59" t="str">
        <f aca="false">IF(ISBLANK(K50),"",IF(L50, "https://raw.githubusercontent.com/PatrickVibild/TellusAmazonPictures/master/pictures/"&amp;K50&amp;"/3.jpg","https://download.HP.com/Images/Parts/"&amp;K50&amp;"/"&amp;K50&amp;"_details.jpg"))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0" t="e">
        <f aca="false">MATCH(G50,options!$D$1:$D$20,0)</f>
        <v>#N/A</v>
      </c>
    </row>
    <row r="51" customFormat="false" ht="12.8" hidden="false" customHeight="false" outlineLevel="0" collapsed="false">
      <c r="E51" s="69"/>
      <c r="F51" s="70"/>
      <c r="G51" s="70"/>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70"/>
      <c r="J51" s="70"/>
      <c r="K51" s="58"/>
      <c r="L51" s="71"/>
      <c r="M51" s="58" t="str">
        <f aca="false">IF(ISBLANK(K51),"",IF(L51, "https://raw.githubusercontent.com/PatrickVibild/TellusAmazonPictures/master/pictures/"&amp;K51&amp;"/1.jpg","https://download.HP.com/Images/Parts/"&amp;K51&amp;"/"&amp;K51&amp;"_A.jpg"))</f>
        <v/>
      </c>
      <c r="N51" s="58" t="str">
        <f aca="false">IF(ISBLANK(K51),"",IF(L51, "https://raw.githubusercontent.com/PatrickVibild/TellusAmazonPictures/master/pictures/"&amp;K51&amp;"/2.jpg","https://download.HP.com/Images/Parts/"&amp;K51&amp;"/"&amp;K51&amp;"_B.jpg"))</f>
        <v/>
      </c>
      <c r="O51" s="59" t="str">
        <f aca="false">IF(ISBLANK(K51),"",IF(L51, "https://raw.githubusercontent.com/PatrickVibild/TellusAmazonPictures/master/pictures/"&amp;K51&amp;"/3.jpg","https://download.HP.com/Images/Parts/"&amp;K51&amp;"/"&amp;K51&amp;"_details.jpg"))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0" t="e">
        <f aca="false">MATCH(G51,options!$D$1:$D$20,0)</f>
        <v>#N/A</v>
      </c>
    </row>
    <row r="52" customFormat="false" ht="12.8" hidden="false" customHeight="false" outlineLevel="0" collapsed="false">
      <c r="E52" s="69"/>
      <c r="F52" s="70"/>
      <c r="G52" s="70"/>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70"/>
      <c r="J52" s="70"/>
      <c r="K52" s="58"/>
      <c r="L52" s="71"/>
      <c r="M52" s="58" t="str">
        <f aca="false">IF(ISBLANK(K52),"",IF(L52, "https://raw.githubusercontent.com/PatrickVibild/TellusAmazonPictures/master/pictures/"&amp;K52&amp;"/1.jpg","https://download.HP.com/Images/Parts/"&amp;K52&amp;"/"&amp;K52&amp;"_A.jpg"))</f>
        <v/>
      </c>
      <c r="N52" s="58" t="str">
        <f aca="false">IF(ISBLANK(K52),"",IF(L52, "https://raw.githubusercontent.com/PatrickVibild/TellusAmazonPictures/master/pictures/"&amp;K52&amp;"/2.jpg","https://download.HP.com/Images/Parts/"&amp;K52&amp;"/"&amp;K52&amp;"_B.jpg"))</f>
        <v/>
      </c>
      <c r="O52" s="59" t="str">
        <f aca="false">IF(ISBLANK(K52),"",IF(L52, "https://raw.githubusercontent.com/PatrickVibild/TellusAmazonPictures/master/pictures/"&amp;K52&amp;"/3.jpg","https://download.HP.com/Images/Parts/"&amp;K52&amp;"/"&amp;K52&amp;"_details.jpg"))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0" t="e">
        <f aca="false">MATCH(G52,options!$D$1:$D$20,0)</f>
        <v>#N/A</v>
      </c>
    </row>
    <row r="53" customFormat="false" ht="12.8" hidden="false" customHeight="false" outlineLevel="0" collapsed="false">
      <c r="E53" s="69"/>
      <c r="F53" s="70"/>
      <c r="G53" s="70"/>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70"/>
      <c r="J53" s="70"/>
      <c r="K53" s="58"/>
      <c r="L53" s="71"/>
      <c r="M53" s="58" t="str">
        <f aca="false">IF(ISBLANK(K53),"",IF(L53, "https://raw.githubusercontent.com/PatrickVibild/TellusAmazonPictures/master/pictures/"&amp;K53&amp;"/1.jpg","https://download.HP.com/Images/Parts/"&amp;K53&amp;"/"&amp;K53&amp;"_A.jpg"))</f>
        <v/>
      </c>
      <c r="N53" s="58" t="str">
        <f aca="false">IF(ISBLANK(K53),"",IF(L53, "https://raw.githubusercontent.com/PatrickVibild/TellusAmazonPictures/master/pictures/"&amp;K53&amp;"/2.jpg","https://download.HP.com/Images/Parts/"&amp;K53&amp;"/"&amp;K53&amp;"_B.jpg"))</f>
        <v/>
      </c>
      <c r="O53" s="59" t="str">
        <f aca="false">IF(ISBLANK(K53),"",IF(L53, "https://raw.githubusercontent.com/PatrickVibild/TellusAmazonPictures/master/pictures/"&amp;K53&amp;"/3.jpg","https://download.HP.com/Images/Parts/"&amp;K53&amp;"/"&amp;K53&amp;"_details.jpg"))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0" t="e">
        <f aca="false">MATCH(G53,options!$D$1:$D$20,0)</f>
        <v>#N/A</v>
      </c>
    </row>
    <row r="54" customFormat="false" ht="12.8" hidden="false" customHeight="false" outlineLevel="0" collapsed="false">
      <c r="E54" s="69"/>
      <c r="F54" s="70"/>
      <c r="G54" s="70"/>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70"/>
      <c r="J54" s="70"/>
      <c r="K54" s="58"/>
      <c r="L54" s="71"/>
      <c r="M54" s="58" t="str">
        <f aca="false">IF(ISBLANK(K54),"",IF(L54, "https://raw.githubusercontent.com/PatrickVibild/TellusAmazonPictures/master/pictures/"&amp;K54&amp;"/1.jpg","https://download.HP.com/Images/Parts/"&amp;K54&amp;"/"&amp;K54&amp;"_A.jpg"))</f>
        <v/>
      </c>
      <c r="N54" s="58" t="str">
        <f aca="false">IF(ISBLANK(K54),"",IF(L54, "https://raw.githubusercontent.com/PatrickVibild/TellusAmazonPictures/master/pictures/"&amp;K54&amp;"/2.jpg","https://download.HP.com/Images/Parts/"&amp;K54&amp;"/"&amp;K54&amp;"_B.jpg"))</f>
        <v/>
      </c>
      <c r="O54" s="59" t="str">
        <f aca="false">IF(ISBLANK(K54),"",IF(L54, "https://raw.githubusercontent.com/PatrickVibild/TellusAmazonPictures/master/pictures/"&amp;K54&amp;"/3.jpg","https://download.HP.com/Images/Parts/"&amp;K54&amp;"/"&amp;K54&amp;"_details.jpg"))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0" t="e">
        <f aca="false">MATCH(G54,options!$D$1:$D$20,0)</f>
        <v>#N/A</v>
      </c>
    </row>
    <row r="55" customFormat="false" ht="12.8" hidden="false" customHeight="false" outlineLevel="0" collapsed="false">
      <c r="E55" s="69"/>
      <c r="F55" s="70"/>
      <c r="G55" s="70"/>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70"/>
      <c r="J55" s="70"/>
      <c r="K55" s="58"/>
      <c r="L55" s="71"/>
      <c r="M55" s="58" t="str">
        <f aca="false">IF(ISBLANK(K55),"",IF(L55, "https://raw.githubusercontent.com/PatrickVibild/TellusAmazonPictures/master/pictures/"&amp;K55&amp;"/1.jpg","https://download.HP.com/Images/Parts/"&amp;K55&amp;"/"&amp;K55&amp;"_A.jpg"))</f>
        <v/>
      </c>
      <c r="N55" s="58" t="str">
        <f aca="false">IF(ISBLANK(K55),"",IF(L55, "https://raw.githubusercontent.com/PatrickVibild/TellusAmazonPictures/master/pictures/"&amp;K55&amp;"/2.jpg","https://download.HP.com/Images/Parts/"&amp;K55&amp;"/"&amp;K55&amp;"_B.jpg"))</f>
        <v/>
      </c>
      <c r="O55" s="59" t="str">
        <f aca="false">IF(ISBLANK(K55),"",IF(L55, "https://raw.githubusercontent.com/PatrickVibild/TellusAmazonPictures/master/pictures/"&amp;K55&amp;"/3.jpg","https://download.HP.com/Images/Parts/"&amp;K55&amp;"/"&amp;K55&amp;"_details.jpg"))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0" t="e">
        <f aca="false">MATCH(G55,options!$D$1:$D$20,0)</f>
        <v>#N/A</v>
      </c>
    </row>
    <row r="56" customFormat="false" ht="12.8" hidden="false" customHeight="false" outlineLevel="0" collapsed="false">
      <c r="E56" s="69"/>
      <c r="F56" s="70"/>
      <c r="G56" s="70"/>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70"/>
      <c r="J56" s="70"/>
      <c r="K56" s="58"/>
      <c r="L56" s="71"/>
      <c r="M56" s="58" t="str">
        <f aca="false">IF(ISBLANK(K56),"",IF(L56, "https://raw.githubusercontent.com/PatrickVibild/TellusAmazonPictures/master/pictures/"&amp;K56&amp;"/1.jpg","https://download.HP.com/Images/Parts/"&amp;K56&amp;"/"&amp;K56&amp;"_A.jpg"))</f>
        <v/>
      </c>
      <c r="N56" s="58" t="str">
        <f aca="false">IF(ISBLANK(K56),"",IF(L56, "https://raw.githubusercontent.com/PatrickVibild/TellusAmazonPictures/master/pictures/"&amp;K56&amp;"/2.jpg","https://download.HP.com/Images/Parts/"&amp;K56&amp;"/"&amp;K56&amp;"_B.jpg"))</f>
        <v/>
      </c>
      <c r="O56" s="59" t="str">
        <f aca="false">IF(ISBLANK(K56),"",IF(L56, "https://raw.githubusercontent.com/PatrickVibild/TellusAmazonPictures/master/pictures/"&amp;K56&amp;"/3.jpg","https://download.HP.com/Images/Parts/"&amp;K56&amp;"/"&amp;K56&amp;"_details.jpg"))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0" t="e">
        <f aca="false">MATCH(G56,options!$D$1:$D$20,0)</f>
        <v>#N/A</v>
      </c>
    </row>
    <row r="57" customFormat="false" ht="12.8" hidden="false" customHeight="false" outlineLevel="0" collapsed="false">
      <c r="E57" s="69"/>
      <c r="F57" s="70"/>
      <c r="G57" s="70"/>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70"/>
      <c r="J57" s="70"/>
      <c r="K57" s="58"/>
      <c r="L57" s="71"/>
      <c r="M57" s="58" t="str">
        <f aca="false">IF(ISBLANK(K57),"",IF(L57, "https://raw.githubusercontent.com/PatrickVibild/TellusAmazonPictures/master/pictures/"&amp;K57&amp;"/1.jpg","https://download.HP.com/Images/Parts/"&amp;K57&amp;"/"&amp;K57&amp;"_A.jpg"))</f>
        <v/>
      </c>
      <c r="N57" s="58" t="str">
        <f aca="false">IF(ISBLANK(K57),"",IF(L57, "https://raw.githubusercontent.com/PatrickVibild/TellusAmazonPictures/master/pictures/"&amp;K57&amp;"/2.jpg","https://download.HP.com/Images/Parts/"&amp;K57&amp;"/"&amp;K57&amp;"_B.jpg"))</f>
        <v/>
      </c>
      <c r="O57" s="59" t="str">
        <f aca="false">IF(ISBLANK(K57),"",IF(L57, "https://raw.githubusercontent.com/PatrickVibild/TellusAmazonPictures/master/pictures/"&amp;K57&amp;"/3.jpg","https://download.HP.com/Images/Parts/"&amp;K57&amp;"/"&amp;K57&amp;"_details.jpg"))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0" t="e">
        <f aca="false">MATCH(G57,options!$D$1:$D$20,0)</f>
        <v>#N/A</v>
      </c>
    </row>
    <row r="58" customFormat="false" ht="12.8" hidden="false" customHeight="false" outlineLevel="0" collapsed="false">
      <c r="E58" s="69"/>
      <c r="F58" s="70"/>
      <c r="G58" s="70"/>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70"/>
      <c r="J58" s="70"/>
      <c r="K58" s="58"/>
      <c r="L58" s="71"/>
      <c r="M58" s="58" t="str">
        <f aca="false">IF(ISBLANK(K58),"",IF(L58, "https://raw.githubusercontent.com/PatrickVibild/TellusAmazonPictures/master/pictures/"&amp;K58&amp;"/1.jpg","https://download.HP.com/Images/Parts/"&amp;K58&amp;"/"&amp;K58&amp;"_A.jpg"))</f>
        <v/>
      </c>
      <c r="N58" s="58" t="str">
        <f aca="false">IF(ISBLANK(K58),"",IF(L58, "https://raw.githubusercontent.com/PatrickVibild/TellusAmazonPictures/master/pictures/"&amp;K58&amp;"/2.jpg","https://download.HP.com/Images/Parts/"&amp;K58&amp;"/"&amp;K58&amp;"_B.jpg"))</f>
        <v/>
      </c>
      <c r="O58" s="59" t="str">
        <f aca="false">IF(ISBLANK(K58),"",IF(L58, "https://raw.githubusercontent.com/PatrickVibild/TellusAmazonPictures/master/pictures/"&amp;K58&amp;"/3.jpg","https://download.HP.com/Images/Parts/"&amp;K58&amp;"/"&amp;K58&amp;"_details.jpg"))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0" t="e">
        <f aca="false">MATCH(G58,options!$D$1:$D$20,0)</f>
        <v>#N/A</v>
      </c>
    </row>
    <row r="59" customFormat="false" ht="12.8" hidden="false" customHeight="false" outlineLevel="0" collapsed="false">
      <c r="E59" s="69"/>
      <c r="F59" s="70"/>
      <c r="G59" s="70"/>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70"/>
      <c r="J59" s="70"/>
      <c r="K59" s="58"/>
      <c r="L59" s="71"/>
      <c r="M59" s="58" t="str">
        <f aca="false">IF(ISBLANK(K59),"",IF(L59, "https://raw.githubusercontent.com/PatrickVibild/TellusAmazonPictures/master/pictures/"&amp;K59&amp;"/1.jpg","https://download.HP.com/Images/Parts/"&amp;K59&amp;"/"&amp;K59&amp;"_A.jpg"))</f>
        <v/>
      </c>
      <c r="N59" s="58" t="str">
        <f aca="false">IF(ISBLANK(K59),"",IF(L59, "https://raw.githubusercontent.com/PatrickVibild/TellusAmazonPictures/master/pictures/"&amp;K59&amp;"/2.jpg","https://download.HP.com/Images/Parts/"&amp;K59&amp;"/"&amp;K59&amp;"_B.jpg"))</f>
        <v/>
      </c>
      <c r="O59" s="59" t="str">
        <f aca="false">IF(ISBLANK(K59),"",IF(L59, "https://raw.githubusercontent.com/PatrickVibild/TellusAmazonPictures/master/pictures/"&amp;K59&amp;"/3.jpg","https://download.HP.com/Images/Parts/"&amp;K59&amp;"/"&amp;K59&amp;"_details.jpg"))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0" t="e">
        <f aca="false">MATCH(G59,options!$D$1:$D$20,0)</f>
        <v>#N/A</v>
      </c>
    </row>
    <row r="60" customFormat="false" ht="12.8" hidden="false" customHeight="false" outlineLevel="0" collapsed="false">
      <c r="E60" s="69"/>
      <c r="F60" s="70"/>
      <c r="G60" s="70"/>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70"/>
      <c r="J60" s="70"/>
      <c r="K60" s="58"/>
      <c r="L60" s="71"/>
      <c r="M60" s="58" t="str">
        <f aca="false">IF(ISBLANK(K60),"",IF(L60, "https://raw.githubusercontent.com/PatrickVibild/TellusAmazonPictures/master/pictures/"&amp;K60&amp;"/1.jpg","https://download.HP.com/Images/Parts/"&amp;K60&amp;"/"&amp;K60&amp;"_A.jpg"))</f>
        <v/>
      </c>
      <c r="N60" s="58" t="str">
        <f aca="false">IF(ISBLANK(K60),"",IF(L60, "https://raw.githubusercontent.com/PatrickVibild/TellusAmazonPictures/master/pictures/"&amp;K60&amp;"/2.jpg","https://download.HP.com/Images/Parts/"&amp;K60&amp;"/"&amp;K60&amp;"_B.jpg"))</f>
        <v/>
      </c>
      <c r="O60" s="59" t="str">
        <f aca="false">IF(ISBLANK(K60),"",IF(L60, "https://raw.githubusercontent.com/PatrickVibild/TellusAmazonPictures/master/pictures/"&amp;K60&amp;"/3.jpg","https://download.HP.com/Images/Parts/"&amp;K60&amp;"/"&amp;K60&amp;"_details.jpg"))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0" t="e">
        <f aca="false">MATCH(G60,options!$D$1:$D$20,0)</f>
        <v>#N/A</v>
      </c>
    </row>
    <row r="61" customFormat="false" ht="12.8" hidden="false" customHeight="false" outlineLevel="0" collapsed="false">
      <c r="E61" s="69"/>
      <c r="F61" s="70"/>
      <c r="G61" s="70"/>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70"/>
      <c r="J61" s="70"/>
      <c r="K61" s="58"/>
      <c r="L61" s="71"/>
      <c r="M61" s="58" t="str">
        <f aca="false">IF(ISBLANK(K61),"",IF(L61, "https://raw.githubusercontent.com/PatrickVibild/TellusAmazonPictures/master/pictures/"&amp;K61&amp;"/1.jpg","https://download.HP.com/Images/Parts/"&amp;K61&amp;"/"&amp;K61&amp;"_A.jpg"))</f>
        <v/>
      </c>
      <c r="N61" s="58" t="str">
        <f aca="false">IF(ISBLANK(K61),"",IF(L61, "https://raw.githubusercontent.com/PatrickVibild/TellusAmazonPictures/master/pictures/"&amp;K61&amp;"/2.jpg","https://download.HP.com/Images/Parts/"&amp;K61&amp;"/"&amp;K61&amp;"_B.jpg"))</f>
        <v/>
      </c>
      <c r="O61" s="59" t="str">
        <f aca="false">IF(ISBLANK(K61),"",IF(L61, "https://raw.githubusercontent.com/PatrickVibild/TellusAmazonPictures/master/pictures/"&amp;K61&amp;"/3.jpg","https://download.HP.com/Images/Parts/"&amp;K61&amp;"/"&amp;K61&amp;"_details.jpg"))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0" t="e">
        <f aca="false">MATCH(G61,options!$D$1:$D$20,0)</f>
        <v>#N/A</v>
      </c>
    </row>
    <row r="62" customFormat="false" ht="12.8" hidden="false" customHeight="false" outlineLevel="0" collapsed="false">
      <c r="E62" s="69"/>
      <c r="F62" s="70"/>
      <c r="G62" s="70"/>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70"/>
      <c r="J62" s="70"/>
      <c r="K62" s="58"/>
      <c r="L62" s="71"/>
      <c r="M62" s="58" t="str">
        <f aca="false">IF(ISBLANK(K62),"",IF(L62, "https://raw.githubusercontent.com/PatrickVibild/TellusAmazonPictures/master/pictures/"&amp;K62&amp;"/1.jpg","https://download.HP.com/Images/Parts/"&amp;K62&amp;"/"&amp;K62&amp;"_A.jpg"))</f>
        <v/>
      </c>
      <c r="N62" s="58" t="str">
        <f aca="false">IF(ISBLANK(K62),"",IF(L62, "https://raw.githubusercontent.com/PatrickVibild/TellusAmazonPictures/master/pictures/"&amp;K62&amp;"/2.jpg","https://download.HP.com/Images/Parts/"&amp;K62&amp;"/"&amp;K62&amp;"_B.jpg"))</f>
        <v/>
      </c>
      <c r="O62" s="59" t="str">
        <f aca="false">IF(ISBLANK(K62),"",IF(L62, "https://raw.githubusercontent.com/PatrickVibild/TellusAmazonPictures/master/pictures/"&amp;K62&amp;"/3.jpg","https://download.HP.com/Images/Parts/"&amp;K62&amp;"/"&amp;K62&amp;"_details.jpg"))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0" t="e">
        <f aca="false">MATCH(G62,options!$D$1:$D$20,0)</f>
        <v>#N/A</v>
      </c>
    </row>
    <row r="63" customFormat="false" ht="12.8" hidden="false" customHeight="false" outlineLevel="0" collapsed="false">
      <c r="E63" s="69"/>
      <c r="F63" s="70"/>
      <c r="G63" s="70"/>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70"/>
      <c r="J63" s="70"/>
      <c r="K63" s="58"/>
      <c r="L63" s="71"/>
      <c r="M63" s="58" t="str">
        <f aca="false">IF(ISBLANK(K63),"",IF(L63, "https://raw.githubusercontent.com/PatrickVibild/TellusAmazonPictures/master/pictures/"&amp;K63&amp;"/1.jpg","https://download.HP.com/Images/Parts/"&amp;K63&amp;"/"&amp;K63&amp;"_A.jpg"))</f>
        <v/>
      </c>
      <c r="N63" s="58" t="str">
        <f aca="false">IF(ISBLANK(K63),"",IF(L63, "https://raw.githubusercontent.com/PatrickVibild/TellusAmazonPictures/master/pictures/"&amp;K63&amp;"/2.jpg","https://download.HP.com/Images/Parts/"&amp;K63&amp;"/"&amp;K63&amp;"_B.jpg"))</f>
        <v/>
      </c>
      <c r="O63" s="59" t="str">
        <f aca="false">IF(ISBLANK(K63),"",IF(L63, "https://raw.githubusercontent.com/PatrickVibild/TellusAmazonPictures/master/pictures/"&amp;K63&amp;"/3.jpg","https://download.HP.com/Images/Parts/"&amp;K63&amp;"/"&amp;K63&amp;"_details.jpg"))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0" t="e">
        <f aca="false">MATCH(G63,options!$D$1:$D$20,0)</f>
        <v>#N/A</v>
      </c>
    </row>
    <row r="64" customFormat="false" ht="12.8" hidden="false" customHeight="false" outlineLevel="0" collapsed="false">
      <c r="E64" s="69"/>
      <c r="F64" s="70"/>
      <c r="G64" s="70"/>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70"/>
      <c r="J64" s="70"/>
      <c r="K64" s="58"/>
      <c r="L64" s="71"/>
      <c r="M64" s="58" t="str">
        <f aca="false">IF(ISBLANK(K64),"",IF(L64, "https://raw.githubusercontent.com/PatrickVibild/TellusAmazonPictures/master/pictures/"&amp;K64&amp;"/1.jpg","https://download.HP.com/Images/Parts/"&amp;K64&amp;"/"&amp;K64&amp;"_A.jpg"))</f>
        <v/>
      </c>
      <c r="N64" s="58" t="str">
        <f aca="false">IF(ISBLANK(K64),"",IF(L64, "https://raw.githubusercontent.com/PatrickVibild/TellusAmazonPictures/master/pictures/"&amp;K64&amp;"/2.jpg","https://download.HP.com/Images/Parts/"&amp;K64&amp;"/"&amp;K64&amp;"_B.jpg"))</f>
        <v/>
      </c>
      <c r="O64" s="59" t="str">
        <f aca="false">IF(ISBLANK(K64),"",IF(L64, "https://raw.githubusercontent.com/PatrickVibild/TellusAmazonPictures/master/pictures/"&amp;K64&amp;"/3.jpg","https://download.HP.com/Images/Parts/"&amp;K64&amp;"/"&amp;K64&amp;"_details.jpg"))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0" t="e">
        <f aca="false">MATCH(G64,options!$D$1:$D$20,0)</f>
        <v>#N/A</v>
      </c>
    </row>
    <row r="65" customFormat="false" ht="12.8" hidden="false" customHeight="false" outlineLevel="0" collapsed="false">
      <c r="E65" s="69"/>
      <c r="F65" s="70"/>
      <c r="G65" s="70"/>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70"/>
      <c r="J65" s="70"/>
      <c r="K65" s="58"/>
      <c r="L65" s="71"/>
      <c r="M65" s="58" t="str">
        <f aca="false">IF(ISBLANK(K65),"",IF(L65, "https://raw.githubusercontent.com/PatrickVibild/TellusAmazonPictures/master/pictures/"&amp;K65&amp;"/1.jpg","https://download.HP.com/Images/Parts/"&amp;K65&amp;"/"&amp;K65&amp;"_A.jpg"))</f>
        <v/>
      </c>
      <c r="N65" s="58" t="str">
        <f aca="false">IF(ISBLANK(K65),"",IF(L65, "https://raw.githubusercontent.com/PatrickVibild/TellusAmazonPictures/master/pictures/"&amp;K65&amp;"/2.jpg","https://download.HP.com/Images/Parts/"&amp;K65&amp;"/"&amp;K65&amp;"_B.jpg"))</f>
        <v/>
      </c>
      <c r="O65" s="59" t="str">
        <f aca="false">IF(ISBLANK(K65),"",IF(L65, "https://raw.githubusercontent.com/PatrickVibild/TellusAmazonPictures/master/pictures/"&amp;K65&amp;"/3.jpg","https://download.HP.com/Images/Parts/"&amp;K65&amp;"/"&amp;K65&amp;"_details.jpg"))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0" t="e">
        <f aca="false">MATCH(G65,options!$D$1:$D$20,0)</f>
        <v>#N/A</v>
      </c>
    </row>
    <row r="66" customFormat="false" ht="12.8" hidden="false" customHeight="false" outlineLevel="0" collapsed="false">
      <c r="E66" s="69"/>
      <c r="F66" s="70"/>
      <c r="G66" s="70"/>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70"/>
      <c r="J66" s="70"/>
      <c r="K66" s="58"/>
      <c r="L66" s="71"/>
      <c r="M66" s="58" t="str">
        <f aca="false">IF(ISBLANK(K66),"",IF(L66, "https://raw.githubusercontent.com/PatrickVibild/TellusAmazonPictures/master/pictures/"&amp;K66&amp;"/1.jpg","https://download.HP.com/Images/Parts/"&amp;K66&amp;"/"&amp;K66&amp;"_A.jpg"))</f>
        <v/>
      </c>
      <c r="N66" s="58" t="str">
        <f aca="false">IF(ISBLANK(K66),"",IF(L66, "https://raw.githubusercontent.com/PatrickVibild/TellusAmazonPictures/master/pictures/"&amp;K66&amp;"/2.jpg","https://download.HP.com/Images/Parts/"&amp;K66&amp;"/"&amp;K66&amp;"_B.jpg"))</f>
        <v/>
      </c>
      <c r="O66" s="59" t="str">
        <f aca="false">IF(ISBLANK(K66),"",IF(L66, "https://raw.githubusercontent.com/PatrickVibild/TellusAmazonPictures/master/pictures/"&amp;K66&amp;"/3.jpg","https://download.HP.com/Images/Parts/"&amp;K66&amp;"/"&amp;K66&amp;"_details.jpg"))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0" t="e">
        <f aca="false">MATCH(G66,options!$D$1:$D$20,0)</f>
        <v>#N/A</v>
      </c>
    </row>
    <row r="67" customFormat="false" ht="12.8" hidden="false" customHeight="false" outlineLevel="0" collapsed="false">
      <c r="E67" s="69"/>
      <c r="F67" s="70"/>
      <c r="G67" s="70"/>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70"/>
      <c r="J67" s="70"/>
      <c r="K67" s="58"/>
      <c r="L67" s="71"/>
      <c r="M67" s="58" t="str">
        <f aca="false">IF(ISBLANK(K67),"",IF(L67, "https://raw.githubusercontent.com/PatrickVibild/TellusAmazonPictures/master/pictures/"&amp;K67&amp;"/1.jpg","https://download.HP.com/Images/Parts/"&amp;K67&amp;"/"&amp;K67&amp;"_A.jpg"))</f>
        <v/>
      </c>
      <c r="N67" s="58" t="str">
        <f aca="false">IF(ISBLANK(K67),"",IF(L67, "https://raw.githubusercontent.com/PatrickVibild/TellusAmazonPictures/master/pictures/"&amp;K67&amp;"/2.jpg","https://download.HP.com/Images/Parts/"&amp;K67&amp;"/"&amp;K67&amp;"_B.jpg"))</f>
        <v/>
      </c>
      <c r="O67" s="59" t="str">
        <f aca="false">IF(ISBLANK(K67),"",IF(L67, "https://raw.githubusercontent.com/PatrickVibild/TellusAmazonPictures/master/pictures/"&amp;K67&amp;"/3.jpg","https://download.HP.com/Images/Parts/"&amp;K67&amp;"/"&amp;K67&amp;"_details.jpg"))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0" t="e">
        <f aca="false">MATCH(G67,options!$D$1:$D$20,0)</f>
        <v>#N/A</v>
      </c>
    </row>
    <row r="68" customFormat="false" ht="12.8" hidden="false" customHeight="false" outlineLevel="0" collapsed="false">
      <c r="E68" s="69"/>
      <c r="F68" s="70"/>
      <c r="G68" s="70"/>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70"/>
      <c r="J68" s="70"/>
      <c r="K68" s="58"/>
      <c r="L68" s="71"/>
      <c r="M68" s="58" t="str">
        <f aca="false">IF(ISBLANK(K68),"",IF(L68, "https://raw.githubusercontent.com/PatrickVibild/TellusAmazonPictures/master/pictures/"&amp;K68&amp;"/1.jpg","https://download.HP.com/Images/Parts/"&amp;K68&amp;"/"&amp;K68&amp;"_A.jpg"))</f>
        <v/>
      </c>
      <c r="N68" s="58" t="str">
        <f aca="false">IF(ISBLANK(K68),"",IF(L68, "https://raw.githubusercontent.com/PatrickVibild/TellusAmazonPictures/master/pictures/"&amp;K68&amp;"/2.jpg","https://download.HP.com/Images/Parts/"&amp;K68&amp;"/"&amp;K68&amp;"_B.jpg"))</f>
        <v/>
      </c>
      <c r="O68" s="59" t="str">
        <f aca="false">IF(ISBLANK(K68),"",IF(L68, "https://raw.githubusercontent.com/PatrickVibild/TellusAmazonPictures/master/pictures/"&amp;K68&amp;"/3.jpg","https://download.HP.com/Images/Parts/"&amp;K68&amp;"/"&amp;K68&amp;"_details.jpg"))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0" t="e">
        <f aca="false">MATCH(G68,options!$D$1:$D$20,0)</f>
        <v>#N/A</v>
      </c>
    </row>
    <row r="69" customFormat="false" ht="12.8" hidden="false" customHeight="false" outlineLevel="0" collapsed="false">
      <c r="E69" s="69"/>
      <c r="F69" s="70"/>
      <c r="G69" s="70"/>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70"/>
      <c r="J69" s="70"/>
      <c r="K69" s="58"/>
      <c r="L69" s="71"/>
      <c r="M69" s="58" t="str">
        <f aca="false">IF(ISBLANK(K69),"",IF(L69, "https://raw.githubusercontent.com/PatrickVibild/TellusAmazonPictures/master/pictures/"&amp;K69&amp;"/1.jpg","https://download.HP.com/Images/Parts/"&amp;K69&amp;"/"&amp;K69&amp;"_A.jpg"))</f>
        <v/>
      </c>
      <c r="N69" s="58" t="str">
        <f aca="false">IF(ISBLANK(K69),"",IF(L69, "https://raw.githubusercontent.com/PatrickVibild/TellusAmazonPictures/master/pictures/"&amp;K69&amp;"/2.jpg","https://download.HP.com/Images/Parts/"&amp;K69&amp;"/"&amp;K69&amp;"_B.jpg"))</f>
        <v/>
      </c>
      <c r="O69" s="59" t="str">
        <f aca="false">IF(ISBLANK(K69),"",IF(L69, "https://raw.githubusercontent.com/PatrickVibild/TellusAmazonPictures/master/pictures/"&amp;K69&amp;"/3.jpg","https://download.HP.com/Images/Parts/"&amp;K69&amp;"/"&amp;K69&amp;"_details.jpg"))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0" t="e">
        <f aca="false">MATCH(G69,options!$D$1:$D$20,0)</f>
        <v>#N/A</v>
      </c>
    </row>
    <row r="70" customFormat="false" ht="12.8" hidden="false" customHeight="false" outlineLevel="0" collapsed="false">
      <c r="E70" s="69"/>
      <c r="F70" s="70"/>
      <c r="G70" s="70"/>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70"/>
      <c r="J70" s="70"/>
      <c r="K70" s="58"/>
      <c r="L70" s="71"/>
      <c r="M70" s="58" t="str">
        <f aca="false">IF(ISBLANK(K70),"",IF(L70, "https://raw.githubusercontent.com/PatrickVibild/TellusAmazonPictures/master/pictures/"&amp;K70&amp;"/1.jpg","https://download.HP.com/Images/Parts/"&amp;K70&amp;"/"&amp;K70&amp;"_A.jpg"))</f>
        <v/>
      </c>
      <c r="N70" s="58" t="str">
        <f aca="false">IF(ISBLANK(K70),"",IF(L70, "https://raw.githubusercontent.com/PatrickVibild/TellusAmazonPictures/master/pictures/"&amp;K70&amp;"/2.jpg","https://download.HP.com/Images/Parts/"&amp;K70&amp;"/"&amp;K70&amp;"_B.jpg"))</f>
        <v/>
      </c>
      <c r="O70" s="59" t="str">
        <f aca="false">IF(ISBLANK(K70),"",IF(L70, "https://raw.githubusercontent.com/PatrickVibild/TellusAmazonPictures/master/pictures/"&amp;K70&amp;"/3.jpg","https://download.HP.com/Images/Parts/"&amp;K70&amp;"/"&amp;K70&amp;"_details.jpg"))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0" t="e">
        <f aca="false">MATCH(G70,options!$D$1:$D$20,0)</f>
        <v>#N/A</v>
      </c>
    </row>
    <row r="71" customFormat="false" ht="12.8" hidden="false" customHeight="false" outlineLevel="0" collapsed="false">
      <c r="E71" s="69"/>
      <c r="F71" s="70"/>
      <c r="G71" s="70"/>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70"/>
      <c r="J71" s="70"/>
      <c r="K71" s="58"/>
      <c r="L71" s="71"/>
      <c r="M71" s="58" t="str">
        <f aca="false">IF(ISBLANK(K71),"",IF(L71, "https://raw.githubusercontent.com/PatrickVibild/TellusAmazonPictures/master/pictures/"&amp;K71&amp;"/1.jpg","https://download.HP.com/Images/Parts/"&amp;K71&amp;"/"&amp;K71&amp;"_A.jpg"))</f>
        <v/>
      </c>
      <c r="N71" s="58" t="str">
        <f aca="false">IF(ISBLANK(K71),"",IF(L71, "https://raw.githubusercontent.com/PatrickVibild/TellusAmazonPictures/master/pictures/"&amp;K71&amp;"/2.jpg","https://download.HP.com/Images/Parts/"&amp;K71&amp;"/"&amp;K71&amp;"_B.jpg"))</f>
        <v/>
      </c>
      <c r="O71" s="59" t="str">
        <f aca="false">IF(ISBLANK(K71),"",IF(L71, "https://raw.githubusercontent.com/PatrickVibild/TellusAmazonPictures/master/pictures/"&amp;K71&amp;"/3.jpg","https://download.HP.com/Images/Parts/"&amp;K71&amp;"/"&amp;K71&amp;"_details.jpg"))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0" t="e">
        <f aca="false">MATCH(G71,options!$D$1:$D$20,0)</f>
        <v>#N/A</v>
      </c>
    </row>
    <row r="72" customFormat="false" ht="12.8" hidden="false" customHeight="false" outlineLevel="0" collapsed="false">
      <c r="E72" s="69"/>
      <c r="F72" s="70"/>
      <c r="G72" s="70"/>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70"/>
      <c r="J72" s="70"/>
      <c r="K72" s="58"/>
      <c r="L72" s="71"/>
      <c r="M72" s="58" t="str">
        <f aca="false">IF(ISBLANK(K72),"",IF(L72, "https://raw.githubusercontent.com/PatrickVibild/TellusAmazonPictures/master/pictures/"&amp;K72&amp;"/1.jpg","https://download.HP.com/Images/Parts/"&amp;K72&amp;"/"&amp;K72&amp;"_A.jpg"))</f>
        <v/>
      </c>
      <c r="N72" s="58" t="str">
        <f aca="false">IF(ISBLANK(K72),"",IF(L72, "https://raw.githubusercontent.com/PatrickVibild/TellusAmazonPictures/master/pictures/"&amp;K72&amp;"/2.jpg","https://download.HP.com/Images/Parts/"&amp;K72&amp;"/"&amp;K72&amp;"_B.jpg"))</f>
        <v/>
      </c>
      <c r="O72" s="59" t="str">
        <f aca="false">IF(ISBLANK(K72),"",IF(L72, "https://raw.githubusercontent.com/PatrickVibild/TellusAmazonPictures/master/pictures/"&amp;K72&amp;"/3.jpg","https://download.HP.com/Images/Parts/"&amp;K72&amp;"/"&amp;K72&amp;"_details.jpg"))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0" t="e">
        <f aca="false">MATCH(G72,options!$D$1:$D$20,0)</f>
        <v>#N/A</v>
      </c>
    </row>
    <row r="73" customFormat="false" ht="12.8" hidden="false" customHeight="false" outlineLevel="0" collapsed="false">
      <c r="E73" s="69"/>
      <c r="F73" s="70"/>
      <c r="G73" s="70"/>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70"/>
      <c r="J73" s="70"/>
      <c r="K73" s="58"/>
      <c r="L73" s="71"/>
      <c r="M73" s="58" t="str">
        <f aca="false">IF(ISBLANK(K73),"",IF(L73, "https://raw.githubusercontent.com/PatrickVibild/TellusAmazonPictures/master/pictures/"&amp;K73&amp;"/1.jpg","https://download.HP.com/Images/Parts/"&amp;K73&amp;"/"&amp;K73&amp;"_A.jpg"))</f>
        <v/>
      </c>
      <c r="N73" s="58" t="str">
        <f aca="false">IF(ISBLANK(K73),"",IF(L73, "https://raw.githubusercontent.com/PatrickVibild/TellusAmazonPictures/master/pictures/"&amp;K73&amp;"/2.jpg","https://download.HP.com/Images/Parts/"&amp;K73&amp;"/"&amp;K73&amp;"_B.jpg"))</f>
        <v/>
      </c>
      <c r="O73" s="59" t="str">
        <f aca="false">IF(ISBLANK(K73),"",IF(L73, "https://raw.githubusercontent.com/PatrickVibild/TellusAmazonPictures/master/pictures/"&amp;K73&amp;"/3.jpg","https://download.HP.com/Images/Parts/"&amp;K73&amp;"/"&amp;K73&amp;"_details.jpg"))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0" t="e">
        <f aca="false">MATCH(G73,options!$D$1:$D$20,0)</f>
        <v>#N/A</v>
      </c>
    </row>
    <row r="74" customFormat="false" ht="12.8" hidden="false" customHeight="false" outlineLevel="0" collapsed="false">
      <c r="E74" s="69"/>
      <c r="F74" s="70"/>
      <c r="G74" s="70"/>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70"/>
      <c r="J74" s="70"/>
      <c r="K74" s="58"/>
      <c r="L74" s="71"/>
      <c r="M74" s="58" t="str">
        <f aca="false">IF(ISBLANK(K74),"",IF(L74, "https://raw.githubusercontent.com/PatrickVibild/TellusAmazonPictures/master/pictures/"&amp;K74&amp;"/1.jpg","https://download.HP.com/Images/Parts/"&amp;K74&amp;"/"&amp;K74&amp;"_A.jpg"))</f>
        <v/>
      </c>
      <c r="N74" s="58" t="str">
        <f aca="false">IF(ISBLANK(K74),"",IF(L74, "https://raw.githubusercontent.com/PatrickVibild/TellusAmazonPictures/master/pictures/"&amp;K74&amp;"/2.jpg","https://download.HP.com/Images/Parts/"&amp;K74&amp;"/"&amp;K74&amp;"_B.jpg"))</f>
        <v/>
      </c>
      <c r="O74" s="59" t="str">
        <f aca="false">IF(ISBLANK(K74),"",IF(L74, "https://raw.githubusercontent.com/PatrickVibild/TellusAmazonPictures/master/pictures/"&amp;K74&amp;"/3.jpg","https://download.HP.com/Images/Parts/"&amp;K74&amp;"/"&amp;K74&amp;"_details.jpg"))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0" t="e">
        <f aca="false">MATCH(G74,options!$D$1:$D$20,0)</f>
        <v>#N/A</v>
      </c>
    </row>
    <row r="75" customFormat="false" ht="12.8" hidden="false" customHeight="false" outlineLevel="0" collapsed="false">
      <c r="E75" s="69"/>
      <c r="F75" s="70"/>
      <c r="G75" s="70"/>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70"/>
      <c r="J75" s="70"/>
      <c r="K75" s="58"/>
      <c r="L75" s="71"/>
      <c r="M75" s="58" t="str">
        <f aca="false">IF(ISBLANK(K75),"",IF(L75, "https://raw.githubusercontent.com/PatrickVibild/TellusAmazonPictures/master/pictures/"&amp;K75&amp;"/1.jpg","https://download.HP.com/Images/Parts/"&amp;K75&amp;"/"&amp;K75&amp;"_A.jpg"))</f>
        <v/>
      </c>
      <c r="N75" s="58" t="str">
        <f aca="false">IF(ISBLANK(K75),"",IF(L75, "https://raw.githubusercontent.com/PatrickVibild/TellusAmazonPictures/master/pictures/"&amp;K75&amp;"/2.jpg","https://download.HP.com/Images/Parts/"&amp;K75&amp;"/"&amp;K75&amp;"_B.jpg"))</f>
        <v/>
      </c>
      <c r="O75" s="59" t="str">
        <f aca="false">IF(ISBLANK(K75),"",IF(L75, "https://raw.githubusercontent.com/PatrickVibild/TellusAmazonPictures/master/pictures/"&amp;K75&amp;"/3.jpg","https://download.HP.com/Images/Parts/"&amp;K75&amp;"/"&amp;K75&amp;"_details.jpg"))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0" t="e">
        <f aca="false">MATCH(G75,options!$D$1:$D$20,0)</f>
        <v>#N/A</v>
      </c>
    </row>
    <row r="76" customFormat="false" ht="12.8" hidden="false" customHeight="false" outlineLevel="0" collapsed="false">
      <c r="E76" s="69"/>
      <c r="F76" s="70"/>
      <c r="G76" s="70"/>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70"/>
      <c r="J76" s="70"/>
      <c r="K76" s="58"/>
      <c r="L76" s="71"/>
      <c r="M76" s="58" t="str">
        <f aca="false">IF(ISBLANK(K76),"",IF(L76, "https://raw.githubusercontent.com/PatrickVibild/TellusAmazonPictures/master/pictures/"&amp;K76&amp;"/1.jpg","https://download.HP.com/Images/Parts/"&amp;K76&amp;"/"&amp;K76&amp;"_A.jpg"))</f>
        <v/>
      </c>
      <c r="N76" s="58" t="str">
        <f aca="false">IF(ISBLANK(K76),"",IF(L76, "https://raw.githubusercontent.com/PatrickVibild/TellusAmazonPictures/master/pictures/"&amp;K76&amp;"/2.jpg","https://download.HP.com/Images/Parts/"&amp;K76&amp;"/"&amp;K76&amp;"_B.jpg"))</f>
        <v/>
      </c>
      <c r="O76" s="59" t="str">
        <f aca="false">IF(ISBLANK(K76),"",IF(L76, "https://raw.githubusercontent.com/PatrickVibild/TellusAmazonPictures/master/pictures/"&amp;K76&amp;"/3.jpg","https://download.HP.com/Images/Parts/"&amp;K76&amp;"/"&amp;K76&amp;"_details.jpg"))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0" t="e">
        <f aca="false">MATCH(G76,options!$D$1:$D$20,0)</f>
        <v>#N/A</v>
      </c>
    </row>
    <row r="77" customFormat="false" ht="12.8" hidden="false" customHeight="false" outlineLevel="0" collapsed="false">
      <c r="E77" s="69"/>
      <c r="F77" s="70"/>
      <c r="G77" s="70"/>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70"/>
      <c r="J77" s="70"/>
      <c r="K77" s="58"/>
      <c r="L77" s="71"/>
      <c r="M77" s="58" t="str">
        <f aca="false">IF(ISBLANK(K77),"",IF(L77, "https://raw.githubusercontent.com/PatrickVibild/TellusAmazonPictures/master/pictures/"&amp;K77&amp;"/1.jpg","https://download.HP.com/Images/Parts/"&amp;K77&amp;"/"&amp;K77&amp;"_A.jpg"))</f>
        <v/>
      </c>
      <c r="N77" s="58" t="str">
        <f aca="false">IF(ISBLANK(K77),"",IF(L77, "https://raw.githubusercontent.com/PatrickVibild/TellusAmazonPictures/master/pictures/"&amp;K77&amp;"/2.jpg","https://download.HP.com/Images/Parts/"&amp;K77&amp;"/"&amp;K77&amp;"_B.jpg"))</f>
        <v/>
      </c>
      <c r="O77" s="59" t="str">
        <f aca="false">IF(ISBLANK(K77),"",IF(L77, "https://raw.githubusercontent.com/PatrickVibild/TellusAmazonPictures/master/pictures/"&amp;K77&amp;"/3.jpg","https://download.HP.com/Images/Parts/"&amp;K77&amp;"/"&amp;K77&amp;"_details.jpg"))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0" t="e">
        <f aca="false">MATCH(G77,options!$D$1:$D$20,0)</f>
        <v>#N/A</v>
      </c>
    </row>
    <row r="78" customFormat="false" ht="12.8" hidden="false" customHeight="false" outlineLevel="0" collapsed="false">
      <c r="E78" s="69"/>
      <c r="F78" s="70"/>
      <c r="G78" s="70"/>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70"/>
      <c r="J78" s="70"/>
      <c r="K78" s="58"/>
      <c r="L78" s="71"/>
      <c r="M78" s="58" t="str">
        <f aca="false">IF(ISBLANK(K78),"",IF(L78, "https://raw.githubusercontent.com/PatrickVibild/TellusAmazonPictures/master/pictures/"&amp;K78&amp;"/1.jpg","https://download.HP.com/Images/Parts/"&amp;K78&amp;"/"&amp;K78&amp;"_A.jpg"))</f>
        <v/>
      </c>
      <c r="N78" s="58" t="str">
        <f aca="false">IF(ISBLANK(K78),"",IF(L78, "https://raw.githubusercontent.com/PatrickVibild/TellusAmazonPictures/master/pictures/"&amp;K78&amp;"/2.jpg","https://download.HP.com/Images/Parts/"&amp;K78&amp;"/"&amp;K78&amp;"_B.jpg"))</f>
        <v/>
      </c>
      <c r="O78" s="59" t="str">
        <f aca="false">IF(ISBLANK(K78),"",IF(L78, "https://raw.githubusercontent.com/PatrickVibild/TellusAmazonPictures/master/pictures/"&amp;K78&amp;"/3.jpg","https://download.HP.com/Images/Parts/"&amp;K78&amp;"/"&amp;K78&amp;"_details.jpg"))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0" t="e">
        <f aca="false">MATCH(G78,options!$D$1:$D$20,0)</f>
        <v>#N/A</v>
      </c>
    </row>
    <row r="79" customFormat="false" ht="12.8" hidden="false" customHeight="false" outlineLevel="0" collapsed="false">
      <c r="E79" s="69"/>
      <c r="F79" s="70"/>
      <c r="G79" s="70"/>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70"/>
      <c r="J79" s="70"/>
      <c r="K79" s="58"/>
      <c r="L79" s="71"/>
      <c r="M79" s="58" t="str">
        <f aca="false">IF(ISBLANK(K79),"",IF(L79, "https://raw.githubusercontent.com/PatrickVibild/TellusAmazonPictures/master/pictures/"&amp;K79&amp;"/1.jpg","https://download.HP.com/Images/Parts/"&amp;K79&amp;"/"&amp;K79&amp;"_A.jpg"))</f>
        <v/>
      </c>
      <c r="N79" s="58" t="str">
        <f aca="false">IF(ISBLANK(K79),"",IF(L79, "https://raw.githubusercontent.com/PatrickVibild/TellusAmazonPictures/master/pictures/"&amp;K79&amp;"/2.jpg","https://download.HP.com/Images/Parts/"&amp;K79&amp;"/"&amp;K79&amp;"_B.jpg"))</f>
        <v/>
      </c>
      <c r="O79" s="59" t="str">
        <f aca="false">IF(ISBLANK(K79),"",IF(L79, "https://raw.githubusercontent.com/PatrickVibild/TellusAmazonPictures/master/pictures/"&amp;K79&amp;"/3.jpg","https://download.HP.com/Images/Parts/"&amp;K79&amp;"/"&amp;K79&amp;"_details.jpg"))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0" t="e">
        <f aca="false">MATCH(G79,options!$D$1:$D$20,0)</f>
        <v>#N/A</v>
      </c>
    </row>
    <row r="80" customFormat="false" ht="12.8" hidden="false" customHeight="false" outlineLevel="0" collapsed="false">
      <c r="E80" s="69"/>
      <c r="F80" s="70"/>
      <c r="G80" s="70"/>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70"/>
      <c r="J80" s="70"/>
      <c r="K80" s="58"/>
      <c r="L80" s="71"/>
      <c r="M80" s="58" t="str">
        <f aca="false">IF(ISBLANK(K80),"",IF(L80, "https://raw.githubusercontent.com/PatrickVibild/TellusAmazonPictures/master/pictures/"&amp;K80&amp;"/1.jpg","https://download.HP.com/Images/Parts/"&amp;K80&amp;"/"&amp;K80&amp;"_A.jpg"))</f>
        <v/>
      </c>
      <c r="N80" s="58" t="str">
        <f aca="false">IF(ISBLANK(K80),"",IF(L80, "https://raw.githubusercontent.com/PatrickVibild/TellusAmazonPictures/master/pictures/"&amp;K80&amp;"/2.jpg","https://download.HP.com/Images/Parts/"&amp;K80&amp;"/"&amp;K80&amp;"_B.jpg"))</f>
        <v/>
      </c>
      <c r="O80" s="59" t="str">
        <f aca="false">IF(ISBLANK(K80),"",IF(L80, "https://raw.githubusercontent.com/PatrickVibild/TellusAmazonPictures/master/pictures/"&amp;K80&amp;"/3.jpg","https://download.HP.com/Images/Parts/"&amp;K80&amp;"/"&amp;K80&amp;"_details.jpg"))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0" t="e">
        <f aca="false">MATCH(G80,options!$D$1:$D$20,0)</f>
        <v>#N/A</v>
      </c>
    </row>
    <row r="81" customFormat="false" ht="12.8" hidden="false" customHeight="false" outlineLevel="0" collapsed="false">
      <c r="E81" s="69"/>
      <c r="F81" s="70"/>
      <c r="G81" s="70"/>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70"/>
      <c r="J81" s="70"/>
      <c r="K81" s="58"/>
      <c r="L81" s="71"/>
      <c r="M81" s="58" t="str">
        <f aca="false">IF(ISBLANK(K81),"",IF(L81, "https://raw.githubusercontent.com/PatrickVibild/TellusAmazonPictures/master/pictures/"&amp;K81&amp;"/1.jpg","https://download.HP.com/Images/Parts/"&amp;K81&amp;"/"&amp;K81&amp;"_A.jpg"))</f>
        <v/>
      </c>
      <c r="N81" s="58" t="str">
        <f aca="false">IF(ISBLANK(K81),"",IF(L81, "https://raw.githubusercontent.com/PatrickVibild/TellusAmazonPictures/master/pictures/"&amp;K81&amp;"/2.jpg","https://download.HP.com/Images/Parts/"&amp;K81&amp;"/"&amp;K81&amp;"_B.jpg"))</f>
        <v/>
      </c>
      <c r="O81" s="59" t="str">
        <f aca="false">IF(ISBLANK(K81),"",IF(L81, "https://raw.githubusercontent.com/PatrickVibild/TellusAmazonPictures/master/pictures/"&amp;K81&amp;"/3.jpg","https://download.HP.com/Images/Parts/"&amp;K81&amp;"/"&amp;K81&amp;"_details.jpg"))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0" t="e">
        <f aca="false">MATCH(G81,options!$D$1:$D$20,0)</f>
        <v>#N/A</v>
      </c>
    </row>
    <row r="82" customFormat="false" ht="12.8" hidden="false" customHeight="false" outlineLevel="0" collapsed="false">
      <c r="E82" s="69"/>
      <c r="F82" s="70"/>
      <c r="G82" s="70"/>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70"/>
      <c r="J82" s="70"/>
      <c r="K82" s="58"/>
      <c r="L82" s="71"/>
      <c r="M82" s="58" t="str">
        <f aca="false">IF(ISBLANK(K82),"",IF(L82, "https://raw.githubusercontent.com/PatrickVibild/TellusAmazonPictures/master/pictures/"&amp;K82&amp;"/1.jpg","https://download.HP.com/Images/Parts/"&amp;K82&amp;"/"&amp;K82&amp;"_A.jpg"))</f>
        <v/>
      </c>
      <c r="N82" s="58" t="str">
        <f aca="false">IF(ISBLANK(K82),"",IF(L82, "https://raw.githubusercontent.com/PatrickVibild/TellusAmazonPictures/master/pictures/"&amp;K82&amp;"/2.jpg","https://download.HP.com/Images/Parts/"&amp;K82&amp;"/"&amp;K82&amp;"_B.jpg"))</f>
        <v/>
      </c>
      <c r="O82" s="59" t="str">
        <f aca="false">IF(ISBLANK(K82),"",IF(L82, "https://raw.githubusercontent.com/PatrickVibild/TellusAmazonPictures/master/pictures/"&amp;K82&amp;"/3.jpg","https://download.HP.com/Images/Parts/"&amp;K82&amp;"/"&amp;K82&amp;"_details.jpg"))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0" t="e">
        <f aca="false">MATCH(G82,options!$D$1:$D$20,0)</f>
        <v>#N/A</v>
      </c>
    </row>
    <row r="83" customFormat="false" ht="12.8" hidden="false" customHeight="false" outlineLevel="0" collapsed="false">
      <c r="E83" s="69"/>
      <c r="F83" s="70"/>
      <c r="G83" s="70"/>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70"/>
      <c r="J83" s="70"/>
      <c r="K83" s="58"/>
      <c r="L83" s="71"/>
      <c r="M83" s="58" t="str">
        <f aca="false">IF(ISBLANK(K83),"",IF(L83, "https://raw.githubusercontent.com/PatrickVibild/TellusAmazonPictures/master/pictures/"&amp;K83&amp;"/1.jpg","https://download.HP.com/Images/Parts/"&amp;K83&amp;"/"&amp;K83&amp;"_A.jpg"))</f>
        <v/>
      </c>
      <c r="N83" s="58" t="str">
        <f aca="false">IF(ISBLANK(K83),"",IF(L83, "https://raw.githubusercontent.com/PatrickVibild/TellusAmazonPictures/master/pictures/"&amp;K83&amp;"/2.jpg","https://download.HP.com/Images/Parts/"&amp;K83&amp;"/"&amp;K83&amp;"_B.jpg"))</f>
        <v/>
      </c>
      <c r="O83" s="59" t="str">
        <f aca="false">IF(ISBLANK(K83),"",IF(L83, "https://raw.githubusercontent.com/PatrickVibild/TellusAmazonPictures/master/pictures/"&amp;K83&amp;"/3.jpg","https://download.HP.com/Images/Parts/"&amp;K83&amp;"/"&amp;K83&amp;"_details.jpg"))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0" t="e">
        <f aca="false">MATCH(G83,options!$D$1:$D$20,0)</f>
        <v>#N/A</v>
      </c>
    </row>
    <row r="84" customFormat="false" ht="12.8" hidden="false" customHeight="false" outlineLevel="0" collapsed="false">
      <c r="E84" s="69"/>
      <c r="F84" s="70"/>
      <c r="G84" s="70"/>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70"/>
      <c r="J84" s="70"/>
      <c r="K84" s="58"/>
      <c r="L84" s="71"/>
      <c r="M84" s="58" t="str">
        <f aca="false">IF(ISBLANK(K84),"",IF(L84, "https://raw.githubusercontent.com/PatrickVibild/TellusAmazonPictures/master/pictures/"&amp;K84&amp;"/1.jpg","https://download.HP.com/Images/Parts/"&amp;K84&amp;"/"&amp;K84&amp;"_A.jpg"))</f>
        <v/>
      </c>
      <c r="N84" s="58" t="str">
        <f aca="false">IF(ISBLANK(K84),"",IF(L84, "https://raw.githubusercontent.com/PatrickVibild/TellusAmazonPictures/master/pictures/"&amp;K84&amp;"/2.jpg","https://download.HP.com/Images/Parts/"&amp;K84&amp;"/"&amp;K84&amp;"_B.jpg"))</f>
        <v/>
      </c>
      <c r="O84" s="59" t="str">
        <f aca="false">IF(ISBLANK(K84),"",IF(L84, "https://raw.githubusercontent.com/PatrickVibild/TellusAmazonPictures/master/pictures/"&amp;K84&amp;"/3.jpg","https://download.HP.com/Images/Parts/"&amp;K84&amp;"/"&amp;K84&amp;"_details.jpg"))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0" t="e">
        <f aca="false">MATCH(G84,options!$D$1:$D$20,0)</f>
        <v>#N/A</v>
      </c>
    </row>
    <row r="85" customFormat="false" ht="12.8" hidden="false" customHeight="false" outlineLevel="0" collapsed="false">
      <c r="E85" s="69"/>
      <c r="F85" s="70"/>
      <c r="G85" s="70"/>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70"/>
      <c r="J85" s="70"/>
      <c r="K85" s="58"/>
      <c r="L85" s="71"/>
      <c r="M85" s="58" t="str">
        <f aca="false">IF(ISBLANK(K85),"",IF(L85, "https://raw.githubusercontent.com/PatrickVibild/TellusAmazonPictures/master/pictures/"&amp;K85&amp;"/1.jpg","https://download.HP.com/Images/Parts/"&amp;K85&amp;"/"&amp;K85&amp;"_A.jpg"))</f>
        <v/>
      </c>
      <c r="N85" s="58" t="str">
        <f aca="false">IF(ISBLANK(K85),"",IF(L85, "https://raw.githubusercontent.com/PatrickVibild/TellusAmazonPictures/master/pictures/"&amp;K85&amp;"/2.jpg","https://download.HP.com/Images/Parts/"&amp;K85&amp;"/"&amp;K85&amp;"_B.jpg"))</f>
        <v/>
      </c>
      <c r="O85" s="59" t="str">
        <f aca="false">IF(ISBLANK(K85),"",IF(L85, "https://raw.githubusercontent.com/PatrickVibild/TellusAmazonPictures/master/pictures/"&amp;K85&amp;"/3.jpg","https://download.HP.com/Images/Parts/"&amp;K85&amp;"/"&amp;K85&amp;"_details.jpg"))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0" t="e">
        <f aca="false">MATCH(G85,options!$D$1:$D$20,0)</f>
        <v>#N/A</v>
      </c>
    </row>
    <row r="86" customFormat="false" ht="12.8" hidden="false" customHeight="false" outlineLevel="0" collapsed="false">
      <c r="E86" s="69"/>
      <c r="F86" s="70"/>
      <c r="G86" s="70"/>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70"/>
      <c r="J86" s="70"/>
      <c r="K86" s="58"/>
      <c r="L86" s="71"/>
      <c r="M86" s="58" t="str">
        <f aca="false">IF(ISBLANK(K86),"",IF(L86, "https://raw.githubusercontent.com/PatrickVibild/TellusAmazonPictures/master/pictures/"&amp;K86&amp;"/1.jpg","https://download.HP.com/Images/Parts/"&amp;K86&amp;"/"&amp;K86&amp;"_A.jpg"))</f>
        <v/>
      </c>
      <c r="N86" s="58" t="str">
        <f aca="false">IF(ISBLANK(K86),"",IF(L86, "https://raw.githubusercontent.com/PatrickVibild/TellusAmazonPictures/master/pictures/"&amp;K86&amp;"/2.jpg","https://download.HP.com/Images/Parts/"&amp;K86&amp;"/"&amp;K86&amp;"_B.jpg"))</f>
        <v/>
      </c>
      <c r="O86" s="59" t="str">
        <f aca="false">IF(ISBLANK(K86),"",IF(L86, "https://raw.githubusercontent.com/PatrickVibild/TellusAmazonPictures/master/pictures/"&amp;K86&amp;"/3.jpg","https://download.HP.com/Images/Parts/"&amp;K86&amp;"/"&amp;K86&amp;"_details.jpg"))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0" t="e">
        <f aca="false">MATCH(G86,options!$D$1:$D$20,0)</f>
        <v>#N/A</v>
      </c>
    </row>
    <row r="87" customFormat="false" ht="12.8" hidden="false" customHeight="false" outlineLevel="0" collapsed="false">
      <c r="E87" s="69"/>
      <c r="F87" s="70"/>
      <c r="G87" s="70"/>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70"/>
      <c r="J87" s="70"/>
      <c r="K87" s="58"/>
      <c r="L87" s="71"/>
      <c r="M87" s="58" t="str">
        <f aca="false">IF(ISBLANK(K87),"",IF(L87, "https://raw.githubusercontent.com/PatrickVibild/TellusAmazonPictures/master/pictures/"&amp;K87&amp;"/1.jpg","https://download.HP.com/Images/Parts/"&amp;K87&amp;"/"&amp;K87&amp;"_A.jpg"))</f>
        <v/>
      </c>
      <c r="N87" s="58" t="str">
        <f aca="false">IF(ISBLANK(K87),"",IF(L87, "https://raw.githubusercontent.com/PatrickVibild/TellusAmazonPictures/master/pictures/"&amp;K87&amp;"/2.jpg","https://download.HP.com/Images/Parts/"&amp;K87&amp;"/"&amp;K87&amp;"_B.jpg"))</f>
        <v/>
      </c>
      <c r="O87" s="59" t="str">
        <f aca="false">IF(ISBLANK(K87),"",IF(L87, "https://raw.githubusercontent.com/PatrickVibild/TellusAmazonPictures/master/pictures/"&amp;K87&amp;"/3.jpg","https://download.HP.com/Images/Parts/"&amp;K87&amp;"/"&amp;K87&amp;"_details.jpg"))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0" t="e">
        <f aca="false">MATCH(G87,options!$D$1:$D$20,0)</f>
        <v>#N/A</v>
      </c>
    </row>
    <row r="88" customFormat="false" ht="12.8" hidden="false" customHeight="false" outlineLevel="0" collapsed="false">
      <c r="E88" s="69"/>
      <c r="F88" s="70"/>
      <c r="G88" s="70"/>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70"/>
      <c r="J88" s="70"/>
      <c r="K88" s="58"/>
      <c r="L88" s="71"/>
      <c r="M88" s="58" t="str">
        <f aca="false">IF(ISBLANK(K88),"",IF(L88, "https://raw.githubusercontent.com/PatrickVibild/TellusAmazonPictures/master/pictures/"&amp;K88&amp;"/1.jpg","https://download.HP.com/Images/Parts/"&amp;K88&amp;"/"&amp;K88&amp;"_A.jpg"))</f>
        <v/>
      </c>
      <c r="N88" s="58" t="str">
        <f aca="false">IF(ISBLANK(K88),"",IF(L88, "https://raw.githubusercontent.com/PatrickVibild/TellusAmazonPictures/master/pictures/"&amp;K88&amp;"/2.jpg","https://download.HP.com/Images/Parts/"&amp;K88&amp;"/"&amp;K88&amp;"_B.jpg"))</f>
        <v/>
      </c>
      <c r="O88" s="59" t="str">
        <f aca="false">IF(ISBLANK(K88),"",IF(L88, "https://raw.githubusercontent.com/PatrickVibild/TellusAmazonPictures/master/pictures/"&amp;K88&amp;"/3.jpg","https://download.HP.com/Images/Parts/"&amp;K88&amp;"/"&amp;K88&amp;"_details.jpg"))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0" t="e">
        <f aca="false">MATCH(G88,options!$D$1:$D$20,0)</f>
        <v>#N/A</v>
      </c>
    </row>
    <row r="89" customFormat="false" ht="12.8" hidden="false" customHeight="false" outlineLevel="0" collapsed="false">
      <c r="E89" s="69"/>
      <c r="F89" s="70"/>
      <c r="G89" s="70"/>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70"/>
      <c r="J89" s="70"/>
      <c r="K89" s="58"/>
      <c r="L89" s="71"/>
      <c r="M89" s="58" t="str">
        <f aca="false">IF(ISBLANK(K89),"",IF(L89, "https://raw.githubusercontent.com/PatrickVibild/TellusAmazonPictures/master/pictures/"&amp;K89&amp;"/1.jpg","https://download.HP.com/Images/Parts/"&amp;K89&amp;"/"&amp;K89&amp;"_A.jpg"))</f>
        <v/>
      </c>
      <c r="N89" s="58" t="str">
        <f aca="false">IF(ISBLANK(K89),"",IF(L89, "https://raw.githubusercontent.com/PatrickVibild/TellusAmazonPictures/master/pictures/"&amp;K89&amp;"/2.jpg","https://download.HP.com/Images/Parts/"&amp;K89&amp;"/"&amp;K89&amp;"_B.jpg"))</f>
        <v/>
      </c>
      <c r="O89" s="59" t="str">
        <f aca="false">IF(ISBLANK(K89),"",IF(L89, "https://raw.githubusercontent.com/PatrickVibild/TellusAmazonPictures/master/pictures/"&amp;K89&amp;"/3.jpg","https://download.HP.com/Images/Parts/"&amp;K89&amp;"/"&amp;K89&amp;"_details.jpg"))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0" t="e">
        <f aca="false">MATCH(G89,options!$D$1:$D$20,0)</f>
        <v>#N/A</v>
      </c>
    </row>
    <row r="90" customFormat="false" ht="12.8" hidden="false" customHeight="false" outlineLevel="0" collapsed="false">
      <c r="E90" s="69"/>
      <c r="F90" s="70"/>
      <c r="G90" s="70"/>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70"/>
      <c r="J90" s="70"/>
      <c r="K90" s="58"/>
      <c r="L90" s="71"/>
      <c r="M90" s="58" t="str">
        <f aca="false">IF(ISBLANK(K90),"",IF(L90, "https://raw.githubusercontent.com/PatrickVibild/TellusAmazonPictures/master/pictures/"&amp;K90&amp;"/1.jpg","https://download.HP.com/Images/Parts/"&amp;K90&amp;"/"&amp;K90&amp;"_A.jpg"))</f>
        <v/>
      </c>
      <c r="N90" s="58" t="str">
        <f aca="false">IF(ISBLANK(K90),"",IF(L90, "https://raw.githubusercontent.com/PatrickVibild/TellusAmazonPictures/master/pictures/"&amp;K90&amp;"/2.jpg","https://download.HP.com/Images/Parts/"&amp;K90&amp;"/"&amp;K90&amp;"_B.jpg"))</f>
        <v/>
      </c>
      <c r="O90" s="59" t="str">
        <f aca="false">IF(ISBLANK(K90),"",IF(L90, "https://raw.githubusercontent.com/PatrickVibild/TellusAmazonPictures/master/pictures/"&amp;K90&amp;"/3.jpg","https://download.HP.com/Images/Parts/"&amp;K90&amp;"/"&amp;K90&amp;"_details.jpg"))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0" t="e">
        <f aca="false">MATCH(G90,options!$D$1:$D$20,0)</f>
        <v>#N/A</v>
      </c>
    </row>
    <row r="91" customFormat="false" ht="12.8" hidden="false" customHeight="false" outlineLevel="0" collapsed="false">
      <c r="E91" s="69"/>
      <c r="F91" s="70"/>
      <c r="G91" s="70"/>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70"/>
      <c r="J91" s="70"/>
      <c r="K91" s="58"/>
      <c r="L91" s="71"/>
      <c r="M91" s="58" t="str">
        <f aca="false">IF(ISBLANK(K91),"",IF(L91, "https://raw.githubusercontent.com/PatrickVibild/TellusAmazonPictures/master/pictures/"&amp;K91&amp;"/1.jpg","https://download.HP.com/Images/Parts/"&amp;K91&amp;"/"&amp;K91&amp;"_A.jpg"))</f>
        <v/>
      </c>
      <c r="N91" s="58" t="str">
        <f aca="false">IF(ISBLANK(K91),"",IF(L91, "https://raw.githubusercontent.com/PatrickVibild/TellusAmazonPictures/master/pictures/"&amp;K91&amp;"/2.jpg","https://download.HP.com/Images/Parts/"&amp;K91&amp;"/"&amp;K91&amp;"_B.jpg"))</f>
        <v/>
      </c>
      <c r="O91" s="59" t="str">
        <f aca="false">IF(ISBLANK(K91),"",IF(L91, "https://raw.githubusercontent.com/PatrickVibild/TellusAmazonPictures/master/pictures/"&amp;K91&amp;"/3.jpg","https://download.HP.com/Images/Parts/"&amp;K91&amp;"/"&amp;K91&amp;"_details.jpg"))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0" t="e">
        <f aca="false">MATCH(G91,options!$D$1:$D$20,0)</f>
        <v>#N/A</v>
      </c>
    </row>
    <row r="92" customFormat="false" ht="12.8" hidden="false" customHeight="false" outlineLevel="0" collapsed="false">
      <c r="E92" s="69"/>
      <c r="F92" s="70"/>
      <c r="G92" s="70"/>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70"/>
      <c r="J92" s="70"/>
      <c r="K92" s="58"/>
      <c r="L92" s="71"/>
      <c r="M92" s="58" t="str">
        <f aca="false">IF(ISBLANK(K92),"",IF(L92, "https://raw.githubusercontent.com/PatrickVibild/TellusAmazonPictures/master/pictures/"&amp;K92&amp;"/1.jpg","https://download.HP.com/Images/Parts/"&amp;K92&amp;"/"&amp;K92&amp;"_A.jpg"))</f>
        <v/>
      </c>
      <c r="N92" s="58" t="str">
        <f aca="false">IF(ISBLANK(K92),"",IF(L92, "https://raw.githubusercontent.com/PatrickVibild/TellusAmazonPictures/master/pictures/"&amp;K92&amp;"/2.jpg","https://download.HP.com/Images/Parts/"&amp;K92&amp;"/"&amp;K92&amp;"_B.jpg"))</f>
        <v/>
      </c>
      <c r="O92" s="59" t="str">
        <f aca="false">IF(ISBLANK(K92),"",IF(L92, "https://raw.githubusercontent.com/PatrickVibild/TellusAmazonPictures/master/pictures/"&amp;K92&amp;"/3.jpg","https://download.HP.com/Images/Parts/"&amp;K92&amp;"/"&amp;K92&amp;"_details.jpg"))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0" t="e">
        <f aca="false">MATCH(G92,options!$D$1:$D$20,0)</f>
        <v>#N/A</v>
      </c>
    </row>
    <row r="93" customFormat="false" ht="12.8" hidden="false" customHeight="false" outlineLevel="0" collapsed="false">
      <c r="E93" s="69"/>
      <c r="F93" s="70"/>
      <c r="G93" s="70"/>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70"/>
      <c r="J93" s="70"/>
      <c r="K93" s="58"/>
      <c r="L93" s="71"/>
      <c r="M93" s="58" t="str">
        <f aca="false">IF(ISBLANK(K93),"",IF(L93, "https://raw.githubusercontent.com/PatrickVibild/TellusAmazonPictures/master/pictures/"&amp;K93&amp;"/1.jpg","https://download.HP.com/Images/Parts/"&amp;K93&amp;"/"&amp;K93&amp;"_A.jpg"))</f>
        <v/>
      </c>
      <c r="N93" s="58" t="str">
        <f aca="false">IF(ISBLANK(K93),"",IF(L93, "https://raw.githubusercontent.com/PatrickVibild/TellusAmazonPictures/master/pictures/"&amp;K93&amp;"/2.jpg","https://download.HP.com/Images/Parts/"&amp;K93&amp;"/"&amp;K93&amp;"_B.jpg"))</f>
        <v/>
      </c>
      <c r="O93" s="59" t="str">
        <f aca="false">IF(ISBLANK(K93),"",IF(L93, "https://raw.githubusercontent.com/PatrickVibild/TellusAmazonPictures/master/pictures/"&amp;K93&amp;"/3.jpg","https://download.HP.com/Images/Parts/"&amp;K93&amp;"/"&amp;K93&amp;"_details.jpg"))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0" t="e">
        <f aca="false">MATCH(G93,options!$D$1:$D$20,0)</f>
        <v>#N/A</v>
      </c>
    </row>
    <row r="94" customFormat="false" ht="12.8" hidden="false" customHeight="false" outlineLevel="0" collapsed="false">
      <c r="E94" s="69"/>
      <c r="F94" s="70"/>
      <c r="G94" s="70"/>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70"/>
      <c r="J94" s="70"/>
      <c r="K94" s="58"/>
      <c r="L94" s="71"/>
      <c r="M94" s="58" t="str">
        <f aca="false">IF(ISBLANK(K94),"",IF(L94, "https://raw.githubusercontent.com/PatrickVibild/TellusAmazonPictures/master/pictures/"&amp;K94&amp;"/1.jpg","https://download.HP.com/Images/Parts/"&amp;K94&amp;"/"&amp;K94&amp;"_A.jpg"))</f>
        <v/>
      </c>
      <c r="N94" s="58" t="str">
        <f aca="false">IF(ISBLANK(K94),"",IF(L94, "https://raw.githubusercontent.com/PatrickVibild/TellusAmazonPictures/master/pictures/"&amp;K94&amp;"/2.jpg","https://download.HP.com/Images/Parts/"&amp;K94&amp;"/"&amp;K94&amp;"_B.jpg"))</f>
        <v/>
      </c>
      <c r="O94" s="59" t="str">
        <f aca="false">IF(ISBLANK(K94),"",IF(L94, "https://raw.githubusercontent.com/PatrickVibild/TellusAmazonPictures/master/pictures/"&amp;K94&amp;"/3.jpg","https://download.HP.com/Images/Parts/"&amp;K94&amp;"/"&amp;K94&amp;"_details.jpg"))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0" t="e">
        <f aca="false">MATCH(G94,options!$D$1:$D$20,0)</f>
        <v>#N/A</v>
      </c>
    </row>
    <row r="95" customFormat="false" ht="12.8" hidden="false" customHeight="false" outlineLevel="0" collapsed="false">
      <c r="E95" s="69"/>
      <c r="F95" s="70"/>
      <c r="G95" s="70"/>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70"/>
      <c r="J95" s="70"/>
      <c r="K95" s="58"/>
      <c r="L95" s="71"/>
      <c r="M95" s="58" t="str">
        <f aca="false">IF(ISBLANK(K95),"",IF(L95, "https://raw.githubusercontent.com/PatrickVibild/TellusAmazonPictures/master/pictures/"&amp;K95&amp;"/1.jpg","https://download.HP.com/Images/Parts/"&amp;K95&amp;"/"&amp;K95&amp;"_A.jpg"))</f>
        <v/>
      </c>
      <c r="N95" s="58" t="str">
        <f aca="false">IF(ISBLANK(K95),"",IF(L95, "https://raw.githubusercontent.com/PatrickVibild/TellusAmazonPictures/master/pictures/"&amp;K95&amp;"/2.jpg","https://download.HP.com/Images/Parts/"&amp;K95&amp;"/"&amp;K95&amp;"_B.jpg"))</f>
        <v/>
      </c>
      <c r="O95" s="59" t="str">
        <f aca="false">IF(ISBLANK(K95),"",IF(L95, "https://raw.githubusercontent.com/PatrickVibild/TellusAmazonPictures/master/pictures/"&amp;K95&amp;"/3.jpg","https://download.HP.com/Images/Parts/"&amp;K95&amp;"/"&amp;K95&amp;"_details.jpg"))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0" t="e">
        <f aca="false">MATCH(G95,options!$D$1:$D$20,0)</f>
        <v>#N/A</v>
      </c>
    </row>
    <row r="96" customFormat="false" ht="12.8" hidden="false" customHeight="false" outlineLevel="0" collapsed="false">
      <c r="E96" s="69"/>
      <c r="F96" s="70"/>
      <c r="G96" s="70"/>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70"/>
      <c r="J96" s="70"/>
      <c r="K96" s="58"/>
      <c r="L96" s="71"/>
      <c r="M96" s="58" t="str">
        <f aca="false">IF(ISBLANK(K96),"",IF(L96, "https://raw.githubusercontent.com/PatrickVibild/TellusAmazonPictures/master/pictures/"&amp;K96&amp;"/1.jpg","https://download.HP.com/Images/Parts/"&amp;K96&amp;"/"&amp;K96&amp;"_A.jpg"))</f>
        <v/>
      </c>
      <c r="N96" s="58" t="str">
        <f aca="false">IF(ISBLANK(K96),"",IF(L96, "https://raw.githubusercontent.com/PatrickVibild/TellusAmazonPictures/master/pictures/"&amp;K96&amp;"/2.jpg","https://download.HP.com/Images/Parts/"&amp;K96&amp;"/"&amp;K96&amp;"_B.jpg"))</f>
        <v/>
      </c>
      <c r="O96" s="59" t="str">
        <f aca="false">IF(ISBLANK(K96),"",IF(L96, "https://raw.githubusercontent.com/PatrickVibild/TellusAmazonPictures/master/pictures/"&amp;K96&amp;"/3.jpg","https://download.HP.com/Images/Parts/"&amp;K96&amp;"/"&amp;K96&amp;"_details.jpg"))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0" t="e">
        <f aca="false">MATCH(G96,options!$D$1:$D$20,0)</f>
        <v>#N/A</v>
      </c>
    </row>
    <row r="97" customFormat="false" ht="12.8" hidden="false" customHeight="false" outlineLevel="0" collapsed="false">
      <c r="E97" s="69"/>
      <c r="F97" s="70"/>
      <c r="G97" s="70"/>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70"/>
      <c r="J97" s="70"/>
      <c r="K97" s="58"/>
      <c r="L97" s="71"/>
      <c r="M97" s="58" t="str">
        <f aca="false">IF(ISBLANK(K97),"",IF(L97, "https://raw.githubusercontent.com/PatrickVibild/TellusAmazonPictures/master/pictures/"&amp;K97&amp;"/1.jpg","https://download.HP.com/Images/Parts/"&amp;K97&amp;"/"&amp;K97&amp;"_A.jpg"))</f>
        <v/>
      </c>
      <c r="N97" s="58" t="str">
        <f aca="false">IF(ISBLANK(K97),"",IF(L97, "https://raw.githubusercontent.com/PatrickVibild/TellusAmazonPictures/master/pictures/"&amp;K97&amp;"/2.jpg","https://download.HP.com/Images/Parts/"&amp;K97&amp;"/"&amp;K97&amp;"_B.jpg"))</f>
        <v/>
      </c>
      <c r="O97" s="59" t="str">
        <f aca="false">IF(ISBLANK(K97),"",IF(L97, "https://raw.githubusercontent.com/PatrickVibild/TellusAmazonPictures/master/pictures/"&amp;K97&amp;"/3.jpg","https://download.HP.com/Images/Parts/"&amp;K97&amp;"/"&amp;K97&amp;"_details.jpg"))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0" t="e">
        <f aca="false">MATCH(G97,options!$D$1:$D$20,0)</f>
        <v>#N/A</v>
      </c>
    </row>
    <row r="98" customFormat="false" ht="12.8" hidden="false" customHeight="false" outlineLevel="0" collapsed="false">
      <c r="E98" s="69"/>
      <c r="F98" s="70"/>
      <c r="G98" s="70"/>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70"/>
      <c r="J98" s="70"/>
      <c r="K98" s="58"/>
      <c r="L98" s="71"/>
      <c r="M98" s="58" t="str">
        <f aca="false">IF(ISBLANK(K98),"",IF(L98, "https://raw.githubusercontent.com/PatrickVibild/TellusAmazonPictures/master/pictures/"&amp;K98&amp;"/1.jpg","https://download.HP.com/Images/Parts/"&amp;K98&amp;"/"&amp;K98&amp;"_A.jpg"))</f>
        <v/>
      </c>
      <c r="N98" s="58" t="str">
        <f aca="false">IF(ISBLANK(K98),"",IF(L98, "https://raw.githubusercontent.com/PatrickVibild/TellusAmazonPictures/master/pictures/"&amp;K98&amp;"/2.jpg","https://download.HP.com/Images/Parts/"&amp;K98&amp;"/"&amp;K98&amp;"_B.jpg"))</f>
        <v/>
      </c>
      <c r="O98" s="59" t="str">
        <f aca="false">IF(ISBLANK(K98),"",IF(L98, "https://raw.githubusercontent.com/PatrickVibild/TellusAmazonPictures/master/pictures/"&amp;K98&amp;"/3.jpg","https://download.HP.com/Images/Parts/"&amp;K98&amp;"/"&amp;K98&amp;"_details.jpg"))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0" t="e">
        <f aca="false">MATCH(G98,options!$D$1:$D$20,0)</f>
        <v>#N/A</v>
      </c>
    </row>
    <row r="99" customFormat="false" ht="12.8" hidden="false" customHeight="false" outlineLevel="0" collapsed="false">
      <c r="E99" s="69"/>
      <c r="F99" s="70"/>
      <c r="G99" s="70"/>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70"/>
      <c r="J99" s="70"/>
      <c r="K99" s="58"/>
      <c r="L99" s="71"/>
      <c r="M99" s="58" t="str">
        <f aca="false">IF(ISBLANK(K99),"",IF(L99, "https://raw.githubusercontent.com/PatrickVibild/TellusAmazonPictures/master/pictures/"&amp;K99&amp;"/1.jpg","https://download.HP.com/Images/Parts/"&amp;K99&amp;"/"&amp;K99&amp;"_A.jpg"))</f>
        <v/>
      </c>
      <c r="N99" s="58" t="str">
        <f aca="false">IF(ISBLANK(K99),"",IF(L99, "https://raw.githubusercontent.com/PatrickVibild/TellusAmazonPictures/master/pictures/"&amp;K99&amp;"/2.jpg","https://download.HP.com/Images/Parts/"&amp;K99&amp;"/"&amp;K99&amp;"_B.jpg"))</f>
        <v/>
      </c>
      <c r="O99" s="59" t="str">
        <f aca="false">IF(ISBLANK(K99),"",IF(L99, "https://raw.githubusercontent.com/PatrickVibild/TellusAmazonPictures/master/pictures/"&amp;K99&amp;"/3.jpg","https://download.HP.com/Images/Parts/"&amp;K99&amp;"/"&amp;K99&amp;"_details.jpg"))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0" t="e">
        <f aca="false">MATCH(G99,options!$D$1:$D$20,0)</f>
        <v>#N/A</v>
      </c>
    </row>
    <row r="100" customFormat="false" ht="12.8" hidden="false" customHeight="false" outlineLevel="0" collapsed="false">
      <c r="E100" s="69"/>
      <c r="F100" s="70"/>
      <c r="G100" s="70"/>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70"/>
      <c r="J100" s="70"/>
      <c r="K100" s="58"/>
      <c r="L100" s="71"/>
      <c r="M100" s="58" t="str">
        <f aca="false">IF(ISBLANK(K100),"",IF(L100, "https://raw.githubusercontent.com/PatrickVibild/TellusAmazonPictures/master/pictures/"&amp;K100&amp;"/1.jpg","https://download.HP.com/Images/Parts/"&amp;K100&amp;"/"&amp;K100&amp;"_A.jpg"))</f>
        <v/>
      </c>
      <c r="N100" s="58" t="str">
        <f aca="false">IF(ISBLANK(K100),"",IF(L100, "https://raw.githubusercontent.com/PatrickVibild/TellusAmazonPictures/master/pictures/"&amp;K100&amp;"/2.jpg","https://download.HP.com/Images/Parts/"&amp;K100&amp;"/"&amp;K100&amp;"_B.jpg"))</f>
        <v/>
      </c>
      <c r="O100" s="59" t="str">
        <f aca="false">IF(ISBLANK(K100),"",IF(L100, "https://raw.githubusercontent.com/PatrickVibild/TellusAmazonPictures/master/pictures/"&amp;K100&amp;"/3.jpg","https://download.HP.com/Images/Parts/"&amp;K100&amp;"/"&amp;K100&amp;"_details.jpg"))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0" t="e">
        <f aca="false">MATCH(G100,options!$D$1:$D$20,0)</f>
        <v>#N/A</v>
      </c>
    </row>
    <row r="101" customFormat="false" ht="12.8" hidden="false" customHeight="false" outlineLevel="0" collapsed="false">
      <c r="E101" s="69"/>
      <c r="F101" s="70"/>
      <c r="G101" s="70"/>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70"/>
      <c r="J101" s="70"/>
      <c r="K101" s="58"/>
      <c r="L101" s="71"/>
      <c r="M101" s="58" t="str">
        <f aca="false">IF(ISBLANK(K101),"",IF(L101, "https://raw.githubusercontent.com/PatrickVibild/TellusAmazonPictures/master/pictures/"&amp;K101&amp;"/1.jpg","https://download.HP.com/Images/Parts/"&amp;K101&amp;"/"&amp;K101&amp;"_A.jpg"))</f>
        <v/>
      </c>
      <c r="N101" s="58" t="str">
        <f aca="false">IF(ISBLANK(K101),"",IF(L101, "https://raw.githubusercontent.com/PatrickVibild/TellusAmazonPictures/master/pictures/"&amp;K101&amp;"/2.jpg","https://download.HP.com/Images/Parts/"&amp;K101&amp;"/"&amp;K101&amp;"_B.jpg"))</f>
        <v/>
      </c>
      <c r="O101" s="59" t="str">
        <f aca="false">IF(ISBLANK(K101),"",IF(L101, "https://raw.githubusercontent.com/PatrickVibild/TellusAmazonPictures/master/pictures/"&amp;K101&amp;"/3.jpg","https://download.HP.com/Images/Parts/"&amp;K101&amp;"/"&amp;K101&amp;"_details.jpg"))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0" t="e">
        <f aca="false">MATCH(G101,options!$D$1:$D$20,0)</f>
        <v>#N/A</v>
      </c>
    </row>
    <row r="102" customFormat="false" ht="12.8" hidden="false" customHeight="false" outlineLevel="0" collapsed="false">
      <c r="E102" s="69"/>
      <c r="F102" s="70"/>
      <c r="G102" s="70"/>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70"/>
      <c r="J102" s="70"/>
      <c r="K102" s="58"/>
      <c r="L102" s="71"/>
      <c r="M102" s="58" t="str">
        <f aca="false">IF(ISBLANK(K102),"",IF(L102, "https://raw.githubusercontent.com/PatrickVibild/TellusAmazonPictures/master/pictures/"&amp;K102&amp;"/1.jpg","https://download.HP.com/Images/Parts/"&amp;K102&amp;"/"&amp;K102&amp;"_A.jpg"))</f>
        <v/>
      </c>
      <c r="N102" s="58" t="str">
        <f aca="false">IF(ISBLANK(K102),"",IF(L102, "https://raw.githubusercontent.com/PatrickVibild/TellusAmazonPictures/master/pictures/"&amp;K102&amp;"/2.jpg","https://download.HP.com/Images/Parts/"&amp;K102&amp;"/"&amp;K102&amp;"_B.jpg"))</f>
        <v/>
      </c>
      <c r="O102" s="59" t="str">
        <f aca="false">IF(ISBLANK(K102),"",IF(L102, "https://raw.githubusercontent.com/PatrickVibild/TellusAmazonPictures/master/pictures/"&amp;K102&amp;"/3.jpg","https://download.HP.com/Images/Parts/"&amp;K102&amp;"/"&amp;K102&amp;"_details.jpg"))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0" t="e">
        <f aca="false">MATCH(G102,options!$D$1:$D$20,0)</f>
        <v>#N/A</v>
      </c>
    </row>
    <row r="103" customFormat="false" ht="12.8" hidden="false" customHeight="false" outlineLevel="0" collapsed="false">
      <c r="E103" s="69"/>
      <c r="F103" s="70"/>
      <c r="G103" s="70"/>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70"/>
      <c r="J103" s="70"/>
      <c r="K103" s="58"/>
      <c r="L103" s="71"/>
      <c r="M103" s="58" t="str">
        <f aca="false">IF(ISBLANK(K103),"",IF(L103, "https://raw.githubusercontent.com/PatrickVibild/TellusAmazonPictures/master/pictures/"&amp;K103&amp;"/1.jpg","https://download.HP.com/Images/Parts/"&amp;K103&amp;"/"&amp;K103&amp;"_A.jpg"))</f>
        <v/>
      </c>
      <c r="N103" s="58" t="str">
        <f aca="false">IF(ISBLANK(K103),"",IF(L103, "https://raw.githubusercontent.com/PatrickVibild/TellusAmazonPictures/master/pictures/"&amp;K103&amp;"/2.jpg","https://download.HP.com/Images/Parts/"&amp;K103&amp;"/"&amp;K103&amp;"_B.jpg"))</f>
        <v/>
      </c>
      <c r="O103" s="59" t="str">
        <f aca="false">IF(ISBLANK(K103),"",IF(L103, "https://raw.githubusercontent.com/PatrickVibild/TellusAmazonPictures/master/pictures/"&amp;K103&amp;"/3.jpg","https://download.HP.com/Images/Parts/"&amp;K103&amp;"/"&amp;K103&amp;"_details.jpg"))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0" t="e">
        <f aca="false">MATCH(G103,options!$D$1:$D$20,0)</f>
        <v>#N/A</v>
      </c>
    </row>
    <row r="104" customFormat="false" ht="12.8" hidden="false" customHeight="false" outlineLevel="0" collapsed="false">
      <c r="E104" s="69"/>
      <c r="F104" s="70"/>
      <c r="G104" s="70"/>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70"/>
      <c r="J104" s="70"/>
      <c r="K104" s="58"/>
      <c r="L104" s="71"/>
      <c r="M104" s="58" t="str">
        <f aca="false">IF(ISBLANK(K104),"","https://download.HP.com/Images/Parts/"&amp;K104&amp;"/"&amp;K104&amp;"_A.jpg")</f>
        <v/>
      </c>
      <c r="N104" s="58" t="str">
        <f aca="false">IF(ISBLANK(K104),"","https://download.HP.com/Images/Parts/"&amp;K104&amp;"/"&amp;K104&amp;"_B.jpg")</f>
        <v/>
      </c>
      <c r="O104" s="59" t="str">
        <f aca="false">IF(ISBLANK(K104),"","https://download.HP.com/Images/Parts/"&amp;K104&amp;"/"&amp;K104&amp;"_details.jpg")</f>
        <v/>
      </c>
      <c r="V104" s="60" t="e">
        <f aca="false">MATCH(G104,options!$D$1:$D$20,0)</f>
        <v>#N/A</v>
      </c>
    </row>
  </sheetData>
  <mergeCells count="1">
    <mergeCell ref="E1:G1"/>
  </mergeCells>
  <dataValidations count="13">
    <dataValidation allowBlank="true" errorStyle="stop" operator="equal" showDropDown="false" showErrorMessage="true" showInputMessage="false" sqref="B6" type="list">
      <formula1>options!$C$1:$C$2</formula1>
      <formula2>0</formula2>
    </dataValidation>
    <dataValidation allowBlank="true" errorStyle="stop" operator="equal" showDropDown="false" showErrorMessage="true" showInputMessage="false" sqref="B20" type="list">
      <formula1>options!$A$1:$A$3</formula1>
      <formula2>0</formula2>
    </dataValidation>
    <dataValidation allowBlank="true" errorStyle="stop" operator="equal" showDropDown="false" showErrorMessage="true" showInputMessage="false" sqref="I44:I104" type="list">
      <formula1>options!$B$1:$B$2</formula1>
      <formula2>0</formula2>
    </dataValidation>
    <dataValidation allowBlank="true" errorStyle="stop" operator="equal" showDropDown="false" showErrorMessage="true" showInputMessage="false" sqref="J44:J104" type="list">
      <formula1>options!$B$1:$B$2</formula1>
      <formula2>0</formula2>
    </dataValidation>
    <dataValidation allowBlank="true" errorStyle="stop" operator="equal" showDropDown="false" showErrorMessage="true" showInputMessage="false" sqref="G44:G104" type="list">
      <formula1>options!$D$1:$D$20</formula1>
      <formula2>0</formula2>
    </dataValidation>
    <dataValidation allowBlank="false" errorStyle="stop" operator="between" showDropDown="false" showErrorMessage="true" showInputMessage="true" sqref="B36" type="list">
      <formula1>options!$F$1:$F$6</formula1>
      <formula2>0</formula2>
    </dataValidation>
    <dataValidation allowBlank="true" errorStyle="stop" operator="equal" showDropDown="false" showErrorMessage="true" showInputMessage="false" sqref="V4:V104" type="none">
      <formula1>options!$D$1:$D$20</formula1>
      <formula2>0</formula2>
    </dataValidation>
    <dataValidation allowBlank="false" errorStyle="stop" operator="between" showDropDown="false" showErrorMessage="true" showInputMessage="true" sqref="B37" type="list">
      <formula1>options!$G$1:$G$2</formula1>
      <formula2>0</formula2>
    </dataValidation>
    <dataValidation allowBlank="true" errorStyle="stop" operator="equal" showDropDown="false" showErrorMessage="true" showInputMessage="false" sqref="L44:L104" type="list">
      <formula1>options!$B$1:$B$2</formula1>
      <formula2>0</formula2>
    </dataValidation>
    <dataValidation allowBlank="true" errorStyle="stop" operator="equal" showDropDown="false" showErrorMessage="true" showInputMessage="false" sqref="G42:G43" type="list">
      <formula1>options!$D$1:$D$20</formula1>
      <formula2>0</formula2>
    </dataValidation>
    <dataValidation allowBlank="true" errorStyle="stop" operator="equal" showDropDown="false" showErrorMessage="true" showInputMessage="false" sqref="I4:I43" type="list">
      <formula1>options!$B$1:$B$2</formula1>
      <formula2>0</formula2>
    </dataValidation>
    <dataValidation allowBlank="true" errorStyle="stop" operator="equal" showDropDown="false" showErrorMessage="true" showInputMessage="false" sqref="J4:J43" type="list">
      <formula1>options!$B$1:$B$2</formula1>
      <formula2>0</formula2>
    </dataValidation>
    <dataValidation allowBlank="true" errorStyle="stop" operator="equal" showDropDown="false" showErrorMessage="true" showInputMessage="false" sqref="L42: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238281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417</v>
      </c>
      <c r="B1" s="52" t="n">
        <f aca="false">TRUE()</f>
        <v>1</v>
      </c>
      <c r="C1" s="0" t="s">
        <v>439</v>
      </c>
      <c r="D1" s="53" t="s">
        <v>373</v>
      </c>
      <c r="E1" s="0" t="s">
        <v>440</v>
      </c>
      <c r="F1" s="0" t="s">
        <v>432</v>
      </c>
      <c r="G1" s="0" t="s">
        <v>435</v>
      </c>
    </row>
    <row r="2" customFormat="false" ht="12.8" hidden="false" customHeight="false" outlineLevel="0" collapsed="false">
      <c r="A2" s="0" t="s">
        <v>441</v>
      </c>
      <c r="B2" s="52" t="n">
        <f aca="false">FALSE()</f>
        <v>0</v>
      </c>
      <c r="C2" s="0" t="s">
        <v>380</v>
      </c>
      <c r="D2" s="53" t="s">
        <v>377</v>
      </c>
      <c r="E2" s="0" t="s">
        <v>442</v>
      </c>
      <c r="F2" s="0" t="s">
        <v>377</v>
      </c>
      <c r="G2" s="0" t="s">
        <v>410</v>
      </c>
    </row>
    <row r="3" customFormat="false" ht="12.8" hidden="false" customHeight="false" outlineLevel="0" collapsed="false">
      <c r="A3" s="0" t="s">
        <v>443</v>
      </c>
      <c r="D3" s="53" t="s">
        <v>382</v>
      </c>
      <c r="E3" s="0" t="s">
        <v>444</v>
      </c>
      <c r="F3" s="0" t="s">
        <v>373</v>
      </c>
    </row>
    <row r="4" customFormat="false" ht="12.8" hidden="false" customHeight="false" outlineLevel="0" collapsed="false">
      <c r="D4" s="53" t="s">
        <v>386</v>
      </c>
      <c r="E4" s="0" t="s">
        <v>445</v>
      </c>
      <c r="F4" s="0" t="s">
        <v>382</v>
      </c>
    </row>
    <row r="5" customFormat="false" ht="12.8" hidden="false" customHeight="false" outlineLevel="0" collapsed="false">
      <c r="D5" s="53" t="s">
        <v>390</v>
      </c>
      <c r="E5" s="0" t="s">
        <v>446</v>
      </c>
      <c r="F5" s="0" t="s">
        <v>386</v>
      </c>
    </row>
    <row r="6" customFormat="false" ht="12.8" hidden="false" customHeight="false" outlineLevel="0" collapsed="false">
      <c r="D6" s="53" t="s">
        <v>394</v>
      </c>
      <c r="E6" s="0" t="s">
        <v>447</v>
      </c>
      <c r="F6" s="0" t="s">
        <v>429</v>
      </c>
    </row>
    <row r="7" customFormat="false" ht="12.8" hidden="false" customHeight="false" outlineLevel="0" collapsed="false">
      <c r="D7" s="53" t="s">
        <v>398</v>
      </c>
      <c r="E7" s="0" t="s">
        <v>448</v>
      </c>
    </row>
    <row r="8" customFormat="false" ht="12.8" hidden="false" customHeight="false" outlineLevel="0" collapsed="false">
      <c r="D8" s="53" t="s">
        <v>423</v>
      </c>
      <c r="E8" s="0" t="s">
        <v>449</v>
      </c>
    </row>
    <row r="9" customFormat="false" ht="12.8" hidden="false" customHeight="false" outlineLevel="0" collapsed="false">
      <c r="D9" s="53" t="s">
        <v>426</v>
      </c>
      <c r="E9" s="0" t="s">
        <v>450</v>
      </c>
    </row>
    <row r="10" customFormat="false" ht="12.8" hidden="false" customHeight="false" outlineLevel="0" collapsed="false">
      <c r="D10" s="53" t="s">
        <v>429</v>
      </c>
      <c r="E10" s="0" t="s">
        <v>451</v>
      </c>
    </row>
    <row r="11" customFormat="false" ht="12.8" hidden="false" customHeight="false" outlineLevel="0" collapsed="false">
      <c r="D11" s="53" t="s">
        <v>430</v>
      </c>
      <c r="E11" s="0" t="s">
        <v>452</v>
      </c>
    </row>
    <row r="12" customFormat="false" ht="12.8" hidden="false" customHeight="false" outlineLevel="0" collapsed="false">
      <c r="D12" s="53" t="s">
        <v>433</v>
      </c>
      <c r="E12" s="0" t="s">
        <v>453</v>
      </c>
    </row>
    <row r="13" customFormat="false" ht="12.8" hidden="false" customHeight="false" outlineLevel="0" collapsed="false">
      <c r="D13" s="53" t="s">
        <v>436</v>
      </c>
      <c r="E13" s="0" t="s">
        <v>454</v>
      </c>
    </row>
    <row r="14" customFormat="false" ht="12.8" hidden="false" customHeight="false" outlineLevel="0" collapsed="false">
      <c r="D14" s="53" t="s">
        <v>437</v>
      </c>
      <c r="E14" s="0" t="s">
        <v>455</v>
      </c>
    </row>
    <row r="15" customFormat="false" ht="12.8" hidden="false" customHeight="false" outlineLevel="0" collapsed="false">
      <c r="D15" s="53" t="s">
        <v>402</v>
      </c>
      <c r="E15" s="0" t="s">
        <v>456</v>
      </c>
    </row>
    <row r="16" customFormat="false" ht="12.8" hidden="false" customHeight="false" outlineLevel="0" collapsed="false">
      <c r="D16" s="53" t="s">
        <v>405</v>
      </c>
      <c r="E16" s="72" t="s">
        <v>457</v>
      </c>
    </row>
    <row r="17" customFormat="false" ht="12.8" hidden="false" customHeight="false" outlineLevel="0" collapsed="false">
      <c r="D17" s="53" t="s">
        <v>438</v>
      </c>
      <c r="E17" s="0" t="s">
        <v>458</v>
      </c>
    </row>
    <row r="18" customFormat="false" ht="12.8" hidden="false" customHeight="false" outlineLevel="0" collapsed="false">
      <c r="D18" s="53" t="s">
        <v>410</v>
      </c>
      <c r="E18" s="0" t="s">
        <v>459</v>
      </c>
    </row>
    <row r="19" customFormat="false" ht="12.8" hidden="false" customHeight="false" outlineLevel="0" collapsed="false">
      <c r="D19" s="53" t="s">
        <v>428</v>
      </c>
      <c r="E19" s="0" t="s">
        <v>460</v>
      </c>
    </row>
    <row r="20" customFormat="false" ht="12.8" hidden="false" customHeight="false" outlineLevel="0" collapsed="false">
      <c r="D20" s="53" t="s">
        <v>425</v>
      </c>
      <c r="E20" s="0" t="s">
        <v>461</v>
      </c>
    </row>
    <row r="50" customFormat="false" ht="16" hidden="false" customHeight="false" outlineLevel="0" collapsed="false">
      <c r="B50" s="73"/>
    </row>
    <row r="51" customFormat="false" ht="16" hidden="false" customHeight="false" outlineLevel="0" collapsed="false">
      <c r="B51" s="7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6" activeCellId="0" sqref="B16"/>
    </sheetView>
  </sheetViews>
  <sheetFormatPr defaultColWidth="12.253906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432</v>
      </c>
    </row>
    <row r="3" customFormat="false" ht="14.9" hidden="false" customHeight="false" outlineLevel="0" collapsed="false">
      <c r="B3" s="74" t="s">
        <v>462</v>
      </c>
    </row>
    <row r="4" customFormat="false" ht="14.9" hidden="false" customHeight="false" outlineLevel="0" collapsed="false">
      <c r="B4" s="74" t="s">
        <v>463</v>
      </c>
    </row>
    <row r="5" customFormat="false" ht="14.9" hidden="false" customHeight="false" outlineLevel="0" collapsed="false">
      <c r="B5" s="74" t="s">
        <v>464</v>
      </c>
    </row>
    <row r="6" customFormat="false" ht="14.9" hidden="false" customHeight="false" outlineLevel="0" collapsed="false">
      <c r="A6" s="0" t="s">
        <v>465</v>
      </c>
      <c r="B6" s="74" t="s">
        <v>466</v>
      </c>
    </row>
    <row r="7" customFormat="false" ht="14.9" hidden="false" customHeight="false" outlineLevel="0" collapsed="false">
      <c r="B7" s="74" t="s">
        <v>467</v>
      </c>
    </row>
    <row r="8" customFormat="false" ht="12.8" hidden="false" customHeight="false" outlineLevel="0" collapsed="false">
      <c r="A8" s="0" t="s">
        <v>40</v>
      </c>
      <c r="B8" s="74" t="s">
        <v>468</v>
      </c>
    </row>
    <row r="9" customFormat="false" ht="12.8" hidden="false" customHeight="false" outlineLevel="0" collapsed="false">
      <c r="A9" s="0" t="s">
        <v>469</v>
      </c>
      <c r="B9" s="74" t="s">
        <v>470</v>
      </c>
    </row>
    <row r="10" customFormat="false" ht="12.8" hidden="false" customHeight="false" outlineLevel="0" collapsed="false">
      <c r="B10" s="0" t="s">
        <v>471</v>
      </c>
    </row>
    <row r="11" customFormat="false" ht="12.8" hidden="false" customHeight="false" outlineLevel="0" collapsed="false">
      <c r="B11" s="0" t="s">
        <v>472</v>
      </c>
    </row>
    <row r="14" customFormat="false" ht="12.8" hidden="false" customHeight="false" outlineLevel="0" collapsed="false">
      <c r="B14" s="74" t="s">
        <v>473</v>
      </c>
    </row>
    <row r="20" customFormat="false" ht="12.8" hidden="false" customHeight="false" outlineLevel="0" collapsed="false">
      <c r="B20" s="53" t="s">
        <v>373</v>
      </c>
    </row>
    <row r="21" customFormat="false" ht="12.8" hidden="false" customHeight="false" outlineLevel="0" collapsed="false">
      <c r="B21" s="53" t="s">
        <v>377</v>
      </c>
    </row>
    <row r="22" customFormat="false" ht="12.8" hidden="false" customHeight="false" outlineLevel="0" collapsed="false">
      <c r="B22" s="53" t="s">
        <v>382</v>
      </c>
    </row>
    <row r="23" customFormat="false" ht="12.8" hidden="false" customHeight="false" outlineLevel="0" collapsed="false">
      <c r="B23" s="53" t="s">
        <v>386</v>
      </c>
    </row>
    <row r="24" customFormat="false" ht="12.8" hidden="false" customHeight="false" outlineLevel="0" collapsed="false">
      <c r="B24" s="53" t="s">
        <v>390</v>
      </c>
    </row>
    <row r="25" customFormat="false" ht="12.8" hidden="false" customHeight="false" outlineLevel="0" collapsed="false">
      <c r="B25" s="53" t="s">
        <v>394</v>
      </c>
    </row>
    <row r="26" customFormat="false" ht="12.8" hidden="false" customHeight="false" outlineLevel="0" collapsed="false">
      <c r="B26" s="53" t="s">
        <v>398</v>
      </c>
    </row>
    <row r="27" customFormat="false" ht="12.8" hidden="false" customHeight="false" outlineLevel="0" collapsed="false">
      <c r="B27" s="53" t="s">
        <v>423</v>
      </c>
    </row>
    <row r="28" customFormat="false" ht="12.8" hidden="false" customHeight="false" outlineLevel="0" collapsed="false">
      <c r="B28" s="53" t="s">
        <v>426</v>
      </c>
    </row>
    <row r="29" customFormat="false" ht="12.8" hidden="false" customHeight="false" outlineLevel="0" collapsed="false">
      <c r="B29" s="53" t="s">
        <v>429</v>
      </c>
    </row>
    <row r="30" customFormat="false" ht="12.8" hidden="false" customHeight="false" outlineLevel="0" collapsed="false">
      <c r="B30" s="53" t="s">
        <v>430</v>
      </c>
    </row>
    <row r="31" customFormat="false" ht="12.8" hidden="false" customHeight="false" outlineLevel="0" collapsed="false">
      <c r="B31" s="53" t="s">
        <v>433</v>
      </c>
    </row>
    <row r="32" customFormat="false" ht="12.8" hidden="false" customHeight="false" outlineLevel="0" collapsed="false">
      <c r="B32" s="53" t="s">
        <v>436</v>
      </c>
    </row>
    <row r="33" customFormat="false" ht="12.8" hidden="false" customHeight="false" outlineLevel="0" collapsed="false">
      <c r="B33" s="53" t="s">
        <v>437</v>
      </c>
    </row>
    <row r="34" customFormat="false" ht="12.8" hidden="false" customHeight="false" outlineLevel="0" collapsed="false">
      <c r="B34" s="53" t="s">
        <v>402</v>
      </c>
      <c r="D34" s="74"/>
    </row>
    <row r="35" customFormat="false" ht="12.8" hidden="false" customHeight="false" outlineLevel="0" collapsed="false">
      <c r="B35" s="53" t="s">
        <v>405</v>
      </c>
      <c r="D35" s="74"/>
    </row>
    <row r="36" customFormat="false" ht="12.8" hidden="false" customHeight="false" outlineLevel="0" collapsed="false">
      <c r="B36" s="53" t="s">
        <v>438</v>
      </c>
      <c r="D36" s="74"/>
    </row>
    <row r="37" customFormat="false" ht="12.8" hidden="false" customHeight="false" outlineLevel="0" collapsed="false">
      <c r="B37" s="53" t="s">
        <v>410</v>
      </c>
      <c r="D37" s="74"/>
    </row>
    <row r="38" customFormat="false" ht="12.8" hidden="false" customHeight="false" outlineLevel="0" collapsed="false">
      <c r="B38" s="53" t="s">
        <v>428</v>
      </c>
      <c r="D38" s="74"/>
    </row>
    <row r="39" customFormat="false" ht="12.8" hidden="false" customHeight="false" outlineLevel="0" collapsed="false">
      <c r="B39" s="53" t="s">
        <v>425</v>
      </c>
      <c r="D39" s="74"/>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539062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3" t="s">
        <v>474</v>
      </c>
    </row>
    <row r="4" customFormat="false" ht="15" hidden="false" customHeight="false" outlineLevel="0" collapsed="false">
      <c r="B4" s="73" t="s">
        <v>475</v>
      </c>
    </row>
    <row r="5" customFormat="false" ht="15" hidden="false" customHeight="false" outlineLevel="0" collapsed="false">
      <c r="B5" s="73" t="s">
        <v>476</v>
      </c>
    </row>
    <row r="6" customFormat="false" ht="15" hidden="false" customHeight="false" outlineLevel="0" collapsed="false">
      <c r="B6" s="73" t="s">
        <v>477</v>
      </c>
    </row>
    <row r="7" customFormat="false" ht="15" hidden="false" customHeight="false" outlineLevel="0" collapsed="false">
      <c r="B7" s="73" t="s">
        <v>478</v>
      </c>
    </row>
    <row r="8" customFormat="false" ht="12.8" hidden="false" customHeight="false" outlineLevel="0" collapsed="false">
      <c r="A8" s="0" t="s">
        <v>479</v>
      </c>
      <c r="B8" s="0" t="s">
        <v>480</v>
      </c>
    </row>
    <row r="9" customFormat="false" ht="12.8" hidden="false" customHeight="false" outlineLevel="0" collapsed="false">
      <c r="A9" s="0" t="s">
        <v>481</v>
      </c>
      <c r="B9" s="0" t="s">
        <v>482</v>
      </c>
    </row>
    <row r="10" customFormat="false" ht="12.8" hidden="false" customHeight="false" outlineLevel="0" collapsed="false">
      <c r="B10" s="0" t="s">
        <v>483</v>
      </c>
    </row>
    <row r="11" customFormat="false" ht="12.8" hidden="false" customHeight="false" outlineLevel="0" collapsed="false">
      <c r="B11" s="0" t="s">
        <v>484</v>
      </c>
    </row>
    <row r="14" customFormat="false" ht="12.8" hidden="false" customHeight="false" outlineLevel="0" collapsed="false">
      <c r="B14" s="0" t="s">
        <v>485</v>
      </c>
    </row>
    <row r="20" customFormat="false" ht="12.8" hidden="false" customHeight="false" outlineLevel="0" collapsed="false">
      <c r="B20" s="0" t="s">
        <v>486</v>
      </c>
    </row>
    <row r="21" customFormat="false" ht="12.8" hidden="false" customHeight="false" outlineLevel="0" collapsed="false">
      <c r="B21" s="0" t="s">
        <v>487</v>
      </c>
    </row>
    <row r="22" customFormat="false" ht="12.8" hidden="false" customHeight="false" outlineLevel="0" collapsed="false">
      <c r="B22" s="0" t="s">
        <v>488</v>
      </c>
    </row>
    <row r="23" customFormat="false" ht="12.8" hidden="false" customHeight="false" outlineLevel="0" collapsed="false">
      <c r="B23" s="0" t="s">
        <v>489</v>
      </c>
    </row>
    <row r="24" customFormat="false" ht="12.8" hidden="false" customHeight="false" outlineLevel="0" collapsed="false">
      <c r="B24" s="0" t="s">
        <v>390</v>
      </c>
    </row>
    <row r="25" customFormat="false" ht="12.8" hidden="false" customHeight="false" outlineLevel="0" collapsed="false">
      <c r="B25" s="0" t="s">
        <v>490</v>
      </c>
    </row>
    <row r="26" customFormat="false" ht="12.8" hidden="false" customHeight="false" outlineLevel="0" collapsed="false">
      <c r="B26" s="0" t="s">
        <v>491</v>
      </c>
    </row>
    <row r="27" customFormat="false" ht="12.8" hidden="false" customHeight="false" outlineLevel="0" collapsed="false">
      <c r="B27" s="0" t="s">
        <v>492</v>
      </c>
    </row>
    <row r="28" customFormat="false" ht="12.8" hidden="false" customHeight="false" outlineLevel="0" collapsed="false">
      <c r="B28" s="0" t="s">
        <v>493</v>
      </c>
    </row>
    <row r="29" customFormat="false" ht="12.8" hidden="false" customHeight="false" outlineLevel="0" collapsed="false">
      <c r="B29" s="0" t="s">
        <v>494</v>
      </c>
    </row>
    <row r="30" customFormat="false" ht="12.8" hidden="false" customHeight="false" outlineLevel="0" collapsed="false">
      <c r="B30" s="0" t="s">
        <v>495</v>
      </c>
    </row>
    <row r="31" customFormat="false" ht="12.8" hidden="false" customHeight="false" outlineLevel="0" collapsed="false">
      <c r="B31" s="0" t="s">
        <v>496</v>
      </c>
    </row>
    <row r="32" customFormat="false" ht="12.8" hidden="false" customHeight="false" outlineLevel="0" collapsed="false">
      <c r="B32" s="0" t="s">
        <v>497</v>
      </c>
    </row>
    <row r="33" customFormat="false" ht="12.8" hidden="false" customHeight="false" outlineLevel="0" collapsed="false">
      <c r="B33" s="0" t="s">
        <v>498</v>
      </c>
    </row>
    <row r="34" customFormat="false" ht="12.8" hidden="false" customHeight="false" outlineLevel="0" collapsed="false">
      <c r="B34" s="0" t="s">
        <v>499</v>
      </c>
    </row>
    <row r="35" customFormat="false" ht="12.8" hidden="false" customHeight="false" outlineLevel="0" collapsed="false">
      <c r="B35" s="0" t="s">
        <v>405</v>
      </c>
    </row>
    <row r="36" customFormat="false" ht="12.8" hidden="false" customHeight="false" outlineLevel="0" collapsed="false">
      <c r="B36" s="0" t="s">
        <v>500</v>
      </c>
    </row>
    <row r="37" customFormat="false" ht="12.8" hidden="false" customHeight="false" outlineLevel="0" collapsed="false">
      <c r="B37" s="0" t="s">
        <v>501</v>
      </c>
    </row>
    <row r="38" customFormat="false" ht="12.8" hidden="false" customHeight="false" outlineLevel="0" collapsed="false">
      <c r="B38" s="0" t="s">
        <v>502</v>
      </c>
    </row>
    <row r="39" customFormat="false" ht="12.8" hidden="false" customHeight="false" outlineLevel="0" collapsed="false">
      <c r="B39" s="0" t="s">
        <v>503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25390625" defaultRowHeight="12.8" zeroHeight="false" outlineLevelRow="0" outlineLevelCol="0"/>
  <sheetData>
    <row r="1" customFormat="false" ht="12.8" hidden="false" customHeight="false" outlineLevel="0" collapsed="false">
      <c r="B1" s="74"/>
    </row>
    <row r="2" customFormat="false" ht="14.9" hidden="false" customHeight="false" outlineLevel="0" collapsed="false">
      <c r="B2" s="74" t="s">
        <v>386</v>
      </c>
    </row>
    <row r="3" customFormat="false" ht="14.9" hidden="false" customHeight="false" outlineLevel="0" collapsed="false">
      <c r="B3" s="74" t="s">
        <v>504</v>
      </c>
    </row>
    <row r="4" customFormat="false" ht="14.9" hidden="false" customHeight="false" outlineLevel="0" collapsed="false">
      <c r="B4" s="74" t="s">
        <v>505</v>
      </c>
    </row>
    <row r="5" customFormat="false" ht="14.9" hidden="false" customHeight="false" outlineLevel="0" collapsed="false">
      <c r="B5" s="74" t="s">
        <v>506</v>
      </c>
    </row>
    <row r="6" customFormat="false" ht="14.9" hidden="false" customHeight="false" outlineLevel="0" collapsed="false">
      <c r="B6" s="74" t="s">
        <v>507</v>
      </c>
    </row>
    <row r="7" customFormat="false" ht="14.9" hidden="false" customHeight="false" outlineLevel="0" collapsed="false">
      <c r="B7" s="74" t="s">
        <v>508</v>
      </c>
    </row>
    <row r="8" customFormat="false" ht="14.9" hidden="false" customHeight="false" outlineLevel="0" collapsed="false">
      <c r="A8" s="0" t="s">
        <v>479</v>
      </c>
      <c r="B8" s="74" t="s">
        <v>509</v>
      </c>
    </row>
    <row r="9" customFormat="false" ht="14.9" hidden="false" customHeight="false" outlineLevel="0" collapsed="false">
      <c r="A9" s="0" t="s">
        <v>481</v>
      </c>
      <c r="B9" s="74" t="s">
        <v>510</v>
      </c>
    </row>
    <row r="10" customFormat="false" ht="14.9" hidden="false" customHeight="false" outlineLevel="0" collapsed="false">
      <c r="B10" s="74" t="s">
        <v>511</v>
      </c>
    </row>
    <row r="11" customFormat="false" ht="14.9" hidden="false" customHeight="false" outlineLevel="0" collapsed="false">
      <c r="B11" s="74" t="s">
        <v>512</v>
      </c>
    </row>
    <row r="12" customFormat="false" ht="12.8" hidden="false" customHeight="false" outlineLevel="0" collapsed="false">
      <c r="B12" s="74"/>
    </row>
    <row r="13" customFormat="false" ht="12.8" hidden="false" customHeight="false" outlineLevel="0" collapsed="false">
      <c r="B13" s="74"/>
    </row>
    <row r="14" customFormat="false" ht="14.9" hidden="false" customHeight="false" outlineLevel="0" collapsed="false">
      <c r="B14" s="74" t="s">
        <v>513</v>
      </c>
    </row>
    <row r="15" customFormat="false" ht="12.8" hidden="false" customHeight="false" outlineLevel="0" collapsed="false">
      <c r="B15" s="74"/>
    </row>
    <row r="20" customFormat="false" ht="12.8" hidden="false" customHeight="false" outlineLevel="0" collapsed="false">
      <c r="B20" s="0" t="s">
        <v>514</v>
      </c>
    </row>
    <row r="21" customFormat="false" ht="12.8" hidden="false" customHeight="false" outlineLevel="0" collapsed="false">
      <c r="B21" s="0" t="s">
        <v>515</v>
      </c>
    </row>
    <row r="22" customFormat="false" ht="12.8" hidden="false" customHeight="false" outlineLevel="0" collapsed="false">
      <c r="B22" s="0" t="s">
        <v>516</v>
      </c>
    </row>
    <row r="23" customFormat="false" ht="12.8" hidden="false" customHeight="false" outlineLevel="0" collapsed="false">
      <c r="B23" s="0" t="s">
        <v>517</v>
      </c>
    </row>
    <row r="24" customFormat="false" ht="12.8" hidden="false" customHeight="false" outlineLevel="0" collapsed="false">
      <c r="B24" s="0" t="s">
        <v>518</v>
      </c>
    </row>
    <row r="25" customFormat="false" ht="12.8" hidden="false" customHeight="false" outlineLevel="0" collapsed="false">
      <c r="B25" s="0" t="s">
        <v>519</v>
      </c>
    </row>
    <row r="26" customFormat="false" ht="12.8" hidden="false" customHeight="false" outlineLevel="0" collapsed="false">
      <c r="B26" s="0" t="s">
        <v>520</v>
      </c>
    </row>
    <row r="27" customFormat="false" ht="12.8" hidden="false" customHeight="false" outlineLevel="0" collapsed="false">
      <c r="B27" s="0" t="s">
        <v>521</v>
      </c>
    </row>
    <row r="28" customFormat="false" ht="12.8" hidden="false" customHeight="false" outlineLevel="0" collapsed="false">
      <c r="B28" s="0" t="s">
        <v>522</v>
      </c>
    </row>
    <row r="29" customFormat="false" ht="12.8" hidden="false" customHeight="false" outlineLevel="0" collapsed="false">
      <c r="B29" s="0" t="s">
        <v>523</v>
      </c>
    </row>
    <row r="30" customFormat="false" ht="12.8" hidden="false" customHeight="false" outlineLevel="0" collapsed="false">
      <c r="B30" s="0" t="s">
        <v>524</v>
      </c>
    </row>
    <row r="31" customFormat="false" ht="12.8" hidden="false" customHeight="false" outlineLevel="0" collapsed="false">
      <c r="B31" s="0" t="s">
        <v>525</v>
      </c>
    </row>
    <row r="32" customFormat="false" ht="12.8" hidden="false" customHeight="false" outlineLevel="0" collapsed="false">
      <c r="B32" s="0" t="s">
        <v>526</v>
      </c>
    </row>
    <row r="33" customFormat="false" ht="12.8" hidden="false" customHeight="false" outlineLevel="0" collapsed="false">
      <c r="B33" s="0" t="s">
        <v>527</v>
      </c>
    </row>
    <row r="34" customFormat="false" ht="12.8" hidden="false" customHeight="false" outlineLevel="0" collapsed="false">
      <c r="B34" s="0" t="s">
        <v>528</v>
      </c>
    </row>
    <row r="35" customFormat="false" ht="12.8" hidden="false" customHeight="false" outlineLevel="0" collapsed="false">
      <c r="B35" s="0" t="s">
        <v>529</v>
      </c>
    </row>
    <row r="36" customFormat="false" ht="12.8" hidden="false" customHeight="false" outlineLevel="0" collapsed="false">
      <c r="B36" s="0" t="s">
        <v>530</v>
      </c>
    </row>
    <row r="37" customFormat="false" ht="12.8" hidden="false" customHeight="false" outlineLevel="0" collapsed="false">
      <c r="B37" s="0" t="s">
        <v>410</v>
      </c>
    </row>
    <row r="38" customFormat="false" ht="12.8" hidden="false" customHeight="false" outlineLevel="0" collapsed="false">
      <c r="B38" s="0" t="s">
        <v>531</v>
      </c>
    </row>
    <row r="39" customFormat="false" ht="12.8" hidden="false" customHeight="false" outlineLevel="0" collapsed="false">
      <c r="B39" s="0" t="s">
        <v>532</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25390625" defaultRowHeight="12.8" zeroHeight="false" outlineLevelRow="0" outlineLevelCol="0"/>
  <sheetData>
    <row r="2" customFormat="false" ht="12.8" hidden="false" customHeight="false" outlineLevel="0" collapsed="false">
      <c r="B2" s="0" t="s">
        <v>377</v>
      </c>
    </row>
    <row r="3" customFormat="false" ht="12.8" hidden="false" customHeight="false" outlineLevel="0" collapsed="false">
      <c r="B3" s="0" t="s">
        <v>533</v>
      </c>
    </row>
    <row r="4" customFormat="false" ht="12.8" hidden="false" customHeight="false" outlineLevel="0" collapsed="false">
      <c r="B4" s="0" t="s">
        <v>534</v>
      </c>
    </row>
    <row r="5" customFormat="false" ht="12.8" hidden="false" customHeight="false" outlineLevel="0" collapsed="false">
      <c r="B5" s="0" t="s">
        <v>535</v>
      </c>
    </row>
    <row r="6" customFormat="false" ht="12.8" hidden="false" customHeight="false" outlineLevel="0" collapsed="false">
      <c r="B6" s="0" t="s">
        <v>536</v>
      </c>
    </row>
    <row r="7" customFormat="false" ht="12.8" hidden="false" customHeight="false" outlineLevel="0" collapsed="false">
      <c r="B7" s="0" t="s">
        <v>537</v>
      </c>
    </row>
    <row r="8" customFormat="false" ht="15" hidden="false" customHeight="false" outlineLevel="0" collapsed="false">
      <c r="B8" s="73" t="s">
        <v>538</v>
      </c>
    </row>
    <row r="9" customFormat="false" ht="12.8" hidden="false" customHeight="false" outlineLevel="0" collapsed="false">
      <c r="B9" s="0" t="s">
        <v>539</v>
      </c>
    </row>
    <row r="10" customFormat="false" ht="12.8" hidden="false" customHeight="false" outlineLevel="0" collapsed="false">
      <c r="B10" s="74" t="s">
        <v>540</v>
      </c>
    </row>
    <row r="11" customFormat="false" ht="12.8" hidden="false" customHeight="false" outlineLevel="0" collapsed="false">
      <c r="B11" s="74" t="s">
        <v>541</v>
      </c>
    </row>
    <row r="14" customFormat="false" ht="12.8" hidden="false" customHeight="false" outlineLevel="0" collapsed="false">
      <c r="B14" s="0" t="s">
        <v>542</v>
      </c>
    </row>
    <row r="20" customFormat="false" ht="12.8" hidden="false" customHeight="false" outlineLevel="0" collapsed="false">
      <c r="B20" s="0" t="s">
        <v>543</v>
      </c>
    </row>
    <row r="21" customFormat="false" ht="12.8" hidden="false" customHeight="false" outlineLevel="0" collapsed="false">
      <c r="B21" s="0" t="s">
        <v>544</v>
      </c>
    </row>
    <row r="22" customFormat="false" ht="12.8" hidden="false" customHeight="false" outlineLevel="0" collapsed="false">
      <c r="B22" s="0" t="s">
        <v>545</v>
      </c>
    </row>
    <row r="23" customFormat="false" ht="12.8" hidden="false" customHeight="false" outlineLevel="0" collapsed="false">
      <c r="B23" s="0" t="s">
        <v>546</v>
      </c>
    </row>
    <row r="24" customFormat="false" ht="12.8" hidden="false" customHeight="false" outlineLevel="0" collapsed="false">
      <c r="B24" s="0" t="s">
        <v>390</v>
      </c>
    </row>
    <row r="25" customFormat="false" ht="12.8" hidden="false" customHeight="false" outlineLevel="0" collapsed="false">
      <c r="B25" s="0" t="s">
        <v>547</v>
      </c>
    </row>
    <row r="26" customFormat="false" ht="12.8" hidden="false" customHeight="false" outlineLevel="0" collapsed="false">
      <c r="B26" s="0" t="s">
        <v>548</v>
      </c>
    </row>
    <row r="27" customFormat="false" ht="12.8" hidden="false" customHeight="false" outlineLevel="0" collapsed="false">
      <c r="B27" s="0" t="s">
        <v>549</v>
      </c>
    </row>
    <row r="28" customFormat="false" ht="12.8" hidden="false" customHeight="false" outlineLevel="0" collapsed="false">
      <c r="B28" s="0" t="s">
        <v>550</v>
      </c>
    </row>
    <row r="29" customFormat="false" ht="12.8" hidden="false" customHeight="false" outlineLevel="0" collapsed="false">
      <c r="B29" s="0" t="s">
        <v>551</v>
      </c>
    </row>
    <row r="30" customFormat="false" ht="12.8" hidden="false" customHeight="false" outlineLevel="0" collapsed="false">
      <c r="B30" s="0" t="s">
        <v>552</v>
      </c>
    </row>
    <row r="31" customFormat="false" ht="12.8" hidden="false" customHeight="false" outlineLevel="0" collapsed="false">
      <c r="B31" s="0" t="s">
        <v>553</v>
      </c>
    </row>
    <row r="32" customFormat="false" ht="12.8" hidden="false" customHeight="false" outlineLevel="0" collapsed="false">
      <c r="B32" s="0" t="s">
        <v>554</v>
      </c>
    </row>
    <row r="33" customFormat="false" ht="12.8" hidden="false" customHeight="false" outlineLevel="0" collapsed="false">
      <c r="B33" s="0" t="s">
        <v>555</v>
      </c>
    </row>
    <row r="34" customFormat="false" ht="12.8" hidden="false" customHeight="false" outlineLevel="0" collapsed="false">
      <c r="B34" s="0" t="s">
        <v>556</v>
      </c>
    </row>
    <row r="35" customFormat="false" ht="12.8" hidden="false" customHeight="false" outlineLevel="0" collapsed="false">
      <c r="B35" s="0" t="s">
        <v>557</v>
      </c>
    </row>
    <row r="36" customFormat="false" ht="12.8" hidden="false" customHeight="false" outlineLevel="0" collapsed="false">
      <c r="B36" s="0" t="s">
        <v>558</v>
      </c>
    </row>
    <row r="37" customFormat="false" ht="12.8" hidden="false" customHeight="false" outlineLevel="0" collapsed="false">
      <c r="B37" s="0" t="s">
        <v>410</v>
      </c>
    </row>
    <row r="38" customFormat="false" ht="12.8" hidden="false" customHeight="false" outlineLevel="0" collapsed="false">
      <c r="B38" s="0" t="s">
        <v>559</v>
      </c>
    </row>
    <row r="39" customFormat="false" ht="12.8" hidden="false" customHeight="false" outlineLevel="0" collapsed="false">
      <c r="B39" s="0" t="s">
        <v>560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25390625" defaultRowHeight="12.8" zeroHeight="false" outlineLevelRow="0" outlineLevelCol="0"/>
  <sheetData>
    <row r="2" customFormat="false" ht="12.8" hidden="false" customHeight="false" outlineLevel="0" collapsed="false">
      <c r="B2" s="0" t="s">
        <v>382</v>
      </c>
    </row>
    <row r="3" customFormat="false" ht="15" hidden="false" customHeight="false" outlineLevel="0" collapsed="false">
      <c r="B3" s="73" t="s">
        <v>561</v>
      </c>
    </row>
    <row r="4" customFormat="false" ht="15" hidden="false" customHeight="false" outlineLevel="0" collapsed="false">
      <c r="B4" s="73" t="s">
        <v>562</v>
      </c>
    </row>
    <row r="5" customFormat="false" ht="12.8" hidden="false" customHeight="false" outlineLevel="0" collapsed="false">
      <c r="B5" s="0" t="s">
        <v>563</v>
      </c>
    </row>
    <row r="6" customFormat="false" ht="15" hidden="false" customHeight="false" outlineLevel="0" collapsed="false">
      <c r="B6" s="73" t="s">
        <v>564</v>
      </c>
    </row>
    <row r="7" customFormat="false" ht="15" hidden="false" customHeight="false" outlineLevel="0" collapsed="false">
      <c r="B7" s="73" t="s">
        <v>565</v>
      </c>
    </row>
    <row r="8" customFormat="false" ht="12.8" hidden="false" customHeight="false" outlineLevel="0" collapsed="false">
      <c r="B8" s="0" t="s">
        <v>566</v>
      </c>
    </row>
    <row r="9" customFormat="false" ht="12.8" hidden="false" customHeight="false" outlineLevel="0" collapsed="false">
      <c r="B9" s="75" t="s">
        <v>567</v>
      </c>
    </row>
    <row r="10" customFormat="false" ht="12.8" hidden="false" customHeight="false" outlineLevel="0" collapsed="false">
      <c r="B10" s="0" t="s">
        <v>568</v>
      </c>
    </row>
    <row r="11" customFormat="false" ht="12.8" hidden="false" customHeight="false" outlineLevel="0" collapsed="false">
      <c r="B11" s="0" t="s">
        <v>569</v>
      </c>
    </row>
    <row r="14" customFormat="false" ht="15" hidden="false" customHeight="false" outlineLevel="0" collapsed="false">
      <c r="B14" s="73" t="s">
        <v>570</v>
      </c>
    </row>
    <row r="20" customFormat="false" ht="12.8" hidden="false" customHeight="false" outlineLevel="0" collapsed="false">
      <c r="B20" s="0" t="s">
        <v>571</v>
      </c>
    </row>
    <row r="21" customFormat="false" ht="12.8" hidden="false" customHeight="false" outlineLevel="0" collapsed="false">
      <c r="B21" s="0" t="s">
        <v>572</v>
      </c>
    </row>
    <row r="22" customFormat="false" ht="12.8" hidden="false" customHeight="false" outlineLevel="0" collapsed="false">
      <c r="B22" s="0" t="s">
        <v>516</v>
      </c>
    </row>
    <row r="23" customFormat="false" ht="12.8" hidden="false" customHeight="false" outlineLevel="0" collapsed="false">
      <c r="B23" s="0" t="s">
        <v>573</v>
      </c>
    </row>
    <row r="24" customFormat="false" ht="12.8" hidden="false" customHeight="false" outlineLevel="0" collapsed="false">
      <c r="B24" s="0" t="s">
        <v>390</v>
      </c>
    </row>
    <row r="25" customFormat="false" ht="12.8" hidden="false" customHeight="false" outlineLevel="0" collapsed="false">
      <c r="B25" s="0" t="s">
        <v>574</v>
      </c>
    </row>
    <row r="26" customFormat="false" ht="12.8" hidden="false" customHeight="false" outlineLevel="0" collapsed="false">
      <c r="B26" s="0" t="s">
        <v>520</v>
      </c>
    </row>
    <row r="27" customFormat="false" ht="12.8" hidden="false" customHeight="false" outlineLevel="0" collapsed="false">
      <c r="B27" s="0" t="s">
        <v>575</v>
      </c>
    </row>
    <row r="28" customFormat="false" ht="12.8" hidden="false" customHeight="false" outlineLevel="0" collapsed="false">
      <c r="B28" s="0" t="s">
        <v>576</v>
      </c>
    </row>
    <row r="29" customFormat="false" ht="12.8" hidden="false" customHeight="false" outlineLevel="0" collapsed="false">
      <c r="B29" s="0" t="s">
        <v>577</v>
      </c>
    </row>
    <row r="30" customFormat="false" ht="12.8" hidden="false" customHeight="false" outlineLevel="0" collapsed="false">
      <c r="B30" s="0" t="s">
        <v>578</v>
      </c>
    </row>
    <row r="31" customFormat="false" ht="12.8" hidden="false" customHeight="false" outlineLevel="0" collapsed="false">
      <c r="B31" s="0" t="s">
        <v>579</v>
      </c>
    </row>
    <row r="32" customFormat="false" ht="12.8" hidden="false" customHeight="false" outlineLevel="0" collapsed="false">
      <c r="B32" s="0" t="s">
        <v>580</v>
      </c>
    </row>
    <row r="33" customFormat="false" ht="12.8" hidden="false" customHeight="false" outlineLevel="0" collapsed="false">
      <c r="B33" s="0" t="s">
        <v>581</v>
      </c>
    </row>
    <row r="34" customFormat="false" ht="12.8" hidden="false" customHeight="false" outlineLevel="0" collapsed="false">
      <c r="B34" s="0" t="s">
        <v>582</v>
      </c>
    </row>
    <row r="35" customFormat="false" ht="12.8" hidden="false" customHeight="false" outlineLevel="0" collapsed="false">
      <c r="B35" s="0" t="s">
        <v>557</v>
      </c>
    </row>
    <row r="36" customFormat="false" ht="12.8" hidden="false" customHeight="false" outlineLevel="0" collapsed="false">
      <c r="B36" s="0" t="s">
        <v>583</v>
      </c>
    </row>
    <row r="37" customFormat="false" ht="12.8" hidden="false" customHeight="false" outlineLevel="0" collapsed="false">
      <c r="B37" s="0" t="s">
        <v>501</v>
      </c>
    </row>
    <row r="38" customFormat="false" ht="12.8" hidden="false" customHeight="false" outlineLevel="0" collapsed="false">
      <c r="B38" s="0" t="s">
        <v>584</v>
      </c>
    </row>
    <row r="39" customFormat="false" ht="12.8" hidden="false" customHeight="false" outlineLevel="0" collapsed="false">
      <c r="B39" s="0" t="s">
        <v>585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5390625" defaultRowHeight="12.8" zeroHeight="false" outlineLevelRow="0" outlineLevelCol="0"/>
  <sheetData>
    <row r="2" customFormat="false" ht="12.8" hidden="false" customHeight="false" outlineLevel="0" collapsed="false">
      <c r="B2" s="0" t="s">
        <v>429</v>
      </c>
    </row>
    <row r="3" customFormat="false" ht="12.8" hidden="false" customHeight="false" outlineLevel="0" collapsed="false">
      <c r="B3" s="0" t="s">
        <v>586</v>
      </c>
    </row>
    <row r="4" customFormat="false" ht="12.8" hidden="false" customHeight="false" outlineLevel="0" collapsed="false">
      <c r="B4" s="0" t="s">
        <v>587</v>
      </c>
    </row>
    <row r="5" customFormat="false" ht="12.8" hidden="false" customHeight="false" outlineLevel="0" collapsed="false">
      <c r="B5" s="0" t="s">
        <v>588</v>
      </c>
    </row>
    <row r="6" customFormat="false" ht="12.8" hidden="false" customHeight="false" outlineLevel="0" collapsed="false">
      <c r="B6" s="0" t="s">
        <v>589</v>
      </c>
    </row>
    <row r="7" customFormat="false" ht="12.8" hidden="false" customHeight="false" outlineLevel="0" collapsed="false">
      <c r="B7" s="0" t="s">
        <v>590</v>
      </c>
    </row>
    <row r="8" customFormat="false" ht="12.8" hidden="false" customHeight="false" outlineLevel="0" collapsed="false">
      <c r="B8" s="0" t="s">
        <v>591</v>
      </c>
    </row>
    <row r="9" customFormat="false" ht="12.8" hidden="false" customHeight="false" outlineLevel="0" collapsed="false">
      <c r="B9" s="0" t="s">
        <v>592</v>
      </c>
    </row>
    <row r="10" customFormat="false" ht="12.8" hidden="false" customHeight="false" outlineLevel="0" collapsed="false">
      <c r="B10" s="0" t="s">
        <v>593</v>
      </c>
    </row>
    <row r="11" customFormat="false" ht="12.8" hidden="false" customHeight="false" outlineLevel="0" collapsed="false">
      <c r="B11" s="0" t="s">
        <v>594</v>
      </c>
    </row>
    <row r="14" customFormat="false" ht="12.8" hidden="false" customHeight="false" outlineLevel="0" collapsed="false">
      <c r="B14" s="0" t="s">
        <v>595</v>
      </c>
    </row>
    <row r="20" customFormat="false" ht="12.8" hidden="false" customHeight="false" outlineLevel="0" collapsed="false">
      <c r="B20" s="0" t="s">
        <v>596</v>
      </c>
    </row>
    <row r="21" customFormat="false" ht="12.8" hidden="false" customHeight="false" outlineLevel="0" collapsed="false">
      <c r="B21" s="0" t="s">
        <v>597</v>
      </c>
    </row>
    <row r="22" customFormat="false" ht="12.8" hidden="false" customHeight="false" outlineLevel="0" collapsed="false">
      <c r="B22" s="0" t="s">
        <v>598</v>
      </c>
    </row>
    <row r="23" customFormat="false" ht="12.8" hidden="false" customHeight="false" outlineLevel="0" collapsed="false">
      <c r="B23" s="0" t="s">
        <v>599</v>
      </c>
    </row>
    <row r="24" customFormat="false" ht="12.8" hidden="false" customHeight="false" outlineLevel="0" collapsed="false">
      <c r="B24" s="0" t="s">
        <v>390</v>
      </c>
    </row>
    <row r="25" customFormat="false" ht="12.8" hidden="false" customHeight="false" outlineLevel="0" collapsed="false">
      <c r="B25" s="0" t="s">
        <v>600</v>
      </c>
    </row>
    <row r="26" customFormat="false" ht="12.8" hidden="false" customHeight="false" outlineLevel="0" collapsed="false">
      <c r="B26" s="0" t="s">
        <v>601</v>
      </c>
    </row>
    <row r="27" customFormat="false" ht="12.8" hidden="false" customHeight="false" outlineLevel="0" collapsed="false">
      <c r="B27" s="0" t="s">
        <v>602</v>
      </c>
    </row>
    <row r="28" customFormat="false" ht="12.8" hidden="false" customHeight="false" outlineLevel="0" collapsed="false">
      <c r="B28" s="0" t="s">
        <v>603</v>
      </c>
    </row>
    <row r="29" customFormat="false" ht="12.8" hidden="false" customHeight="false" outlineLevel="0" collapsed="false">
      <c r="B29" s="0" t="s">
        <v>604</v>
      </c>
    </row>
    <row r="30" customFormat="false" ht="12.8" hidden="false" customHeight="false" outlineLevel="0" collapsed="false">
      <c r="B30" s="0" t="s">
        <v>605</v>
      </c>
    </row>
    <row r="31" customFormat="false" ht="12.8" hidden="false" customHeight="false" outlineLevel="0" collapsed="false">
      <c r="B31" s="0" t="s">
        <v>606</v>
      </c>
    </row>
    <row r="32" customFormat="false" ht="12.8" hidden="false" customHeight="false" outlineLevel="0" collapsed="false">
      <c r="B32" s="0" t="s">
        <v>607</v>
      </c>
    </row>
    <row r="33" customFormat="false" ht="12.8" hidden="false" customHeight="false" outlineLevel="0" collapsed="false">
      <c r="B33" s="0" t="s">
        <v>608</v>
      </c>
    </row>
    <row r="34" customFormat="false" ht="12.8" hidden="false" customHeight="false" outlineLevel="0" collapsed="false">
      <c r="B34" s="0" t="s">
        <v>609</v>
      </c>
    </row>
    <row r="35" customFormat="false" ht="12.8" hidden="false" customHeight="false" outlineLevel="0" collapsed="false">
      <c r="B35" s="0" t="s">
        <v>610</v>
      </c>
    </row>
    <row r="36" customFormat="false" ht="12.8" hidden="false" customHeight="false" outlineLevel="0" collapsed="false">
      <c r="B36" s="0" t="s">
        <v>500</v>
      </c>
    </row>
    <row r="37" customFormat="false" ht="12.8" hidden="false" customHeight="false" outlineLevel="0" collapsed="false">
      <c r="B37" s="0" t="s">
        <v>410</v>
      </c>
    </row>
    <row r="38" customFormat="false" ht="12.8" hidden="false" customHeight="false" outlineLevel="0" collapsed="false">
      <c r="B38" s="0" t="s">
        <v>611</v>
      </c>
    </row>
    <row r="39" customFormat="false" ht="12.8" hidden="false" customHeight="false" outlineLevel="0" collapsed="false">
      <c r="B39" s="0" t="s">
        <v>612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1221</TotalTime>
  <Application>LibreOffice/7.1.6.2$Linux_X86_64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2021-11-07T21:20:17Z</dcterms:modified>
  <cp:revision>212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y fmtid="{D5CDD505-2E9C-101B-9397-08002B2CF9AE}" pid="6" name="sheets-banding">
    <vt:lpwstr/>
  </property>
  <property fmtid="{D5CDD505-2E9C-101B-9397-08002B2CF9AE}" pid="7" name="sheets-original-selection">
    <vt:lpwstr/>
  </property>
</Properties>
</file>