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<sst xmlns="http://schemas.openxmlformats.org/spreadsheetml/2006/main" count="794" uniqueCount="642">
  <si>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</si>
  <si>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</si>
  <si>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</si>
  <si>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</si>
  <si>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</si>
  <si>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</si>
  <si>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</si>
  <si>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</si>
  <si>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</si>
  <si>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</si>
  <si>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</si>
  <si>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</si>
  <si>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</si>
  <si>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</si>
  <si>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</si>
  <si>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</si>
  <si>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</si>
  <si>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</si>
  <si>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</si>
  <si>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</si>
  <si>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</si>
  <si>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</si>
  <si>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</si>
  <si>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</si>
  <si>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</si>
  <si>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</si>
  <si>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</si>
  <si>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</si>
  <si>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</si>
  <si>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</si>
  <si>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</si>
  <si>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</si>
  <si>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</si>
  <si>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</si>
  <si>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</si>
  <si>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</si>
  <si>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</si>
  <si>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</si>
  <si>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</si>
  <si>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</si>
  <si>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</si>
  <si>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</si>
  <si>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</si>
  <si>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</si>
  <si>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</si>
  <si>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</si>
  <si>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</si>
  <si>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</si>
  <si>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</si>
  <si>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</si>
  <si>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</si>
  <si>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</si>
  <si>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</si>
  <si>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</si>
  <si>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</si>
  <si>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</si>
  <si>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</si>
  <si>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</si>
  <si>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</si>
  <si>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</si>
  <si>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</si>
  <si>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</si>
  <si>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</si>
  <si>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</si>
  <si>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</si>
  <si>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</si>
  <si>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</si>
  <si>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</si>
  <si>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</si>
  <si>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</si>
  <si>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</si>
  <si>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</si>
  <si>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</si>
  <si>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</si>
  <si>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</si>
  <si>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</si>
  <si>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</si>
  <si>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</si>
  <si>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</si>
  <si>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</si>
  <si>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</si>
  <si>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</si>
  <si>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</si>
  <si>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</si>
  <si>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</si>
  <si>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</si>
  <si>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</si>
  <si>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</si>
  <si>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</si>
  <si>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</si>
  <si>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</si>
  <si>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</si>
  <si>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</si>
  <si>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</si>
  <si>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</si>
  <si>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</si>
  <si>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</si>
  <si>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</si>
  <si>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</si>
  <si>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</si>
  <si>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</si>
  <si>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</si>
  <si>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</si>
  <si>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</si>
  <si>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</si>
  <si>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</si>
  <si>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</si>
  <si>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</si>
  <si>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</si>
  <si>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</si>
  <si>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</si>
  <si>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</si>
  <si>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</si>
  <si>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</si>
  <si>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</si>
  <si>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</si>
  <si>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</si>
  <si>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</si>
  <si>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</si>
  <si>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</si>
  <si>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</si>
  <si>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</si>
  <si>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</si>
  <si>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</si>
  <si>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</si>
  <si>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</si>
  <si>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</si>
  <si>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</si>
  <si>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</si>
  <si>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</si>
  <si>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</si>
  <si>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</si>
  <si>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</si>
  <si>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</si>
  <si>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</si>
  <si>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</si>
  <si>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</si>
  <si>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</si>
  <si>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</si>
  <si>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</si>
  <si>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</si>
  <si>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</si>
  <si>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</si>
  <si>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</si>
  <si>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</si>
  <si>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</si>
  <si>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</si>
  <si>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</si>
  <si>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</si>
  <si>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</si>
  <si>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</si>
  <si>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</si>
  <si>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</si>
  <si>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</si>
  <si>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</si>
  <si>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</si>
  <si>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</si>
  <si>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</si>
  <si>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</si>
  <si>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</si>
  <si>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</si>
  <si>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</si>
  <si>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</si>
  <si>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</si>
  <si>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</si>
  <si>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</si>
  <si>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</si>
  <si>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</si>
  <si>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</si>
  <si>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</si>
  <si>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</si>
  <si>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</si>
  <si>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</si>
  <si>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</si>
  <si>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</si>
  <si>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</si>
  <si>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</si>
  <si>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</si>
  <si>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</si>
  <si>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</si>
  <si>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</si>
  <si>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</si>
  <si>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</si>
  <si>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</si>
  <si>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</si>
  <si>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</si>
  <si>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</si>
  <si>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</si>
  <si>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</si>
  <si>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</si>
  <si>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</si>
  <si>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</si>
  <si>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</si>
  <si>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</si>
  <si>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</si>
  <si>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</si>
  <si>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</si>
  <si>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</si>
  <si>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</si>
  <si>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</si>
  <si>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</si>
  <si>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</si>
  <si>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</si>
  <si>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</si>
  <si>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</si>
  <si>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</si>
  <si>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</si>
  <si>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</si>
  <si>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</si>
  <si>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</si>
  <si>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</si>
  <si>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</si>
  <si>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</si>
  <si>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</si>
  <si>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</si>
  <si>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</si>
  <si>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</si>
  <si>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</si>
  <si>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</si>
  <si>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</si>
  <si>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</si>
  <si>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</si>
  <si>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</si>
  <si>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</si>
  <si>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</si>
  <si>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</si>
  <si>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</si>
  <si>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</si>
  <si>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</si>
  <si>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</si>
  <si>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</si>
  <si>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</si>
  <si>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</si>
  <si>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</si>
  <si>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</si>
  <si>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</si>
  <si>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</si>
  <si>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</si>
  <si>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</si>
  <si>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</si>
  <si>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</si>
  <si>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</si>
  <si>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</si>
  <si>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</si>
  <si>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</si>
  <si>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</si>
  <si>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</si>
  <si>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</si>
  <si>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</si>
  <si>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</si>
  <si>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</si>
  <si>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</si>
  <si>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</si>
  <si>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</si>
  <si>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</si>
  <si>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</si>
  <si>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</si>
  <si>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</si>
  <si>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</si>
  <si>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</si>
  <si>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</si>
  <si>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</si>
  <si>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</si>
  <si>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</si>
  <si>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</si>
  <si>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</si>
  <si>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</si>
  <si>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</si>
  <si>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</si>
  <si>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</si>
  <si>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</si>
  <si>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</si>
  <si>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</si>
  <si>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</si>
  <si>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</si>
  <si>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</si>
  <si>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</si>
  <si>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</si>
  <si>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</si>
  <si>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</si>
  <si>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</si>
  <si>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</si>
  <si>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</si>
  <si>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</si>
  <si>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</si>
  <si>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</si>
  <si>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</si>
  <si>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</si>
  <si>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</si>
  <si>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</si>
  <si>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</si>
  <si>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</si>
  <si>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</si>
  <si>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</si>
  <si>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</si>
  <si>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</si>
  <si>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</si>
  <si>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</si>
  <si>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</si>
  <si>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</si>
  <si>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</si>
  <si>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</si>
  <si>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</si>
  <si>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</si>
  <si>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</si>
  <si>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</si>
  <si>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</si>
  <si>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</si>
  <si>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</si>
  <si>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</si>
  <si>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</si>
  <si>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</si>
  <si>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</si>
  <si>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</si>
  <si>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</si>
  <si>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</si>
  <si>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</si>
  <si>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</si>
  <si>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</si>
  <si>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</si>
  <si>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</si>
  <si>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</si>
  <si>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</si>
  <si>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</si>
  <si>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</si>
  <si>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</si>
  <si>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</si>
  <si>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</si>
  <si>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</si>
  <si>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</si>
  <si>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</si>
  <si>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</si>
  <si>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</si>
  <si>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</si>
  <si>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</si>
  <si>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</si>
  <si>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</si>
  <si>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</si>
  <si>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</si>
  <si>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</si>
  <si>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</si>
  <si>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</si>
  <si>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</si>
  <si>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</si>
  <si>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</si>
  <si>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</si>
  <si>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</si>
  <si>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</si>
  <si>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</si>
  <si>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</si>
  <si>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</si>
  <si>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</si>
  <si>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</si>
  <si>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</si>
  <si>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</si>
  <si>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</si>
  <si>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</si>
  <si>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Thinkpad 13 Gen 2, T460s, 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</si>
  <si>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</si>
  <si>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</si>
  <si>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</si>
  <si>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</si>
  <si>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</si>
  <si>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</si>
  <si>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</si>
  <si>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</si>
  <si>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</si>
  <si>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</si>
  <si>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</si>
  <si>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</si>
  <si>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</si>
  <si>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</si>
  <si>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</si>
  <si>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</si>
  <si>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13 G2 RG Silver - DE</t>
  </si>
  <si>
    <t xml:space="preserve">German</t>
  </si>
  <si>
    <t xml:space="preserve">01EN776</t>
  </si>
  <si>
    <t xml:space="preserve">Price – NON-Backlit</t>
  </si>
  <si>
    <t xml:space="preserve">Lenovo 13 G2 RG Silver - FR</t>
  </si>
  <si>
    <t xml:space="preserve">French</t>
  </si>
  <si>
    <t xml:space="preserve">01EN807</t>
  </si>
  <si>
    <t xml:space="preserve">Packing size</t>
  </si>
  <si>
    <t xml:space="preserve">Big</t>
  </si>
  <si>
    <t xml:space="preserve">Lenovo 13 G2 RG Silver - IT</t>
  </si>
  <si>
    <t xml:space="preserve">Italian</t>
  </si>
  <si>
    <t xml:space="preserve">01EN781</t>
  </si>
  <si>
    <t xml:space="preserve">Package height (CM)</t>
  </si>
  <si>
    <t xml:space="preserve">Lenovo 13 G2 RG Silver - ES</t>
  </si>
  <si>
    <t xml:space="preserve">Spanish</t>
  </si>
  <si>
    <t xml:space="preserve">01EN815</t>
  </si>
  <si>
    <t xml:space="preserve">Package width (CM)</t>
  </si>
  <si>
    <t xml:space="preserve">Lenovo 13 G2 RG Silver - UK</t>
  </si>
  <si>
    <t xml:space="preserve">UK</t>
  </si>
  <si>
    <t xml:space="preserve">01EN793</t>
  </si>
  <si>
    <t xml:space="preserve">Package length (CM)</t>
  </si>
  <si>
    <t xml:space="preserve">Lenovo 13 G2 RG Silver - NORDIC</t>
  </si>
  <si>
    <t xml:space="preserve">Scandinavian – Nordic</t>
  </si>
  <si>
    <t xml:space="preserve">01EN804</t>
  </si>
  <si>
    <t xml:space="preserve">Origin of Product</t>
  </si>
  <si>
    <t xml:space="preserve">Lenovo 13 G2 RG Silver - BE</t>
  </si>
  <si>
    <t xml:space="preserve">Belgian</t>
  </si>
  <si>
    <t xml:space="preserve">01EN811</t>
  </si>
  <si>
    <t xml:space="preserve">Package weight (GR)</t>
  </si>
  <si>
    <t xml:space="preserve">Lenovo 13 G2 RG Silver - Swiss</t>
  </si>
  <si>
    <t xml:space="preserve">Swiss</t>
  </si>
  <si>
    <t xml:space="preserve">01EN832</t>
  </si>
  <si>
    <t xml:space="preserve">Lenovo 13 G2 RG Silver - US int</t>
  </si>
  <si>
    <t xml:space="preserve">US International</t>
  </si>
  <si>
    <t xml:space="preserve">01EN794</t>
  </si>
  <si>
    <t xml:space="preserve">Parent sku</t>
  </si>
  <si>
    <t xml:space="preserve">Lenovo 13 2nd G</t>
  </si>
  <si>
    <t xml:space="preserve">Lenovo 13 G2 RG Silver - US</t>
  </si>
  <si>
    <t xml:space="preserve">US</t>
  </si>
  <si>
    <t xml:space="preserve">01EN764</t>
  </si>
  <si>
    <t xml:space="preserve">Parent EAN</t>
  </si>
  <si>
    <t xml:space="preserve">Hungarian</t>
  </si>
  <si>
    <t xml:space="preserve">01EN656</t>
  </si>
  <si>
    <t xml:space="preserve">Dutch</t>
  </si>
  <si>
    <t xml:space="preserve">01EN619</t>
  </si>
  <si>
    <t xml:space="preserve">Item_type</t>
  </si>
  <si>
    <t xml:space="preserve">laptop-computer-replacement-parts</t>
  </si>
  <si>
    <t xml:space="preserve">Norwegian</t>
  </si>
  <si>
    <t xml:space="preserve">01EN620</t>
  </si>
  <si>
    <t xml:space="preserve">Polish</t>
  </si>
  <si>
    <t xml:space="preserve">Default quantity</t>
  </si>
  <si>
    <t xml:space="preserve">Portuguese</t>
  </si>
  <si>
    <t xml:space="preserve">01EN663</t>
  </si>
  <si>
    <t xml:space="preserve">Swedish – Finnish</t>
  </si>
  <si>
    <t xml:space="preserve">01EN667</t>
  </si>
  <si>
    <t xml:space="preserve">Format</t>
  </si>
  <si>
    <t xml:space="preserve">PartialUpdate</t>
  </si>
  <si>
    <t xml:space="preserve">01EN750</t>
  </si>
  <si>
    <t xml:space="preserve">Lenovo/T470S/RG/USI</t>
  </si>
  <si>
    <t xml:space="preserve">Russian</t>
  </si>
  <si>
    <t xml:space="preserve">01EN623</t>
  </si>
  <si>
    <t xml:space="preserve">Bullet Point 1:</t>
  </si>
  <si>
    <t xml:space="preserve">Lenovo/T470S/RG/US</t>
  </si>
  <si>
    <t xml:space="preserve">Bullet Point 2:</t>
  </si>
  <si>
    <t xml:space="preserve">Lenovo/T470S/BL/DE</t>
  </si>
  <si>
    <t xml:space="preserve">Bullet Point 5:</t>
  </si>
  <si>
    <t xml:space="preserve">Lenovo/T470S/BL/FR</t>
  </si>
  <si>
    <t xml:space="preserve">Bullet Point 4:</t>
  </si>
  <si>
    <t xml:space="preserve">Lenovo/T470S/BL/IT</t>
  </si>
  <si>
    <t xml:space="preserve">Lenovo/T470S/BL/ES</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</si>
  <si>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</si>
  <si>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</si>
  <si>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</si>
  <si>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</si>
  <si>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</si>
  <si>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</si>
  <si>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</si>
  <si>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</si>
  <si>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</si>
  <si>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</si>
  <si>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</si>
  <si>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</si>
  <si>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01EN701</t>
  </si>
  <si>
    <t xml:space="preserve">language</t>
  </si>
  <si>
    <t xml:space="preserve">01EN702</t>
  </si>
  <si>
    <t xml:space="preserve">Marketplace</t>
  </si>
  <si>
    <t xml:space="preserve">EU</t>
  </si>
  <si>
    <t xml:space="preserve">01EN704</t>
  </si>
  <si>
    <t xml:space="preserve">01EN749</t>
  </si>
  <si>
    <t xml:space="preserve">01EN712</t>
  </si>
  <si>
    <t xml:space="preserve">Lenovo/T470S/BL/USI</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</si>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</sst>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J8" activeCellId="0" sqref="CJ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13 2nd G</v>
      </c>
      <c r="C4" s="29" t="s">
        <v>345</v>
      </c>
      <c r="D4" s="30" t="n">
        <f aca="false">Values!B14</f>
        <v>5714401130994</v>
      </c>
      <c r="E4" s="31" t="s">
        <v>346</v>
      </c>
      <c r="F4" s="28" t="str">
        <f aca="false">SUBSTITUTE(Values!B1, "{language}", "") &amp; " " &amp; Values!B3</f>
        <v>vervangend  toetsenbord met achtergrondverlichting voor Lenovo Thinkpad Thinkpad 13 Gen 2, T460s, T470s</v>
      </c>
      <c r="G4" s="29" t="s">
        <v>345</v>
      </c>
      <c r="H4" s="27" t="str">
        <f aca="false">Values!B16</f>
        <v>laptop-computer-replacement-parts</v>
      </c>
      <c r="I4" s="27" t="str">
        <f aca="false">IF(ISBLANK(Values!F3),"","4730574031")</f>
        <v>4730574031</v>
      </c>
      <c r="J4" s="32" t="str">
        <f aca="false">Values!B13</f>
        <v>Lenovo 13 2nd G</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13 G2 RG Silver - DE</v>
      </c>
      <c r="C5" s="32" t="str">
        <f aca="false">IF(ISBLANK(Values!F4),"","TellusRem")</f>
        <v>TellusRem</v>
      </c>
      <c r="D5" s="30" t="n">
        <f aca="false">IF(ISBLANK(Values!F4),"",Values!F4)</f>
        <v>5714401130000</v>
      </c>
      <c r="E5" s="31" t="str">
        <f aca="false">IF(ISBLANK(Values!F4),"","EAN")</f>
        <v>EAN</v>
      </c>
      <c r="F5" s="28" t="str">
        <f aca="false">IF(ISBLANK(Values!F4),"",IF(Values!K4, SUBSTITUTE(Values!$B$1, "{language}", Values!I4) &amp; " " &amp;Values!$B$3, SUBSTITUTE(Values!$B$2, "{language}", Values!$I4) &amp; " " &amp;Values!$B$3))</f>
        <v>vervangend Duitse toetsenbord zonder achtergrondverlichting voor Lenovo Thinkpad Thinkpad 13 Gen 2, T460s,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13 G2 RG Silver - DE</v>
      </c>
      <c r="K5" s="28" t="n">
        <f aca="false">IF(ISBLANK(Values!F4),"",IF(Values!K4, Values!$B$4, Values!$B$5))</f>
        <v>34.95</v>
      </c>
      <c r="L5" s="40" t="str">
        <f aca="false">IF(ISBLANK(Values!F4),"",IF($CO5="DEFAULT", Values!$B$18, ""))</f>
        <v/>
      </c>
      <c r="M5" s="28" t="str">
        <f aca="false">IF(ISBLANK(Values!F4),"",Values!$N4)</f>
        <v>https://download.lenovo.com/Images/Parts/01EN776/01EN776_A.jpg</v>
      </c>
      <c r="N5" s="28" t="str">
        <f aca="false">IF(ISBLANK(Values!$G4),"",Values!O4)</f>
        <v>https://download.lenovo.com/Images/Parts/01EN776/01EN776_B.jpg</v>
      </c>
      <c r="O5" s="28" t="str">
        <f aca="false">IF(ISBLANK(Values!$G4),"",Values!P4)</f>
        <v>https://download.lenovo.com/Images/Parts/01EN776/01EN776_details.jpg</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13 2nd G</v>
      </c>
      <c r="Y5" s="39" t="str">
        <f aca="false">IF(ISBLANK(Values!F4),"","Size-Color")</f>
        <v>Size-Color</v>
      </c>
      <c r="Z5" s="32" t="str">
        <f aca="false">IF(ISBLANK(Values!F4),"","variation")</f>
        <v>variation</v>
      </c>
      <c r="AA5" s="36" t="str">
        <f aca="false">IF(ISBLANK(Values!F4),"",Values!$B$20)</f>
        <v>PartialUpdate</v>
      </c>
      <c r="AB5" s="1" t="str">
        <f aca="false">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IF(ISBLANK(Values!F4),"",IF(Values!J4,Values!$B$23,Values!$B$33))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5" s="1" t="str">
        <f aca="false">IF(ISBLANK(Values!F4),"",Values!$B$25)</f>
        <v>♻️ ECOFRIENDLY PRODUCT - Koop gerenoveerd, KOOP GROEN! Verminder meer dan 80% koolstofdioxide door onze refurbished toetsenborden te kopen, in vergelijking met het aanschaffen van een nieuw toetsenbord! </v>
      </c>
      <c r="AL5" s="1" t="str">
        <f aca="false">IF(ISBLANK(Values!F4),"",SUBSTITUTE(SUBSTITUTE(IF(Values!$K4, Values!$B$26, Values!$B$33), "{language}", Values!$I4), "{flag}", INDEX(options!$E$1:$E$20, Values!$W4)))</f>
        <v>👉 LAYOUT - 🇩🇪 Duitse zonder achtergrondverlichting.</v>
      </c>
      <c r="AM5" s="1" t="str">
        <f aca="false">SUBSTITUTE(IF(ISBLANK(Values!F4),"",Values!$B$27), "{model}", Values!$B$3)</f>
        <v>👉 COMPATIBEL MET - Lenovo Thinkpad 13 Gen 2, T460s, T470s. Controleer de afbeelding en beschrijving zorgvuldig voordat u een toetsenbord koopt. Dit zorgt ervoor dat u het juiste laptoptoetsenbord voor uw computer krijgt. Super eenvoudige installatie. </v>
      </c>
      <c r="AT5" s="28" t="str">
        <f aca="false">IF(ISBLANK(Values!F4),"",Values!I4)</f>
        <v>Duitse</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Denemarken</v>
      </c>
      <c r="CZ5" s="1" t="str">
        <f aca="false">IF(ISBLANK(Values!F4),"","No")</f>
        <v>No</v>
      </c>
      <c r="DA5" s="1" t="str">
        <f aca="false">IF(ISBLANK(Values!F4),"","No")</f>
        <v>No</v>
      </c>
      <c r="DO5" s="27" t="str">
        <f aca="false">IF(ISBLANK(Values!F4),"","Parts")</f>
        <v>Parts</v>
      </c>
      <c r="DP5" s="27" t="str">
        <f aca="false">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IF(ISBLANK(Values!$F4), "", "not_applicable")</f>
        <v>not_applicable</v>
      </c>
      <c r="DZ5" s="31"/>
      <c r="EA5" s="31"/>
      <c r="EB5" s="31"/>
      <c r="EC5" s="31"/>
      <c r="EI5" s="1" t="str">
        <f aca="false">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34.95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13 G2 RG Silver - FR</v>
      </c>
      <c r="C6" s="32" t="str">
        <f aca="false">IF(ISBLANK(Values!F5),"","TellusRem")</f>
        <v>TellusRem</v>
      </c>
      <c r="D6" s="30" t="n">
        <f aca="false">IF(ISBLANK(Values!F5),"",Values!F5)</f>
        <v>5714401130017</v>
      </c>
      <c r="E6" s="31" t="str">
        <f aca="false">IF(ISBLANK(Values!F5),"","EAN")</f>
        <v>EAN</v>
      </c>
      <c r="F6" s="28" t="str">
        <f aca="false">IF(ISBLANK(Values!F5),"",IF(Values!K5, SUBSTITUTE(Values!$B$1, "{language}", Values!I5) &amp; " " &amp;Values!$B$3, SUBSTITUTE(Values!$B$2, "{language}", Values!$I5) &amp; " " &amp;Values!$B$3))</f>
        <v>vervangend Frans toetsenbord zonder achtergrondverlichting voor Lenovo Thinkpad Thinkpad 13 Gen 2, T460s,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13 G2 RG Silver - FR</v>
      </c>
      <c r="K6" s="28" t="n">
        <f aca="false">IF(ISBLANK(Values!F5),"",IF(Values!K5, Values!$B$4, Values!$B$5))</f>
        <v>34.95</v>
      </c>
      <c r="L6" s="40" t="str">
        <f aca="false">IF(ISBLANK(Values!F5),"",IF($CO6="DEFAULT", Values!$B$18, ""))</f>
        <v/>
      </c>
      <c r="M6" s="28" t="str">
        <f aca="false">IF(ISBLANK(Values!F5),"",Values!$N5)</f>
        <v>https://download.lenovo.com/Images/Parts/01EN807/01EN807_A.jpg</v>
      </c>
      <c r="N6" s="28" t="str">
        <f aca="false">IF(ISBLANK(Values!$G5),"",Values!O5)</f>
        <v>https://download.lenovo.com/Images/Parts/01EN807/01EN807_B.jpg</v>
      </c>
      <c r="O6" s="28" t="str">
        <f aca="false">IF(ISBLANK(Values!$G5),"",Values!P5)</f>
        <v>https://download.lenovo.com/Images/Parts/01EN807/01EN807_details.jpg</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13 2nd G</v>
      </c>
      <c r="Y6" s="39" t="str">
        <f aca="false">IF(ISBLANK(Values!F5),"","Size-Color")</f>
        <v>Size-Color</v>
      </c>
      <c r="Z6" s="32" t="str">
        <f aca="false">IF(ISBLANK(Values!F5),"","variation")</f>
        <v>variation</v>
      </c>
      <c r="AA6" s="36" t="str">
        <f aca="false">IF(ISBLANK(Values!F5),"",Values!$B$20)</f>
        <v>PartialUpdate</v>
      </c>
      <c r="AB6" s="1" t="str">
        <f aca="false">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IF(ISBLANK(Values!F5),"",IF(Values!J5,Values!$B$23,Values!$B$33))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6" s="1" t="str">
        <f aca="false">IF(ISBLANK(Values!F5),"",Values!$B$25)</f>
        <v>♻️ ECOFRIENDLY PRODUCT - Koop gerenoveerd, KOOP GROEN! Verminder meer dan 80% koolstofdioxide door onze refurbished toetsenborden te kopen, in vergelijking met het aanschaffen van een nieuw toetsenbord! </v>
      </c>
      <c r="AL6" s="1" t="str">
        <f aca="false">IF(ISBLANK(Values!F5),"",SUBSTITUTE(SUBSTITUTE(IF(Values!$K5, Values!$B$26, Values!$B$33), "{language}", Values!$I5), "{flag}", INDEX(options!$E$1:$E$20, Values!$W5)))</f>
        <v>👉 LAYOUT - 🇫🇷 Frans zonder achtergrondverlichting.</v>
      </c>
      <c r="AM6" s="1" t="str">
        <f aca="false">SUBSTITUTE(IF(ISBLANK(Values!F5),"",Values!$B$27), "{model}", Values!$B$3)</f>
        <v>👉 COMPATIBEL MET - Lenovo Thinkpad 13 Gen 2, T460s, T470s. Controleer de afbeelding en beschrijving zorgvuldig voordat u een toetsenbord koopt. Dit zorgt ervoor dat u het juiste laptoptoetsenbord voor uw computer krijgt. Super eenvoudige installatie. </v>
      </c>
      <c r="AT6" s="28" t="str">
        <f aca="false">IF(ISBLANK(Values!F5),"",Values!I5)</f>
        <v>Frans</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Denemarken</v>
      </c>
      <c r="CZ6" s="1" t="str">
        <f aca="false">IF(ISBLANK(Values!F5),"","No")</f>
        <v>No</v>
      </c>
      <c r="DA6" s="1" t="str">
        <f aca="false">IF(ISBLANK(Values!F5),"","No")</f>
        <v>No</v>
      </c>
      <c r="DO6" s="27" t="str">
        <f aca="false">IF(ISBLANK(Values!F5),"","Parts")</f>
        <v>Parts</v>
      </c>
      <c r="DP6" s="27" t="str">
        <f aca="false">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IF(ISBLANK(Values!$F5), "", "not_applicable")</f>
        <v>not_applicable</v>
      </c>
      <c r="DZ6" s="31"/>
      <c r="EA6" s="31"/>
      <c r="EB6" s="31"/>
      <c r="EC6" s="31"/>
      <c r="EI6" s="1" t="str">
        <f aca="false">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34.95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13 G2 RG Silver - IT</v>
      </c>
      <c r="C7" s="32" t="str">
        <f aca="false">IF(ISBLANK(Values!F6),"","TellusRem")</f>
        <v>TellusRem</v>
      </c>
      <c r="D7" s="30" t="n">
        <f aca="false">IF(ISBLANK(Values!F6),"",Values!F6)</f>
        <v>5714401130024</v>
      </c>
      <c r="E7" s="31" t="str">
        <f aca="false">IF(ISBLANK(Values!F6),"","EAN")</f>
        <v>EAN</v>
      </c>
      <c r="F7" s="28" t="str">
        <f aca="false">IF(ISBLANK(Values!F6),"",IF(Values!K6, SUBSTITUTE(Values!$B$1, "{language}", Values!I6) &amp; " " &amp;Values!$B$3, SUBSTITUTE(Values!$B$2, "{language}", Values!$I6) &amp; " " &amp;Values!$B$3))</f>
        <v>vervangend Italiaans toetsenbord zonder achtergrondverlichting voor Lenovo Thinkpad Thinkpad 13 Gen 2, T460s,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13 G2 RG Silver - IT</v>
      </c>
      <c r="K7" s="28" t="n">
        <f aca="false">IF(ISBLANK(Values!F6),"",IF(Values!K6, Values!$B$4, Values!$B$5))</f>
        <v>34.95</v>
      </c>
      <c r="L7" s="40" t="str">
        <f aca="false">IF(ISBLANK(Values!F6),"",IF($CO7="DEFAULT", Values!$B$18, ""))</f>
        <v/>
      </c>
      <c r="M7" s="28" t="str">
        <f aca="false">IF(ISBLANK(Values!F6),"",Values!$N6)</f>
        <v>https://download.lenovo.com/Images/Parts/01EN781/01EN781_A.jpg</v>
      </c>
      <c r="N7" s="28" t="str">
        <f aca="false">IF(ISBLANK(Values!$G6),"",Values!O6)</f>
        <v>https://download.lenovo.com/Images/Parts/01EN781/01EN781_B.jpg</v>
      </c>
      <c r="O7" s="28" t="str">
        <f aca="false">IF(ISBLANK(Values!$G6),"",Values!P6)</f>
        <v>https://download.lenovo.com/Images/Parts/01EN781/01EN781_details.jpg</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13 2nd G</v>
      </c>
      <c r="Y7" s="39" t="str">
        <f aca="false">IF(ISBLANK(Values!F6),"","Size-Color")</f>
        <v>Size-Color</v>
      </c>
      <c r="Z7" s="32" t="str">
        <f aca="false">IF(ISBLANK(Values!F6),"","variation")</f>
        <v>variation</v>
      </c>
      <c r="AA7" s="36" t="str">
        <f aca="false">IF(ISBLANK(Values!F6),"",Values!$B$20)</f>
        <v>PartialUpdate</v>
      </c>
      <c r="AB7" s="36" t="str">
        <f aca="false">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IF(ISBLANK(Values!F6),"",IF(Values!J6,Values!$B$23,Values!$B$33))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7" s="1" t="str">
        <f aca="false">IF(ISBLANK(Values!F6),"",Values!$B$25)</f>
        <v>♻️ ECOFRIENDLY PRODUCT - Koop gerenoveerd, KOOP GROEN! Verminder meer dan 80% koolstofdioxide door onze refurbished toetsenborden te kopen, in vergelijking met het aanschaffen van een nieuw toetsenbord! </v>
      </c>
      <c r="AL7" s="1" t="str">
        <f aca="false">IF(ISBLANK(Values!F6),"",SUBSTITUTE(SUBSTITUTE(IF(Values!$K6, Values!$B$26, Values!$B$33), "{language}", Values!$I6), "{flag}", INDEX(options!$E$1:$E$20, Values!$W6)))</f>
        <v>👉 LAYOUT - 🇮🇹 Italiaans zonder achtergrondverlichting.</v>
      </c>
      <c r="AM7" s="1" t="str">
        <f aca="false">SUBSTITUTE(IF(ISBLANK(Values!F6),"",Values!$B$27), "{model}", Values!$B$3)</f>
        <v>👉 COMPATIBEL MET - Lenovo Thinkpad 13 Gen 2, T460s, T470s. Controleer de afbeelding en beschrijving zorgvuldig voordat u een toetsenbord koopt. Dit zorgt ervoor dat u het juiste laptoptoetsenbord voor uw computer krijgt. Super eenvoudige installatie. </v>
      </c>
      <c r="AT7" s="28" t="str">
        <f aca="false">IF(ISBLANK(Values!F6),"",Values!I6)</f>
        <v>Italiaans</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Denemarken</v>
      </c>
      <c r="CZ7" s="1" t="str">
        <f aca="false">IF(ISBLANK(Values!F6),"","No")</f>
        <v>No</v>
      </c>
      <c r="DA7" s="1" t="str">
        <f aca="false">IF(ISBLANK(Values!F6),"","No")</f>
        <v>No</v>
      </c>
      <c r="DO7" s="27" t="str">
        <f aca="false">IF(ISBLANK(Values!F6),"","Parts")</f>
        <v>Parts</v>
      </c>
      <c r="DP7" s="27" t="str">
        <f aca="false">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IF(ISBLANK(Values!$F6), "", "not_applicable")</f>
        <v>not_applicable</v>
      </c>
      <c r="DZ7" s="31"/>
      <c r="EA7" s="31"/>
      <c r="EB7" s="31"/>
      <c r="EC7" s="31"/>
      <c r="EI7" s="1" t="str">
        <f aca="false">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34.95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13 G2 RG Silver - ES</v>
      </c>
      <c r="C8" s="32" t="str">
        <f aca="false">IF(ISBLANK(Values!F7),"","TellusRem")</f>
        <v>TellusRem</v>
      </c>
      <c r="D8" s="30" t="n">
        <f aca="false">IF(ISBLANK(Values!F7),"",Values!F7)</f>
        <v>5714401130031</v>
      </c>
      <c r="E8" s="31" t="str">
        <f aca="false">IF(ISBLANK(Values!F7),"","EAN")</f>
        <v>EAN</v>
      </c>
      <c r="F8" s="28" t="str">
        <f aca="false">IF(ISBLANK(Values!F7),"",IF(Values!K7, SUBSTITUTE(Values!$B$1, "{language}", Values!I7) &amp; " " &amp;Values!$B$3, SUBSTITUTE(Values!$B$2, "{language}", Values!$I7) &amp; " " &amp;Values!$B$3))</f>
        <v>vervangend Spaans toetsenbord zonder achtergrondverlichting voor Lenovo Thinkpad Thinkpad 13 Gen 2, T460s,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13 G2 RG Silver - ES</v>
      </c>
      <c r="K8" s="28" t="n">
        <f aca="false">IF(ISBLANK(Values!F7),"",IF(Values!K7, Values!$B$4, Values!$B$5))</f>
        <v>34.95</v>
      </c>
      <c r="L8" s="40" t="str">
        <f aca="false">IF(ISBLANK(Values!F7),"",IF($CO8="DEFAULT", Values!$B$18, ""))</f>
        <v/>
      </c>
      <c r="M8" s="28" t="str">
        <f aca="false">IF(ISBLANK(Values!F7),"",Values!$N7)</f>
        <v>https://download.lenovo.com/Images/Parts/01EN815/01EN815_A.jpg</v>
      </c>
      <c r="N8" s="28" t="str">
        <f aca="false">IF(ISBLANK(Values!$G7),"",Values!O7)</f>
        <v>https://download.lenovo.com/Images/Parts/01EN815/01EN815_B.jpg</v>
      </c>
      <c r="O8" s="28" t="str">
        <f aca="false">IF(ISBLANK(Values!$G7),"",Values!P7)</f>
        <v>https://download.lenovo.com/Images/Parts/01EN815/01EN815_details.jpg</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13 2nd G</v>
      </c>
      <c r="Y8" s="39" t="str">
        <f aca="false">IF(ISBLANK(Values!F7),"","Size-Color")</f>
        <v>Size-Color</v>
      </c>
      <c r="Z8" s="32" t="str">
        <f aca="false">IF(ISBLANK(Values!F7),"","variation")</f>
        <v>variation</v>
      </c>
      <c r="AA8" s="36" t="str">
        <f aca="false">IF(ISBLANK(Values!F7),"",Values!$B$20)</f>
        <v>PartialUpdate</v>
      </c>
      <c r="AB8" s="36" t="str">
        <f aca="false">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IF(ISBLANK(Values!F7),"",IF(Values!J7,Values!$B$23,Values!$B$33))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8" s="1" t="str">
        <f aca="false">IF(ISBLANK(Values!F7),"",Values!$B$25)</f>
        <v>♻️ ECOFRIENDLY PRODUCT - Koop gerenoveerd, KOOP GROEN! Verminder meer dan 80% koolstofdioxide door onze refurbished toetsenborden te kopen, in vergelijking met het aanschaffen van een nieuw toetsenbord! </v>
      </c>
      <c r="AL8" s="1" t="str">
        <f aca="false">IF(ISBLANK(Values!F7),"",SUBSTITUTE(SUBSTITUTE(IF(Values!$K7, Values!$B$26, Values!$B$33), "{language}", Values!$I7), "{flag}", INDEX(options!$E$1:$E$20, Values!$W7)))</f>
        <v>👉 LAYOUT - 🇪🇸 Spaans zonder achtergrondverlichting.</v>
      </c>
      <c r="AM8" s="1" t="str">
        <f aca="false">SUBSTITUTE(IF(ISBLANK(Values!F7),"",Values!$B$27), "{model}", Values!$B$3)</f>
        <v>👉 COMPATIBEL MET - Lenovo Thinkpad 13 Gen 2, T460s, T470s. Controleer de afbeelding en beschrijving zorgvuldig voordat u een toetsenbord koopt. Dit zorgt ervoor dat u het juiste laptoptoetsenbord voor uw computer krijgt. Super eenvoudige installatie. </v>
      </c>
      <c r="AT8" s="28" t="str">
        <f aca="false">IF(ISBLANK(Values!F7),"",Values!I7)</f>
        <v>Spaans</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Denemarken</v>
      </c>
      <c r="CZ8" s="1" t="str">
        <f aca="false">IF(ISBLANK(Values!F7),"","No")</f>
        <v>No</v>
      </c>
      <c r="DA8" s="1" t="str">
        <f aca="false">IF(ISBLANK(Values!F7),"","No")</f>
        <v>No</v>
      </c>
      <c r="DO8" s="27" t="str">
        <f aca="false">IF(ISBLANK(Values!F7),"","Parts")</f>
        <v>Parts</v>
      </c>
      <c r="DP8" s="27" t="str">
        <f aca="false">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IF(ISBLANK(Values!$F7), "", "not_applicable")</f>
        <v>not_applicable</v>
      </c>
      <c r="DZ8" s="31"/>
      <c r="EA8" s="31"/>
      <c r="EB8" s="31"/>
      <c r="EC8" s="31"/>
      <c r="EI8" s="1" t="str">
        <f aca="false">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34.95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13 G2 RG Silver - UK</v>
      </c>
      <c r="C9" s="32" t="str">
        <f aca="false">IF(ISBLANK(Values!F8),"","TellusRem")</f>
        <v>TellusRem</v>
      </c>
      <c r="D9" s="30" t="n">
        <f aca="false">IF(ISBLANK(Values!F8),"",Values!F8)</f>
        <v>5714401130048</v>
      </c>
      <c r="E9" s="31" t="str">
        <f aca="false">IF(ISBLANK(Values!F8),"","EAN")</f>
        <v>EAN</v>
      </c>
      <c r="F9" s="28" t="str">
        <f aca="false">IF(ISBLANK(Values!F8),"",IF(Values!K8, SUBSTITUTE(Values!$B$1, "{language}", Values!I8) &amp; " " &amp;Values!$B$3, SUBSTITUTE(Values!$B$2, "{language}", Values!$I8) &amp; " " &amp;Values!$B$3))</f>
        <v>vervangend UK toetsenbord zonder achtergrondverlichting voor Lenovo Thinkpad Thinkpad 13 Gen 2, T460s,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13 G2 RG Silver - UK</v>
      </c>
      <c r="K9" s="28" t="n">
        <f aca="false">IF(ISBLANK(Values!F8),"",IF(Values!K8, Values!$B$4, Values!$B$5))</f>
        <v>34.95</v>
      </c>
      <c r="L9" s="40" t="str">
        <f aca="false">IF(ISBLANK(Values!F8),"",IF($CO9="DEFAULT", Values!$B$18, ""))</f>
        <v/>
      </c>
      <c r="M9" s="28" t="str">
        <f aca="false">IF(ISBLANK(Values!F8),"",Values!$N8)</f>
        <v>https://download.lenovo.com/Images/Parts/01EN793/01EN793_A.jpg</v>
      </c>
      <c r="N9" s="28" t="str">
        <f aca="false">IF(ISBLANK(Values!$G8),"",Values!O8)</f>
        <v>https://download.lenovo.com/Images/Parts/01EN793/01EN793_B.jpg</v>
      </c>
      <c r="O9" s="28" t="str">
        <f aca="false">IF(ISBLANK(Values!$G8),"",Values!P8)</f>
        <v>https://download.lenovo.com/Images/Parts/01EN793/01EN793_details.jpg</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13 2nd G</v>
      </c>
      <c r="Y9" s="39" t="str">
        <f aca="false">IF(ISBLANK(Values!F8),"","Size-Color")</f>
        <v>Size-Color</v>
      </c>
      <c r="Z9" s="32" t="str">
        <f aca="false">IF(ISBLANK(Values!F8),"","variation")</f>
        <v>variation</v>
      </c>
      <c r="AA9" s="36" t="str">
        <f aca="false">IF(ISBLANK(Values!F8),"",Values!$B$20)</f>
        <v>PartialUpdate</v>
      </c>
      <c r="AB9" s="36" t="str">
        <f aca="false">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IF(ISBLANK(Values!F8),"",IF(Values!J8,Values!$B$23,Values!$B$33))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9" s="1" t="str">
        <f aca="false">IF(ISBLANK(Values!F8),"",Values!$B$25)</f>
        <v>♻️ ECOFRIENDLY PRODUCT - Koop gerenoveerd, KOOP GROEN! Verminder meer dan 80% koolstofdioxide door onze refurbished toetsenborden te kopen, in vergelijking met het aanschaffen van een nieuw toetsenbord! </v>
      </c>
      <c r="AL9" s="1" t="str">
        <f aca="false">IF(ISBLANK(Values!F8),"",SUBSTITUTE(SUBSTITUTE(IF(Values!$K8, Values!$B$26, Values!$B$33), "{language}", Values!$I8), "{flag}", INDEX(options!$E$1:$E$20, Values!$W8)))</f>
        <v>👉 LAYOUT - 🇬🇧 UK zonder achtergrondverlichting.</v>
      </c>
      <c r="AM9" s="1" t="str">
        <f aca="false">SUBSTITUTE(IF(ISBLANK(Values!F8),"",Values!$B$27), "{model}", Values!$B$3)</f>
        <v>👉 COMPATIBEL MET - Lenovo Thinkpad 13 Gen 2, T460s, T470s. Controleer de afbeelding en beschrijving zorgvuldig voordat u een toetsenbord koopt. Dit zorgt ervoor dat u het juiste laptoptoetsenbord voor uw computer krijgt. Super eenvoudige installatie. </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Denemarken</v>
      </c>
      <c r="CZ9" s="1" t="str">
        <f aca="false">IF(ISBLANK(Values!F8),"","No")</f>
        <v>No</v>
      </c>
      <c r="DA9" s="1" t="str">
        <f aca="false">IF(ISBLANK(Values!F8),"","No")</f>
        <v>No</v>
      </c>
      <c r="DO9" s="27" t="str">
        <f aca="false">IF(ISBLANK(Values!F8),"","Parts")</f>
        <v>Parts</v>
      </c>
      <c r="DP9" s="27" t="str">
        <f aca="false">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IF(ISBLANK(Values!$F8), "", "not_applicable")</f>
        <v>not_applicable</v>
      </c>
      <c r="DZ9" s="31"/>
      <c r="EA9" s="31"/>
      <c r="EB9" s="31"/>
      <c r="EC9" s="31"/>
      <c r="EI9" s="1" t="str">
        <f aca="false">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34.95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13 G2 RG Silver - NORDIC</v>
      </c>
      <c r="C10" s="32" t="str">
        <f aca="false">IF(ISBLANK(Values!F9),"","TellusRem")</f>
        <v>TellusRem</v>
      </c>
      <c r="D10" s="30" t="n">
        <f aca="false">IF(ISBLANK(Values!F9),"",Values!F9)</f>
        <v>5714401130055</v>
      </c>
      <c r="E10" s="31" t="str">
        <f aca="false">IF(ISBLANK(Values!F9),"","EAN")</f>
        <v>EAN</v>
      </c>
      <c r="F10" s="28" t="str">
        <f aca="false">IF(ISBLANK(Values!F9),"",IF(Values!K9, SUBSTITUTE(Values!$B$1, "{language}", Values!I9) &amp; " " &amp;Values!$B$3, SUBSTITUTE(Values!$B$2, "{language}", Values!$I9) &amp; " " &amp;Values!$B$3))</f>
        <v>vervangend Scandinavisch - Scandinavisch toetsenbord zonder achtergrondverlichting voor Lenovo Thinkpad Thinkpad 13 Gen 2, T460s,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13 G2 RG Silver - NORDIC</v>
      </c>
      <c r="K10" s="28" t="n">
        <f aca="false">IF(ISBLANK(Values!F9),"",IF(Values!K9, Values!$B$4, Values!$B$5))</f>
        <v>34.95</v>
      </c>
      <c r="L10" s="40" t="str">
        <f aca="false">IF(ISBLANK(Values!F9),"",IF($CO10="DEFAULT", Values!$B$18, ""))</f>
        <v/>
      </c>
      <c r="M10" s="28" t="str">
        <f aca="false">IF(ISBLANK(Values!F9),"",Values!$N9)</f>
        <v>https://download.lenovo.com/Images/Parts/01EN804/01EN804_A.jpg</v>
      </c>
      <c r="N10" s="28" t="str">
        <f aca="false">IF(ISBLANK(Values!$G9),"",Values!O9)</f>
        <v>https://download.lenovo.com/Images/Parts/01EN804/01EN804_B.jpg</v>
      </c>
      <c r="O10" s="28" t="str">
        <f aca="false">IF(ISBLANK(Values!$G9),"",Values!P9)</f>
        <v>https://download.lenovo.com/Images/Parts/01EN804/01EN804_details.jpg</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13 2nd G</v>
      </c>
      <c r="Y10" s="39" t="str">
        <f aca="false">IF(ISBLANK(Values!F9),"","Size-Color")</f>
        <v>Size-Color</v>
      </c>
      <c r="Z10" s="32" t="str">
        <f aca="false">IF(ISBLANK(Values!F9),"","variation")</f>
        <v>variation</v>
      </c>
      <c r="AA10" s="36" t="str">
        <f aca="false">IF(ISBLANK(Values!F9),"",Values!$B$20)</f>
        <v>PartialUpdate</v>
      </c>
      <c r="AB10" s="36" t="str">
        <f aca="false">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IF(ISBLANK(Values!F9),"",IF(Values!J9,Values!$B$23,Values!$B$33))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0" s="1" t="str">
        <f aca="false">IF(ISBLANK(Values!F9),"",Values!$B$25)</f>
        <v>♻️ ECOFRIENDLY PRODUCT - Koop gerenoveerd, KOOP GROEN! Verminder meer dan 80% koolstofdioxide door onze refurbished toetsenborden te kopen, in vergelijking met het aanschaffen van een nieuw toetsenbord! </v>
      </c>
      <c r="AL10" s="1" t="str">
        <f aca="false">IF(ISBLANK(Values!F9),"",SUBSTITUTE(SUBSTITUTE(IF(Values!$K9, Values!$B$26, Values!$B$33), "{language}", Values!$I9), "{flag}", INDEX(options!$E$1:$E$20, Values!$W9)))</f>
        <v>👉 LAYOUT - 🇸🇪 🇫🇮 🇳🇴 🇩🇰 Scandinavisch - Scandinavisch zonder achtergrondverlichting.</v>
      </c>
      <c r="AM10" s="1" t="str">
        <f aca="false">SUBSTITUTE(IF(ISBLANK(Values!F9),"",Values!$B$27), "{model}", Values!$B$3)</f>
        <v>👉 COMPATIBEL MET - Lenovo Thinkpad 13 Gen 2, T460s, T470s. Controleer de afbeelding en beschrijving zorgvuldig voordat u een toetsenbord koopt. Dit zorgt ervoor dat u het juiste laptoptoetsenbord voor uw computer krijgt. Super eenvoudige installatie. </v>
      </c>
      <c r="AT10" s="28" t="str">
        <f aca="false">IF(ISBLANK(Values!F9),"",Values!I9)</f>
        <v>Scandinavisch - Scandinavisch</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Denemarken</v>
      </c>
      <c r="CZ10" s="1" t="str">
        <f aca="false">IF(ISBLANK(Values!F9),"","No")</f>
        <v>No</v>
      </c>
      <c r="DA10" s="1" t="str">
        <f aca="false">IF(ISBLANK(Values!F9),"","No")</f>
        <v>No</v>
      </c>
      <c r="DO10" s="27" t="str">
        <f aca="false">IF(ISBLANK(Values!F9),"","Parts")</f>
        <v>Parts</v>
      </c>
      <c r="DP10" s="27" t="str">
        <f aca="false">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IF(ISBLANK(Values!$F9), "", "not_applicable")</f>
        <v>not_applicable</v>
      </c>
      <c r="DZ10" s="31"/>
      <c r="EA10" s="31"/>
      <c r="EB10" s="31"/>
      <c r="EC10" s="31"/>
      <c r="EI10" s="1" t="str">
        <f aca="false">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34.95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13 G2 RG Silver - BE</v>
      </c>
      <c r="C11" s="32" t="str">
        <f aca="false">IF(ISBLANK(Values!F10),"","TellusRem")</f>
        <v>TellusRem</v>
      </c>
      <c r="D11" s="30" t="n">
        <f aca="false">IF(ISBLANK(Values!F10),"",Values!F10)</f>
        <v>5714401130062</v>
      </c>
      <c r="E11" s="31" t="str">
        <f aca="false">IF(ISBLANK(Values!F10),"","EAN")</f>
        <v>EAN</v>
      </c>
      <c r="F11" s="28" t="str">
        <f aca="false">IF(ISBLANK(Values!F10),"",IF(Values!K10, SUBSTITUTE(Values!$B$1, "{language}", Values!I10) &amp; " " &amp;Values!$B$3, SUBSTITUTE(Values!$B$2, "{language}", Values!$I10) &amp; " " &amp;Values!$B$3))</f>
        <v>vervangend Belgisch toetsenbord zonder achtergrondverlichting voor Lenovo Thinkpad Thinkpad 13 Gen 2, T460s,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13 G2 RG Silver - BE</v>
      </c>
      <c r="K11" s="28" t="n">
        <f aca="false">IF(ISBLANK(Values!F10),"",IF(Values!K10, Values!$B$4, Values!$B$5))</f>
        <v>34.95</v>
      </c>
      <c r="L11" s="40" t="str">
        <f aca="false">IF(ISBLANK(Values!F10),"",IF($CO11="DEFAULT", Values!$B$18, ""))</f>
        <v/>
      </c>
      <c r="M11" s="28" t="str">
        <f aca="false">IF(ISBLANK(Values!F10),"",Values!$N10)</f>
        <v>https://download.lenovo.com/Images/Parts/01EN811/01EN811_A.jpg</v>
      </c>
      <c r="N11" s="28" t="str">
        <f aca="false">IF(ISBLANK(Values!$G10),"",Values!O10)</f>
        <v>https://download.lenovo.com/Images/Parts/01EN811/01EN811_B.jpg</v>
      </c>
      <c r="O11" s="28" t="str">
        <f aca="false">IF(ISBLANK(Values!$G10),"",Values!P10)</f>
        <v>https://download.lenovo.com/Images/Parts/01EN811/01EN811_details.jpg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13 2nd G</v>
      </c>
      <c r="Y11" s="39" t="str">
        <f aca="false">IF(ISBLANK(Values!F10),"","Size-Color")</f>
        <v>Size-Color</v>
      </c>
      <c r="Z11" s="32" t="str">
        <f aca="false">IF(ISBLANK(Values!F10),"","variation")</f>
        <v>variation</v>
      </c>
      <c r="AA11" s="36" t="str">
        <f aca="false">IF(ISBLANK(Values!F10),"",Values!$B$20)</f>
        <v>PartialUpdate</v>
      </c>
      <c r="AB11" s="36" t="str">
        <f aca="false">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IF(ISBLANK(Values!F10),"",IF(Values!J10,Values!$B$23,Values!$B$33))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1" s="1" t="str">
        <f aca="false">IF(ISBLANK(Values!F10),"",Values!$B$25)</f>
        <v>♻️ ECOFRIENDLY PRODUCT - Koop gerenoveerd, KOOP GROEN! Verminder meer dan 80% koolstofdioxide door onze refurbished toetsenborden te kopen, in vergelijking met het aanschaffen van een nieuw toetsenbord! </v>
      </c>
      <c r="AL11" s="1" t="str">
        <f aca="false">IF(ISBLANK(Values!F10),"",SUBSTITUTE(SUBSTITUTE(IF(Values!$K10, Values!$B$26, Values!$B$33), "{language}", Values!$I10), "{flag}", INDEX(options!$E$1:$E$20, Values!$W10)))</f>
        <v>👉 LAYOUT - 🇧🇪 Belgisch zonder achtergrondverlichting.</v>
      </c>
      <c r="AM11" s="1" t="str">
        <f aca="false">SUBSTITUTE(IF(ISBLANK(Values!F10),"",Values!$B$27), "{model}", Values!$B$3)</f>
        <v>👉 COMPATIBEL MET - Lenovo Thinkpad 13 Gen 2, T460s, T470s. Controleer de afbeelding en beschrijving zorgvuldig voordat u een toetsenbord koopt. Dit zorgt ervoor dat u het juiste laptoptoetsenbord voor uw computer krijgt. Super eenvoudige installatie. </v>
      </c>
      <c r="AT11" s="28" t="str">
        <f aca="false">IF(ISBLANK(Values!F10),"",Values!I10)</f>
        <v>Belgisch</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Denemarken</v>
      </c>
      <c r="CZ11" s="1" t="str">
        <f aca="false">IF(ISBLANK(Values!F10),"","No")</f>
        <v>No</v>
      </c>
      <c r="DA11" s="1" t="str">
        <f aca="false">IF(ISBLANK(Values!F10),"","No")</f>
        <v>No</v>
      </c>
      <c r="DO11" s="27" t="str">
        <f aca="false">IF(ISBLANK(Values!F10),"","Parts")</f>
        <v>Parts</v>
      </c>
      <c r="DP11" s="27" t="str">
        <f aca="false">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IF(ISBLANK(Values!$F10), "", "not_applicable")</f>
        <v>not_applicable</v>
      </c>
      <c r="DZ11" s="31"/>
      <c r="EA11" s="31"/>
      <c r="EB11" s="31"/>
      <c r="EC11" s="31"/>
      <c r="EI11" s="1" t="str">
        <f aca="false">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34.95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13 G2 RG Silver - Swiss</v>
      </c>
      <c r="C12" s="32" t="str">
        <f aca="false">IF(ISBLANK(Values!F11),"","TellusRem")</f>
        <v>TellusRem</v>
      </c>
      <c r="D12" s="30" t="n">
        <f aca="false">IF(ISBLANK(Values!F11),"",Values!F11)</f>
        <v>5714401130079</v>
      </c>
      <c r="E12" s="31" t="str">
        <f aca="false">IF(ISBLANK(Values!F11),"","EAN")</f>
        <v>EAN</v>
      </c>
      <c r="F12" s="28" t="str">
        <f aca="false">IF(ISBLANK(Values!F11),"",IF(Values!K11, SUBSTITUTE(Values!$B$1, "{language}", Values!I11) &amp; " " &amp;Values!$B$3, SUBSTITUTE(Values!$B$2, "{language}", Values!$I11) &amp; " " &amp;Values!$B$3))</f>
        <v>vervangend Zwitsers toetsenbord zonder achtergrondverlichting voor Lenovo Thinkpad Thinkpad 13 Gen 2, T460s,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13 G2 RG Silver - Swiss</v>
      </c>
      <c r="K12" s="28" t="n">
        <f aca="false">IF(ISBLANK(Values!F11),"",IF(Values!K11, Values!$B$4, Values!$B$5))</f>
        <v>34.95</v>
      </c>
      <c r="L12" s="40" t="str">
        <f aca="false">IF(ISBLANK(Values!F11),"",IF($CO12="DEFAULT", Values!$B$18, ""))</f>
        <v/>
      </c>
      <c r="M12" s="28" t="str">
        <f aca="false">IF(ISBLANK(Values!F11),"",Values!$N11)</f>
        <v>https://download.lenovo.com/Images/Parts/01EN832/01EN832_A.jpg</v>
      </c>
      <c r="N12" s="28" t="str">
        <f aca="false">IF(ISBLANK(Values!$G11),"",Values!O11)</f>
        <v>https://download.lenovo.com/Images/Parts/01EN832/01EN832_B.jpg</v>
      </c>
      <c r="O12" s="28" t="str">
        <f aca="false">IF(ISBLANK(Values!$G11),"",Values!P11)</f>
        <v>https://download.lenovo.com/Images/Parts/01EN832/01EN832_details.jpg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13 2nd G</v>
      </c>
      <c r="Y12" s="39" t="str">
        <f aca="false">IF(ISBLANK(Values!F11),"","Size-Color")</f>
        <v>Size-Color</v>
      </c>
      <c r="Z12" s="32" t="str">
        <f aca="false">IF(ISBLANK(Values!F11),"","variation")</f>
        <v>variation</v>
      </c>
      <c r="AA12" s="36" t="str">
        <f aca="false">IF(ISBLANK(Values!F11),"",Values!$B$20)</f>
        <v>PartialUpdate</v>
      </c>
      <c r="AB12" s="36" t="str">
        <f aca="false">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IF(ISBLANK(Values!F11),"",IF(Values!J11,Values!$B$23,Values!$B$33))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2" s="1" t="str">
        <f aca="false">IF(ISBLANK(Values!F11),"",Values!$B$25)</f>
        <v>♻️ ECOFRIENDLY PRODUCT - Koop gerenoveerd, KOOP GROEN! Verminder meer dan 80% koolstofdioxide door onze refurbished toetsenborden te kopen, in vergelijking met het aanschaffen van een nieuw toetsenbord! </v>
      </c>
      <c r="AL12" s="1" t="str">
        <f aca="false">IF(ISBLANK(Values!F11),"",SUBSTITUTE(SUBSTITUTE(IF(Values!$K11, Values!$B$26, Values!$B$33), "{language}", Values!$I11), "{flag}", INDEX(options!$E$1:$E$20, Values!$W11)))</f>
        <v>👉 LAYOUT - 🇨🇭 Zwitsers zonder achtergrondverlichting.</v>
      </c>
      <c r="AM12" s="1" t="str">
        <f aca="false">SUBSTITUTE(IF(ISBLANK(Values!F11),"",Values!$B$27), "{model}", Values!$B$3)</f>
        <v>👉 COMPATIBEL MET - Lenovo Thinkpad 13 Gen 2, T460s, T470s. Controleer de afbeelding en beschrijving zorgvuldig voordat u een toetsenbord koopt. Dit zorgt ervoor dat u het juiste laptoptoetsenbord voor uw computer krijgt. Super eenvoudige installatie. </v>
      </c>
      <c r="AT12" s="28" t="str">
        <f aca="false">IF(ISBLANK(Values!F11),"",Values!I11)</f>
        <v>Zwitsers</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Denemarken</v>
      </c>
      <c r="CZ12" s="1" t="str">
        <f aca="false">IF(ISBLANK(Values!F11),"","No")</f>
        <v>No</v>
      </c>
      <c r="DA12" s="1" t="str">
        <f aca="false">IF(ISBLANK(Values!F11),"","No")</f>
        <v>No</v>
      </c>
      <c r="DO12" s="27" t="str">
        <f aca="false">IF(ISBLANK(Values!F11),"","Parts")</f>
        <v>Parts</v>
      </c>
      <c r="DP12" s="27" t="str">
        <f aca="false">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IF(ISBLANK(Values!$F11), "", "not_applicable")</f>
        <v>not_applicable</v>
      </c>
      <c r="DZ12" s="31"/>
      <c r="EA12" s="31"/>
      <c r="EB12" s="31"/>
      <c r="EC12" s="31"/>
      <c r="EI12" s="1" t="str">
        <f aca="false">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34.95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13 G2 RG Silver - US int</v>
      </c>
      <c r="C13" s="32" t="str">
        <f aca="false">IF(ISBLANK(Values!F12),"","TellusRem")</f>
        <v>TellusRem</v>
      </c>
      <c r="D13" s="30" t="n">
        <f aca="false">IF(ISBLANK(Values!F12),"",Values!F12)</f>
        <v>5714401130086</v>
      </c>
      <c r="E13" s="31" t="str">
        <f aca="false">IF(ISBLANK(Values!F12),"","EAN")</f>
        <v>EAN</v>
      </c>
      <c r="F13" s="28" t="str">
        <f aca="false">IF(ISBLANK(Values!F12),"",IF(Values!K12, SUBSTITUTE(Values!$B$1, "{language}", Values!I12) &amp; " " &amp;Values!$B$3, SUBSTITUTE(Values!$B$2, "{language}", Values!$I12) &amp; " " &amp;Values!$B$3))</f>
        <v>vervangend US Internationaal toetsenbord zonder achtergrondverlichting voor Lenovo Thinkpad Thinkpad 13 Gen 2, T460s,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13 G2 RG Silver - US int</v>
      </c>
      <c r="K13" s="28" t="n">
        <f aca="false">IF(ISBLANK(Values!F12),"",IF(Values!K12, Values!$B$4, Values!$B$5))</f>
        <v>34.95</v>
      </c>
      <c r="L13" s="40" t="str">
        <f aca="false">IF(ISBLANK(Values!F12),"",IF($CO13="DEFAULT", Values!$B$18, ""))</f>
        <v/>
      </c>
      <c r="M13" s="28" t="str">
        <f aca="false">IF(ISBLANK(Values!F12),"",Values!$N12)</f>
        <v>https://download.lenovo.com/Images/Parts/01EN794/01EN794_A.jpg</v>
      </c>
      <c r="N13" s="28" t="str">
        <f aca="false">IF(ISBLANK(Values!$G12),"",Values!O12)</f>
        <v>https://download.lenovo.com/Images/Parts/01EN794/01EN794_B.jpg</v>
      </c>
      <c r="O13" s="28" t="str">
        <f aca="false">IF(ISBLANK(Values!$G12),"",Values!P12)</f>
        <v>https://download.lenovo.com/Images/Parts/01EN794/01EN794_details.jpg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13 2nd G</v>
      </c>
      <c r="Y13" s="39" t="str">
        <f aca="false">IF(ISBLANK(Values!F12),"","Size-Color")</f>
        <v>Size-Color</v>
      </c>
      <c r="Z13" s="32" t="str">
        <f aca="false">IF(ISBLANK(Values!F12),"","variation")</f>
        <v>variation</v>
      </c>
      <c r="AA13" s="36" t="str">
        <f aca="false">IF(ISBLANK(Values!F12),"",Values!$B$20)</f>
        <v>PartialUpdate</v>
      </c>
      <c r="AB13" s="36" t="str">
        <f aca="false">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IF(ISBLANK(Values!F12),"",IF(Values!J12,Values!$B$23,Values!$B$33))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3" s="1" t="str">
        <f aca="false">IF(ISBLANK(Values!F12),"",Values!$B$25)</f>
        <v>♻️ ECOFRIENDLY PRODUCT - Koop gerenoveerd, KOOP GROEN! Verminder meer dan 80% koolstofdioxide door onze refurbished toetsenborden te kopen, in vergelijking met het aanschaffen van een nieuw toetsenbord! </v>
      </c>
      <c r="AL13" s="1" t="str">
        <f aca="false">IF(ISBLANK(Values!F12),"",SUBSTITUTE(SUBSTITUTE(IF(Values!$K12, Values!$B$26, Values!$B$33), "{language}", Values!$I12), "{flag}", INDEX(options!$E$1:$E$20, Values!$W12)))</f>
        <v>👉 LAYOUT - 🇺🇸 with € symbol US Internationaal zonder achtergrondverlichting.</v>
      </c>
      <c r="AM13" s="1" t="str">
        <f aca="false">SUBSTITUTE(IF(ISBLANK(Values!F12),"",Values!$B$27), "{model}", Values!$B$3)</f>
        <v>👉 COMPATIBEL MET - Lenovo Thinkpad 13 Gen 2, T460s, T470s. Controleer de afbeelding en beschrijving zorgvuldig voordat u een toetsenbord koopt. Dit zorgt ervoor dat u het juiste laptoptoetsenbord voor uw computer krijgt. Super eenvoudige installatie. </v>
      </c>
      <c r="AT13" s="28" t="str">
        <f aca="false">IF(ISBLANK(Values!F12),"",Values!I12)</f>
        <v>US Internationaal</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Denemarken</v>
      </c>
      <c r="CZ13" s="1" t="str">
        <f aca="false">IF(ISBLANK(Values!F12),"","No")</f>
        <v>No</v>
      </c>
      <c r="DA13" s="1" t="str">
        <f aca="false">IF(ISBLANK(Values!F12),"","No")</f>
        <v>No</v>
      </c>
      <c r="DO13" s="27" t="str">
        <f aca="false">IF(ISBLANK(Values!F12),"","Parts")</f>
        <v>Parts</v>
      </c>
      <c r="DP13" s="27" t="str">
        <f aca="false">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IF(ISBLANK(Values!$F12), "", "not_applicable")</f>
        <v>not_applicable</v>
      </c>
      <c r="DZ13" s="31"/>
      <c r="EA13" s="31"/>
      <c r="EB13" s="31"/>
      <c r="EC13" s="31"/>
      <c r="EI13" s="1" t="str">
        <f aca="false">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34.95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13 G2 RG Silver - US</v>
      </c>
      <c r="C14" s="32" t="str">
        <f aca="false">IF(ISBLANK(Values!F13),"","TellusRem")</f>
        <v>TellusRem</v>
      </c>
      <c r="D14" s="30" t="n">
        <f aca="false">IF(ISBLANK(Values!F13),"",Values!F13)</f>
        <v>5714401130093</v>
      </c>
      <c r="E14" s="31" t="str">
        <f aca="false">IF(ISBLANK(Values!F13),"","EAN")</f>
        <v>EAN</v>
      </c>
      <c r="F14" s="28" t="str">
        <f aca="false">IF(ISBLANK(Values!F13),"",IF(Values!K13, SUBSTITUTE(Values!$B$1, "{language}", Values!I13) &amp; " " &amp;Values!$B$3, SUBSTITUTE(Values!$B$2, "{language}", Values!$I13) &amp; " " &amp;Values!$B$3))</f>
        <v>vervangend US toetsenbord zonder achtergrondverlichting voor Lenovo Thinkpad Thinkpad 13 Gen 2, T460s,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13 G2 RG Silver - US</v>
      </c>
      <c r="K14" s="28" t="n">
        <f aca="false">IF(ISBLANK(Values!F13),"",IF(Values!K13, Values!$B$4, Values!$B$5))</f>
        <v>34.95</v>
      </c>
      <c r="L14" s="40" t="n">
        <f aca="false">IF(ISBLANK(Values!F13),"",IF($CO14="DEFAULT", Values!$B$18, ""))</f>
        <v>5</v>
      </c>
      <c r="M14" s="28" t="str">
        <f aca="false">IF(ISBLANK(Values!F13),"",Values!$N13)</f>
        <v>https://download.lenovo.com/Images/Parts/01EN764/01EN764_A.jpg</v>
      </c>
      <c r="N14" s="28" t="str">
        <f aca="false">IF(ISBLANK(Values!$G13),"",Values!O13)</f>
        <v>https://download.lenovo.com/Images/Parts/01EN764/01EN764_B.jpg</v>
      </c>
      <c r="O14" s="28" t="str">
        <f aca="false">IF(ISBLANK(Values!$G13),"",Values!P13)</f>
        <v>https://download.lenovo.com/Images/Parts/01EN764/01EN764_details.jpg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13 2nd G</v>
      </c>
      <c r="Y14" s="39" t="str">
        <f aca="false">IF(ISBLANK(Values!F13),"","Size-Color")</f>
        <v>Size-Color</v>
      </c>
      <c r="Z14" s="32" t="str">
        <f aca="false">IF(ISBLANK(Values!F13),"","variation")</f>
        <v>variation</v>
      </c>
      <c r="AA14" s="36" t="str">
        <f aca="false">IF(ISBLANK(Values!F13),"",Values!$B$20)</f>
        <v>PartialUpdate</v>
      </c>
      <c r="AB14" s="36" t="str">
        <f aca="false">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IF(ISBLANK(Values!F13),"",IF(Values!J13,Values!$B$23,Values!$B$33))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4" s="1" t="str">
        <f aca="false">IF(ISBLANK(Values!F13),"",Values!$B$25)</f>
        <v>♻️ ECOFRIENDLY PRODUCT - Koop gerenoveerd, KOOP GROEN! Verminder meer dan 80% koolstofdioxide door onze refurbished toetsenborden te kopen, in vergelijking met het aanschaffen van een nieuw toetsenbord! </v>
      </c>
      <c r="AL14" s="1" t="str">
        <f aca="false">IF(ISBLANK(Values!F13),"",SUBSTITUTE(SUBSTITUTE(IF(Values!$K13, Values!$B$26, Values!$B$33), "{language}", Values!$I13), "{flag}", INDEX(options!$E$1:$E$20, Values!$W13)))</f>
        <v>👉 LAYOUT - 🇺🇸 US zonder achtergrondverlichting.</v>
      </c>
      <c r="AM14" s="1" t="str">
        <f aca="false">SUBSTITUTE(IF(ISBLANK(Values!F13),"",Values!$B$27), "{model}", Values!$B$3)</f>
        <v>👉 COMPATIBEL MET - Lenovo Thinkpad 13 Gen 2, T460s, T470s. Controleer de afbeelding en beschrijving zorgvuldig voordat u een toetsenbord koopt. Dit zorgt ervoor dat u het juiste laptoptoetsenbord voor uw computer krijgt. Super eenvoudige installatie. </v>
      </c>
      <c r="AT14" s="28" t="str">
        <f aca="false">IF(ISBLANK(Values!F13),"",Values!I13)</f>
        <v>US</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Denemarken</v>
      </c>
      <c r="CZ14" s="1" t="str">
        <f aca="false">IF(ISBLANK(Values!F13),"","No")</f>
        <v>No</v>
      </c>
      <c r="DA14" s="1" t="str">
        <f aca="false">IF(ISBLANK(Values!F13),"","No")</f>
        <v>No</v>
      </c>
      <c r="DO14" s="27" t="str">
        <f aca="false">IF(ISBLANK(Values!F13),"","Parts")</f>
        <v>Parts</v>
      </c>
      <c r="DP14" s="27" t="str">
        <f aca="false">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IF(ISBLANK(Values!$F13), "", "not_applicable")</f>
        <v>not_applicable</v>
      </c>
      <c r="DZ14" s="31"/>
      <c r="EA14" s="31"/>
      <c r="EB14" s="31"/>
      <c r="EC14" s="31"/>
      <c r="EI14" s="1" t="str">
        <f aca="false">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34.95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55.2"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55.2"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55.2"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55.2"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55.2"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55.2"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55.2"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
        <v>351</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55.2"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45" t="s">
        <v>352</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6" t="s">
        <v>352</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36" activeCellId="0" sqref="B36"/>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F1" s="50" t="s">
        <v>354</v>
      </c>
      <c r="G1" s="50"/>
      <c r="H1" s="50"/>
      <c r="I1" s="51"/>
      <c r="J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P3" s="48" t="s">
        <v>371</v>
      </c>
      <c r="W3" s="0" t="s">
        <v>372</v>
      </c>
    </row>
    <row r="4" customFormat="false" ht="12.8" hidden="false" customHeight="false" outlineLevel="0" collapsed="false">
      <c r="A4" s="48" t="s">
        <v>373</v>
      </c>
      <c r="B4" s="53" t="n">
        <v>44.95</v>
      </c>
      <c r="C4" s="54" t="n">
        <f aca="false">FALSE()</f>
        <v>0</v>
      </c>
      <c r="D4" s="54" t="n">
        <f aca="false">TRUE()</f>
        <v>1</v>
      </c>
      <c r="E4" s="54"/>
      <c r="F4" s="55" t="n">
        <v>5714401130000</v>
      </c>
      <c r="G4" s="55" t="s">
        <v>374</v>
      </c>
      <c r="H4" s="56" t="s">
        <v>375</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57" t="n">
        <f aca="false">TRUE()</f>
        <v>1</v>
      </c>
      <c r="K4" s="58" t="n">
        <f aca="false">FALSE()</f>
        <v>0</v>
      </c>
      <c r="L4" s="55" t="s">
        <v>376</v>
      </c>
      <c r="M4" s="59" t="b">
        <v>0</v>
      </c>
      <c r="N4" s="60" t="str">
        <f aca="false">IF(ISBLANK(L4),"",IF(M4, "https://raw.githubusercontent.com/PatrickVibild/TellusAmazonPictures/master/pictures/"&amp;L4&amp;"/1.jpg","https://download.lenovo.com/Images/Parts/"&amp;L4&amp;"/"&amp;L4&amp;"_A.jpg"))</f>
        <v>https://download.lenovo.com/Images/Parts/01EN776/01EN776_A.jpg</v>
      </c>
      <c r="O4" s="60" t="str">
        <f aca="false">IF(ISBLANK(L4),"",IF(M4, "https://raw.githubusercontent.com/PatrickVibild/TellusAmazonPictures/master/pictures/"&amp;L4&amp;"/2.jpg","https://download.lenovo.com/Images/Parts/"&amp;L4&amp;"/"&amp;L4&amp;"_B.jpg"))</f>
        <v>https://download.lenovo.com/Images/Parts/01EN776/01EN776_B.jpg</v>
      </c>
      <c r="P4" s="61" t="str">
        <f aca="false">IF(ISBLANK(L4),"",IF(M4, "https://raw.githubusercontent.com/PatrickVibild/TellusAmazonPictures/master/pictures/"&amp;L4&amp;"/3.jpg","https://download.lenovo.com/Images/Parts/"&amp;L4&amp;"/"&amp;L4&amp;"_details.jpg"))</f>
        <v>https://download.lenovo.com/Images/Parts/01EN776/01EN776_details.jpg</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2" t="n">
        <f aca="false">MATCH(H4,options!$D$1:$D$20,0)</f>
        <v>1</v>
      </c>
    </row>
    <row r="5" customFormat="false" ht="12.8" hidden="false" customHeight="false" outlineLevel="0" collapsed="false">
      <c r="A5" s="48" t="s">
        <v>377</v>
      </c>
      <c r="B5" s="53" t="n">
        <v>34.95</v>
      </c>
      <c r="C5" s="54" t="n">
        <f aca="false">FALSE()</f>
        <v>0</v>
      </c>
      <c r="D5" s="54" t="n">
        <f aca="false">TRUE()</f>
        <v>1</v>
      </c>
      <c r="E5" s="54"/>
      <c r="F5" s="55" t="n">
        <v>5714401130017</v>
      </c>
      <c r="G5" s="55" t="s">
        <v>378</v>
      </c>
      <c r="H5" s="56" t="s">
        <v>379</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57" t="n">
        <f aca="false">TRUE()</f>
        <v>1</v>
      </c>
      <c r="K5" s="58" t="n">
        <f aca="false">FALSE()</f>
        <v>0</v>
      </c>
      <c r="L5" s="55" t="s">
        <v>380</v>
      </c>
      <c r="M5" s="59" t="b">
        <v>0</v>
      </c>
      <c r="N5" s="60" t="str">
        <f aca="false">IF(ISBLANK(L5),"",IF(M5, "https://raw.githubusercontent.com/PatrickVibild/TellusAmazonPictures/master/pictures/"&amp;L5&amp;"/1.jpg","https://download.lenovo.com/Images/Parts/"&amp;L5&amp;"/"&amp;L5&amp;"_A.jpg"))</f>
        <v>https://download.lenovo.com/Images/Parts/01EN807/01EN807_A.jpg</v>
      </c>
      <c r="O5" s="60" t="str">
        <f aca="false">IF(ISBLANK(L5),"",IF(M5, "https://raw.githubusercontent.com/PatrickVibild/TellusAmazonPictures/master/pictures/"&amp;L5&amp;"/2.jpg","https://download.lenovo.com/Images/Parts/"&amp;L5&amp;"/"&amp;L5&amp;"_B.jpg"))</f>
        <v>https://download.lenovo.com/Images/Parts/01EN807/01EN807_B.jpg</v>
      </c>
      <c r="P5" s="61" t="str">
        <f aca="false">IF(ISBLANK(L5),"",IF(M5, "https://raw.githubusercontent.com/PatrickVibild/TellusAmazonPictures/master/pictures/"&amp;L5&amp;"/3.jpg","https://download.lenovo.com/Images/Parts/"&amp;L5&amp;"/"&amp;L5&amp;"_details.jpg"))</f>
        <v>https://download.lenovo.com/Images/Parts/01EN807/01EN807_details.jpg</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2" t="n">
        <f aca="false">MATCH(H5,options!$D$1:$D$20,0)</f>
        <v>2</v>
      </c>
    </row>
    <row r="6" customFormat="false" ht="12.8" hidden="false" customHeight="false" outlineLevel="0" collapsed="false">
      <c r="A6" s="48" t="s">
        <v>381</v>
      </c>
      <c r="B6" s="63" t="s">
        <v>382</v>
      </c>
      <c r="C6" s="54" t="n">
        <f aca="false">FALSE()</f>
        <v>0</v>
      </c>
      <c r="D6" s="54" t="n">
        <f aca="false">TRUE()</f>
        <v>1</v>
      </c>
      <c r="E6" s="54"/>
      <c r="F6" s="55" t="n">
        <v>5714401130024</v>
      </c>
      <c r="G6" s="55" t="s">
        <v>383</v>
      </c>
      <c r="H6" s="56" t="s">
        <v>384</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57" t="n">
        <f aca="false">TRUE()</f>
        <v>1</v>
      </c>
      <c r="K6" s="58" t="n">
        <f aca="false">FALSE()</f>
        <v>0</v>
      </c>
      <c r="L6" s="55" t="s">
        <v>385</v>
      </c>
      <c r="M6" s="59" t="b">
        <v>0</v>
      </c>
      <c r="N6" s="60" t="str">
        <f aca="false">IF(ISBLANK(L6),"",IF(M6, "https://raw.githubusercontent.com/PatrickVibild/TellusAmazonPictures/master/pictures/"&amp;L6&amp;"/1.jpg","https://download.lenovo.com/Images/Parts/"&amp;L6&amp;"/"&amp;L6&amp;"_A.jpg"))</f>
        <v>https://download.lenovo.com/Images/Parts/01EN781/01EN781_A.jpg</v>
      </c>
      <c r="O6" s="60" t="str">
        <f aca="false">IF(ISBLANK(L6),"",IF(M6, "https://raw.githubusercontent.com/PatrickVibild/TellusAmazonPictures/master/pictures/"&amp;L6&amp;"/2.jpg","https://download.lenovo.com/Images/Parts/"&amp;L6&amp;"/"&amp;L6&amp;"_B.jpg"))</f>
        <v>https://download.lenovo.com/Images/Parts/01EN781/01EN781_B.jpg</v>
      </c>
      <c r="P6" s="61" t="str">
        <f aca="false">IF(ISBLANK(L6),"",IF(M6, "https://raw.githubusercontent.com/PatrickVibild/TellusAmazonPictures/master/pictures/"&amp;L6&amp;"/3.jpg","https://download.lenovo.com/Images/Parts/"&amp;L6&amp;"/"&amp;L6&amp;"_details.jpg"))</f>
        <v>https://download.lenovo.com/Images/Parts/01EN781/01EN781_details.jpg</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2" t="n">
        <f aca="false">MATCH(H6,options!$D$1:$D$20,0)</f>
        <v>3</v>
      </c>
    </row>
    <row r="7" customFormat="false" ht="12.8" hidden="false" customHeight="false" outlineLevel="0" collapsed="false">
      <c r="A7" s="48" t="s">
        <v>386</v>
      </c>
      <c r="B7" s="64" t="str">
        <f aca="false">IF(B6=options!C1,"41","41")</f>
        <v>41</v>
      </c>
      <c r="C7" s="54" t="n">
        <f aca="false">FALSE()</f>
        <v>0</v>
      </c>
      <c r="D7" s="54" t="n">
        <f aca="false">TRUE()</f>
        <v>1</v>
      </c>
      <c r="E7" s="54"/>
      <c r="F7" s="55" t="n">
        <v>5714401130031</v>
      </c>
      <c r="G7" s="55" t="s">
        <v>387</v>
      </c>
      <c r="H7" s="56" t="s">
        <v>388</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57" t="n">
        <f aca="false">TRUE()</f>
        <v>1</v>
      </c>
      <c r="K7" s="58" t="n">
        <f aca="false">FALSE()</f>
        <v>0</v>
      </c>
      <c r="L7" s="55" t="s">
        <v>389</v>
      </c>
      <c r="M7" s="59" t="b">
        <v>0</v>
      </c>
      <c r="N7" s="60" t="str">
        <f aca="false">IF(ISBLANK(L7),"",IF(M7, "https://raw.githubusercontent.com/PatrickVibild/TellusAmazonPictures/master/pictures/"&amp;L7&amp;"/1.jpg","https://download.lenovo.com/Images/Parts/"&amp;L7&amp;"/"&amp;L7&amp;"_A.jpg"))</f>
        <v>https://download.lenovo.com/Images/Parts/01EN815/01EN815_A.jpg</v>
      </c>
      <c r="O7" s="60" t="str">
        <f aca="false">IF(ISBLANK(L7),"",IF(M7, "https://raw.githubusercontent.com/PatrickVibild/TellusAmazonPictures/master/pictures/"&amp;L7&amp;"/2.jpg","https://download.lenovo.com/Images/Parts/"&amp;L7&amp;"/"&amp;L7&amp;"_B.jpg"))</f>
        <v>https://download.lenovo.com/Images/Parts/01EN815/01EN815_B.jpg</v>
      </c>
      <c r="P7" s="61" t="str">
        <f aca="false">IF(ISBLANK(L7),"",IF(M7, "https://raw.githubusercontent.com/PatrickVibild/TellusAmazonPictures/master/pictures/"&amp;L7&amp;"/3.jpg","https://download.lenovo.com/Images/Parts/"&amp;L7&amp;"/"&amp;L7&amp;"_details.jpg"))</f>
        <v>https://download.lenovo.com/Images/Parts/01EN815/01EN815_details.jpg</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2" t="n">
        <f aca="false">MATCH(H7,options!$D$1:$D$20,0)</f>
        <v>4</v>
      </c>
    </row>
    <row r="8" customFormat="false" ht="12.8" hidden="false" customHeight="false" outlineLevel="0" collapsed="false">
      <c r="A8" s="48" t="s">
        <v>390</v>
      </c>
      <c r="B8" s="64" t="str">
        <f aca="false">IF(B6=options!C1,"17","17")</f>
        <v>17</v>
      </c>
      <c r="C8" s="54" t="n">
        <f aca="false">FALSE()</f>
        <v>0</v>
      </c>
      <c r="D8" s="54" t="n">
        <f aca="false">TRUE()</f>
        <v>1</v>
      </c>
      <c r="E8" s="54"/>
      <c r="F8" s="55" t="n">
        <v>5714401130048</v>
      </c>
      <c r="G8" s="55" t="s">
        <v>391</v>
      </c>
      <c r="H8" s="56" t="s">
        <v>392</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393</v>
      </c>
      <c r="M8" s="59" t="b">
        <v>0</v>
      </c>
      <c r="N8" s="60" t="str">
        <f aca="false">IF(ISBLANK(L8),"",IF(M8, "https://raw.githubusercontent.com/PatrickVibild/TellusAmazonPictures/master/pictures/"&amp;L8&amp;"/1.jpg","https://download.lenovo.com/Images/Parts/"&amp;L8&amp;"/"&amp;L8&amp;"_A.jpg"))</f>
        <v>https://download.lenovo.com/Images/Parts/01EN793/01EN793_A.jpg</v>
      </c>
      <c r="O8" s="60" t="str">
        <f aca="false">IF(ISBLANK(L8),"",IF(M8, "https://raw.githubusercontent.com/PatrickVibild/TellusAmazonPictures/master/pictures/"&amp;L8&amp;"/2.jpg","https://download.lenovo.com/Images/Parts/"&amp;L8&amp;"/"&amp;L8&amp;"_B.jpg"))</f>
        <v>https://download.lenovo.com/Images/Parts/01EN793/01EN793_B.jpg</v>
      </c>
      <c r="P8" s="61" t="str">
        <f aca="false">IF(ISBLANK(L8),"",IF(M8, "https://raw.githubusercontent.com/PatrickVibild/TellusAmazonPictures/master/pictures/"&amp;L8&amp;"/3.jpg","https://download.lenovo.com/Images/Parts/"&amp;L8&amp;"/"&amp;L8&amp;"_details.jpg"))</f>
        <v>https://download.lenovo.com/Images/Parts/01EN793/01EN793_details.jpg</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2" t="n">
        <f aca="false">MATCH(H8,options!$D$1:$D$20,0)</f>
        <v>5</v>
      </c>
    </row>
    <row r="9" customFormat="false" ht="12.8" hidden="false" customHeight="false" outlineLevel="0" collapsed="false">
      <c r="A9" s="48" t="s">
        <v>394</v>
      </c>
      <c r="B9" s="64" t="str">
        <f aca="false">IF(B6=options!C1,"5","5")</f>
        <v>5</v>
      </c>
      <c r="C9" s="54" t="n">
        <f aca="false">FALSE()</f>
        <v>0</v>
      </c>
      <c r="D9" s="54" t="b">
        <v>1</v>
      </c>
      <c r="E9" s="54"/>
      <c r="F9" s="55" t="n">
        <v>5714401130055</v>
      </c>
      <c r="G9" s="55" t="s">
        <v>395</v>
      </c>
      <c r="H9" s="56" t="s">
        <v>396</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57" t="n">
        <f aca="false">TRUE()</f>
        <v>1</v>
      </c>
      <c r="K9" s="58" t="n">
        <f aca="false">FALSE()</f>
        <v>0</v>
      </c>
      <c r="L9" s="55" t="s">
        <v>397</v>
      </c>
      <c r="M9" s="59" t="b">
        <v>0</v>
      </c>
      <c r="N9" s="60" t="str">
        <f aca="false">IF(ISBLANK(L9),"",IF(M9, "https://raw.githubusercontent.com/PatrickVibild/TellusAmazonPictures/master/pictures/"&amp;L9&amp;"/1.jpg","https://download.lenovo.com/Images/Parts/"&amp;L9&amp;"/"&amp;L9&amp;"_A.jpg"))</f>
        <v>https://download.lenovo.com/Images/Parts/01EN804/01EN804_A.jpg</v>
      </c>
      <c r="O9" s="60" t="str">
        <f aca="false">IF(ISBLANK(L9),"",IF(M9, "https://raw.githubusercontent.com/PatrickVibild/TellusAmazonPictures/master/pictures/"&amp;L9&amp;"/2.jpg","https://download.lenovo.com/Images/Parts/"&amp;L9&amp;"/"&amp;L9&amp;"_B.jpg"))</f>
        <v>https://download.lenovo.com/Images/Parts/01EN804/01EN804_B.jpg</v>
      </c>
      <c r="P9" s="61" t="str">
        <f aca="false">IF(ISBLANK(L9),"",IF(M9, "https://raw.githubusercontent.com/PatrickVibild/TellusAmazonPictures/master/pictures/"&amp;L9&amp;"/3.jpg","https://download.lenovo.com/Images/Parts/"&amp;L9&amp;"/"&amp;L9&amp;"_details.jpg"))</f>
        <v>https://download.lenovo.com/Images/Parts/01EN804/01EN804_details.jpg</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2" t="n">
        <f aca="false">MATCH(H9,options!$D$1:$D$20,0)</f>
        <v>6</v>
      </c>
    </row>
    <row r="10" customFormat="false" ht="12.8" hidden="false" customHeight="false" outlineLevel="0" collapsed="false">
      <c r="A10" s="0" t="s">
        <v>398</v>
      </c>
      <c r="B10" s="65"/>
      <c r="C10" s="54" t="n">
        <f aca="false">FALSE()</f>
        <v>0</v>
      </c>
      <c r="D10" s="54" t="b">
        <v>1</v>
      </c>
      <c r="E10" s="54"/>
      <c r="F10" s="55" t="n">
        <v>5714401130062</v>
      </c>
      <c r="G10" s="55" t="s">
        <v>399</v>
      </c>
      <c r="H10" s="56" t="s">
        <v>400</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57" t="n">
        <f aca="false">TRUE()</f>
        <v>1</v>
      </c>
      <c r="K10" s="58" t="n">
        <f aca="false">FALSE()</f>
        <v>0</v>
      </c>
      <c r="L10" s="55" t="s">
        <v>401</v>
      </c>
      <c r="M10" s="59" t="n">
        <f aca="false">FALSE()</f>
        <v>0</v>
      </c>
      <c r="N10" s="60" t="str">
        <f aca="false">IF(ISBLANK(L10),"",IF(M10, "https://raw.githubusercontent.com/PatrickVibild/TellusAmazonPictures/master/pictures/"&amp;L10&amp;"/1.jpg","https://download.lenovo.com/Images/Parts/"&amp;L10&amp;"/"&amp;L10&amp;"_A.jpg"))</f>
        <v>https://download.lenovo.com/Images/Parts/01EN811/01EN811_A.jpg</v>
      </c>
      <c r="O10" s="60" t="str">
        <f aca="false">IF(ISBLANK(L10),"",IF(M10, "https://raw.githubusercontent.com/PatrickVibild/TellusAmazonPictures/master/pictures/"&amp;L10&amp;"/2.jpg","https://download.lenovo.com/Images/Parts/"&amp;L10&amp;"/"&amp;L10&amp;"_B.jpg"))</f>
        <v>https://download.lenovo.com/Images/Parts/01EN811/01EN811_B.jpg</v>
      </c>
      <c r="P10" s="61" t="str">
        <f aca="false">IF(ISBLANK(L10),"",IF(M10, "https://raw.githubusercontent.com/PatrickVibild/TellusAmazonPictures/master/pictures/"&amp;L10&amp;"/3.jpg","https://download.lenovo.com/Images/Parts/"&amp;L10&amp;"/"&amp;L10&amp;"_details.jpg"))</f>
        <v>https://download.lenovo.com/Images/Parts/01EN811/01EN811_details.jpg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402</v>
      </c>
      <c r="B11" s="66" t="n">
        <v>150</v>
      </c>
      <c r="C11" s="54" t="n">
        <f aca="false">FALSE()</f>
        <v>0</v>
      </c>
      <c r="D11" s="54" t="b">
        <v>1</v>
      </c>
      <c r="E11" s="54"/>
      <c r="F11" s="55" t="n">
        <v>5714401130079</v>
      </c>
      <c r="G11" s="55" t="s">
        <v>403</v>
      </c>
      <c r="H11" s="56" t="s">
        <v>404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57" t="n">
        <f aca="false">TRUE()</f>
        <v>1</v>
      </c>
      <c r="K11" s="58" t="n">
        <f aca="false">FALSE()</f>
        <v>0</v>
      </c>
      <c r="L11" s="55" t="s">
        <v>405</v>
      </c>
      <c r="M11" s="59" t="n">
        <f aca="false">FALSE()</f>
        <v>0</v>
      </c>
      <c r="N11" s="67" t="str">
        <f aca="false">IF(ISBLANK(L11),"",IF(M11, "https://raw.githubusercontent.com/PatrickVibild/TellusAmazonPictures/master/pictures/"&amp;L11&amp;"/1.jpg","https://download.lenovo.com/Images/Parts/"&amp;L11&amp;"/"&amp;L11&amp;"_A.jpg"))</f>
        <v>https://download.lenovo.com/Images/Parts/01EN832/01EN832_A.jpg</v>
      </c>
      <c r="O11" s="60" t="str">
        <f aca="false">IF(ISBLANK(L11),"",IF(M11, "https://raw.githubusercontent.com/PatrickVibild/TellusAmazonPictures/master/pictures/"&amp;L11&amp;"/2.jpg","https://download.lenovo.com/Images/Parts/"&amp;L11&amp;"/"&amp;L11&amp;"_B.jpg"))</f>
        <v>https://download.lenovo.com/Images/Parts/01EN832/01EN832_B.jpg</v>
      </c>
      <c r="P11" s="61" t="str">
        <f aca="false">IF(ISBLANK(L11),"",IF(M11, "https://raw.githubusercontent.com/PatrickVibild/TellusAmazonPictures/master/pictures/"&amp;L11&amp;"/3.jpg","https://download.lenovo.com/Images/Parts/"&amp;L11&amp;"/"&amp;L11&amp;"_details.jpg"))</f>
        <v>https://download.lenovo.com/Images/Parts/01EN832/01EN832_details.jpg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b">
        <v>1</v>
      </c>
      <c r="E12" s="54"/>
      <c r="F12" s="55" t="n">
        <v>5714401130086</v>
      </c>
      <c r="G12" s="55" t="s">
        <v>406</v>
      </c>
      <c r="H12" s="56" t="s">
        <v>407</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57" t="n">
        <f aca="false">TRUE()</f>
        <v>1</v>
      </c>
      <c r="K12" s="58" t="n">
        <f aca="false">FALSE()</f>
        <v>0</v>
      </c>
      <c r="L12" s="55" t="s">
        <v>408</v>
      </c>
      <c r="M12" s="59" t="n">
        <f aca="false">FALSE()</f>
        <v>0</v>
      </c>
      <c r="N12" s="60" t="str">
        <f aca="false">IF(ISBLANK(L12),"",IF(M12, "https://raw.githubusercontent.com/PatrickVibild/TellusAmazonPictures/master/pictures/"&amp;L12&amp;"/1.jpg","https://download.lenovo.com/Images/Parts/"&amp;L12&amp;"/"&amp;L12&amp;"_A.jpg"))</f>
        <v>https://download.lenovo.com/Images/Parts/01EN794/01EN794_A.jpg</v>
      </c>
      <c r="O12" s="60" t="str">
        <f aca="false">IF(ISBLANK(L12),"",IF(M12, "https://raw.githubusercontent.com/PatrickVibild/TellusAmazonPictures/master/pictures/"&amp;L12&amp;"/2.jpg","https://download.lenovo.com/Images/Parts/"&amp;L12&amp;"/"&amp;L12&amp;"_B.jpg"))</f>
        <v>https://download.lenovo.com/Images/Parts/01EN794/01EN794_B.jpg</v>
      </c>
      <c r="P12" s="61" t="str">
        <f aca="false">IF(ISBLANK(L12),"",IF(M12, "https://raw.githubusercontent.com/PatrickVibild/TellusAmazonPictures/master/pictures/"&amp;L12&amp;"/3.jpg","https://download.lenovo.com/Images/Parts/"&amp;L12&amp;"/"&amp;L12&amp;"_details.jpg"))</f>
        <v>https://download.lenovo.com/Images/Parts/01EN794/01EN794_details.jpg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409</v>
      </c>
      <c r="B13" s="55" t="s">
        <v>410</v>
      </c>
      <c r="C13" s="54" t="b">
        <v>1</v>
      </c>
      <c r="D13" s="54" t="n">
        <f aca="false">FALSE()</f>
        <v>0</v>
      </c>
      <c r="E13" s="54"/>
      <c r="F13" s="55" t="n">
        <v>5714401130093</v>
      </c>
      <c r="G13" s="55" t="s">
        <v>411</v>
      </c>
      <c r="H13" s="56" t="s">
        <v>412</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413</v>
      </c>
      <c r="M13" s="59" t="n">
        <f aca="false">FALSE()</f>
        <v>0</v>
      </c>
      <c r="N13" s="60" t="str">
        <f aca="false">IF(ISBLANK(L13),"",IF(M13, "https://raw.githubusercontent.com/PatrickVibild/TellusAmazonPictures/master/pictures/"&amp;L13&amp;"/1.jpg","https://download.lenovo.com/Images/Parts/"&amp;L13&amp;"/"&amp;L13&amp;"_A.jpg"))</f>
        <v>https://download.lenovo.com/Images/Parts/01EN764/01EN764_A.jpg</v>
      </c>
      <c r="O13" s="60" t="str">
        <f aca="false">IF(ISBLANK(L13),"",IF(M13, "https://raw.githubusercontent.com/PatrickVibild/TellusAmazonPictures/master/pictures/"&amp;L13&amp;"/2.jpg","https://download.lenovo.com/Images/Parts/"&amp;L13&amp;"/"&amp;L13&amp;"_B.jpg"))</f>
        <v>https://download.lenovo.com/Images/Parts/01EN764/01EN764_B.jpg</v>
      </c>
      <c r="P13" s="61" t="str">
        <f aca="false">IF(ISBLANK(L13),"",IF(M13, "https://raw.githubusercontent.com/PatrickVibild/TellusAmazonPictures/master/pictures/"&amp;L13&amp;"/3.jpg","https://download.lenovo.com/Images/Parts/"&amp;L13&amp;"/"&amp;L13&amp;"_details.jpg"))</f>
        <v>https://download.lenovo.com/Images/Parts/01EN764/01EN764_details.jpg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414</v>
      </c>
      <c r="B14" s="55" t="n">
        <v>5714401130994</v>
      </c>
      <c r="C14" s="54"/>
      <c r="D14" s="54"/>
      <c r="E14" s="54"/>
      <c r="F14" s="55"/>
      <c r="G14" s="55"/>
      <c r="H14" s="56" t="s">
        <v>415</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Hongaars</v>
      </c>
      <c r="J14" s="57" t="n">
        <f aca="false">TRUE()</f>
        <v>1</v>
      </c>
      <c r="K14" s="58" t="n">
        <f aca="false">FALSE()</f>
        <v>0</v>
      </c>
      <c r="L14" s="55" t="s">
        <v>416</v>
      </c>
      <c r="M14" s="59" t="n">
        <f aca="false">FALSE()</f>
        <v>0</v>
      </c>
      <c r="N14" s="60" t="str">
        <f aca="false">IF(ISBLANK(L14),"",IF(M14, "https://raw.githubusercontent.com/PatrickVibild/TellusAmazonPictures/master/pictures/"&amp;L14&amp;"/1.jpg","https://download.lenovo.com/Images/Parts/"&amp;L14&amp;"/"&amp;L14&amp;"_A.jpg"))</f>
        <v>https://download.lenovo.com/Images/Parts/01EN656/01EN656_A.jpg</v>
      </c>
      <c r="O14" s="60" t="str">
        <f aca="false">IF(ISBLANK(L14),"",IF(M14, "https://raw.githubusercontent.com/PatrickVibild/TellusAmazonPictures/master/pictures/"&amp;L14&amp;"/2.jpg","https://download.lenovo.com/Images/Parts/"&amp;L14&amp;"/"&amp;L14&amp;"_B.jpg"))</f>
        <v>https://download.lenovo.com/Images/Parts/01EN656/01EN656_B.jpg</v>
      </c>
      <c r="P14" s="61" t="str">
        <f aca="false">IF(ISBLANK(L14),"",IF(M14, "https://raw.githubusercontent.com/PatrickVibild/TellusAmazonPictures/master/pictures/"&amp;L14&amp;"/3.jpg","https://download.lenovo.com/Images/Parts/"&amp;L14&amp;"/"&amp;L14&amp;"_details.jpg"))</f>
        <v>https://download.lenovo.com/Images/Parts/01EN656/01EN656_details.jpg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19</v>
      </c>
    </row>
    <row r="15" customFormat="false" ht="12.8" hidden="false" customHeight="false" outlineLevel="0" collapsed="false">
      <c r="B15" s="65"/>
      <c r="C15" s="54"/>
      <c r="D15" s="54"/>
      <c r="E15" s="54"/>
      <c r="F15" s="55"/>
      <c r="G15" s="55"/>
      <c r="H15" s="56" t="s">
        <v>417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Nederlands</v>
      </c>
      <c r="J15" s="57" t="n">
        <f aca="false">TRUE()</f>
        <v>1</v>
      </c>
      <c r="K15" s="58" t="n">
        <f aca="false">FALSE()</f>
        <v>0</v>
      </c>
      <c r="L15" s="55" t="s">
        <v>418</v>
      </c>
      <c r="M15" s="59" t="n">
        <f aca="false">FALSE()</f>
        <v>0</v>
      </c>
      <c r="N15" s="60" t="str">
        <f aca="false">IF(ISBLANK(L15),"",IF(M15, "https://raw.githubusercontent.com/PatrickVibild/TellusAmazonPictures/master/pictures/"&amp;L15&amp;"/1.jpg","https://download.lenovo.com/Images/Parts/"&amp;L15&amp;"/"&amp;L15&amp;"_A.jpg"))</f>
        <v>https://download.lenovo.com/Images/Parts/01EN619/01EN619_A.jpg</v>
      </c>
      <c r="O15" s="60" t="str">
        <f aca="false">IF(ISBLANK(L15),"",IF(M15, "https://raw.githubusercontent.com/PatrickVibild/TellusAmazonPictures/master/pictures/"&amp;L15&amp;"/2.jpg","https://download.lenovo.com/Images/Parts/"&amp;L15&amp;"/"&amp;L15&amp;"_B.jpg"))</f>
        <v>https://download.lenovo.com/Images/Parts/01EN619/01EN619_B.jpg</v>
      </c>
      <c r="P15" s="61" t="str">
        <f aca="false">IF(ISBLANK(L15),"",IF(M15, "https://raw.githubusercontent.com/PatrickVibild/TellusAmazonPictures/master/pictures/"&amp;L15&amp;"/3.jpg","https://download.lenovo.com/Images/Parts/"&amp;L15&amp;"/"&amp;L15&amp;"_details.jpg"))</f>
        <v>https://download.lenovo.com/Images/Parts/01EN619/01EN619_details.jpg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10</v>
      </c>
    </row>
    <row r="16" customFormat="false" ht="12.8" hidden="false" customHeight="false" outlineLevel="0" collapsed="false">
      <c r="A16" s="48" t="s">
        <v>419</v>
      </c>
      <c r="B16" s="49" t="s">
        <v>420</v>
      </c>
      <c r="C16" s="54"/>
      <c r="D16" s="54"/>
      <c r="E16" s="54"/>
      <c r="F16" s="55"/>
      <c r="G16" s="55"/>
      <c r="H16" s="56"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Noors</v>
      </c>
      <c r="J16" s="57" t="n">
        <f aca="false">TRUE()</f>
        <v>1</v>
      </c>
      <c r="K16" s="58" t="n">
        <f aca="false">FALSE()</f>
        <v>0</v>
      </c>
      <c r="L16" s="55" t="s">
        <v>422</v>
      </c>
      <c r="M16" s="59" t="n">
        <f aca="false">FALSE()</f>
        <v>0</v>
      </c>
      <c r="N16" s="60" t="str">
        <f aca="false">IF(ISBLANK(L16),"",IF(M16, "https://raw.githubusercontent.com/PatrickVibild/TellusAmazonPictures/master/pictures/"&amp;L16&amp;"/1.jpg","https://download.lenovo.com/Images/Parts/"&amp;L16&amp;"/"&amp;L16&amp;"_A.jpg"))</f>
        <v>https://download.lenovo.com/Images/Parts/01EN620/01EN620_A.jpg</v>
      </c>
      <c r="O16" s="60" t="str">
        <f aca="false">IF(ISBLANK(L16),"",IF(M16, "https://raw.githubusercontent.com/PatrickVibild/TellusAmazonPictures/master/pictures/"&amp;L16&amp;"/2.jpg","https://download.lenovo.com/Images/Parts/"&amp;L16&amp;"/"&amp;L16&amp;"_B.jpg"))</f>
        <v>https://download.lenovo.com/Images/Parts/01EN620/01EN620_B.jpg</v>
      </c>
      <c r="P16" s="61" t="str">
        <f aca="false">IF(ISBLANK(L16),"",IF(M16, "https://raw.githubusercontent.com/PatrickVibild/TellusAmazonPictures/master/pictures/"&amp;L16&amp;"/3.jpg","https://download.lenovo.com/Images/Parts/"&amp;L16&amp;"/"&amp;L16&amp;"_details.jpg"))</f>
        <v>https://download.lenovo.com/Images/Parts/01EN620/01EN620_details.jpg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11</v>
      </c>
    </row>
    <row r="17" customFormat="false" ht="12.8" hidden="false" customHeight="false" outlineLevel="0" collapsed="false">
      <c r="B17" s="65"/>
      <c r="C17" s="54"/>
      <c r="D17" s="54"/>
      <c r="E17" s="54"/>
      <c r="F17" s="55"/>
      <c r="G17" s="55"/>
      <c r="H17" s="56"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Pools</v>
      </c>
      <c r="J17" s="57" t="n">
        <f aca="false">TRUE()</f>
        <v>1</v>
      </c>
      <c r="K17" s="58" t="n">
        <f aca="false">FALSE()</f>
        <v>0</v>
      </c>
      <c r="L17" s="55"/>
      <c r="M17" s="59" t="n">
        <f aca="false">FALSE()</f>
        <v>0</v>
      </c>
      <c r="N17" s="60" t="str">
        <f aca="false">IF(ISBLANK(L17),"",IF(M17, "https://raw.githubusercontent.com/PatrickVibild/TellusAmazonPictures/master/pictures/"&amp;L17&amp;"/1.jpg","https://download.lenovo.com/Images/Parts/"&amp;L17&amp;"/"&amp;L17&amp;"_A.jpg"))</f>
        <v/>
      </c>
      <c r="O17" s="60" t="str">
        <f aca="false">IF(ISBLANK(L17),"",IF(M17, "https://raw.githubusercontent.com/PatrickVibild/TellusAmazonPictures/master/pictures/"&amp;L17&amp;"/2.jpg","https://download.lenovo.com/Images/Parts/"&amp;L17&amp;"/"&amp;L17&amp;"_B.jpg"))</f>
        <v/>
      </c>
      <c r="P17" s="61"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12</v>
      </c>
    </row>
    <row r="18" customFormat="false" ht="12.8" hidden="false" customHeight="false" outlineLevel="0" collapsed="false">
      <c r="A18" s="48" t="s">
        <v>424</v>
      </c>
      <c r="B18" s="66" t="n">
        <v>5</v>
      </c>
      <c r="C18" s="54"/>
      <c r="D18" s="54"/>
      <c r="E18" s="54"/>
      <c r="F18" s="55"/>
      <c r="G18" s="55"/>
      <c r="H18" s="56" t="s">
        <v>425</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Portugees</v>
      </c>
      <c r="J18" s="57" t="n">
        <f aca="false">TRUE()</f>
        <v>1</v>
      </c>
      <c r="K18" s="58" t="n">
        <f aca="false">FALSE()</f>
        <v>0</v>
      </c>
      <c r="L18" s="55" t="s">
        <v>426</v>
      </c>
      <c r="M18" s="59" t="n">
        <f aca="false">FALSE()</f>
        <v>0</v>
      </c>
      <c r="N18" s="60" t="str">
        <f aca="false">IF(ISBLANK(L18),"",IF(M18, "https://raw.githubusercontent.com/PatrickVibild/TellusAmazonPictures/master/pictures/"&amp;L18&amp;"/1.jpg","https://download.lenovo.com/Images/Parts/"&amp;L18&amp;"/"&amp;L18&amp;"_A.jpg"))</f>
        <v>https://download.lenovo.com/Images/Parts/01EN663/01EN663_A.jpg</v>
      </c>
      <c r="O18" s="60" t="str">
        <f aca="false">IF(ISBLANK(L18),"",IF(M18, "https://raw.githubusercontent.com/PatrickVibild/TellusAmazonPictures/master/pictures/"&amp;L18&amp;"/2.jpg","https://download.lenovo.com/Images/Parts/"&amp;L18&amp;"/"&amp;L18&amp;"_B.jpg"))</f>
        <v>https://download.lenovo.com/Images/Parts/01EN663/01EN663_B.jpg</v>
      </c>
      <c r="P18" s="61" t="str">
        <f aca="false">IF(ISBLANK(L18),"",IF(M18, "https://raw.githubusercontent.com/PatrickVibild/TellusAmazonPictures/master/pictures/"&amp;L18&amp;"/3.jpg","https://download.lenovo.com/Images/Parts/"&amp;L18&amp;"/"&amp;L18&amp;"_details.jpg"))</f>
        <v>https://download.lenovo.com/Images/Parts/01EN663/01EN663_details.jpg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13</v>
      </c>
    </row>
    <row r="19" customFormat="false" ht="12.8" hidden="false" customHeight="false" outlineLevel="0" collapsed="false">
      <c r="B19" s="65"/>
      <c r="C19" s="54"/>
      <c r="D19" s="54"/>
      <c r="E19" s="54"/>
      <c r="F19" s="55"/>
      <c r="G19" s="55"/>
      <c r="H19" s="56" t="s">
        <v>427</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Zweeds – Finsh</v>
      </c>
      <c r="J19" s="57" t="n">
        <f aca="false">TRUE()</f>
        <v>1</v>
      </c>
      <c r="K19" s="58" t="n">
        <f aca="false">FALSE()</f>
        <v>0</v>
      </c>
      <c r="L19" s="55" t="s">
        <v>428</v>
      </c>
      <c r="M19" s="59" t="n">
        <f aca="false">FALSE()</f>
        <v>0</v>
      </c>
      <c r="N19" s="60" t="str">
        <f aca="false">IF(ISBLANK(L19),"",IF(M19, "https://raw.githubusercontent.com/PatrickVibild/TellusAmazonPictures/master/pictures/"&amp;L19&amp;"/1.jpg","https://download.lenovo.com/Images/Parts/"&amp;L19&amp;"/"&amp;L19&amp;"_A.jpg"))</f>
        <v>https://download.lenovo.com/Images/Parts/01EN667/01EN667_A.jpg</v>
      </c>
      <c r="O19" s="60" t="str">
        <f aca="false">IF(ISBLANK(L19),"",IF(M19, "https://raw.githubusercontent.com/PatrickVibild/TellusAmazonPictures/master/pictures/"&amp;L19&amp;"/2.jpg","https://download.lenovo.com/Images/Parts/"&amp;L19&amp;"/"&amp;L19&amp;"_B.jpg"))</f>
        <v>https://download.lenovo.com/Images/Parts/01EN667/01EN667_B.jpg</v>
      </c>
      <c r="P19" s="61" t="str">
        <f aca="false">IF(ISBLANK(L19),"",IF(M19, "https://raw.githubusercontent.com/PatrickVibild/TellusAmazonPictures/master/pictures/"&amp;L19&amp;"/3.jpg","https://download.lenovo.com/Images/Parts/"&amp;L19&amp;"/"&amp;L19&amp;"_details.jpg"))</f>
        <v>https://download.lenovo.com/Images/Parts/01EN667/01EN667_details.jpg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14</v>
      </c>
    </row>
    <row r="20" customFormat="false" ht="12.8" hidden="false" customHeight="false" outlineLevel="0" collapsed="false">
      <c r="A20" s="48" t="s">
        <v>429</v>
      </c>
      <c r="B20" s="68" t="s">
        <v>430</v>
      </c>
      <c r="C20" s="54"/>
      <c r="D20" s="54"/>
      <c r="E20" s="54"/>
      <c r="F20" s="55"/>
      <c r="G20" s="55"/>
      <c r="H20" s="56" t="s">
        <v>404</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Zwitsers</v>
      </c>
      <c r="J20" s="57" t="n">
        <f aca="false">TRUE()</f>
        <v>1</v>
      </c>
      <c r="K20" s="58" t="n">
        <f aca="false">FALSE()</f>
        <v>0</v>
      </c>
      <c r="L20" s="55" t="s">
        <v>431</v>
      </c>
      <c r="M20" s="59" t="n">
        <f aca="false">FALSE()</f>
        <v>0</v>
      </c>
      <c r="N20" s="60" t="str">
        <f aca="false">IF(ISBLANK(L20),"",IF(M20, "https://raw.githubusercontent.com/PatrickVibild/TellusAmazonPictures/master/pictures/"&amp;L20&amp;"/1.jpg","https://download.lenovo.com/Images/Parts/"&amp;L20&amp;"/"&amp;L20&amp;"_A.jpg"))</f>
        <v>https://download.lenovo.com/Images/Parts/01EN750/01EN750_A.jpg</v>
      </c>
      <c r="O20" s="60" t="str">
        <f aca="false">IF(ISBLANK(L20),"",IF(M20, "https://raw.githubusercontent.com/PatrickVibild/TellusAmazonPictures/master/pictures/"&amp;L20&amp;"/2.jpg","https://download.lenovo.com/Images/Parts/"&amp;L20&amp;"/"&amp;L20&amp;"_B.jpg"))</f>
        <v>https://download.lenovo.com/Images/Parts/01EN750/01EN750_B.jpg</v>
      </c>
      <c r="P20" s="61" t="str">
        <f aca="false">IF(ISBLANK(L20),"",IF(M20, "https://raw.githubusercontent.com/PatrickVibild/TellusAmazonPictures/master/pictures/"&amp;L20&amp;"/3.jpg","https://download.lenovo.com/Images/Parts/"&amp;L20&amp;"/"&amp;L20&amp;"_details.jpg"))</f>
        <v>https://download.lenovo.com/Images/Parts/01EN750/01EN750_details.jpg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15</v>
      </c>
    </row>
    <row r="21" customFormat="false" ht="35.05" hidden="false" customHeight="false" outlineLevel="0" collapsed="false">
      <c r="B21" s="65"/>
      <c r="C21" s="54"/>
      <c r="D21" s="54"/>
      <c r="E21" s="54"/>
      <c r="F21" s="55"/>
      <c r="G21" s="55"/>
      <c r="H21" s="56" t="s">
        <v>407</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Internationaal</v>
      </c>
      <c r="J21" s="57" t="n">
        <f aca="false">TRUE()</f>
        <v>1</v>
      </c>
      <c r="K21" s="58" t="n">
        <f aca="false">FALSE()</f>
        <v>0</v>
      </c>
      <c r="L21" s="55" t="s">
        <v>432</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https://raw.githubusercontent.com/PatrickVibild/TellusAmazonPictures/master/pictures/Lenovo/T470S/RG/USI/1.jpg</v>
      </c>
      <c r="O21" s="60" t="str">
        <f aca="false">IF(ISBLANK(L21),"",IF(M21, "https://raw.githubusercontent.com/PatrickVibild/TellusAmazonPictures/master/pictures/"&amp;L21&amp;"/2.jpg","https://download.lenovo.com/Images/Parts/"&amp;L21&amp;"/"&amp;L21&amp;"_B.jpg"))</f>
        <v>https://raw.githubusercontent.com/PatrickVibild/TellusAmazonPictures/master/pictures/Lenovo/T470S/RG/USI/2.jpg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https://raw.githubusercontent.com/PatrickVibild/TellusAmazonPictures/master/pictures/Lenovo/T470S/RG/USI/3.jpg</v>
      </c>
      <c r="Q21" s="0" t="str">
        <f aca="false">IF(ISBLANK(L21),"",IF(M21, "https://raw.githubusercontent.com/PatrickVibild/TellusAmazonPictures/master/pictures/"&amp;L21&amp;"/4.jpg", ""))</f>
        <v>https://raw.githubusercontent.com/PatrickVibild/TellusAmazonPictures/master/pictures/Lenovo/T470S/RG/USI/4.jpg</v>
      </c>
      <c r="R21" s="0" t="str">
        <f aca="false">IF(ISBLANK(L21),"",IF(M21, "https://raw.githubusercontent.com/PatrickVibild/TellusAmazonPictures/master/pictures/"&amp;L21&amp;"/5.jpg", ""))</f>
        <v>https://raw.githubusercontent.com/PatrickVibild/TellusAmazonPictures/master/pictures/Lenovo/T470S/RG/USI/5.jpg</v>
      </c>
      <c r="S21" s="0" t="str">
        <f aca="false">IF(ISBLANK(L21),"",IF(M21, "https://raw.githubusercontent.com/PatrickVibild/TellusAmazonPictures/master/pictures/"&amp;L21&amp;"/6.jpg", ""))</f>
        <v>https://raw.githubusercontent.com/PatrickVibild/TellusAmazonPictures/master/pictures/Lenovo/T470S/RG/USI/6.jpg</v>
      </c>
      <c r="T21" s="0" t="str">
        <f aca="false">IF(ISBLANK(L21),"",IF(M21, "https://raw.githubusercontent.com/PatrickVibild/TellusAmazonPictures/master/pictures/"&amp;L21&amp;"/7.jpg", ""))</f>
        <v>https://raw.githubusercontent.com/PatrickVibild/TellusAmazonPictures/master/pictures/Lenovo/T470S/RG/USI/7.jpg</v>
      </c>
      <c r="U21" s="0" t="str">
        <f aca="false">IF(ISBLANK(L21),"",IF(M21, "https://raw.githubusercontent.com/PatrickVibild/TellusAmazonPictures/master/pictures/"&amp;L21&amp;"/8.jpg",""))</f>
        <v>https://raw.githubusercontent.com/PatrickVibild/TellusAmazonPictures/master/pictures/Lenovo/T470S/RG/USI/8.jpg</v>
      </c>
      <c r="V21" s="0" t="str">
        <f aca="false">IF(ISBLANK(L21),"",IF(M21, "https://raw.githubusercontent.com/PatrickVibild/TellusAmazonPictures/master/pictures/"&amp;L21&amp;"/9.jpg", ""))</f>
        <v>https://raw.githubusercontent.com/PatrickVibild/TellusAmazonPictures/master/pictures/Lenovo/T470S/RG/USI/9.jpg</v>
      </c>
      <c r="W21" s="62" t="n">
        <f aca="false">MATCH(H21,options!$D$1:$D$20,0)</f>
        <v>16</v>
      </c>
    </row>
    <row r="22" customFormat="false" ht="12.8" hidden="false" customHeight="false" outlineLevel="0" collapsed="false">
      <c r="B22" s="65"/>
      <c r="C22" s="54"/>
      <c r="D22" s="54"/>
      <c r="E22" s="54"/>
      <c r="F22" s="55"/>
      <c r="G22" s="55"/>
      <c r="H22" s="56" t="s">
        <v>433</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57" t="n">
        <f aca="false">TRUE()</f>
        <v>1</v>
      </c>
      <c r="K22" s="58" t="n">
        <f aca="false">FALSE()</f>
        <v>0</v>
      </c>
      <c r="L22" s="55" t="s">
        <v>434</v>
      </c>
      <c r="M22" s="59" t="n">
        <f aca="false">FALSE()</f>
        <v>0</v>
      </c>
      <c r="N22" s="60" t="str">
        <f aca="false">IF(ISBLANK(L22),"",IF(M22, "https://raw.githubusercontent.com/PatrickVibild/TellusAmazonPictures/master/pictures/"&amp;L22&amp;"/1.jpg","https://download.lenovo.com/Images/Parts/"&amp;L22&amp;"/"&amp;L22&amp;"_A.jpg"))</f>
        <v>https://download.lenovo.com/Images/Parts/01EN623/01EN623_A.jpg</v>
      </c>
      <c r="O22" s="60" t="str">
        <f aca="false">IF(ISBLANK(L22),"",IF(M22, "https://raw.githubusercontent.com/PatrickVibild/TellusAmazonPictures/master/pictures/"&amp;L22&amp;"/2.jpg","https://download.lenovo.com/Images/Parts/"&amp;L22&amp;"/"&amp;L22&amp;"_B.jpg"))</f>
        <v>https://download.lenovo.com/Images/Parts/01EN623/01EN623_B.jpg</v>
      </c>
      <c r="P22" s="61" t="str">
        <f aca="false">IF(ISBLANK(L22),"",IF(M22, "https://raw.githubusercontent.com/PatrickVibild/TellusAmazonPictures/master/pictures/"&amp;L22&amp;"/3.jpg","https://download.lenovo.com/Images/Parts/"&amp;L22&amp;"/"&amp;L22&amp;"_details.jpg"))</f>
        <v>https://download.lenovo.com/Images/Parts/01EN623/01EN623_details.jpg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17</v>
      </c>
    </row>
    <row r="23" customFormat="false" ht="46.25" hidden="false" customHeight="false" outlineLevel="0" collapsed="false">
      <c r="A23" s="48" t="s">
        <v>435</v>
      </c>
      <c r="B23" s="49"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4"/>
      <c r="D23" s="54"/>
      <c r="E23" s="54"/>
      <c r="F23" s="55"/>
      <c r="G23" s="55"/>
      <c r="H23" s="56" t="s">
        <v>412</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FALSE()</f>
        <v>0</v>
      </c>
      <c r="L23" s="55" t="s">
        <v>436</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https://raw.githubusercontent.com/PatrickVibild/TellusAmazonPictures/master/pictures/Lenovo/T470S/RG/US/1.jpg</v>
      </c>
      <c r="O23" s="60" t="str">
        <f aca="false">IF(ISBLANK(L23),"",IF(M23, "https://raw.githubusercontent.com/PatrickVibild/TellusAmazonPictures/master/pictures/"&amp;L23&amp;"/2.jpg","https://download.lenovo.com/Images/Parts/"&amp;L23&amp;"/"&amp;L23&amp;"_B.jpg"))</f>
        <v>https://raw.githubusercontent.com/PatrickVibild/TellusAmazonPictures/master/pictures/Lenovo/T470S/RG/US/2.jpg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https://raw.githubusercontent.com/PatrickVibild/TellusAmazonPictures/master/pictures/Lenovo/T470S/RG/US/3.jpg</v>
      </c>
      <c r="Q23" s="0" t="str">
        <f aca="false">IF(ISBLANK(L23),"",IF(M23, "https://raw.githubusercontent.com/PatrickVibild/TellusAmazonPictures/master/pictures/"&amp;L23&amp;"/4.jpg", ""))</f>
        <v>https://raw.githubusercontent.com/PatrickVibild/TellusAmazonPictures/master/pictures/Lenovo/T470S/RG/US/4.jpg</v>
      </c>
      <c r="R23" s="0" t="str">
        <f aca="false">IF(ISBLANK(L23),"",IF(M23, "https://raw.githubusercontent.com/PatrickVibild/TellusAmazonPictures/master/pictures/"&amp;L23&amp;"/5.jpg", ""))</f>
        <v>https://raw.githubusercontent.com/PatrickVibild/TellusAmazonPictures/master/pictures/Lenovo/T470S/RG/US/5.jpg</v>
      </c>
      <c r="S23" s="0" t="str">
        <f aca="false">IF(ISBLANK(L23),"",IF(M23, "https://raw.githubusercontent.com/PatrickVibild/TellusAmazonPictures/master/pictures/"&amp;L23&amp;"/6.jpg", ""))</f>
        <v>https://raw.githubusercontent.com/PatrickVibild/TellusAmazonPictures/master/pictures/Lenovo/T470S/RG/US/6.jpg</v>
      </c>
      <c r="T23" s="0" t="str">
        <f aca="false">IF(ISBLANK(L23),"",IF(M23, "https://raw.githubusercontent.com/PatrickVibild/TellusAmazonPictures/master/pictures/"&amp;L23&amp;"/7.jpg", ""))</f>
        <v>https://raw.githubusercontent.com/PatrickVibild/TellusAmazonPictures/master/pictures/Lenovo/T470S/RG/US/7.jpg</v>
      </c>
      <c r="U23" s="0" t="str">
        <f aca="false">IF(ISBLANK(L23),"",IF(M23, "https://raw.githubusercontent.com/PatrickVibild/TellusAmazonPictures/master/pictures/"&amp;L23&amp;"/8.jpg",""))</f>
        <v>https://raw.githubusercontent.com/PatrickVibild/TellusAmazonPictures/master/pictures/Lenovo/T470S/RG/US/8.jpg</v>
      </c>
      <c r="V23" s="0" t="str">
        <f aca="false">IF(ISBLANK(L23),"",IF(M23, "https://raw.githubusercontent.com/PatrickVibild/TellusAmazonPictures/master/pictures/"&amp;L23&amp;"/9.jpg", ""))</f>
        <v>https://raw.githubusercontent.com/PatrickVibild/TellusAmazonPictures/master/pictures/Lenovo/T470S/RG/US/9.jpg</v>
      </c>
      <c r="W23" s="62" t="n">
        <f aca="false">MATCH(H23,options!$D$1:$D$20,0)</f>
        <v>18</v>
      </c>
    </row>
    <row r="24" customFormat="false" ht="46.25" hidden="false" customHeight="false" outlineLevel="0" collapsed="false">
      <c r="A24" s="48" t="s">
        <v>437</v>
      </c>
      <c r="B24" s="49"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4"/>
      <c r="D24" s="54"/>
      <c r="E24" s="54"/>
      <c r="F24" s="55"/>
      <c r="G24" s="55"/>
      <c r="H24" s="56" t="s">
        <v>375</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57" t="n">
        <f aca="false">TRUE()</f>
        <v>1</v>
      </c>
      <c r="K24" s="58" t="n">
        <f aca="false">TRUE()</f>
        <v>1</v>
      </c>
      <c r="L24" s="55" t="s">
        <v>438</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2" t="n">
        <f aca="false">MATCH(H24,options!$D$1:$D$20,0)</f>
        <v>1</v>
      </c>
    </row>
    <row r="25" customFormat="false" ht="46.25" hidden="false" customHeight="false" outlineLevel="0" collapsed="false">
      <c r="A25" s="48" t="s">
        <v>439</v>
      </c>
      <c r="B25" s="49"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4"/>
      <c r="D25" s="54"/>
      <c r="E25" s="54"/>
      <c r="F25" s="55"/>
      <c r="G25" s="55"/>
      <c r="H25" s="56" t="s">
        <v>379</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57" t="n">
        <f aca="false">TRUE()</f>
        <v>1</v>
      </c>
      <c r="K25" s="58" t="n">
        <f aca="false">TRUE()</f>
        <v>1</v>
      </c>
      <c r="L25" s="55" t="s">
        <v>440</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2" t="n">
        <f aca="false">MATCH(H25,options!$D$1:$D$20,0)</f>
        <v>2</v>
      </c>
    </row>
    <row r="26" customFormat="false" ht="23.85" hidden="false" customHeight="false" outlineLevel="0" collapsed="false">
      <c r="A26" s="48" t="s">
        <v>441</v>
      </c>
      <c r="B26" s="49"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4"/>
      <c r="D26" s="54"/>
      <c r="E26" s="54"/>
      <c r="F26" s="55"/>
      <c r="G26" s="55"/>
      <c r="H26" s="56" t="s">
        <v>384</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57" t="n">
        <f aca="false">TRUE()</f>
        <v>1</v>
      </c>
      <c r="K26" s="58" t="n">
        <f aca="false">TRUE()</f>
        <v>1</v>
      </c>
      <c r="L26" s="55" t="s">
        <v>442</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2" t="n">
        <f aca="false">MATCH(H26,options!$D$1:$D$20,0)</f>
        <v>3</v>
      </c>
    </row>
    <row r="27" customFormat="false" ht="35.05" hidden="false" customHeight="false" outlineLevel="0" collapsed="false">
      <c r="A27" s="48" t="s">
        <v>439</v>
      </c>
      <c r="B27" s="49"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4"/>
      <c r="D27" s="54"/>
      <c r="E27" s="54"/>
      <c r="F27" s="55"/>
      <c r="G27" s="55"/>
      <c r="H27" s="56" t="s">
        <v>388</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57" t="n">
        <f aca="false">TRUE()</f>
        <v>1</v>
      </c>
      <c r="K27" s="58" t="n">
        <f aca="false">TRUE()</f>
        <v>1</v>
      </c>
      <c r="L27" s="55" t="s">
        <v>443</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2" t="n">
        <f aca="false">MATCH(H27,options!$D$1:$D$20,0)</f>
        <v>4</v>
      </c>
    </row>
    <row r="28" customFormat="false" ht="23.85" hidden="false" customHeight="false" outlineLevel="0" collapsed="false">
      <c r="B28" s="69"/>
      <c r="C28" s="54"/>
      <c r="D28" s="54"/>
      <c r="E28" s="54"/>
      <c r="F28" s="55"/>
      <c r="G28" s="55"/>
      <c r="H28" s="56" t="s">
        <v>392</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444</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8" t="s">
        <v>445</v>
      </c>
      <c r="B29" s="49"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4"/>
      <c r="D29" s="54"/>
      <c r="E29" s="54"/>
      <c r="F29" s="55"/>
      <c r="G29" s="55"/>
      <c r="H29" s="56" t="s">
        <v>396</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57" t="n">
        <f aca="false">TRUE()</f>
        <v>1</v>
      </c>
      <c r="K29" s="58" t="n">
        <f aca="false">TRUE()</f>
        <v>1</v>
      </c>
      <c r="L29" s="55" t="s">
        <v>446</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4"/>
      <c r="D30" s="54"/>
      <c r="E30" s="54"/>
      <c r="F30" s="55"/>
      <c r="G30" s="55"/>
      <c r="H30" s="56" t="s">
        <v>400</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57" t="n">
        <f aca="false">TRUE()</f>
        <v>1</v>
      </c>
      <c r="K30" s="58" t="n">
        <f aca="false">TRUE()</f>
        <v>1</v>
      </c>
      <c r="L30" s="55" t="s">
        <v>447</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8" t="s">
        <v>448</v>
      </c>
      <c r="B31" s="49"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4"/>
      <c r="D31" s="54"/>
      <c r="E31" s="54"/>
      <c r="F31" s="55"/>
      <c r="G31" s="55"/>
      <c r="H31" s="56" t="s">
        <v>449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57" t="n">
        <f aca="false">TRUE()</f>
        <v>1</v>
      </c>
      <c r="K31" s="58" t="n">
        <f aca="false">TRUE()</f>
        <v>1</v>
      </c>
      <c r="L31" s="55" t="s">
        <v>450</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c r="D32" s="54"/>
      <c r="E32" s="54"/>
      <c r="F32" s="55"/>
      <c r="G32" s="55"/>
      <c r="H32" s="56" t="s">
        <v>451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57" t="n">
        <f aca="false">TRUE()</f>
        <v>1</v>
      </c>
      <c r="K32" s="58" t="n">
        <f aca="false">TRUE()</f>
        <v>1</v>
      </c>
      <c r="L32" s="55" t="s">
        <v>452</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453</v>
      </c>
      <c r="B33" s="49"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4"/>
      <c r="D33" s="54"/>
      <c r="E33" s="54"/>
      <c r="F33" s="55"/>
      <c r="G33" s="55"/>
      <c r="H33" s="56" t="s">
        <v>454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57" t="n">
        <f aca="false">TRUE()</f>
        <v>1</v>
      </c>
      <c r="K33" s="58" t="n">
        <f aca="false">TRUE()</f>
        <v>1</v>
      </c>
      <c r="L33" s="55" t="s">
        <v>455</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c r="D34" s="54"/>
      <c r="E34" s="54"/>
      <c r="F34" s="55"/>
      <c r="G34" s="55"/>
      <c r="H34" s="56" t="s">
        <v>415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57" t="n">
        <f aca="false">TRUE()</f>
        <v>1</v>
      </c>
      <c r="K34" s="58" t="n">
        <f aca="false">TRUE()</f>
        <v>1</v>
      </c>
      <c r="L34" s="55" t="s">
        <v>416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c r="D35" s="54"/>
      <c r="E35" s="54"/>
      <c r="F35" s="55"/>
      <c r="G35" s="55"/>
      <c r="H35" s="56" t="s">
        <v>417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57" t="n">
        <f aca="false">TRUE()</f>
        <v>1</v>
      </c>
      <c r="K35" s="58" t="n">
        <f aca="false">TRUE()</f>
        <v>1</v>
      </c>
      <c r="L35" s="55" t="s">
        <v>456</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457</v>
      </c>
      <c r="B36" s="68" t="s">
        <v>417</v>
      </c>
      <c r="C36" s="54"/>
      <c r="D36" s="54"/>
      <c r="E36" s="54"/>
      <c r="F36" s="55"/>
      <c r="G36" s="55"/>
      <c r="H36" s="56"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57" t="n">
        <f aca="false">TRUE()</f>
        <v>1</v>
      </c>
      <c r="K36" s="58" t="n">
        <f aca="false">TRUE()</f>
        <v>1</v>
      </c>
      <c r="L36" s="55" t="s">
        <v>458</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459</v>
      </c>
      <c r="B37" s="68" t="s">
        <v>460</v>
      </c>
      <c r="C37" s="54"/>
      <c r="D37" s="54"/>
      <c r="E37" s="54"/>
      <c r="F37" s="55"/>
      <c r="G37" s="55"/>
      <c r="H37" s="56"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57" t="n">
        <f aca="false">TRUE()</f>
        <v>1</v>
      </c>
      <c r="K37" s="58" t="n">
        <f aca="false">TRUE()</f>
        <v>1</v>
      </c>
      <c r="L37" s="55"/>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c r="D38" s="54"/>
      <c r="E38" s="54"/>
      <c r="F38" s="55"/>
      <c r="G38" s="55"/>
      <c r="H38" s="56" t="s">
        <v>425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57" t="n">
        <f aca="false">TRUE()</f>
        <v>1</v>
      </c>
      <c r="K38" s="58" t="n">
        <f aca="false">TRUE()</f>
        <v>1</v>
      </c>
      <c r="L38" s="55" t="s">
        <v>461</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c r="D39" s="54"/>
      <c r="E39" s="54"/>
      <c r="F39" s="55"/>
      <c r="G39" s="55"/>
      <c r="H39" s="56" t="s">
        <v>427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57" t="n">
        <f aca="false">TRUE()</f>
        <v>1</v>
      </c>
      <c r="K39" s="58" t="n">
        <f aca="false">TRUE()</f>
        <v>1</v>
      </c>
      <c r="L39" s="55" t="s">
        <v>462</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c r="D40" s="54"/>
      <c r="E40" s="54"/>
      <c r="F40" s="55"/>
      <c r="G40" s="55"/>
      <c r="H40" s="56" t="s">
        <v>404</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57" t="n">
        <f aca="false">TRUE()</f>
        <v>1</v>
      </c>
      <c r="K40" s="58" t="n">
        <f aca="false">TRUE()</f>
        <v>1</v>
      </c>
      <c r="L40" s="55" t="s">
        <v>463</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4"/>
      <c r="D41" s="54"/>
      <c r="E41" s="54"/>
      <c r="F41" s="55"/>
      <c r="G41" s="55"/>
      <c r="H41" s="56" t="s">
        <v>407</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57" t="n">
        <f aca="false">TRUE()</f>
        <v>1</v>
      </c>
      <c r="K41" s="58" t="n">
        <f aca="false">TRUE()</f>
        <v>1</v>
      </c>
      <c r="L41" s="55" t="s">
        <v>464</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4"/>
      <c r="D42" s="54"/>
      <c r="E42" s="54"/>
      <c r="F42" s="55"/>
      <c r="G42" s="55"/>
      <c r="H42" s="56" t="s">
        <v>433</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7" t="n">
        <f aca="false">TRUE()</f>
        <v>1</v>
      </c>
      <c r="K42" s="58" t="n">
        <f aca="false">TRUE()</f>
        <v>1</v>
      </c>
      <c r="L42" s="55" t="s">
        <v>465</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c r="D43" s="54"/>
      <c r="E43" s="54"/>
      <c r="F43" s="55"/>
      <c r="G43" s="55"/>
      <c r="H43" s="56" t="s">
        <v>412</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466</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467</v>
      </c>
      <c r="B1" s="54" t="n">
        <f aca="false">TRUE()</f>
        <v>1</v>
      </c>
      <c r="C1" s="0" t="s">
        <v>468</v>
      </c>
      <c r="D1" s="56" t="s">
        <v>375</v>
      </c>
      <c r="E1" s="0" t="s">
        <v>469</v>
      </c>
      <c r="F1" s="0" t="s">
        <v>470</v>
      </c>
      <c r="G1" s="0" t="s">
        <v>460</v>
      </c>
    </row>
    <row r="2" customFormat="false" ht="12.8" hidden="false" customHeight="false" outlineLevel="0" collapsed="false">
      <c r="A2" s="0" t="s">
        <v>430</v>
      </c>
      <c r="B2" s="54" t="n">
        <f aca="false">FALSE()</f>
        <v>0</v>
      </c>
      <c r="C2" s="0" t="s">
        <v>382</v>
      </c>
      <c r="D2" s="56" t="s">
        <v>379</v>
      </c>
      <c r="E2" s="0" t="s">
        <v>471</v>
      </c>
      <c r="F2" s="0" t="s">
        <v>379</v>
      </c>
      <c r="G2" s="0" t="s">
        <v>412</v>
      </c>
    </row>
    <row r="3" customFormat="false" ht="12.8" hidden="false" customHeight="false" outlineLevel="0" collapsed="false">
      <c r="A3" s="0" t="s">
        <v>472</v>
      </c>
      <c r="D3" s="56" t="s">
        <v>384</v>
      </c>
      <c r="E3" s="0" t="s">
        <v>473</v>
      </c>
      <c r="F3" s="0" t="s">
        <v>375</v>
      </c>
    </row>
    <row r="4" customFormat="false" ht="12.8" hidden="false" customHeight="false" outlineLevel="0" collapsed="false">
      <c r="D4" s="56" t="s">
        <v>388</v>
      </c>
      <c r="E4" s="0" t="s">
        <v>474</v>
      </c>
      <c r="F4" s="0" t="s">
        <v>384</v>
      </c>
    </row>
    <row r="5" customFormat="false" ht="12.8" hidden="false" customHeight="false" outlineLevel="0" collapsed="false">
      <c r="D5" s="56" t="s">
        <v>392</v>
      </c>
      <c r="E5" s="0" t="s">
        <v>475</v>
      </c>
      <c r="F5" s="0" t="s">
        <v>388</v>
      </c>
    </row>
    <row r="6" customFormat="false" ht="12.8" hidden="false" customHeight="false" outlineLevel="0" collapsed="false">
      <c r="D6" s="56" t="s">
        <v>396</v>
      </c>
      <c r="E6" s="0" t="s">
        <v>476</v>
      </c>
      <c r="F6" s="0" t="s">
        <v>417</v>
      </c>
    </row>
    <row r="7" customFormat="false" ht="12.8" hidden="false" customHeight="false" outlineLevel="0" collapsed="false">
      <c r="D7" s="56" t="s">
        <v>400</v>
      </c>
      <c r="E7" s="0" t="s">
        <v>477</v>
      </c>
    </row>
    <row r="8" customFormat="false" ht="12.8" hidden="false" customHeight="false" outlineLevel="0" collapsed="false">
      <c r="D8" s="56" t="s">
        <v>449</v>
      </c>
      <c r="E8" s="0" t="s">
        <v>478</v>
      </c>
    </row>
    <row r="9" customFormat="false" ht="12.8" hidden="false" customHeight="false" outlineLevel="0" collapsed="false">
      <c r="D9" s="56" t="s">
        <v>454</v>
      </c>
      <c r="E9" s="0" t="s">
        <v>479</v>
      </c>
    </row>
    <row r="10" customFormat="false" ht="12.8" hidden="false" customHeight="false" outlineLevel="0" collapsed="false">
      <c r="D10" s="56" t="s">
        <v>417</v>
      </c>
      <c r="E10" s="0" t="s">
        <v>480</v>
      </c>
    </row>
    <row r="11" customFormat="false" ht="12.8" hidden="false" customHeight="false" outlineLevel="0" collapsed="false">
      <c r="D11" s="56" t="s">
        <v>421</v>
      </c>
      <c r="E11" s="0" t="s">
        <v>481</v>
      </c>
    </row>
    <row r="12" customFormat="false" ht="12.8" hidden="false" customHeight="false" outlineLevel="0" collapsed="false">
      <c r="D12" s="56" t="s">
        <v>423</v>
      </c>
      <c r="E12" s="0" t="s">
        <v>482</v>
      </c>
    </row>
    <row r="13" customFormat="false" ht="12.8" hidden="false" customHeight="false" outlineLevel="0" collapsed="false">
      <c r="D13" s="56" t="s">
        <v>425</v>
      </c>
      <c r="E13" s="0" t="s">
        <v>483</v>
      </c>
    </row>
    <row r="14" customFormat="false" ht="12.8" hidden="false" customHeight="false" outlineLevel="0" collapsed="false">
      <c r="D14" s="56" t="s">
        <v>427</v>
      </c>
      <c r="E14" s="0" t="s">
        <v>484</v>
      </c>
    </row>
    <row r="15" customFormat="false" ht="12.8" hidden="false" customHeight="false" outlineLevel="0" collapsed="false">
      <c r="D15" s="56" t="s">
        <v>404</v>
      </c>
      <c r="E15" s="0" t="s">
        <v>485</v>
      </c>
    </row>
    <row r="16" customFormat="false" ht="12.8" hidden="false" customHeight="false" outlineLevel="0" collapsed="false">
      <c r="D16" s="56" t="s">
        <v>407</v>
      </c>
      <c r="E16" s="73" t="s">
        <v>486</v>
      </c>
    </row>
    <row r="17" customFormat="false" ht="12.8" hidden="false" customHeight="false" outlineLevel="0" collapsed="false">
      <c r="D17" s="56" t="s">
        <v>433</v>
      </c>
      <c r="E17" s="0" t="s">
        <v>487</v>
      </c>
    </row>
    <row r="18" customFormat="false" ht="12.8" hidden="false" customHeight="false" outlineLevel="0" collapsed="false">
      <c r="D18" s="56" t="s">
        <v>412</v>
      </c>
      <c r="E18" s="0" t="s">
        <v>488</v>
      </c>
    </row>
    <row r="19" customFormat="false" ht="12.8" hidden="false" customHeight="false" outlineLevel="0" collapsed="false">
      <c r="D19" s="56" t="s">
        <v>415</v>
      </c>
      <c r="E19" s="0" t="s">
        <v>489</v>
      </c>
    </row>
    <row r="20" customFormat="false" ht="12.8" hidden="false" customHeight="false" outlineLevel="0" collapsed="false">
      <c r="D20" s="56" t="s">
        <v>451</v>
      </c>
      <c r="E20" s="0" t="s">
        <v>490</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470</v>
      </c>
    </row>
    <row r="3" customFormat="false" ht="14.9" hidden="false" customHeight="false" outlineLevel="0" collapsed="false">
      <c r="B3" s="52" t="s">
        <v>491</v>
      </c>
    </row>
    <row r="4" customFormat="false" ht="14.9" hidden="false" customHeight="false" outlineLevel="0" collapsed="false">
      <c r="B4" s="52" t="s">
        <v>492</v>
      </c>
    </row>
    <row r="5" customFormat="false" ht="14.9" hidden="false" customHeight="false" outlineLevel="0" collapsed="false">
      <c r="B5" s="52" t="s">
        <v>493</v>
      </c>
    </row>
    <row r="6" customFormat="false" ht="14.9" hidden="false" customHeight="false" outlineLevel="0" collapsed="false">
      <c r="A6" s="0" t="s">
        <v>494</v>
      </c>
      <c r="B6" s="52" t="s">
        <v>495</v>
      </c>
    </row>
    <row r="7" customFormat="false" ht="14.9" hidden="false" customHeight="false" outlineLevel="0" collapsed="false">
      <c r="B7" s="52" t="s">
        <v>496</v>
      </c>
    </row>
    <row r="8" customFormat="false" ht="12.8" hidden="false" customHeight="false" outlineLevel="0" collapsed="false">
      <c r="A8" s="0" t="s">
        <v>40</v>
      </c>
      <c r="B8" s="52" t="s">
        <v>497</v>
      </c>
    </row>
    <row r="9" customFormat="false" ht="12.8" hidden="false" customHeight="false" outlineLevel="0" collapsed="false">
      <c r="A9" s="0" t="s">
        <v>498</v>
      </c>
      <c r="B9" s="52"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52" t="s">
        <v>502</v>
      </c>
    </row>
    <row r="20" customFormat="false" ht="12.8" hidden="false" customHeight="false" outlineLevel="0" collapsed="false">
      <c r="B20" s="56" t="s">
        <v>375</v>
      </c>
    </row>
    <row r="21" customFormat="false" ht="12.8" hidden="false" customHeight="false" outlineLevel="0" collapsed="false">
      <c r="B21" s="56" t="s">
        <v>379</v>
      </c>
    </row>
    <row r="22" customFormat="false" ht="12.8" hidden="false" customHeight="false" outlineLevel="0" collapsed="false">
      <c r="B22" s="56" t="s">
        <v>384</v>
      </c>
    </row>
    <row r="23" customFormat="false" ht="12.8" hidden="false" customHeight="false" outlineLevel="0" collapsed="false">
      <c r="B23" s="56" t="s">
        <v>388</v>
      </c>
    </row>
    <row r="24" customFormat="false" ht="12.8" hidden="false" customHeight="false" outlineLevel="0" collapsed="false">
      <c r="B24" s="56" t="s">
        <v>392</v>
      </c>
    </row>
    <row r="25" customFormat="false" ht="12.8" hidden="false" customHeight="false" outlineLevel="0" collapsed="false">
      <c r="B25" s="56" t="s">
        <v>396</v>
      </c>
    </row>
    <row r="26" customFormat="false" ht="12.8" hidden="false" customHeight="false" outlineLevel="0" collapsed="false">
      <c r="B26" s="56" t="s">
        <v>400</v>
      </c>
    </row>
    <row r="27" customFormat="false" ht="12.8" hidden="false" customHeight="false" outlineLevel="0" collapsed="false">
      <c r="B27" s="56" t="s">
        <v>449</v>
      </c>
    </row>
    <row r="28" customFormat="false" ht="12.8" hidden="false" customHeight="false" outlineLevel="0" collapsed="false">
      <c r="B28" s="56" t="s">
        <v>454</v>
      </c>
    </row>
    <row r="29" customFormat="false" ht="12.8" hidden="false" customHeight="false" outlineLevel="0" collapsed="false">
      <c r="B29" s="56" t="s">
        <v>417</v>
      </c>
    </row>
    <row r="30" customFormat="false" ht="12.8" hidden="false" customHeight="false" outlineLevel="0" collapsed="false">
      <c r="B30" s="56" t="s">
        <v>421</v>
      </c>
    </row>
    <row r="31" customFormat="false" ht="12.8" hidden="false" customHeight="false" outlineLevel="0" collapsed="false">
      <c r="B31" s="56" t="s">
        <v>423</v>
      </c>
    </row>
    <row r="32" customFormat="false" ht="12.8" hidden="false" customHeight="false" outlineLevel="0" collapsed="false">
      <c r="B32" s="56" t="s">
        <v>425</v>
      </c>
    </row>
    <row r="33" customFormat="false" ht="12.8" hidden="false" customHeight="false" outlineLevel="0" collapsed="false">
      <c r="B33" s="56" t="s">
        <v>427</v>
      </c>
    </row>
    <row r="34" customFormat="false" ht="12.8" hidden="false" customHeight="false" outlineLevel="0" collapsed="false">
      <c r="B34" s="56" t="s">
        <v>404</v>
      </c>
      <c r="D34" s="52"/>
    </row>
    <row r="35" customFormat="false" ht="12.8" hidden="false" customHeight="false" outlineLevel="0" collapsed="false">
      <c r="B35" s="56" t="s">
        <v>407</v>
      </c>
      <c r="D35" s="52"/>
    </row>
    <row r="36" customFormat="false" ht="12.8" hidden="false" customHeight="false" outlineLevel="0" collapsed="false">
      <c r="B36" s="56" t="s">
        <v>433</v>
      </c>
      <c r="D36" s="52"/>
    </row>
    <row r="37" customFormat="false" ht="12.8" hidden="false" customHeight="false" outlineLevel="0" collapsed="false">
      <c r="B37" s="56" t="s">
        <v>412</v>
      </c>
      <c r="D37" s="52"/>
    </row>
    <row r="38" customFormat="false" ht="12.8" hidden="false" customHeight="false" outlineLevel="0" collapsed="false">
      <c r="B38" s="56" t="s">
        <v>415</v>
      </c>
      <c r="D38" s="52"/>
    </row>
    <row r="39" customFormat="false" ht="12.8" hidden="false" customHeight="false" outlineLevel="0" collapsed="false">
      <c r="B39" s="56" t="s">
        <v>451</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4" t="s">
        <v>503</v>
      </c>
    </row>
    <row r="4" customFormat="false" ht="15" hidden="false" customHeight="false" outlineLevel="0" collapsed="false">
      <c r="B4" s="74" t="s">
        <v>504</v>
      </c>
    </row>
    <row r="5" customFormat="false" ht="15" hidden="false" customHeight="false" outlineLevel="0" collapsed="false">
      <c r="B5" s="74" t="s">
        <v>505</v>
      </c>
    </row>
    <row r="6" customFormat="false" ht="15" hidden="false" customHeight="false" outlineLevel="0" collapsed="false">
      <c r="B6" s="74" t="s">
        <v>506</v>
      </c>
    </row>
    <row r="7" customFormat="false" ht="15" hidden="false" customHeight="false" outlineLevel="0" collapsed="false">
      <c r="B7" s="74" t="s">
        <v>507</v>
      </c>
    </row>
    <row r="8" customFormat="false" ht="12.8" hidden="false" customHeight="false" outlineLevel="0" collapsed="false">
      <c r="A8" s="0" t="s">
        <v>508</v>
      </c>
      <c r="B8" s="0" t="s">
        <v>509</v>
      </c>
    </row>
    <row r="9" customFormat="false" ht="12.8" hidden="false" customHeight="false" outlineLevel="0" collapsed="false">
      <c r="A9" s="0" t="s">
        <v>510</v>
      </c>
      <c r="B9" s="0" t="s">
        <v>511</v>
      </c>
    </row>
    <row r="10" customFormat="false" ht="12.8" hidden="false" customHeight="false" outlineLevel="0" collapsed="false">
      <c r="B10" s="0" t="s">
        <v>512</v>
      </c>
    </row>
    <row r="11" customFormat="false" ht="12.8" hidden="false" customHeight="false" outlineLevel="0" collapsed="false">
      <c r="B11" s="0" t="s">
        <v>513</v>
      </c>
    </row>
    <row r="14" customFormat="false" ht="12.8" hidden="false" customHeight="false" outlineLevel="0" collapsed="false">
      <c r="B14" s="0" t="s">
        <v>514</v>
      </c>
    </row>
    <row r="20" customFormat="false" ht="12.8" hidden="false" customHeight="false" outlineLevel="0" collapsed="false">
      <c r="B20" s="0" t="s">
        <v>515</v>
      </c>
    </row>
    <row r="21" customFormat="false" ht="12.8" hidden="false" customHeight="false" outlineLevel="0" collapsed="false">
      <c r="B21" s="0" t="s">
        <v>516</v>
      </c>
    </row>
    <row r="22" customFormat="false" ht="12.8" hidden="false" customHeight="false" outlineLevel="0" collapsed="false">
      <c r="B22" s="0" t="s">
        <v>517</v>
      </c>
    </row>
    <row r="23" customFormat="false" ht="12.8" hidden="false" customHeight="false" outlineLevel="0" collapsed="false">
      <c r="B23" s="0" t="s">
        <v>518</v>
      </c>
    </row>
    <row r="24" customFormat="false" ht="12.8" hidden="false" customHeight="false" outlineLevel="0" collapsed="false">
      <c r="B24" s="0" t="s">
        <v>392</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407</v>
      </c>
    </row>
    <row r="36" customFormat="false" ht="12.8" hidden="false" customHeight="false" outlineLevel="0" collapsed="false">
      <c r="B36" s="0" t="s">
        <v>529</v>
      </c>
    </row>
    <row r="37" customFormat="false" ht="12.8" hidden="false" customHeight="false" outlineLevel="0" collapsed="false">
      <c r="B37" s="0" t="s">
        <v>530</v>
      </c>
    </row>
    <row r="38" customFormat="false" ht="12.8" hidden="false" customHeight="false" outlineLevel="0" collapsed="false">
      <c r="B38" s="0" t="s">
        <v>531</v>
      </c>
    </row>
    <row r="39" customFormat="false" ht="12.8" hidden="false" customHeight="false" outlineLevel="0" collapsed="false">
      <c r="B39" s="0" t="s">
        <v>532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388</v>
      </c>
    </row>
    <row r="3" customFormat="false" ht="14.9" hidden="false" customHeight="false" outlineLevel="0" collapsed="false">
      <c r="B3" s="52" t="s">
        <v>533</v>
      </c>
    </row>
    <row r="4" customFormat="false" ht="14.9" hidden="false" customHeight="false" outlineLevel="0" collapsed="false">
      <c r="B4" s="52" t="s">
        <v>534</v>
      </c>
    </row>
    <row r="5" customFormat="false" ht="14.9" hidden="false" customHeight="false" outlineLevel="0" collapsed="false">
      <c r="B5" s="52" t="s">
        <v>535</v>
      </c>
    </row>
    <row r="6" customFormat="false" ht="14.9" hidden="false" customHeight="false" outlineLevel="0" collapsed="false">
      <c r="B6" s="52" t="s">
        <v>536</v>
      </c>
    </row>
    <row r="7" customFormat="false" ht="14.9" hidden="false" customHeight="false" outlineLevel="0" collapsed="false">
      <c r="B7" s="52" t="s">
        <v>537</v>
      </c>
    </row>
    <row r="8" customFormat="false" ht="14.9" hidden="false" customHeight="false" outlineLevel="0" collapsed="false">
      <c r="A8" s="0" t="s">
        <v>508</v>
      </c>
      <c r="B8" s="52" t="s">
        <v>538</v>
      </c>
    </row>
    <row r="9" customFormat="false" ht="14.9" hidden="false" customHeight="false" outlineLevel="0" collapsed="false">
      <c r="A9" s="0" t="s">
        <v>510</v>
      </c>
      <c r="B9" s="52" t="s">
        <v>539</v>
      </c>
    </row>
    <row r="10" customFormat="false" ht="14.9" hidden="false" customHeight="false" outlineLevel="0" collapsed="false">
      <c r="B10" s="52" t="s">
        <v>540</v>
      </c>
    </row>
    <row r="11" customFormat="false" ht="14.9" hidden="false" customHeight="false" outlineLevel="0" collapsed="false">
      <c r="B11" s="52" t="s">
        <v>541</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542</v>
      </c>
    </row>
    <row r="15" customFormat="false" ht="12.8" hidden="false" customHeight="false" outlineLevel="0" collapsed="false">
      <c r="B15" s="52"/>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547</v>
      </c>
    </row>
    <row r="25" customFormat="false" ht="12.8" hidden="false" customHeight="false" outlineLevel="0" collapsed="false">
      <c r="B25" s="0" t="s">
        <v>548</v>
      </c>
    </row>
    <row r="26" customFormat="false" ht="12.8" hidden="false" customHeight="false" outlineLevel="0" collapsed="false">
      <c r="B26" s="0" t="s">
        <v>549</v>
      </c>
    </row>
    <row r="27" customFormat="false" ht="12.8" hidden="false" customHeight="false" outlineLevel="0" collapsed="false">
      <c r="B27" s="0" t="s">
        <v>550</v>
      </c>
    </row>
    <row r="28" customFormat="false" ht="12.8" hidden="false" customHeight="false" outlineLevel="0" collapsed="false">
      <c r="B28" s="0" t="s">
        <v>551</v>
      </c>
    </row>
    <row r="29" customFormat="false" ht="12.8" hidden="false" customHeight="false" outlineLevel="0" collapsed="false">
      <c r="B29" s="0" t="s">
        <v>552</v>
      </c>
    </row>
    <row r="30" customFormat="false" ht="12.8" hidden="false" customHeight="false" outlineLevel="0" collapsed="false">
      <c r="B30" s="0" t="s">
        <v>553</v>
      </c>
    </row>
    <row r="31" customFormat="false" ht="12.8" hidden="false" customHeight="false" outlineLevel="0" collapsed="false">
      <c r="B31" s="0" t="s">
        <v>554</v>
      </c>
    </row>
    <row r="32" customFormat="false" ht="12.8" hidden="false" customHeight="false" outlineLevel="0" collapsed="false">
      <c r="B32" s="0" t="s">
        <v>555</v>
      </c>
    </row>
    <row r="33" customFormat="false" ht="12.8" hidden="false" customHeight="false" outlineLevel="0" collapsed="false">
      <c r="B33" s="0" t="s">
        <v>556</v>
      </c>
    </row>
    <row r="34" customFormat="false" ht="12.8" hidden="false" customHeight="false" outlineLevel="0" collapsed="false">
      <c r="B34" s="0" t="s">
        <v>557</v>
      </c>
    </row>
    <row r="35" customFormat="false" ht="12.8" hidden="false" customHeight="false" outlineLevel="0" collapsed="false">
      <c r="B35" s="0" t="s">
        <v>558</v>
      </c>
    </row>
    <row r="36" customFormat="false" ht="12.8" hidden="false" customHeight="false" outlineLevel="0" collapsed="false">
      <c r="B36" s="0" t="s">
        <v>559</v>
      </c>
    </row>
    <row r="37" customFormat="false" ht="12.8" hidden="false" customHeight="false" outlineLevel="0" collapsed="false">
      <c r="B37" s="0" t="s">
        <v>412</v>
      </c>
    </row>
    <row r="38" customFormat="false" ht="12.8" hidden="false" customHeight="false" outlineLevel="0" collapsed="false">
      <c r="B38" s="0" t="s">
        <v>560</v>
      </c>
    </row>
    <row r="39" customFormat="false" ht="12.8" hidden="false" customHeight="false" outlineLevel="0" collapsed="false">
      <c r="B39" s="0" t="s">
        <v>561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562</v>
      </c>
    </row>
    <row r="4" customFormat="false" ht="12.8" hidden="false" customHeight="false" outlineLevel="0" collapsed="false">
      <c r="B4" s="0" t="s">
        <v>563</v>
      </c>
    </row>
    <row r="5" customFormat="false" ht="12.8" hidden="false" customHeight="false" outlineLevel="0" collapsed="false">
      <c r="B5" s="0" t="s">
        <v>564</v>
      </c>
    </row>
    <row r="6" customFormat="false" ht="12.8" hidden="false" customHeight="false" outlineLevel="0" collapsed="false">
      <c r="B6" s="0" t="s">
        <v>565</v>
      </c>
    </row>
    <row r="7" customFormat="false" ht="12.8" hidden="false" customHeight="false" outlineLevel="0" collapsed="false">
      <c r="B7" s="0" t="s">
        <v>566</v>
      </c>
    </row>
    <row r="8" customFormat="false" ht="15" hidden="false" customHeight="false" outlineLevel="0" collapsed="false">
      <c r="B8" s="74" t="s">
        <v>567</v>
      </c>
    </row>
    <row r="9" customFormat="false" ht="12.8" hidden="false" customHeight="false" outlineLevel="0" collapsed="false">
      <c r="B9" s="0" t="s">
        <v>568</v>
      </c>
    </row>
    <row r="10" customFormat="false" ht="12.8" hidden="false" customHeight="false" outlineLevel="0" collapsed="false">
      <c r="B10" s="52" t="s">
        <v>569</v>
      </c>
    </row>
    <row r="11" customFormat="false" ht="12.8" hidden="false" customHeight="false" outlineLevel="0" collapsed="false">
      <c r="B11" s="52" t="s">
        <v>570</v>
      </c>
    </row>
    <row r="14" customFormat="false" ht="12.8" hidden="false" customHeight="false" outlineLevel="0" collapsed="false">
      <c r="B14" s="0" t="s">
        <v>571</v>
      </c>
    </row>
    <row r="20" customFormat="false" ht="12.8" hidden="false" customHeight="false" outlineLevel="0" collapsed="false">
      <c r="B20" s="0" t="s">
        <v>572</v>
      </c>
    </row>
    <row r="21" customFormat="false" ht="12.8" hidden="false" customHeight="false" outlineLevel="0" collapsed="false">
      <c r="B21" s="0" t="s">
        <v>573</v>
      </c>
    </row>
    <row r="22" customFormat="false" ht="12.8" hidden="false" customHeight="false" outlineLevel="0" collapsed="false">
      <c r="B22" s="0" t="s">
        <v>574</v>
      </c>
    </row>
    <row r="23" customFormat="false" ht="12.8" hidden="false" customHeight="false" outlineLevel="0" collapsed="false">
      <c r="B23" s="0" t="s">
        <v>575</v>
      </c>
    </row>
    <row r="24" customFormat="false" ht="12.8" hidden="false" customHeight="false" outlineLevel="0" collapsed="false">
      <c r="B24" s="0" t="s">
        <v>392</v>
      </c>
    </row>
    <row r="25" customFormat="false" ht="12.8" hidden="false" customHeight="false" outlineLevel="0" collapsed="false">
      <c r="B25" s="0" t="s">
        <v>576</v>
      </c>
    </row>
    <row r="26" customFormat="false" ht="12.8" hidden="false" customHeight="false" outlineLevel="0" collapsed="false">
      <c r="B26" s="0" t="s">
        <v>577</v>
      </c>
    </row>
    <row r="27" customFormat="false" ht="12.8" hidden="false" customHeight="false" outlineLevel="0" collapsed="false">
      <c r="B27" s="0" t="s">
        <v>578</v>
      </c>
    </row>
    <row r="28" customFormat="false" ht="12.8" hidden="false" customHeight="false" outlineLevel="0" collapsed="false">
      <c r="B28" s="0" t="s">
        <v>579</v>
      </c>
    </row>
    <row r="29" customFormat="false" ht="12.8" hidden="false" customHeight="false" outlineLevel="0" collapsed="false">
      <c r="B29" s="0" t="s">
        <v>580</v>
      </c>
    </row>
    <row r="30" customFormat="false" ht="12.8" hidden="false" customHeight="false" outlineLevel="0" collapsed="false">
      <c r="B30" s="0" t="s">
        <v>581</v>
      </c>
    </row>
    <row r="31" customFormat="false" ht="12.8" hidden="false" customHeight="false" outlineLevel="0" collapsed="false">
      <c r="B31" s="0" t="s">
        <v>582</v>
      </c>
    </row>
    <row r="32" customFormat="false" ht="12.8" hidden="false" customHeight="false" outlineLevel="0" collapsed="false">
      <c r="B32" s="0" t="s">
        <v>583</v>
      </c>
    </row>
    <row r="33" customFormat="false" ht="12.8" hidden="false" customHeight="false" outlineLevel="0" collapsed="false">
      <c r="B33" s="0" t="s">
        <v>584</v>
      </c>
    </row>
    <row r="34" customFormat="false" ht="12.8" hidden="false" customHeight="false" outlineLevel="0" collapsed="false">
      <c r="B34" s="0" t="s">
        <v>585</v>
      </c>
    </row>
    <row r="35" customFormat="false" ht="12.8" hidden="false" customHeight="false" outlineLevel="0" collapsed="false">
      <c r="B35" s="0" t="s">
        <v>586</v>
      </c>
    </row>
    <row r="36" customFormat="false" ht="12.8" hidden="false" customHeight="false" outlineLevel="0" collapsed="false">
      <c r="B36" s="0" t="s">
        <v>587</v>
      </c>
    </row>
    <row r="37" customFormat="false" ht="12.8" hidden="false" customHeight="false" outlineLevel="0" collapsed="false">
      <c r="B37" s="0" t="s">
        <v>412</v>
      </c>
    </row>
    <row r="38" customFormat="false" ht="12.8" hidden="false" customHeight="false" outlineLevel="0" collapsed="false">
      <c r="B38" s="0" t="s">
        <v>588</v>
      </c>
    </row>
    <row r="39" customFormat="false" ht="12.8" hidden="false" customHeight="false" outlineLevel="0" collapsed="false">
      <c r="B39" s="0" t="s">
        <v>589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4" t="s">
        <v>590</v>
      </c>
    </row>
    <row r="4" customFormat="false" ht="15" hidden="false" customHeight="false" outlineLevel="0" collapsed="false">
      <c r="B4" s="74" t="s">
        <v>591</v>
      </c>
    </row>
    <row r="5" customFormat="false" ht="12.8" hidden="false" customHeight="false" outlineLevel="0" collapsed="false">
      <c r="B5" s="0" t="s">
        <v>592</v>
      </c>
    </row>
    <row r="6" customFormat="false" ht="15" hidden="false" customHeight="false" outlineLevel="0" collapsed="false">
      <c r="B6" s="74" t="s">
        <v>593</v>
      </c>
    </row>
    <row r="7" customFormat="false" ht="15" hidden="false" customHeight="false" outlineLevel="0" collapsed="false">
      <c r="B7" s="74" t="s">
        <v>594</v>
      </c>
    </row>
    <row r="8" customFormat="false" ht="12.8" hidden="false" customHeight="false" outlineLevel="0" collapsed="false">
      <c r="B8" s="0" t="s">
        <v>595</v>
      </c>
    </row>
    <row r="9" customFormat="false" ht="12.8" hidden="false" customHeight="false" outlineLevel="0" collapsed="false">
      <c r="B9" s="75" t="s">
        <v>596</v>
      </c>
    </row>
    <row r="10" customFormat="false" ht="12.8" hidden="false" customHeight="false" outlineLevel="0" collapsed="false">
      <c r="B10" s="0" t="s">
        <v>597</v>
      </c>
    </row>
    <row r="11" customFormat="false" ht="12.8" hidden="false" customHeight="false" outlineLevel="0" collapsed="false">
      <c r="B11" s="0" t="s">
        <v>598</v>
      </c>
    </row>
    <row r="14" customFormat="false" ht="15" hidden="false" customHeight="false" outlineLevel="0" collapsed="false">
      <c r="B14" s="74" t="s">
        <v>599</v>
      </c>
    </row>
    <row r="20" customFormat="false" ht="12.8" hidden="false" customHeight="false" outlineLevel="0" collapsed="false">
      <c r="B20" s="0" t="s">
        <v>600</v>
      </c>
    </row>
    <row r="21" customFormat="false" ht="12.8" hidden="false" customHeight="false" outlineLevel="0" collapsed="false">
      <c r="B21" s="0" t="s">
        <v>601</v>
      </c>
    </row>
    <row r="22" customFormat="false" ht="12.8" hidden="false" customHeight="false" outlineLevel="0" collapsed="false">
      <c r="B22" s="0" t="s">
        <v>545</v>
      </c>
    </row>
    <row r="23" customFormat="false" ht="12.8" hidden="false" customHeight="false" outlineLevel="0" collapsed="false">
      <c r="B23" s="0" t="s">
        <v>602</v>
      </c>
    </row>
    <row r="24" customFormat="false" ht="12.8" hidden="false" customHeight="false" outlineLevel="0" collapsed="false">
      <c r="B24" s="0" t="s">
        <v>392</v>
      </c>
    </row>
    <row r="25" customFormat="false" ht="12.8" hidden="false" customHeight="false" outlineLevel="0" collapsed="false">
      <c r="B25" s="0" t="s">
        <v>603</v>
      </c>
    </row>
    <row r="26" customFormat="false" ht="12.8" hidden="false" customHeight="false" outlineLevel="0" collapsed="false">
      <c r="B26" s="0" t="s">
        <v>549</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586</v>
      </c>
    </row>
    <row r="36" customFormat="false" ht="12.8" hidden="false" customHeight="false" outlineLevel="0" collapsed="false">
      <c r="B36" s="0" t="s">
        <v>612</v>
      </c>
    </row>
    <row r="37" customFormat="false" ht="12.8" hidden="false" customHeight="false" outlineLevel="0" collapsed="false">
      <c r="B37" s="0" t="s">
        <v>530</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392</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529</v>
      </c>
    </row>
    <row r="37" customFormat="false" ht="12.8" hidden="false" customHeight="false" outlineLevel="0" collapsed="false">
      <c r="B37" s="0" t="s">
        <v>412</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1161</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2021-05-11T23:01:26Z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